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7\04_R7申請等通知\02_送付\03_HP公開様式\"/>
    </mc:Choice>
  </mc:AlternateContent>
  <xr:revisionPtr revIDLastSave="0" documentId="13_ncr:1_{D05C6BE7-850F-4BDA-9F3A-6F13E7F3E6B2}" xr6:coauthVersionLast="47" xr6:coauthVersionMax="47" xr10:uidLastSave="{00000000-0000-0000-0000-000000000000}"/>
  <bookViews>
    <workbookView xWindow="-28920" yWindow="-4650" windowWidth="29040" windowHeight="15840" xr2:uid="{6A5CD568-D842-425B-9861-997982E8BD12}"/>
  </bookViews>
  <sheets>
    <sheet name="0_基本情報" sheetId="11" r:id="rId1"/>
    <sheet name="1_児童数計算表" sheetId="8" r:id="rId2"/>
    <sheet name="2_区分12加算額計算表" sheetId="2" r:id="rId3"/>
    <sheet name="3_区分3計算表" sheetId="9" r:id="rId4"/>
    <sheet name="【参考】計算結果" sheetId="10" r:id="rId5"/>
    <sheet name="様式1" sheetId="13" r:id="rId6"/>
    <sheet name="様式2" sheetId="14" r:id="rId7"/>
    <sheet name="様式3" sheetId="15" r:id="rId8"/>
    <sheet name="様式4" sheetId="16" r:id="rId9"/>
    <sheet name="様式4別添1" sheetId="17" r:id="rId10"/>
    <sheet name="様式4別添2" sheetId="18" r:id="rId11"/>
    <sheet name="様式5" sheetId="19" r:id="rId12"/>
    <sheet name="様式7" sheetId="20" r:id="rId13"/>
    <sheet name="区分12計算" sheetId="5" r:id="rId14"/>
    <sheet name="単価" sheetId="7" r:id="rId15"/>
    <sheet name="【リスト】" sheetId="3" r:id="rId16"/>
    <sheet name="【リスト】 (2)" sheetId="12" r:id="rId17"/>
    <sheet name="京都市集計用_共通" sheetId="21" r:id="rId18"/>
    <sheet name="京都市集計用_事業所内20人以上" sheetId="22" r:id="rId19"/>
  </sheets>
  <externalReferences>
    <externalReference r:id="rId20"/>
  </externalReferences>
  <definedNames>
    <definedName name="_Fill" localSheetId="1" hidden="1">#REF!</definedName>
    <definedName name="_Fill" localSheetId="3" hidden="1">#REF!</definedName>
    <definedName name="_Fill" hidden="1">#REF!</definedName>
    <definedName name="_Key1" localSheetId="1" hidden="1">#REF!</definedName>
    <definedName name="_Key1" hidden="1">#REF!</definedName>
    <definedName name="_Order1" hidden="1">255</definedName>
    <definedName name="_RILL" hidden="1">#REF!</definedName>
    <definedName name="_Sort" localSheetId="1" hidden="1">#REF!</definedName>
    <definedName name="_Sort" localSheetId="3" hidden="1">#REF!</definedName>
    <definedName name="_Sort" hidden="1">#REF!</definedName>
    <definedName name="_SSORT" hidden="1">#REF!</definedName>
    <definedName name="FAS" localSheetId="1" hidden="1">#REF!</definedName>
    <definedName name="FAS" localSheetId="3" hidden="1">#REF!</definedName>
    <definedName name="FAS" hidden="1">'[1]１４　４'!$A$6:$BK$225</definedName>
    <definedName name="_xlnm.Print_Area" localSheetId="0">'0_基本情報'!$A$1:$I$47</definedName>
    <definedName name="_xlnm.Print_Area" localSheetId="1">'1_児童数計算表'!$A$1:$Q$55</definedName>
    <definedName name="_xlnm.Print_Area" localSheetId="2">'2_区分12加算額計算表'!$A$1:$J$34</definedName>
    <definedName name="_xlnm.Print_Area" localSheetId="3">'3_区分3計算表'!$A$1:$I$33</definedName>
    <definedName name="_xlnm.Print_Area" localSheetId="5">様式1!$A$1:$AL$55</definedName>
    <definedName name="_xlnm.Print_Area" localSheetId="6">様式2!$A$1:$AI$29</definedName>
    <definedName name="_xlnm.Print_Area" localSheetId="7">様式3!$A$1:$AJ$103</definedName>
    <definedName name="_xlnm.Print_Area" localSheetId="8">様式4!$A$1:$AO$45</definedName>
    <definedName name="_xlnm.Print_Area" localSheetId="9">様式4別添1!$A$1:$AG$75</definedName>
    <definedName name="_xlnm.Print_Area" localSheetId="10">様式4別添2!$A$1:$F$20</definedName>
    <definedName name="_xlnm.Print_Area" localSheetId="11">様式5!$A$1:$AB$24</definedName>
    <definedName name="_xlnm.Print_Area" localSheetId="12">様式7!$A$1:$AL$30</definedName>
    <definedName name="_xlnm.Print_Titles" localSheetId="9">様式4別添1!$3:$10</definedName>
    <definedName name="加算率a">'2_区分12加算額計算表'!$F$24</definedName>
    <definedName name="加算率b">'2_区分12加算額計算表'!$F$25</definedName>
    <definedName name="実施月数">'2_区分12加算額計算表'!$C$28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2" l="1"/>
  <c r="B2" i="22"/>
  <c r="A2" i="22"/>
  <c r="H2" i="22" l="1"/>
  <c r="I2" i="22"/>
  <c r="J2" i="22"/>
  <c r="K2" i="22"/>
  <c r="L2" i="22"/>
  <c r="G2" i="22"/>
  <c r="D2" i="22"/>
  <c r="BI2" i="21" l="1"/>
  <c r="BH2" i="21"/>
  <c r="BE2" i="21"/>
  <c r="BD2" i="21"/>
  <c r="BC2" i="21"/>
  <c r="BB2" i="21"/>
  <c r="BA2" i="21"/>
  <c r="AZ2" i="21"/>
  <c r="AY2" i="21"/>
  <c r="AV2" i="21"/>
  <c r="AU2" i="21"/>
  <c r="AS2" i="21"/>
  <c r="AR2" i="21"/>
  <c r="AP2" i="21"/>
  <c r="AO2" i="21"/>
  <c r="AL2" i="21"/>
  <c r="AK2" i="21"/>
  <c r="AJ2" i="21"/>
  <c r="AI2" i="21"/>
  <c r="AH2" i="21"/>
  <c r="J2" i="21"/>
  <c r="I2" i="21"/>
  <c r="H2" i="21"/>
  <c r="G2" i="21"/>
  <c r="F2" i="21"/>
  <c r="E2" i="21"/>
  <c r="D2" i="21"/>
  <c r="C2" i="21"/>
  <c r="B2" i="21"/>
  <c r="A2" i="21"/>
  <c r="AX51" i="17" l="1"/>
  <c r="AW51" i="17"/>
  <c r="AV51" i="17"/>
  <c r="AU51" i="17"/>
  <c r="AT51" i="17"/>
  <c r="AS51" i="17"/>
  <c r="AR51" i="17"/>
  <c r="AQ51" i="17"/>
  <c r="AX50" i="17"/>
  <c r="AW50" i="17"/>
  <c r="AV50" i="17"/>
  <c r="AU50" i="17"/>
  <c r="AT50" i="17"/>
  <c r="AS50" i="17"/>
  <c r="AR50" i="17"/>
  <c r="AQ50" i="17"/>
  <c r="AX49" i="17"/>
  <c r="AW49" i="17"/>
  <c r="AV49" i="17"/>
  <c r="AU49" i="17"/>
  <c r="AT49" i="17"/>
  <c r="AS49" i="17"/>
  <c r="AR49" i="17"/>
  <c r="AQ49" i="17"/>
  <c r="AX48" i="17"/>
  <c r="AW48" i="17"/>
  <c r="AV48" i="17"/>
  <c r="AU48" i="17"/>
  <c r="AT48" i="17"/>
  <c r="AS48" i="17"/>
  <c r="AR48" i="17"/>
  <c r="AQ48" i="17"/>
  <c r="AX47" i="17"/>
  <c r="AW47" i="17"/>
  <c r="AV47" i="17"/>
  <c r="AU47" i="17"/>
  <c r="AT47" i="17"/>
  <c r="AS47" i="17"/>
  <c r="AR47" i="17"/>
  <c r="AQ47" i="17"/>
  <c r="AX46" i="17"/>
  <c r="AW46" i="17"/>
  <c r="AV46" i="17"/>
  <c r="AU46" i="17"/>
  <c r="AT46" i="17"/>
  <c r="AS46" i="17"/>
  <c r="AR46" i="17"/>
  <c r="AQ46" i="17"/>
  <c r="AX45" i="17"/>
  <c r="AW45" i="17"/>
  <c r="AV45" i="17"/>
  <c r="AU45" i="17"/>
  <c r="AT45" i="17"/>
  <c r="AS45" i="17"/>
  <c r="AR45" i="17"/>
  <c r="AQ45" i="17"/>
  <c r="AX44" i="17"/>
  <c r="AW44" i="17"/>
  <c r="AV44" i="17"/>
  <c r="AU44" i="17"/>
  <c r="AT44" i="17"/>
  <c r="AS44" i="17"/>
  <c r="AR44" i="17"/>
  <c r="AQ44" i="17"/>
  <c r="AX43" i="17"/>
  <c r="AW43" i="17"/>
  <c r="AV43" i="17"/>
  <c r="AU43" i="17"/>
  <c r="AT43" i="17"/>
  <c r="AS43" i="17"/>
  <c r="AR43" i="17"/>
  <c r="AQ43" i="17"/>
  <c r="AX42" i="17"/>
  <c r="AW42" i="17"/>
  <c r="AV42" i="17"/>
  <c r="AU42" i="17"/>
  <c r="AT42" i="17"/>
  <c r="AS42" i="17"/>
  <c r="AR42" i="17"/>
  <c r="AQ42" i="17"/>
  <c r="AX41" i="17"/>
  <c r="AW41" i="17"/>
  <c r="AV41" i="17"/>
  <c r="AU41" i="17"/>
  <c r="AT41" i="17"/>
  <c r="AS41" i="17"/>
  <c r="AR41" i="17"/>
  <c r="AQ41" i="17"/>
  <c r="AX40" i="17"/>
  <c r="AW40" i="17"/>
  <c r="AV40" i="17"/>
  <c r="AU40" i="17"/>
  <c r="AT40" i="17"/>
  <c r="AS40" i="17"/>
  <c r="AR40" i="17"/>
  <c r="AQ40" i="17"/>
  <c r="AX39" i="17"/>
  <c r="AW39" i="17"/>
  <c r="AV39" i="17"/>
  <c r="AU39" i="17"/>
  <c r="AT39" i="17"/>
  <c r="AS39" i="17"/>
  <c r="AR39" i="17"/>
  <c r="AQ39" i="17"/>
  <c r="AX38" i="17"/>
  <c r="AW38" i="17"/>
  <c r="AV38" i="17"/>
  <c r="AU38" i="17"/>
  <c r="AT38" i="17"/>
  <c r="AS38" i="17"/>
  <c r="AR38" i="17"/>
  <c r="AQ38" i="17"/>
  <c r="AX37" i="17"/>
  <c r="AW37" i="17"/>
  <c r="AV37" i="17"/>
  <c r="AU37" i="17"/>
  <c r="AT37" i="17"/>
  <c r="AS37" i="17"/>
  <c r="AR37" i="17"/>
  <c r="AQ37" i="17"/>
  <c r="AX36" i="17"/>
  <c r="AW36" i="17"/>
  <c r="AV36" i="17"/>
  <c r="AU36" i="17"/>
  <c r="AT36" i="17"/>
  <c r="AS36" i="17"/>
  <c r="AR36" i="17"/>
  <c r="AQ36" i="17"/>
  <c r="AX35" i="17"/>
  <c r="AW35" i="17"/>
  <c r="AV35" i="17"/>
  <c r="AU35" i="17"/>
  <c r="AT35" i="17"/>
  <c r="AS35" i="17"/>
  <c r="AR35" i="17"/>
  <c r="AQ35" i="17"/>
  <c r="AX34" i="17"/>
  <c r="AW34" i="17"/>
  <c r="AV34" i="17"/>
  <c r="AU34" i="17"/>
  <c r="AT34" i="17"/>
  <c r="AS34" i="17"/>
  <c r="AR34" i="17"/>
  <c r="AQ34" i="17"/>
  <c r="AX33" i="17"/>
  <c r="AW33" i="17"/>
  <c r="AV33" i="17"/>
  <c r="AU33" i="17"/>
  <c r="AT33" i="17"/>
  <c r="AS33" i="17"/>
  <c r="AR33" i="17"/>
  <c r="AQ33" i="17"/>
  <c r="AX32" i="17"/>
  <c r="AW32" i="17"/>
  <c r="AV32" i="17"/>
  <c r="AU32" i="17"/>
  <c r="AT32" i="17"/>
  <c r="AS32" i="17"/>
  <c r="AR32" i="17"/>
  <c r="AQ32" i="17"/>
  <c r="AX31" i="17"/>
  <c r="AW31" i="17"/>
  <c r="AV31" i="17"/>
  <c r="AU31" i="17"/>
  <c r="AT31" i="17"/>
  <c r="AS31" i="17"/>
  <c r="AR31" i="17"/>
  <c r="AQ31" i="17"/>
  <c r="AX30" i="17"/>
  <c r="AW30" i="17"/>
  <c r="AV30" i="17"/>
  <c r="AU30" i="17"/>
  <c r="AT30" i="17"/>
  <c r="AS30" i="17"/>
  <c r="AR30" i="17"/>
  <c r="AQ30" i="17"/>
  <c r="AX29" i="17"/>
  <c r="AW29" i="17"/>
  <c r="AV29" i="17"/>
  <c r="AU29" i="17"/>
  <c r="AT29" i="17"/>
  <c r="AS29" i="17"/>
  <c r="AR29" i="17"/>
  <c r="AQ29" i="17"/>
  <c r="AX28" i="17"/>
  <c r="AW28" i="17"/>
  <c r="AV28" i="17"/>
  <c r="AU28" i="17"/>
  <c r="AT28" i="17"/>
  <c r="AS28" i="17"/>
  <c r="AR28" i="17"/>
  <c r="AQ28" i="17"/>
  <c r="AX27" i="17"/>
  <c r="AW27" i="17"/>
  <c r="AV27" i="17"/>
  <c r="AU27" i="17"/>
  <c r="AT27" i="17"/>
  <c r="AS27" i="17"/>
  <c r="AR27" i="17"/>
  <c r="AQ27" i="17"/>
  <c r="AX26" i="17"/>
  <c r="AW26" i="17"/>
  <c r="AV26" i="17"/>
  <c r="AU26" i="17"/>
  <c r="AT26" i="17"/>
  <c r="AS26" i="17"/>
  <c r="AR26" i="17"/>
  <c r="AQ26" i="17"/>
  <c r="AX25" i="17"/>
  <c r="AW25" i="17"/>
  <c r="AV25" i="17"/>
  <c r="AU25" i="17"/>
  <c r="AT25" i="17"/>
  <c r="AS25" i="17"/>
  <c r="AR25" i="17"/>
  <c r="AQ25" i="17"/>
  <c r="AX24" i="17"/>
  <c r="AW24" i="17"/>
  <c r="AV24" i="17"/>
  <c r="AU24" i="17"/>
  <c r="AT24" i="17"/>
  <c r="AS24" i="17"/>
  <c r="AR24" i="17"/>
  <c r="AQ24" i="17"/>
  <c r="AX23" i="17"/>
  <c r="AW23" i="17"/>
  <c r="AV23" i="17"/>
  <c r="AU23" i="17"/>
  <c r="AT23" i="17"/>
  <c r="AS23" i="17"/>
  <c r="AR23" i="17"/>
  <c r="AQ23" i="17"/>
  <c r="AX22" i="17"/>
  <c r="AW22" i="17"/>
  <c r="AV22" i="17"/>
  <c r="AU22" i="17"/>
  <c r="AT22" i="17"/>
  <c r="AS22" i="17"/>
  <c r="AR22" i="17"/>
  <c r="AQ22" i="17"/>
  <c r="AX21" i="17"/>
  <c r="AW21" i="17"/>
  <c r="AV21" i="17"/>
  <c r="AU21" i="17"/>
  <c r="AT21" i="17"/>
  <c r="AS21" i="17"/>
  <c r="AR21" i="17"/>
  <c r="AQ21" i="17"/>
  <c r="AX20" i="17"/>
  <c r="AW20" i="17"/>
  <c r="AV20" i="17"/>
  <c r="AU20" i="17"/>
  <c r="AT20" i="17"/>
  <c r="AS20" i="17"/>
  <c r="AR20" i="17"/>
  <c r="AQ20" i="17"/>
  <c r="AX19" i="17"/>
  <c r="AW19" i="17"/>
  <c r="AV19" i="17"/>
  <c r="AU19" i="17"/>
  <c r="AT19" i="17"/>
  <c r="AS19" i="17"/>
  <c r="AR19" i="17"/>
  <c r="AQ19" i="17"/>
  <c r="AX18" i="17"/>
  <c r="AW18" i="17"/>
  <c r="AV18" i="17"/>
  <c r="AU18" i="17"/>
  <c r="AT18" i="17"/>
  <c r="AS18" i="17"/>
  <c r="AR18" i="17"/>
  <c r="AQ18" i="17"/>
  <c r="AX17" i="17"/>
  <c r="AW17" i="17"/>
  <c r="AV17" i="17"/>
  <c r="AU17" i="17"/>
  <c r="AT17" i="17"/>
  <c r="AS17" i="17"/>
  <c r="AR17" i="17"/>
  <c r="AQ17" i="17"/>
  <c r="AX16" i="17"/>
  <c r="AW16" i="17"/>
  <c r="AV16" i="17"/>
  <c r="AU16" i="17"/>
  <c r="AT16" i="17"/>
  <c r="AS16" i="17"/>
  <c r="AR16" i="17"/>
  <c r="AQ16" i="17"/>
  <c r="AX15" i="17"/>
  <c r="AW15" i="17"/>
  <c r="AV15" i="17"/>
  <c r="AU15" i="17"/>
  <c r="AT15" i="17"/>
  <c r="AS15" i="17"/>
  <c r="AR15" i="17"/>
  <c r="AQ15" i="17"/>
  <c r="AX14" i="17"/>
  <c r="AW14" i="17"/>
  <c r="AV14" i="17"/>
  <c r="AU14" i="17"/>
  <c r="AT14" i="17"/>
  <c r="AS14" i="17"/>
  <c r="AR14" i="17"/>
  <c r="AQ14" i="17"/>
  <c r="AX13" i="17"/>
  <c r="AW13" i="17"/>
  <c r="AV13" i="17"/>
  <c r="AU13" i="17"/>
  <c r="AT13" i="17"/>
  <c r="AS13" i="17"/>
  <c r="AR13" i="17"/>
  <c r="AQ13" i="17"/>
  <c r="AX12" i="17"/>
  <c r="AW12" i="17"/>
  <c r="AV12" i="17"/>
  <c r="AU12" i="17"/>
  <c r="AT12" i="17"/>
  <c r="AS12" i="17"/>
  <c r="AR12" i="17"/>
  <c r="AQ12" i="17"/>
  <c r="AX11" i="17"/>
  <c r="AW11" i="17"/>
  <c r="AV11" i="17"/>
  <c r="AU11" i="17"/>
  <c r="AT11" i="17"/>
  <c r="AS11" i="17"/>
  <c r="AR11" i="17"/>
  <c r="AQ11" i="17"/>
  <c r="AX10" i="17"/>
  <c r="AW10" i="17"/>
  <c r="AV10" i="17"/>
  <c r="AU10" i="17"/>
  <c r="AT10" i="17"/>
  <c r="AS10" i="17"/>
  <c r="AR10" i="17"/>
  <c r="AQ10" i="17"/>
  <c r="AX9" i="17"/>
  <c r="AW9" i="17"/>
  <c r="AV9" i="17"/>
  <c r="AU9" i="17"/>
  <c r="AT9" i="17"/>
  <c r="AS9" i="17"/>
  <c r="AR9" i="17"/>
  <c r="AQ9" i="17"/>
  <c r="AX8" i="17"/>
  <c r="AW8" i="17"/>
  <c r="AV8" i="17"/>
  <c r="AU8" i="17"/>
  <c r="AT8" i="17"/>
  <c r="AS8" i="17"/>
  <c r="AR8" i="17"/>
  <c r="AQ8" i="17"/>
  <c r="AX7" i="17"/>
  <c r="AW7" i="17"/>
  <c r="AV7" i="17"/>
  <c r="AU7" i="17"/>
  <c r="AT7" i="17"/>
  <c r="AS7" i="17"/>
  <c r="AR7" i="17"/>
  <c r="AQ7" i="17"/>
  <c r="AX6" i="17"/>
  <c r="AW6" i="17"/>
  <c r="AV6" i="17"/>
  <c r="AU6" i="17"/>
  <c r="AT6" i="17"/>
  <c r="AS6" i="17"/>
  <c r="AR6" i="17"/>
  <c r="AQ6" i="17"/>
  <c r="AX5" i="17"/>
  <c r="AW5" i="17"/>
  <c r="AV5" i="17"/>
  <c r="AU5" i="17"/>
  <c r="AT5" i="17"/>
  <c r="AS5" i="17"/>
  <c r="AR5" i="17"/>
  <c r="AQ5" i="17"/>
  <c r="AX4" i="17"/>
  <c r="AW4" i="17"/>
  <c r="AV4" i="17"/>
  <c r="AU4" i="17"/>
  <c r="AT4" i="17"/>
  <c r="AS4" i="17"/>
  <c r="AR4" i="17"/>
  <c r="AQ4" i="17"/>
  <c r="AX3" i="17"/>
  <c r="AW3" i="17"/>
  <c r="AV3" i="17"/>
  <c r="AU3" i="17"/>
  <c r="AT3" i="17"/>
  <c r="AS3" i="17"/>
  <c r="AR3" i="17"/>
  <c r="AQ3" i="17"/>
  <c r="AX2" i="17"/>
  <c r="AW2" i="17"/>
  <c r="AV2" i="17"/>
  <c r="AU2" i="17"/>
  <c r="AT2" i="17"/>
  <c r="AS2" i="17"/>
  <c r="AR2" i="17"/>
  <c r="AQ2" i="17"/>
  <c r="AI60" i="17"/>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I36" i="17"/>
  <c r="AI35" i="17"/>
  <c r="AI34" i="17"/>
  <c r="AI33" i="17"/>
  <c r="AI32" i="17"/>
  <c r="AI31" i="17"/>
  <c r="AI30" i="17"/>
  <c r="AI29" i="17"/>
  <c r="AI28" i="17"/>
  <c r="AI27" i="17"/>
  <c r="AI26" i="17"/>
  <c r="AI25" i="17"/>
  <c r="AI24" i="17"/>
  <c r="AI23" i="17"/>
  <c r="AI22" i="17"/>
  <c r="AI21" i="17"/>
  <c r="AI20" i="17"/>
  <c r="AI19" i="17"/>
  <c r="AI18" i="17"/>
  <c r="AI17" i="17"/>
  <c r="AI16" i="17"/>
  <c r="AI15" i="17"/>
  <c r="AI14" i="17"/>
  <c r="AI13" i="17"/>
  <c r="AI12" i="17"/>
  <c r="AI11" i="17"/>
  <c r="W13" i="16" l="1"/>
  <c r="N13" i="16"/>
  <c r="S61" i="17"/>
  <c r="M51" i="13" l="1"/>
  <c r="AE88" i="15" l="1"/>
  <c r="AA27" i="15"/>
  <c r="T27" i="15"/>
  <c r="M27" i="15"/>
  <c r="F27" i="15"/>
  <c r="F2" i="22" s="1"/>
  <c r="M25" i="15"/>
  <c r="C51" i="13"/>
  <c r="C17" i="13"/>
  <c r="U10" i="13"/>
  <c r="U9" i="13"/>
  <c r="Y10" i="20" s="1"/>
  <c r="U8" i="13"/>
  <c r="V9" i="14" s="1"/>
  <c r="Y11" i="20"/>
  <c r="Y8" i="20"/>
  <c r="X3" i="20"/>
  <c r="A2" i="19"/>
  <c r="F18" i="18"/>
  <c r="E18" i="18"/>
  <c r="E2" i="18"/>
  <c r="T80" i="17"/>
  <c r="AC61" i="17"/>
  <c r="AA61" i="17"/>
  <c r="X61" i="17"/>
  <c r="W61" i="17"/>
  <c r="V61" i="17"/>
  <c r="U61" i="17"/>
  <c r="T61" i="17"/>
  <c r="X63" i="17" s="1"/>
  <c r="Y63" i="17" s="1"/>
  <c r="AD61" i="17"/>
  <c r="AD63" i="17" s="1"/>
  <c r="P61" i="17"/>
  <c r="O61" i="17"/>
  <c r="K61" i="17"/>
  <c r="Q61" i="17" s="1"/>
  <c r="T60" i="17"/>
  <c r="A60" i="17"/>
  <c r="T59" i="17"/>
  <c r="A59" i="17"/>
  <c r="T58" i="17"/>
  <c r="A58" i="17"/>
  <c r="T57" i="17"/>
  <c r="A57" i="17"/>
  <c r="T56" i="17"/>
  <c r="A56" i="17"/>
  <c r="T55" i="17"/>
  <c r="A55" i="17"/>
  <c r="T54" i="17"/>
  <c r="A54" i="17"/>
  <c r="T53" i="17"/>
  <c r="A53" i="17"/>
  <c r="T52" i="17"/>
  <c r="A52" i="17"/>
  <c r="T51" i="17"/>
  <c r="A51" i="17"/>
  <c r="T50" i="17"/>
  <c r="A50" i="17"/>
  <c r="T49" i="17"/>
  <c r="A49" i="17"/>
  <c r="T48" i="17"/>
  <c r="A48" i="17"/>
  <c r="T47" i="17"/>
  <c r="A47" i="17"/>
  <c r="T46" i="17"/>
  <c r="A46" i="17"/>
  <c r="T45" i="17"/>
  <c r="A45" i="17"/>
  <c r="T44" i="17"/>
  <c r="A44" i="17"/>
  <c r="T43" i="17"/>
  <c r="A43" i="17"/>
  <c r="T42" i="17"/>
  <c r="A42" i="17"/>
  <c r="T41" i="17"/>
  <c r="A41" i="17"/>
  <c r="T40" i="17"/>
  <c r="A40" i="17"/>
  <c r="T39" i="17"/>
  <c r="A39" i="17"/>
  <c r="T38" i="17"/>
  <c r="A38" i="17"/>
  <c r="T37" i="17"/>
  <c r="A37" i="17"/>
  <c r="T36" i="17"/>
  <c r="A36" i="17"/>
  <c r="T35" i="17"/>
  <c r="A35" i="17"/>
  <c r="T34" i="17"/>
  <c r="A34" i="17"/>
  <c r="T33" i="17"/>
  <c r="A33" i="17"/>
  <c r="T32" i="17"/>
  <c r="A32" i="17"/>
  <c r="T31" i="17"/>
  <c r="A31" i="17"/>
  <c r="T30" i="17"/>
  <c r="A30" i="17"/>
  <c r="T29" i="17"/>
  <c r="A29" i="17"/>
  <c r="T28" i="17"/>
  <c r="A28" i="17"/>
  <c r="T27" i="17"/>
  <c r="A27" i="17"/>
  <c r="T26" i="17"/>
  <c r="A26" i="17"/>
  <c r="T25" i="17"/>
  <c r="A25" i="17"/>
  <c r="T24" i="17"/>
  <c r="A24" i="17"/>
  <c r="T23" i="17"/>
  <c r="A23" i="17"/>
  <c r="T22" i="17"/>
  <c r="A22" i="17"/>
  <c r="T21" i="17"/>
  <c r="A21" i="17"/>
  <c r="T20" i="17"/>
  <c r="A20" i="17"/>
  <c r="T19" i="17"/>
  <c r="A19" i="17"/>
  <c r="T18" i="17"/>
  <c r="A18" i="17"/>
  <c r="T17" i="17"/>
  <c r="A17" i="17"/>
  <c r="T16" i="17"/>
  <c r="A16" i="17"/>
  <c r="T15" i="17"/>
  <c r="A15" i="17"/>
  <c r="T14" i="17"/>
  <c r="A14" i="17"/>
  <c r="T13" i="17"/>
  <c r="A13" i="17"/>
  <c r="T12" i="17"/>
  <c r="A12" i="17"/>
  <c r="T11" i="17"/>
  <c r="A11" i="17"/>
  <c r="N39" i="16"/>
  <c r="N38" i="16"/>
  <c r="Y30" i="16"/>
  <c r="Y29" i="16"/>
  <c r="Y28" i="16"/>
  <c r="Y27" i="16"/>
  <c r="Y26" i="16"/>
  <c r="Y24" i="16" s="1"/>
  <c r="Y25" i="16"/>
  <c r="Y23" i="16"/>
  <c r="Y22" i="16"/>
  <c r="Y21" i="16"/>
  <c r="BA20" i="16"/>
  <c r="Y19" i="16"/>
  <c r="W14" i="16"/>
  <c r="X7" i="16"/>
  <c r="X6" i="16"/>
  <c r="X4" i="16"/>
  <c r="B2" i="16"/>
  <c r="AN18" i="15"/>
  <c r="AN17" i="15"/>
  <c r="AN16" i="15"/>
  <c r="T15" i="15"/>
  <c r="L15" i="15"/>
  <c r="U11" i="15"/>
  <c r="O7" i="19" s="1"/>
  <c r="U10" i="15"/>
  <c r="O6" i="19" s="1"/>
  <c r="U8" i="15"/>
  <c r="O4" i="19" s="1"/>
  <c r="B3" i="15"/>
  <c r="V11" i="14"/>
  <c r="V8" i="14"/>
  <c r="B2" i="14"/>
  <c r="B2" i="13"/>
  <c r="U9" i="15" l="1"/>
  <c r="O5" i="19" s="1"/>
  <c r="Y9" i="20"/>
  <c r="X5" i="16"/>
  <c r="AF1" i="17" s="1"/>
  <c r="V10" i="14"/>
  <c r="N14" i="16"/>
  <c r="AF15" i="15"/>
  <c r="Y20" i="16" l="1"/>
  <c r="Y18" i="16" s="1"/>
  <c r="AJ18" i="16" s="1"/>
  <c r="AZ20" i="16"/>
  <c r="M3" i="8" l="1"/>
  <c r="E13" i="11"/>
  <c r="E17" i="11"/>
  <c r="E21" i="11"/>
  <c r="D30" i="11"/>
  <c r="E33" i="11"/>
  <c r="B35" i="11"/>
  <c r="H36" i="11" l="1"/>
  <c r="L2" i="21" s="1"/>
  <c r="K2" i="21"/>
  <c r="H43" i="11"/>
  <c r="S2" i="21" s="1"/>
  <c r="H42" i="11"/>
  <c r="R2" i="21" s="1"/>
  <c r="H40" i="11"/>
  <c r="H47" i="11"/>
  <c r="U2" i="21" s="1"/>
  <c r="H39" i="11"/>
  <c r="O2" i="21" s="1"/>
  <c r="H38" i="11"/>
  <c r="N2" i="21" s="1"/>
  <c r="H37" i="11"/>
  <c r="M2" i="21" s="1"/>
  <c r="L20" i="9"/>
  <c r="L18" i="9"/>
  <c r="L12" i="9"/>
  <c r="L10" i="9"/>
  <c r="L19" i="9"/>
  <c r="L21" i="9"/>
  <c r="L22" i="9"/>
  <c r="L11" i="9"/>
  <c r="L13" i="9"/>
  <c r="L14" i="9"/>
  <c r="D18" i="10"/>
  <c r="AA95" i="15" l="1"/>
  <c r="AN2" i="21" s="1"/>
  <c r="AE2" i="21"/>
  <c r="H41" i="11"/>
  <c r="Q2" i="21" s="1"/>
  <c r="P2" i="21"/>
  <c r="H44" i="11"/>
  <c r="H45" i="11" s="1"/>
  <c r="H46" i="11" s="1"/>
  <c r="T2" i="21" s="1"/>
  <c r="A23" i="10"/>
  <c r="A22" i="10"/>
  <c r="E21" i="9"/>
  <c r="E20" i="9"/>
  <c r="E13" i="9"/>
  <c r="D5" i="9"/>
  <c r="H32" i="9"/>
  <c r="H19" i="9"/>
  <c r="G14" i="9"/>
  <c r="H14" i="9" s="1"/>
  <c r="G11" i="9"/>
  <c r="H11" i="9" s="1"/>
  <c r="G10" i="9"/>
  <c r="H10" i="9" s="1"/>
  <c r="M24" i="2"/>
  <c r="M23" i="2"/>
  <c r="M22" i="2"/>
  <c r="M21" i="2"/>
  <c r="M20" i="2"/>
  <c r="M19" i="2"/>
  <c r="M15" i="2"/>
  <c r="M14" i="2"/>
  <c r="M13" i="2"/>
  <c r="M12" i="2"/>
  <c r="M11" i="2"/>
  <c r="M10" i="2"/>
  <c r="E51" i="8"/>
  <c r="H50" i="8"/>
  <c r="G50" i="8"/>
  <c r="Q50" i="8" s="1"/>
  <c r="F50" i="8"/>
  <c r="E50" i="8"/>
  <c r="B50" i="8"/>
  <c r="H49" i="8"/>
  <c r="G49" i="8"/>
  <c r="F49" i="8"/>
  <c r="E49" i="8"/>
  <c r="Q49" i="8" s="1"/>
  <c r="B49" i="8"/>
  <c r="H48" i="8"/>
  <c r="G48" i="8"/>
  <c r="F48" i="8"/>
  <c r="E48" i="8"/>
  <c r="Q48" i="8" s="1"/>
  <c r="B48" i="8"/>
  <c r="H47" i="8"/>
  <c r="G47" i="8"/>
  <c r="F47" i="8"/>
  <c r="Q47" i="8" s="1"/>
  <c r="E47" i="8"/>
  <c r="B47" i="8"/>
  <c r="H46" i="8"/>
  <c r="G46" i="8"/>
  <c r="F46" i="8"/>
  <c r="Q46" i="8" s="1"/>
  <c r="E46" i="8"/>
  <c r="B46" i="8"/>
  <c r="H45" i="8"/>
  <c r="H51" i="8" s="1"/>
  <c r="G45" i="8"/>
  <c r="G51" i="8" s="1"/>
  <c r="F45" i="8"/>
  <c r="F51" i="8" s="1"/>
  <c r="E45" i="8"/>
  <c r="Q45" i="8" s="1"/>
  <c r="Q51" i="8" s="1"/>
  <c r="B45" i="8"/>
  <c r="H36" i="8"/>
  <c r="G36" i="8"/>
  <c r="F36" i="8"/>
  <c r="E36" i="8"/>
  <c r="B35" i="8"/>
  <c r="B34" i="8"/>
  <c r="B33" i="8"/>
  <c r="B32" i="8"/>
  <c r="B31" i="8"/>
  <c r="B30" i="8"/>
  <c r="H24" i="8"/>
  <c r="G24" i="8"/>
  <c r="F24" i="8"/>
  <c r="E24" i="8"/>
  <c r="P23" i="8"/>
  <c r="P35" i="8" s="1"/>
  <c r="O23" i="8"/>
  <c r="O35" i="8" s="1"/>
  <c r="N23" i="8"/>
  <c r="N35" i="8" s="1"/>
  <c r="M23" i="8"/>
  <c r="M35" i="8" s="1"/>
  <c r="L23" i="8"/>
  <c r="L35" i="8" s="1"/>
  <c r="K23" i="8"/>
  <c r="K35" i="8" s="1"/>
  <c r="J23" i="8"/>
  <c r="J35" i="8" s="1"/>
  <c r="I23" i="8"/>
  <c r="I35" i="8" s="1"/>
  <c r="H23" i="8"/>
  <c r="G23" i="8"/>
  <c r="F23" i="8"/>
  <c r="Q22" i="8"/>
  <c r="P21" i="8"/>
  <c r="P34" i="8" s="1"/>
  <c r="O21" i="8"/>
  <c r="O34" i="8" s="1"/>
  <c r="N21" i="8"/>
  <c r="N34" i="8" s="1"/>
  <c r="M21" i="8"/>
  <c r="M34" i="8" s="1"/>
  <c r="L21" i="8"/>
  <c r="L34" i="8" s="1"/>
  <c r="K21" i="8"/>
  <c r="K34" i="8" s="1"/>
  <c r="J21" i="8"/>
  <c r="J34" i="8" s="1"/>
  <c r="I21" i="8"/>
  <c r="I34" i="8" s="1"/>
  <c r="H21" i="8"/>
  <c r="G21" i="8"/>
  <c r="F21" i="8"/>
  <c r="Q20" i="8"/>
  <c r="P19" i="8"/>
  <c r="P33" i="8" s="1"/>
  <c r="O19" i="8"/>
  <c r="O33" i="8" s="1"/>
  <c r="N19" i="8"/>
  <c r="N33" i="8" s="1"/>
  <c r="M19" i="8"/>
  <c r="M33" i="8" s="1"/>
  <c r="L19" i="8"/>
  <c r="L33" i="8" s="1"/>
  <c r="K19" i="8"/>
  <c r="K33" i="8" s="1"/>
  <c r="J19" i="8"/>
  <c r="J33" i="8" s="1"/>
  <c r="I19" i="8"/>
  <c r="I33" i="8" s="1"/>
  <c r="H19" i="8"/>
  <c r="G19" i="8"/>
  <c r="F19" i="8"/>
  <c r="Q18" i="8"/>
  <c r="P17" i="8"/>
  <c r="P32" i="8" s="1"/>
  <c r="O17" i="8"/>
  <c r="O32" i="8" s="1"/>
  <c r="N17" i="8"/>
  <c r="N32" i="8" s="1"/>
  <c r="M17" i="8"/>
  <c r="M32" i="8" s="1"/>
  <c r="L17" i="8"/>
  <c r="L32" i="8" s="1"/>
  <c r="K17" i="8"/>
  <c r="K32" i="8" s="1"/>
  <c r="J17" i="8"/>
  <c r="J32" i="8" s="1"/>
  <c r="I17" i="8"/>
  <c r="I32" i="8" s="1"/>
  <c r="H17" i="8"/>
  <c r="G17" i="8"/>
  <c r="F17" i="8"/>
  <c r="Q16" i="8"/>
  <c r="P15" i="8"/>
  <c r="P31" i="8" s="1"/>
  <c r="O15" i="8"/>
  <c r="O31" i="8" s="1"/>
  <c r="N15" i="8"/>
  <c r="N31" i="8" s="1"/>
  <c r="M15" i="8"/>
  <c r="M31" i="8" s="1"/>
  <c r="L15" i="8"/>
  <c r="L31" i="8" s="1"/>
  <c r="K15" i="8"/>
  <c r="K31" i="8" s="1"/>
  <c r="J15" i="8"/>
  <c r="J31" i="8" s="1"/>
  <c r="I15" i="8"/>
  <c r="I31" i="8" s="1"/>
  <c r="H15" i="8"/>
  <c r="G15" i="8"/>
  <c r="F15" i="8"/>
  <c r="Q14" i="8"/>
  <c r="P13" i="8"/>
  <c r="P30" i="8" s="1"/>
  <c r="O13" i="8"/>
  <c r="O30" i="8" s="1"/>
  <c r="N13" i="8"/>
  <c r="N30" i="8" s="1"/>
  <c r="M13" i="8"/>
  <c r="M30" i="8" s="1"/>
  <c r="L13" i="8"/>
  <c r="L30" i="8" s="1"/>
  <c r="K13" i="8"/>
  <c r="K30" i="8" s="1"/>
  <c r="J13" i="8"/>
  <c r="J30" i="8" s="1"/>
  <c r="I13" i="8"/>
  <c r="I30" i="8" s="1"/>
  <c r="H13" i="8"/>
  <c r="G13" i="8"/>
  <c r="F13" i="8"/>
  <c r="Q12" i="8"/>
  <c r="Q24" i="8" s="1"/>
  <c r="H20" i="9" l="1"/>
  <c r="AE89" i="15"/>
  <c r="H21" i="9"/>
  <c r="AE90" i="15"/>
  <c r="G12" i="9"/>
  <c r="H12" i="9" s="1"/>
  <c r="AE86" i="15"/>
  <c r="Q35" i="8"/>
  <c r="Q33" i="8"/>
  <c r="Q31" i="8"/>
  <c r="Q30" i="8"/>
  <c r="Q36" i="8" s="1"/>
  <c r="Q32" i="8"/>
  <c r="Q34" i="8"/>
  <c r="A6" i="5" l="1"/>
  <c r="F25" i="2" l="1"/>
  <c r="F24" i="2"/>
  <c r="C20" i="5"/>
  <c r="B20" i="5"/>
  <c r="L5" i="5"/>
  <c r="I5" i="5"/>
  <c r="F5" i="5"/>
  <c r="H12" i="2"/>
  <c r="E15" i="9" s="1"/>
  <c r="G15" i="9" l="1"/>
  <c r="H15" i="9" s="1"/>
  <c r="H17" i="9" s="1"/>
  <c r="AE85" i="15"/>
  <c r="F17" i="13"/>
  <c r="AF2" i="21" s="1"/>
  <c r="D5" i="10"/>
  <c r="V2" i="21" s="1"/>
  <c r="F51" i="13"/>
  <c r="AG2" i="21" s="1"/>
  <c r="D6" i="10"/>
  <c r="W2" i="21" s="1"/>
  <c r="G1" i="7"/>
  <c r="H1" i="7"/>
  <c r="I1" i="7"/>
  <c r="J1" i="7"/>
  <c r="K1" i="7"/>
  <c r="L1" i="7"/>
  <c r="M1" i="7"/>
  <c r="N1" i="7"/>
  <c r="O1" i="7"/>
  <c r="P1" i="7"/>
  <c r="Q1" i="7"/>
  <c r="R1" i="7"/>
  <c r="S1" i="7"/>
  <c r="T1" i="7"/>
  <c r="U1" i="7"/>
  <c r="V1" i="7"/>
  <c r="W1" i="7"/>
  <c r="AC1" i="7"/>
  <c r="AB1" i="7"/>
  <c r="AA1" i="7"/>
  <c r="Z1" i="7"/>
  <c r="W15" i="7" l="1"/>
  <c r="W13" i="7"/>
  <c r="W11" i="7"/>
  <c r="V15" i="7"/>
  <c r="V13" i="7"/>
  <c r="V11" i="7"/>
  <c r="U15" i="7"/>
  <c r="U13" i="7"/>
  <c r="U11" i="7"/>
  <c r="T15" i="7"/>
  <c r="T13" i="7"/>
  <c r="T11" i="7"/>
  <c r="S15" i="7"/>
  <c r="R15" i="7"/>
  <c r="S13" i="7"/>
  <c r="R13" i="7"/>
  <c r="S11" i="7"/>
  <c r="R11" i="7"/>
  <c r="Q15" i="7"/>
  <c r="Q13" i="7"/>
  <c r="Q11" i="7"/>
  <c r="P15" i="7" l="1"/>
  <c r="O15" i="7"/>
  <c r="P14" i="7"/>
  <c r="O14" i="7"/>
  <c r="P13" i="7"/>
  <c r="O13" i="7"/>
  <c r="P12" i="7"/>
  <c r="O12" i="7"/>
  <c r="N15" i="7"/>
  <c r="M15" i="7"/>
  <c r="N14" i="7"/>
  <c r="M14" i="7"/>
  <c r="N13" i="7"/>
  <c r="M13" i="7"/>
  <c r="N12" i="7"/>
  <c r="M12" i="7"/>
  <c r="L15" i="7"/>
  <c r="K15" i="7"/>
  <c r="L14" i="7"/>
  <c r="K14" i="7"/>
  <c r="L13" i="7"/>
  <c r="K13" i="7"/>
  <c r="L12" i="7"/>
  <c r="K12" i="7"/>
  <c r="E15" i="7" l="1"/>
  <c r="D15" i="7"/>
  <c r="C15" i="7"/>
  <c r="E14" i="7"/>
  <c r="F14" i="7" s="1"/>
  <c r="C14" i="7"/>
  <c r="E13" i="7"/>
  <c r="D13" i="7"/>
  <c r="C13" i="7"/>
  <c r="E12" i="7"/>
  <c r="F12" i="7" s="1"/>
  <c r="C12" i="7"/>
  <c r="E11" i="7"/>
  <c r="D11" i="7"/>
  <c r="C11" i="7"/>
  <c r="E10" i="7"/>
  <c r="F10" i="7" s="1"/>
  <c r="C10" i="7"/>
  <c r="D9" i="7"/>
  <c r="F9" i="7" s="1"/>
  <c r="F8" i="7"/>
  <c r="F1" i="7"/>
  <c r="F13" i="7" l="1"/>
  <c r="F11" i="7"/>
  <c r="F15" i="7"/>
  <c r="A12" i="5"/>
  <c r="B27" i="5" l="1"/>
  <c r="B26" i="5"/>
  <c r="B25" i="5"/>
  <c r="B24" i="5"/>
  <c r="B23" i="5"/>
  <c r="B22" i="5"/>
  <c r="B21" i="5"/>
  <c r="C19" i="5"/>
  <c r="B19" i="5"/>
  <c r="C18" i="5"/>
  <c r="B18" i="5"/>
  <c r="C13" i="5"/>
  <c r="C12" i="5"/>
  <c r="C24" i="5" s="1"/>
  <c r="C11" i="5"/>
  <c r="C10" i="5"/>
  <c r="C22" i="5" s="1"/>
  <c r="C9" i="5"/>
  <c r="C21" i="5" s="1"/>
  <c r="K5" i="5"/>
  <c r="J5" i="5"/>
  <c r="H5" i="5"/>
  <c r="G5" i="5"/>
  <c r="E5" i="5"/>
  <c r="D5" i="5"/>
  <c r="K1" i="5"/>
  <c r="H1" i="5"/>
  <c r="E1" i="5"/>
  <c r="C23" i="5" l="1"/>
  <c r="C25" i="5"/>
  <c r="E12" i="2" l="1"/>
  <c r="D12" i="2"/>
  <c r="E18" i="9" s="1"/>
  <c r="H18" i="9" l="1"/>
  <c r="H23" i="9" s="1"/>
  <c r="H24" i="9" s="1"/>
  <c r="AE87" i="15"/>
  <c r="D13" i="2"/>
  <c r="E2" i="22" s="1"/>
  <c r="AA93" i="15" l="1"/>
  <c r="G28" i="9"/>
  <c r="H28" i="9" s="1"/>
  <c r="G27" i="9"/>
  <c r="H27" i="9" s="1"/>
  <c r="E12" i="5"/>
  <c r="D12" i="5"/>
  <c r="G12" i="5"/>
  <c r="H12" i="5"/>
  <c r="J12" i="5"/>
  <c r="K12" i="5"/>
  <c r="H31" i="9" l="1"/>
  <c r="H33" i="9" s="1"/>
  <c r="D19" i="10" s="1"/>
  <c r="D17" i="10"/>
  <c r="J6" i="5"/>
  <c r="G6" i="5"/>
  <c r="D6" i="5"/>
  <c r="A7" i="5"/>
  <c r="A8" i="5" s="1"/>
  <c r="A18" i="5"/>
  <c r="AA94" i="15" l="1"/>
  <c r="AD2" i="21"/>
  <c r="AB2" i="21"/>
  <c r="D20" i="10"/>
  <c r="G18" i="5"/>
  <c r="D18" i="5"/>
  <c r="J18" i="5"/>
  <c r="L8" i="5"/>
  <c r="F8" i="5"/>
  <c r="I8" i="5"/>
  <c r="A20" i="5"/>
  <c r="A9" i="5"/>
  <c r="K7" i="5"/>
  <c r="H7" i="5"/>
  <c r="E7" i="5"/>
  <c r="A11" i="5"/>
  <c r="A19" i="5"/>
  <c r="AC2" i="21" l="1"/>
  <c r="W12" i="16"/>
  <c r="T11" i="19"/>
  <c r="BG2" i="21" s="1"/>
  <c r="AM15" i="15"/>
  <c r="AM2" i="21"/>
  <c r="F20" i="5"/>
  <c r="I20" i="5"/>
  <c r="L20" i="5"/>
  <c r="K19" i="5"/>
  <c r="H19" i="5"/>
  <c r="E19" i="5"/>
  <c r="K11" i="5"/>
  <c r="J11" i="5"/>
  <c r="H11" i="5"/>
  <c r="G11" i="5"/>
  <c r="E11" i="5"/>
  <c r="D11" i="5"/>
  <c r="G9" i="5"/>
  <c r="A10" i="5"/>
  <c r="H9" i="5"/>
  <c r="A13" i="5"/>
  <c r="I13" i="5" s="1"/>
  <c r="I14" i="5" s="1"/>
  <c r="I15" i="5" s="1"/>
  <c r="A23" i="5"/>
  <c r="A24" i="5"/>
  <c r="A21" i="5"/>
  <c r="AJ12" i="16" l="1"/>
  <c r="AX2" i="21" s="1"/>
  <c r="AT2" i="21"/>
  <c r="L13" i="5"/>
  <c r="L14" i="5" s="1"/>
  <c r="L15" i="5" s="1"/>
  <c r="F13" i="5"/>
  <c r="F14" i="5" s="1"/>
  <c r="F15" i="5" s="1"/>
  <c r="H13" i="5"/>
  <c r="H21" i="5"/>
  <c r="G21" i="5"/>
  <c r="G24" i="5"/>
  <c r="K24" i="5"/>
  <c r="E24" i="5"/>
  <c r="H24" i="5"/>
  <c r="D24" i="5"/>
  <c r="J24" i="5"/>
  <c r="D23" i="5"/>
  <c r="J23" i="5"/>
  <c r="G23" i="5"/>
  <c r="H23" i="5"/>
  <c r="K23" i="5"/>
  <c r="E23" i="5"/>
  <c r="D10" i="5"/>
  <c r="G10" i="5"/>
  <c r="J10" i="5"/>
  <c r="A25" i="5"/>
  <c r="I25" i="5" s="1"/>
  <c r="I26" i="5" s="1"/>
  <c r="I27" i="5" s="1"/>
  <c r="D13" i="5"/>
  <c r="J13" i="5"/>
  <c r="G13" i="5"/>
  <c r="H10" i="5"/>
  <c r="K13" i="5"/>
  <c r="K10" i="5"/>
  <c r="E13" i="5"/>
  <c r="E10" i="5"/>
  <c r="A22" i="5"/>
  <c r="L25" i="5" l="1"/>
  <c r="L26" i="5" s="1"/>
  <c r="L27" i="5" s="1"/>
  <c r="F25" i="5"/>
  <c r="F26" i="5" s="1"/>
  <c r="F27" i="5" s="1"/>
  <c r="G22" i="5"/>
  <c r="J22" i="5"/>
  <c r="D22" i="5"/>
  <c r="K22" i="5"/>
  <c r="H22" i="5"/>
  <c r="E22" i="5"/>
  <c r="K25" i="5"/>
  <c r="G25" i="5"/>
  <c r="D25" i="5"/>
  <c r="J25" i="5"/>
  <c r="H25" i="5"/>
  <c r="E25" i="5"/>
  <c r="J14" i="5"/>
  <c r="J15" i="5" s="1"/>
  <c r="K14" i="5"/>
  <c r="K15" i="5" s="1"/>
  <c r="D14" i="5"/>
  <c r="D15" i="5" s="1"/>
  <c r="E14" i="5"/>
  <c r="E15" i="5" s="1"/>
  <c r="H14" i="5"/>
  <c r="H15" i="5" s="1"/>
  <c r="G14" i="5"/>
  <c r="G15" i="5" s="1"/>
  <c r="D32" i="2" l="1"/>
  <c r="D26" i="5"/>
  <c r="D27" i="5" s="1"/>
  <c r="G26" i="5"/>
  <c r="G27" i="5" s="1"/>
  <c r="J26" i="5"/>
  <c r="J27" i="5" s="1"/>
  <c r="K26" i="5"/>
  <c r="K27" i="5" s="1"/>
  <c r="E26" i="5"/>
  <c r="E27" i="5" s="1"/>
  <c r="H26" i="5"/>
  <c r="H27" i="5" s="1"/>
  <c r="D9" i="10" l="1"/>
  <c r="D33" i="2"/>
  <c r="X2" i="21" l="1"/>
  <c r="D10" i="10"/>
  <c r="Y2" i="21" s="1"/>
  <c r="D13" i="10"/>
  <c r="Z2" i="21" l="1"/>
  <c r="D14" i="10"/>
  <c r="AA2" i="21" s="1"/>
  <c r="N12" i="16" l="1"/>
  <c r="AJ11" i="16"/>
  <c r="AW2" i="21" s="1"/>
  <c r="AQ2" i="21"/>
  <c r="K11" i="19"/>
  <c r="BF2"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346A293-A184-4B6F-B06F-10594BB430BE}">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8" authorId="0" shapeId="0" xr:uid="{81D5EB68-14DB-4566-9729-C518AA74D1EA}">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80461125-8EC3-4980-A357-690C29A8082F}">
      <text>
        <r>
          <rPr>
            <sz val="12"/>
            <color indexed="81"/>
            <rFont val="MS P ゴシック"/>
            <family val="3"/>
            <charset val="128"/>
          </rPr>
          <t>１歳児配置改善加算を受ける場合、１歳児の人数を入力すること</t>
        </r>
      </text>
    </comment>
    <comment ref="C20" authorId="0" shapeId="0" xr:uid="{200E36F3-76EC-4558-843F-C5060AF64706}">
      <text>
        <r>
          <rPr>
            <sz val="12"/>
            <color indexed="81"/>
            <rFont val="MS P ゴシック"/>
            <family val="3"/>
            <charset val="128"/>
          </rPr>
          <t>A「配置」であること</t>
        </r>
      </text>
    </comment>
    <comment ref="I26" authorId="0" shapeId="0" xr:uid="{830CD921-7D8B-467A-8CB1-15D22B648E7E}">
      <text>
        <r>
          <rPr>
            <sz val="12"/>
            <color indexed="81"/>
            <rFont val="MS P ゴシック"/>
            <family val="3"/>
            <charset val="128"/>
          </rPr>
          <t>研修修了者の実人数を入力
（実人数を入力しなければ加算見込額が算出されません。）</t>
        </r>
      </text>
    </comment>
    <comment ref="H31" authorId="0" shapeId="0" xr:uid="{B19B3DC5-62C6-4D5D-B9DD-54F5FCF7F740}">
      <text>
        <r>
          <rPr>
            <sz val="12"/>
            <color indexed="81"/>
            <rFont val="MS P ゴシック"/>
            <family val="3"/>
            <charset val="128"/>
          </rPr>
          <t>研修修了者の実人数が算定人数に達していない場合は、実人数が人数Aとなります。</t>
        </r>
      </text>
    </comment>
    <comment ref="H32" authorId="0" shapeId="0" xr:uid="{81BBF4DB-8D66-48E6-B347-04CA19CC8D35}">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<sst xmlns="http://schemas.openxmlformats.org/spreadsheetml/2006/main" count="841" uniqueCount="632">
  <si>
    <t>◆適用単価（加算１）</t>
    <rPh sb="1" eb="3">
      <t>テキヨウ</t>
    </rPh>
    <rPh sb="3" eb="5">
      <t>タンカ</t>
    </rPh>
    <rPh sb="6" eb="8">
      <t>カサン</t>
    </rPh>
    <phoneticPr fontId="4"/>
  </si>
  <si>
    <t>【通常定員区分】</t>
    <rPh sb="1" eb="3">
      <t>ツウジョウ</t>
    </rPh>
    <rPh sb="3" eb="5">
      <t>テイイン</t>
    </rPh>
    <rPh sb="5" eb="7">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</si>
  <si>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</si>
  <si>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</si>
  <si>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</si>
  <si>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</si>
  <si>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1歳以上児配置改善</t>
    <rPh sb="1" eb="4">
      <t>サイイジョウ</t>
    </rPh>
    <rPh sb="4" eb="5">
      <t>ジ</t>
    </rPh>
    <rPh sb="5" eb="7">
      <t>ハイチ</t>
    </rPh>
    <rPh sb="7" eb="9">
      <t>カイゼン</t>
    </rPh>
    <phoneticPr fontId="6"/>
  </si>
  <si>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</si>
  <si>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</si>
  <si>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</si>
  <si>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</si>
  <si>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</si>
  <si>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</si>
  <si>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</si>
  <si>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</si>
  <si>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対象外</t>
    <rPh sb="0" eb="3">
      <t>タイショウガイ</t>
    </rPh>
    <phoneticPr fontId="4"/>
  </si>
  <si>
    <t>配置(A)</t>
    <rPh sb="0" eb="2">
      <t>ハイチ</t>
    </rPh>
    <phoneticPr fontId="4"/>
  </si>
  <si>
    <t>１、２歳児</t>
    <rPh sb="3" eb="5">
      <t>サイジ</t>
    </rPh>
    <phoneticPr fontId="6"/>
  </si>
  <si>
    <t>C</t>
    <phoneticPr fontId="6"/>
  </si>
  <si>
    <t>兼務(B)</t>
    <rPh sb="0" eb="2">
      <t>ケンム</t>
    </rPh>
    <phoneticPr fontId="4"/>
  </si>
  <si>
    <t>乳児</t>
    <rPh sb="0" eb="2">
      <t>ニュウジ</t>
    </rPh>
    <phoneticPr fontId="6"/>
  </si>
  <si>
    <t>D</t>
    <phoneticPr fontId="6"/>
  </si>
  <si>
    <t>嘱託(C)</t>
    <rPh sb="0" eb="2">
      <t>ショクタク</t>
    </rPh>
    <phoneticPr fontId="4"/>
  </si>
  <si>
    <t>平均経験年数</t>
    <rPh sb="0" eb="6">
      <t>ヘイキンケイケンネンスウ</t>
    </rPh>
    <phoneticPr fontId="4"/>
  </si>
  <si>
    <t>分園</t>
    <rPh sb="0" eb="1">
      <t>ブン</t>
    </rPh>
    <rPh sb="1" eb="2">
      <t>ソノ</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</si>
  <si>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</si>
  <si>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</si>
  <si>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</si>
  <si>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</si>
  <si>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</si>
  <si>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</si>
  <si>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</si>
  <si>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</si>
  <si>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</si>
  <si>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</si>
  <si>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</si>
  <si>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</si>
  <si>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</si>
  <si>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〇　基本情報</t>
    <rPh sb="2" eb="6">
      <t>キホンジョウホウ</t>
    </rPh>
    <phoneticPr fontId="4"/>
  </si>
  <si>
    <t>〇　平均利用子ども数（見込）</t>
    <rPh sb="2" eb="6">
      <t>ヘイキンリヨウ</t>
    </rPh>
    <rPh sb="6" eb="7">
      <t>コ</t>
    </rPh>
    <rPh sb="9" eb="10">
      <t>カズ</t>
    </rPh>
    <rPh sb="11" eb="13">
      <t>ミコ</t>
    </rPh>
    <phoneticPr fontId="4"/>
  </si>
  <si>
    <t>標準時間</t>
    <rPh sb="0" eb="4">
      <t>ヒョウジュンジカン</t>
    </rPh>
    <phoneticPr fontId="4"/>
  </si>
  <si>
    <t>短時間</t>
    <rPh sb="0" eb="3">
      <t>タンジカン</t>
    </rPh>
    <phoneticPr fontId="4"/>
  </si>
  <si>
    <t>計</t>
    <rPh sb="0" eb="1">
      <t>ケイ</t>
    </rPh>
    <phoneticPr fontId="4"/>
  </si>
  <si>
    <t>本園</t>
    <rPh sb="0" eb="2">
      <t>ホンエン</t>
    </rPh>
    <phoneticPr fontId="4"/>
  </si>
  <si>
    <t>１歳児配置改善加算</t>
    <rPh sb="1" eb="3">
      <t>サイジ</t>
    </rPh>
    <rPh sb="3" eb="5">
      <t>ハイチ</t>
    </rPh>
    <rPh sb="5" eb="7">
      <t>カイゼン</t>
    </rPh>
    <rPh sb="7" eb="9">
      <t>カサン</t>
    </rPh>
    <phoneticPr fontId="2"/>
  </si>
  <si>
    <t>●</t>
    <phoneticPr fontId="4"/>
  </si>
  <si>
    <t>園合計</t>
    <rPh sb="0" eb="1">
      <t>ソノ</t>
    </rPh>
    <rPh sb="1" eb="3">
      <t>ゴウケイ</t>
    </rPh>
    <phoneticPr fontId="4"/>
  </si>
  <si>
    <t>加算一般</t>
    <rPh sb="0" eb="2">
      <t>カサン</t>
    </rPh>
    <rPh sb="2" eb="4">
      <t>イッパン</t>
    </rPh>
    <phoneticPr fontId="4"/>
  </si>
  <si>
    <t>栄養管理</t>
    <rPh sb="0" eb="4">
      <t>エイヨウカンリ</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</si>
  <si>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</si>
  <si>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</si>
  <si>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</si>
  <si>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</si>
  <si>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</si>
  <si>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</si>
  <si>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</si>
  <si>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</si>
  <si>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</si>
  <si>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</si>
  <si>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</si>
  <si>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</si>
  <si>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</si>
  <si>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</si>
  <si>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</si>
  <si>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1歳児配置改善加算単価</t>
    <rPh sb="1" eb="3">
      <t>サイジ</t>
    </rPh>
    <rPh sb="3" eb="9">
      <t>ハイチカイゼンカサン</t>
    </rPh>
    <rPh sb="9" eb="11">
      <t>タンカ</t>
    </rPh>
    <phoneticPr fontId="4"/>
  </si>
  <si>
    <t>栄養管理加算単価</t>
    <rPh sb="0" eb="6">
      <t>エイヨウカンリカサン</t>
    </rPh>
    <rPh sb="6" eb="8">
      <t>タンカ</t>
    </rPh>
    <phoneticPr fontId="4"/>
  </si>
  <si>
    <t>月額</t>
    <rPh sb="0" eb="2">
      <t>ゲツガク</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</si>
  <si>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</si>
  <si>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</si>
  <si>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</si>
  <si>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</si>
  <si>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</si>
  <si>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</si>
  <si>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</si>
  <si>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</si>
  <si>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</si>
  <si>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</si>
  <si>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</si>
  <si>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土曜弊所</t>
    <rPh sb="0" eb="4">
      <t>ドヨウヘイショ</t>
    </rPh>
    <phoneticPr fontId="4"/>
  </si>
  <si>
    <t>月に1日</t>
    <rPh sb="0" eb="1">
      <t>ゲツ</t>
    </rPh>
    <rPh sb="3" eb="4">
      <t>ニチ</t>
    </rPh>
    <phoneticPr fontId="4"/>
  </si>
  <si>
    <t>月に2日</t>
    <rPh sb="0" eb="1">
      <t>ゲツ</t>
    </rPh>
    <rPh sb="3" eb="4">
      <t>ニチ</t>
    </rPh>
    <phoneticPr fontId="4"/>
  </si>
  <si>
    <t>月に3日以上</t>
    <rPh sb="0" eb="1">
      <t>ゲツ</t>
    </rPh>
    <rPh sb="3" eb="4">
      <t>ニチ</t>
    </rPh>
    <rPh sb="4" eb="6">
      <t>イジョウ</t>
    </rPh>
    <phoneticPr fontId="4"/>
  </si>
  <si>
    <t>全ての土曜日</t>
    <rPh sb="0" eb="1">
      <t>スベ</t>
    </rPh>
    <rPh sb="3" eb="6">
      <t>ドヨウビ</t>
    </rPh>
    <phoneticPr fontId="4"/>
  </si>
  <si>
    <t>土曜閉所</t>
    <rPh sb="0" eb="2">
      <t>ドヨウ</t>
    </rPh>
    <rPh sb="2" eb="4">
      <t>ヘイショ</t>
    </rPh>
    <phoneticPr fontId="6"/>
  </si>
  <si>
    <t>flag</t>
    <phoneticPr fontId="4"/>
  </si>
  <si>
    <t>土曜閉所減算単価</t>
    <rPh sb="0" eb="4">
      <t>ドヨウヘイショ</t>
    </rPh>
    <rPh sb="4" eb="6">
      <t>ゲンサン</t>
    </rPh>
    <rPh sb="6" eb="8">
      <t>タンカ</t>
    </rPh>
    <phoneticPr fontId="4"/>
  </si>
  <si>
    <t>列1</t>
  </si>
  <si>
    <t>列2</t>
  </si>
  <si>
    <t>列3</t>
  </si>
  <si>
    <t>列4</t>
  </si>
  <si>
    <t>列5</t>
  </si>
  <si>
    <t>列6</t>
  </si>
  <si>
    <t>列7</t>
  </si>
  <si>
    <t>列8</t>
  </si>
  <si>
    <t>列9</t>
  </si>
  <si>
    <t>列10</t>
  </si>
  <si>
    <t>列11</t>
  </si>
  <si>
    <t>列12</t>
  </si>
  <si>
    <t>列13</t>
  </si>
  <si>
    <t>列14</t>
  </si>
  <si>
    <t>列15</t>
  </si>
  <si>
    <t>列16</t>
  </si>
  <si>
    <t>列17</t>
  </si>
  <si>
    <t>列18</t>
  </si>
  <si>
    <t>加算率(a)</t>
    <rPh sb="0" eb="2">
      <t>カサン</t>
    </rPh>
    <rPh sb="2" eb="3">
      <t>リツ</t>
    </rPh>
    <phoneticPr fontId="4"/>
  </si>
  <si>
    <t>加算率(b)</t>
    <rPh sb="0" eb="2">
      <t>カサン</t>
    </rPh>
    <rPh sb="2" eb="3">
      <t>リツ</t>
    </rPh>
    <phoneticPr fontId="4"/>
  </si>
  <si>
    <t>障害児保育(1歳児配置改善なし）</t>
    <rPh sb="0" eb="2">
      <t>ショウガイ</t>
    </rPh>
    <rPh sb="2" eb="3">
      <t>ジ</t>
    </rPh>
    <rPh sb="3" eb="5">
      <t>ホイク</t>
    </rPh>
    <rPh sb="7" eb="9">
      <t>サイジ</t>
    </rPh>
    <rPh sb="9" eb="11">
      <t>ハイチ</t>
    </rPh>
    <rPh sb="11" eb="13">
      <t>カイゼン</t>
    </rPh>
    <phoneticPr fontId="4"/>
  </si>
  <si>
    <t>障害児保育(1歳児配置改善あり）</t>
    <rPh sb="0" eb="2">
      <t>ショウガイ</t>
    </rPh>
    <rPh sb="2" eb="3">
      <t>ジ</t>
    </rPh>
    <rPh sb="3" eb="5">
      <t>ホイク</t>
    </rPh>
    <rPh sb="7" eb="9">
      <t>サイジ</t>
    </rPh>
    <rPh sb="9" eb="11">
      <t>ハイチ</t>
    </rPh>
    <rPh sb="11" eb="13">
      <t>カイゼン</t>
    </rPh>
    <phoneticPr fontId="4"/>
  </si>
  <si>
    <t>食事提供方法</t>
    <rPh sb="0" eb="2">
      <t>ショクジ</t>
    </rPh>
    <rPh sb="2" eb="4">
      <t>テイキョウ</t>
    </rPh>
    <rPh sb="4" eb="6">
      <t>ホウホウ</t>
    </rPh>
    <phoneticPr fontId="4"/>
  </si>
  <si>
    <t>管理者未設置</t>
    <rPh sb="0" eb="3">
      <t>カンリシャ</t>
    </rPh>
    <rPh sb="3" eb="6">
      <t>ミセッチ</t>
    </rPh>
    <phoneticPr fontId="6"/>
  </si>
  <si>
    <t>月1日</t>
    <rPh sb="0" eb="1">
      <t>ゲツ</t>
    </rPh>
    <rPh sb="2" eb="3">
      <t>ニチ</t>
    </rPh>
    <phoneticPr fontId="4"/>
  </si>
  <si>
    <t>月2日</t>
    <rPh sb="0" eb="1">
      <t>ゲツ</t>
    </rPh>
    <rPh sb="2" eb="3">
      <t>ニチ</t>
    </rPh>
    <phoneticPr fontId="4"/>
  </si>
  <si>
    <t>月3日以上</t>
    <rPh sb="0" eb="1">
      <t>ゲツ</t>
    </rPh>
    <rPh sb="2" eb="3">
      <t>ニチ</t>
    </rPh>
    <rPh sb="3" eb="5">
      <t>イジョウ</t>
    </rPh>
    <phoneticPr fontId="4"/>
  </si>
  <si>
    <t>すべて</t>
    <phoneticPr fontId="4"/>
  </si>
  <si>
    <t>小規模保育－Ａ型</t>
    <rPh sb="0" eb="3">
      <t>ショウキボ</t>
    </rPh>
    <rPh sb="3" eb="5">
      <t>ホイク</t>
    </rPh>
    <rPh sb="7" eb="8">
      <t>ガタ</t>
    </rPh>
    <phoneticPr fontId="4"/>
  </si>
  <si>
    <t>事業所内保育－Ａ型</t>
    <rPh sb="0" eb="3">
      <t>ジギョウショ</t>
    </rPh>
    <rPh sb="3" eb="4">
      <t>ナイ</t>
    </rPh>
    <rPh sb="4" eb="6">
      <t>ホイク</t>
    </rPh>
    <rPh sb="8" eb="9">
      <t>ガタ</t>
    </rPh>
    <phoneticPr fontId="4"/>
  </si>
  <si>
    <t>うち、障害児保育加算対象児（標準／短時間問わず）</t>
    <rPh sb="3" eb="5">
      <t>ショウガイ</t>
    </rPh>
    <rPh sb="5" eb="6">
      <t>ジ</t>
    </rPh>
    <rPh sb="6" eb="8">
      <t>ホイク</t>
    </rPh>
    <rPh sb="8" eb="10">
      <t>カサン</t>
    </rPh>
    <rPh sb="10" eb="12">
      <t>タイショウ</t>
    </rPh>
    <rPh sb="12" eb="13">
      <t>ジ</t>
    </rPh>
    <rPh sb="14" eb="16">
      <t>ヒョウジュン</t>
    </rPh>
    <rPh sb="17" eb="20">
      <t>タンジカン</t>
    </rPh>
    <rPh sb="20" eb="21">
      <t>ト</t>
    </rPh>
    <phoneticPr fontId="4"/>
  </si>
  <si>
    <t>処遇改善等加算（標準時間）単価</t>
    <rPh sb="0" eb="7">
      <t>ショグウカイゼントウカサン</t>
    </rPh>
    <rPh sb="8" eb="12">
      <t>ヒョウジュンジカン</t>
    </rPh>
    <rPh sb="13" eb="15">
      <t>タンカ</t>
    </rPh>
    <phoneticPr fontId="4"/>
  </si>
  <si>
    <t>処遇改善等加算（短時間）単価</t>
    <rPh sb="0" eb="5">
      <t>ショグウカイゼントウ</t>
    </rPh>
    <rPh sb="5" eb="7">
      <t>カサン</t>
    </rPh>
    <rPh sb="8" eb="11">
      <t>タンジカン</t>
    </rPh>
    <rPh sb="12" eb="14">
      <t>タンカ</t>
    </rPh>
    <phoneticPr fontId="4"/>
  </si>
  <si>
    <t>障害児</t>
    <rPh sb="0" eb="2">
      <t>ショウガイ</t>
    </rPh>
    <rPh sb="2" eb="3">
      <t>ジ</t>
    </rPh>
    <phoneticPr fontId="4"/>
  </si>
  <si>
    <t>障害児保育加算</t>
    <rPh sb="0" eb="2">
      <t>ショウガイ</t>
    </rPh>
    <rPh sb="2" eb="3">
      <t>ジ</t>
    </rPh>
    <rPh sb="3" eb="5">
      <t>ホイク</t>
    </rPh>
    <rPh sb="5" eb="7">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</si>
  <si>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2"/>
  </si>
  <si>
    <t>管理者を配置していない場合の調整（減算）</t>
    <rPh sb="0" eb="3">
      <t>カンリシャ</t>
    </rPh>
    <rPh sb="4" eb="6">
      <t>ハイチ</t>
    </rPh>
    <rPh sb="11" eb="13">
      <t>バアイ</t>
    </rPh>
    <rPh sb="14" eb="16">
      <t>チョウセイ</t>
    </rPh>
    <rPh sb="17" eb="19">
      <t>ゲンサン</t>
    </rPh>
    <phoneticPr fontId="2"/>
  </si>
  <si>
    <t>D</t>
    <phoneticPr fontId="4"/>
  </si>
  <si>
    <t>C</t>
    <phoneticPr fontId="4"/>
  </si>
  <si>
    <t>食事の提供方法に関する調整</t>
    <rPh sb="0" eb="2">
      <t>ショクジ</t>
    </rPh>
    <rPh sb="3" eb="5">
      <t>テイキョウ</t>
    </rPh>
    <rPh sb="5" eb="7">
      <t>ホウホウ</t>
    </rPh>
    <rPh sb="8" eb="9">
      <t>カン</t>
    </rPh>
    <rPh sb="11" eb="13">
      <t>チョウセイ</t>
    </rPh>
    <phoneticPr fontId="4"/>
  </si>
  <si>
    <t>管理者を配置していない場合の調整</t>
    <rPh sb="0" eb="3">
      <t>カンリシャ</t>
    </rPh>
    <rPh sb="4" eb="6">
      <t>ハイチ</t>
    </rPh>
    <rPh sb="11" eb="13">
      <t>バアイ</t>
    </rPh>
    <rPh sb="14" eb="16">
      <t>チョウセイ</t>
    </rPh>
    <phoneticPr fontId="4"/>
  </si>
  <si>
    <t>→　→　→</t>
    <phoneticPr fontId="4"/>
  </si>
  <si>
    <t>20人から30人まで</t>
    <rPh sb="2" eb="3">
      <t>ヒト</t>
    </rPh>
    <rPh sb="7" eb="8">
      <t>ヒト</t>
    </rPh>
    <phoneticPr fontId="4"/>
  </si>
  <si>
    <t>31人から40人まで</t>
    <rPh sb="2" eb="3">
      <t>ヒト</t>
    </rPh>
    <rPh sb="7" eb="8">
      <t>ヒト</t>
    </rPh>
    <phoneticPr fontId="4"/>
  </si>
  <si>
    <t>41人から50人まで</t>
    <phoneticPr fontId="4"/>
  </si>
  <si>
    <t>【事業所内（20人以上）】処遇改善等加算区分1・2加算額見込み計算表</t>
    <rPh sb="1" eb="4">
      <t>ジギョウショ</t>
    </rPh>
    <rPh sb="4" eb="5">
      <t>ナイ</t>
    </rPh>
    <rPh sb="8" eb="9">
      <t>ニン</t>
    </rPh>
    <rPh sb="9" eb="11">
      <t>イジョウ</t>
    </rPh>
    <rPh sb="13" eb="20">
      <t>ショグウカイゼントウカサン</t>
    </rPh>
    <phoneticPr fontId="4"/>
  </si>
  <si>
    <t>施設・事業所名</t>
    <rPh sb="0" eb="2">
      <t>シセツ</t>
    </rPh>
    <rPh sb="3" eb="6">
      <t>ジギョウショ</t>
    </rPh>
    <rPh sb="6" eb="7">
      <t>メイ</t>
    </rPh>
    <phoneticPr fontId="4"/>
  </si>
  <si>
    <t>青色セルは入力項目</t>
    <rPh sb="0" eb="2">
      <t>アオイロ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</si>
  <si>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</si>
  <si>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</si>
  <si>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</si>
  <si>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</si>
  <si>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</si>
  <si>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</si>
  <si>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５歳児</t>
    <rPh sb="1" eb="3">
      <t>サイジ</t>
    </rPh>
    <phoneticPr fontId="4"/>
  </si>
  <si>
    <t>児童数</t>
    <rPh sb="0" eb="3">
      <t>ジドウスウ</t>
    </rPh>
    <phoneticPr fontId="4"/>
  </si>
  <si>
    <t>伸び率</t>
    <rPh sb="0" eb="1">
      <t>ノ</t>
    </rPh>
    <rPh sb="2" eb="3">
      <t>リツ</t>
    </rPh>
    <phoneticPr fontId="4"/>
  </si>
  <si>
    <t xml:space="preserve"> </t>
    <phoneticPr fontId="4"/>
  </si>
  <si>
    <t>４歳児</t>
    <rPh sb="1" eb="3">
      <t>サイジ</t>
    </rPh>
    <phoneticPr fontId="4"/>
  </si>
  <si>
    <t>３歳児</t>
    <rPh sb="1" eb="3">
      <t>サイジ</t>
    </rPh>
    <phoneticPr fontId="4"/>
  </si>
  <si>
    <t>２歳児</t>
    <rPh sb="1" eb="3">
      <t>サイジ</t>
    </rPh>
    <phoneticPr fontId="4"/>
  </si>
  <si>
    <t>１歳児</t>
    <rPh sb="1" eb="3">
      <t>サイジ</t>
    </rPh>
    <phoneticPr fontId="4"/>
  </si>
  <si>
    <t>０歳児</t>
    <rPh sb="1" eb="3">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</si>
  <si>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</si>
  <si>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</si>
  <si>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</si>
  <si>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見込み（4月実績×（１）で算出された伸び率）</t>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</si>
  <si>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</si>
  <si>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</si>
  <si>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</si>
  <si>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</si>
  <si>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4"/>
  </si>
  <si>
    <t>平均年齢別児童数計算表（事業所内（20人以上））</t>
    <rPh sb="0" eb="2">
      <t>ヘイキン</t>
    </rPh>
    <rPh sb="2" eb="5">
      <t>ネンレイベツ</t>
    </rPh>
    <rPh sb="5" eb="8">
      <t>ジドウスウ</t>
    </rPh>
    <rPh sb="8" eb="11">
      <t>ケイサンヒョウ</t>
    </rPh>
    <rPh sb="12" eb="15">
      <t>ジギョウショ</t>
    </rPh>
    <rPh sb="15" eb="16">
      <t>ナイ</t>
    </rPh>
    <rPh sb="19" eb="22">
      <t>ニンイジョウ</t>
    </rPh>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</si>
  <si>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</si>
  <si>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本園</t>
  </si>
  <si>
    <t>平均児童数</t>
    <rPh sb="0" eb="2">
      <t>ヘイキン</t>
    </rPh>
    <rPh sb="2" eb="4">
      <t>ジドウ</t>
    </rPh>
    <rPh sb="4" eb="5">
      <t>スウ</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</si>
  <si>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</si>
  <si>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処遇改善等加算区分３　加算算定対象人数計算表</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phoneticPr fontId="4"/>
  </si>
  <si>
    <t>（小規模保育事業A型、Ｂ型）</t>
    <rPh sb="6" eb="8">
      <t>ジギョウ</t>
    </rPh>
    <phoneticPr fontId="4"/>
  </si>
  <si>
    <t>（事業所内保育事業　定員６人以上　小規模A型、Ｂ型適用）</t>
    <rPh sb="1" eb="4">
      <t>ジギョウショ</t>
    </rPh>
    <rPh sb="4" eb="5">
      <t>ナイ</t>
    </rPh>
    <rPh sb="10" eb="12">
      <t>テイイン</t>
    </rPh>
    <rPh sb="13" eb="14">
      <t>ニン</t>
    </rPh>
    <rPh sb="14" eb="16">
      <t>イジョウ</t>
    </rPh>
    <rPh sb="17" eb="20">
      <t>ショウキボ</t>
    </rPh>
    <rPh sb="25" eb="27">
      <t>テキヨウ</t>
    </rPh>
    <phoneticPr fontId="4"/>
  </si>
  <si>
    <t>１．加算対象人数の基礎となる職員数</t>
    <rPh sb="2" eb="4">
      <t>カサン</t>
    </rPh>
    <rPh sb="4" eb="6">
      <t>タイショウ</t>
    </rPh>
    <rPh sb="6" eb="8">
      <t>ニンズウ</t>
    </rPh>
    <rPh sb="9" eb="11">
      <t>キソ</t>
    </rPh>
    <rPh sb="14" eb="17">
      <t>ショクインスウ</t>
    </rPh>
    <phoneticPr fontId="4"/>
  </si>
  <si>
    <t>選択
項目</t>
    <rPh sb="0" eb="2">
      <t>センタク</t>
    </rPh>
    <rPh sb="3" eb="5">
      <t>コウモク</t>
    </rPh>
    <phoneticPr fontId="4"/>
  </si>
  <si>
    <t>入力
項目</t>
    <rPh sb="0" eb="2">
      <t>ニュウリョク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</si>
  <si>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</si>
  <si>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</si>
  <si>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t>
    <rPh sb="0" eb="3">
      <t>ネンレイベツ</t>
    </rPh>
    <rPh sb="3" eb="7">
      <t>ハイキ</t>
    </rPh>
    <rPh sb="10" eb="13">
      <t>ショクインスウ</t>
    </rPh>
    <phoneticPr fontId="4"/>
  </si>
  <si>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38"/>
  </si>
  <si>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38"/>
  </si>
  <si>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38"/>
  </si>
  <si>
    <t xml:space="preserve">  1歳児配置改善加算
※障害児保育加算ありの場合障害児を除いた数</t>
    <rPh sb="3" eb="5">
      <t>サイジ</t>
    </rPh>
    <rPh sb="5" eb="7">
      <t>ハイチ</t>
    </rPh>
    <rPh sb="7" eb="9">
      <t>カイゼン</t>
    </rPh>
    <rPh sb="9" eb="11">
      <t>カサン</t>
    </rPh>
    <phoneticPr fontId="4"/>
  </si>
  <si>
    <r>
      <t xml:space="preserve">０歳児
</t>
    </r>
    <r>
      <rPr>
        <sz val="10"/>
        <color theme="1"/>
        <rFont val="HG丸ｺﾞｼｯｸM-PRO"/>
        <family val="3"/>
        <charset val="128"/>
      </rPr>
      <t>※障害児保育加算ありの場合障害児を除いた数</t>
    </r>
    <rPh sb="1" eb="3">
      <t>サイジ</t>
    </rPh>
    <phoneticPr fontId="4"/>
  </si>
  <si>
    <t>障害児（障害児保育加算ありの場合）</t>
    <rPh sb="0" eb="3">
      <t>ショウガイジ</t>
    </rPh>
    <rPh sb="4" eb="7">
      <t>ショウガイジ</t>
    </rPh>
    <rPh sb="7" eb="9">
      <t>ホイク</t>
    </rPh>
    <rPh sb="9" eb="11">
      <t>カサン</t>
    </rPh>
    <rPh sb="14" eb="16">
      <t>バアイ</t>
    </rPh>
    <phoneticPr fontId="4"/>
  </si>
  <si>
    <t>調整</t>
    <rPh sb="0" eb="2">
      <t>チョウセイ</t>
    </rPh>
    <phoneticPr fontId="4"/>
  </si>
  <si>
    <t>小計（小数点第一位四捨五入）</t>
    <rPh sb="0" eb="2">
      <t>ショウケイ</t>
    </rPh>
    <rPh sb="3" eb="6">
      <t>ショウスウテン</t>
    </rPh>
    <rPh sb="6" eb="7">
      <t>ダイ</t>
    </rPh>
    <rPh sb="7" eb="9">
      <t>イチイ</t>
    </rPh>
    <rPh sb="9" eb="13">
      <t>シシャゴニュウ</t>
    </rPh>
    <phoneticPr fontId="4"/>
  </si>
  <si>
    <t>ｂ</t>
    <phoneticPr fontId="4"/>
  </si>
  <si>
    <t>保育標準時間認定の子ども</t>
    <rPh sb="0" eb="2">
      <t>ホイク</t>
    </rPh>
    <rPh sb="2" eb="4">
      <t>ヒョウジュン</t>
    </rPh>
    <rPh sb="4" eb="6">
      <t>ジカン</t>
    </rPh>
    <rPh sb="6" eb="8">
      <t>ニンテイ</t>
    </rPh>
    <rPh sb="9" eb="10">
      <t>コ</t>
    </rPh>
    <phoneticPr fontId="4"/>
  </si>
  <si>
    <t>ｃ</t>
    <phoneticPr fontId="4"/>
  </si>
  <si>
    <t>休日保育加算</t>
    <rPh sb="0" eb="2">
      <t>キュウジツ</t>
    </rPh>
    <rPh sb="2" eb="4">
      <t>ホイク</t>
    </rPh>
    <rPh sb="4" eb="6">
      <t>カサン</t>
    </rPh>
    <phoneticPr fontId="4"/>
  </si>
  <si>
    <t>d</t>
    <phoneticPr fontId="4"/>
  </si>
  <si>
    <t>e</t>
    <phoneticPr fontId="4"/>
  </si>
  <si>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4"/>
  </si>
  <si>
    <t>加算</t>
    <rPh sb="0" eb="2">
      <t>カサン</t>
    </rPh>
    <phoneticPr fontId="4"/>
  </si>
  <si>
    <t>職員数（1人未満端数　四捨五入）</t>
    <rPh sb="0" eb="3">
      <t>ショクインスウ</t>
    </rPh>
    <rPh sb="5" eb="6">
      <t>ニン</t>
    </rPh>
    <rPh sb="6" eb="8">
      <t>ミマン</t>
    </rPh>
    <rPh sb="8" eb="10">
      <t>ハスウ</t>
    </rPh>
    <rPh sb="11" eb="15">
      <t>シシャゴニュウ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</si>
  <si>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</si>
  <si>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</si>
  <si>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</si>
  <si>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</si>
  <si>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</si>
  <si>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</si>
  <si>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円　×　人数A</t>
    <rPh sb="0" eb="1">
      <t>エン</t>
    </rPh>
    <rPh sb="4" eb="6">
      <t>ニンズウ</t>
    </rPh>
    <phoneticPr fontId="4"/>
  </si>
  <si>
    <t>円　×　人数B</t>
    <rPh sb="0" eb="1">
      <t>エン</t>
    </rPh>
    <rPh sb="4" eb="6">
      <t>ニンズウ</t>
    </rPh>
    <phoneticPr fontId="4"/>
  </si>
  <si>
    <t>合　計</t>
    <rPh sb="0" eb="1">
      <t>ア</t>
    </rPh>
    <rPh sb="2" eb="3">
      <t>ケイ</t>
    </rPh>
    <phoneticPr fontId="4"/>
  </si>
  <si>
    <t>入力ありがとうございました。試算の結果は以下のとおりです。</t>
    <rPh sb="0" eb="2">
      <t>ニュウリョク</t>
    </rPh>
    <rPh sb="14" eb="16">
      <t>シサン</t>
    </rPh>
    <rPh sb="17" eb="19">
      <t>ケッカ</t>
    </rPh>
    <rPh sb="20" eb="22">
      <t>イカ</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</si>
  <si>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</si>
  <si>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◎加算率</t>
    <rPh sb="1" eb="3">
      <t>カサン</t>
    </rPh>
    <rPh sb="3" eb="4">
      <t>リツ</t>
    </rPh>
    <phoneticPr fontId="4"/>
  </si>
  <si>
    <t>加算率（a）</t>
    <rPh sb="0" eb="2">
      <t>カサン</t>
    </rPh>
    <rPh sb="2" eb="3">
      <t>リツ</t>
    </rPh>
    <phoneticPr fontId="4"/>
  </si>
  <si>
    <t>加算率（b）</t>
    <rPh sb="0" eb="2">
      <t>カサン</t>
    </rPh>
    <rPh sb="2" eb="3">
      <t>リツ</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</si>
  <si>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</si>
  <si>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</si>
  <si>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</si>
  <si>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人数Ａ</t>
    <rPh sb="0" eb="2">
      <t>ニンズウ</t>
    </rPh>
    <phoneticPr fontId="4"/>
  </si>
  <si>
    <t>人数Ｂ</t>
    <rPh sb="0" eb="2">
      <t>ニンズウ</t>
    </rPh>
    <phoneticPr fontId="4"/>
  </si>
  <si>
    <t>4歳以上児</t>
    <rPh sb="1" eb="2">
      <t>サイ</t>
    </rPh>
    <rPh sb="2" eb="4">
      <t>イジョウ</t>
    </rPh>
    <rPh sb="4" eb="5">
      <t>ジ</t>
    </rPh>
    <phoneticPr fontId="4"/>
  </si>
  <si>
    <t>1、2歳児</t>
    <rPh sb="3" eb="5">
      <t>サイジ</t>
    </rPh>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</si>
  <si>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</si>
  <si>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</si>
  <si>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</si>
  <si>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</si>
  <si>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</si>
  <si>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</si>
  <si>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</si>
  <si>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</si>
  <si>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3_区分3計算表</t>
    <rPh sb="2" eb="4">
      <t>クブン</t>
    </rPh>
    <rPh sb="5" eb="7">
      <t>ケイサン</t>
    </rPh>
    <rPh sb="7" eb="8">
      <t>オモテ</t>
    </rPh>
    <phoneticPr fontId="4"/>
  </si>
  <si>
    <t>2_区分12加算額計算表</t>
    <rPh sb="2" eb="4">
      <t>クブン</t>
    </rPh>
    <rPh sb="6" eb="9">
      <t>カサンガク</t>
    </rPh>
    <rPh sb="9" eb="11">
      <t>ケイサン</t>
    </rPh>
    <rPh sb="11" eb="12">
      <t>オモテ</t>
    </rPh>
    <phoneticPr fontId="4"/>
  </si>
  <si>
    <t>1_児童数計算表</t>
    <rPh sb="2" eb="4">
      <t>ジドウ</t>
    </rPh>
    <rPh sb="4" eb="5">
      <t>スウ</t>
    </rPh>
    <rPh sb="5" eb="7">
      <t>ケイサン</t>
    </rPh>
    <rPh sb="7" eb="8">
      <t>オモテ</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</si>
  <si>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</si>
  <si>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</si>
  <si>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</si>
  <si>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</si>
  <si>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</si>
  <si>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</si>
  <si>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区分3</t>
    <rPh sb="0" eb="2">
      <t>クブン</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</si>
  <si>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</si>
  <si>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</si>
  <si>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</si>
  <si>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</si>
  <si>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</si>
  <si>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</si>
  <si>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</si>
  <si>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</si>
  <si>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</si>
  <si>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</si>
  <si>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</si>
  <si>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</si>
  <si>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</si>
  <si>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</si>
  <si>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</si>
  <si>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</si>
  <si>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</si>
  <si>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</si>
  <si>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</si>
  <si>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</si>
  <si>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</si>
  <si>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</si>
  <si>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</si>
  <si>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</si>
  <si>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</si>
  <si>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</si>
  <si>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</si>
  <si>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</si>
  <si>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</si>
  <si>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</si>
  <si>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</si>
  <si>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</si>
  <si>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</si>
  <si>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</si>
  <si>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</si>
  <si>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</si>
  <si>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</si>
  <si>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別紙様式１</t>
    <rPh sb="0" eb="2">
      <t>ベッシ</t>
    </rPh>
    <rPh sb="2" eb="4">
      <t>ヨウシキ</t>
    </rPh>
    <phoneticPr fontId="6"/>
  </si>
  <si>
    <t>令和</t>
    <rPh sb="0" eb="2">
      <t>レイワ</t>
    </rPh>
    <phoneticPr fontId="6"/>
  </si>
  <si>
    <t>７</t>
    <phoneticPr fontId="6"/>
  </si>
  <si>
    <t>京都市長　殿</t>
    <rPh sb="0" eb="2">
      <t>キョウト</t>
    </rPh>
    <rPh sb="2" eb="4">
      <t>シチョウ</t>
    </rPh>
    <rPh sb="5" eb="6">
      <t>ドノ</t>
    </rPh>
    <phoneticPr fontId="6"/>
  </si>
  <si>
    <t>市町村名</t>
    <rPh sb="0" eb="3">
      <t>シチョウソン</t>
    </rPh>
    <rPh sb="3" eb="4">
      <t>メイ</t>
    </rPh>
    <phoneticPr fontId="6"/>
  </si>
  <si>
    <t>京都市</t>
    <rPh sb="0" eb="3">
      <t>キョウトシ</t>
    </rPh>
    <phoneticPr fontId="6"/>
  </si>
  <si>
    <t>施設・事業所名</t>
    <rPh sb="0" eb="2">
      <t>シセツ</t>
    </rPh>
    <rPh sb="3" eb="6">
      <t>ジギョウショ</t>
    </rPh>
    <rPh sb="6" eb="7">
      <t>メイ</t>
    </rPh>
    <phoneticPr fontId="6"/>
  </si>
  <si>
    <t>施設・事業所類型</t>
    <rPh sb="0" eb="2">
      <t>シセツ</t>
    </rPh>
    <rPh sb="3" eb="6">
      <t>ジギョウショ</t>
    </rPh>
    <rPh sb="6" eb="8">
      <t>ルイケイ</t>
    </rPh>
    <phoneticPr fontId="6"/>
  </si>
  <si>
    <t>施設・事業所コード</t>
    <rPh sb="0" eb="2">
      <t>シセツ</t>
    </rPh>
    <rPh sb="3" eb="6">
      <t>ジギョウショ</t>
    </rPh>
    <phoneticPr fontId="6"/>
  </si>
  <si>
    <t>（１）加算率（基礎分 加算率（a））</t>
    <rPh sb="3" eb="5">
      <t>カサン</t>
    </rPh>
    <rPh sb="5" eb="6">
      <t>リツ</t>
    </rPh>
    <rPh sb="7" eb="10">
      <t>キソブン</t>
    </rPh>
    <rPh sb="11" eb="14">
      <t>カサンリツ</t>
    </rPh>
    <phoneticPr fontId="4"/>
  </si>
  <si>
    <r>
      <t xml:space="preserve">基礎分
</t>
    </r>
    <r>
      <rPr>
        <sz val="10"/>
        <rFont val="HGｺﾞｼｯｸM"/>
        <family val="3"/>
        <charset val="128"/>
      </rPr>
      <t>（(2)Ｃに基づき設定）</t>
    </r>
    <rPh sb="0" eb="2">
      <t>キソ</t>
    </rPh>
    <rPh sb="2" eb="3">
      <t>ブン</t>
    </rPh>
    <rPh sb="10" eb="11">
      <t>モト</t>
    </rPh>
    <rPh sb="13" eb="15">
      <t>セッテイ</t>
    </rPh>
    <phoneticPr fontId="6"/>
  </si>
  <si>
    <t>％</t>
    <phoneticPr fontId="6"/>
  </si>
  <si>
    <t>※</t>
    <phoneticPr fontId="6"/>
  </si>
  <si>
    <t>「適」で前年度から取組内容に変更がない場合又は「区分３」が適用されている場合を除き、別紙様式２を添付すること。</t>
    <rPh sb="24" eb="26">
      <t>クブン</t>
    </rPh>
    <rPh sb="29" eb="31">
      <t>テキヨウ</t>
    </rPh>
    <rPh sb="42" eb="44">
      <t>ベッシ</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</si>
  <si>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</si>
  <si>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</si>
  <si>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（３）加算率（賃金改善分　加算率（ｂ））</t>
    <rPh sb="3" eb="6">
      <t>カサンリツ</t>
    </rPh>
    <rPh sb="7" eb="9">
      <t>チンギン</t>
    </rPh>
    <rPh sb="9" eb="11">
      <t>カイゼン</t>
    </rPh>
    <rPh sb="11" eb="12">
      <t>ブン</t>
    </rPh>
    <rPh sb="13" eb="16">
      <t>カサンリツ</t>
    </rPh>
    <phoneticPr fontId="4"/>
  </si>
  <si>
    <t>②賃金改善分</t>
    <rPh sb="1" eb="3">
      <t>チンギン</t>
    </rPh>
    <rPh sb="3" eb="5">
      <t>カイゼン</t>
    </rPh>
    <phoneticPr fontId="6"/>
  </si>
  <si>
    <t>③キャリア
パス要件※</t>
    <rPh sb="8" eb="10">
      <t>ヨウケン</t>
    </rPh>
    <phoneticPr fontId="6"/>
  </si>
  <si>
    <t>③が「否」の場合、令和７年度に限り、②の割合から２％減じること。</t>
    <rPh sb="9" eb="11">
      <t>レイワ</t>
    </rPh>
    <rPh sb="12" eb="14">
      <t>ネンド</t>
    </rPh>
    <rPh sb="15" eb="16">
      <t>カギ</t>
    </rPh>
    <phoneticPr fontId="6"/>
  </si>
  <si>
    <t>処遇改善等加算の区分３を受ける場合は、「区分３」を選択すること。</t>
    <rPh sb="0" eb="4">
      <t>ショグウカイゼン</t>
    </rPh>
    <rPh sb="4" eb="5">
      <t>トウ</t>
    </rPh>
    <rPh sb="5" eb="7">
      <t>カサン</t>
    </rPh>
    <rPh sb="8" eb="10">
      <t>クブン</t>
    </rPh>
    <rPh sb="20" eb="22">
      <t>クブン</t>
    </rPh>
    <phoneticPr fontId="6"/>
  </si>
  <si>
    <t>別紙様式２</t>
    <rPh sb="0" eb="2">
      <t>ベッシ</t>
    </rPh>
    <rPh sb="2" eb="4">
      <t>ヨウシキ</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</si>
  <si>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</si>
  <si>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施設・事業所番号</t>
    <rPh sb="0" eb="2">
      <t>シセツ</t>
    </rPh>
    <rPh sb="3" eb="6">
      <t>ジギョウショ</t>
    </rPh>
    <rPh sb="6" eb="8">
      <t>バンゴウ</t>
    </rPh>
    <phoneticPr fontId="6"/>
  </si>
  <si>
    <t>〇キャリアパスに関する要件について</t>
    <rPh sb="8" eb="9">
      <t>カン</t>
    </rPh>
    <rPh sb="11" eb="13">
      <t>ヨウケン</t>
    </rPh>
    <phoneticPr fontId="6"/>
  </si>
  <si>
    <t>次の内容について、「該当」「非該当」を選択すること。</t>
    <phoneticPr fontId="6"/>
  </si>
  <si>
    <t>①</t>
    <phoneticPr fontId="6"/>
  </si>
  <si>
    <t>次のａからｃまでの全ての要件を満たす。</t>
    <rPh sb="0" eb="1">
      <t>ツギ</t>
    </rPh>
    <rPh sb="9" eb="10">
      <t>スベ</t>
    </rPh>
    <rPh sb="12" eb="14">
      <t>ヨウケン</t>
    </rPh>
    <rPh sb="15" eb="16">
      <t>ミ</t>
    </rPh>
    <phoneticPr fontId="6"/>
  </si>
  <si>
    <t>　ａ　職員の職位、職責又は職務内容等に応じた勤務条件等の要件を定めている。</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</si>
  <si>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</si>
  <si>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</si>
  <si>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</si>
  <si>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非該当</t>
    <phoneticPr fontId="6"/>
  </si>
  <si>
    <t>②</t>
    <phoneticPr fontId="6"/>
  </si>
  <si>
    <t>次のｄ及びｅの要件を満たす。</t>
    <rPh sb="0" eb="1">
      <t>ツギ</t>
    </rPh>
    <rPh sb="3" eb="4">
      <t>オヨ</t>
    </rPh>
    <rPh sb="7" eb="9">
      <t>ヨウケン</t>
    </rPh>
    <rPh sb="10" eb="11">
      <t>ミ</t>
    </rPh>
    <phoneticPr fontId="6"/>
  </si>
  <si>
    <t>ｄ</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</si>
  <si>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</si>
  <si>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ｅ</t>
    <phoneticPr fontId="6"/>
  </si>
  <si>
    <t>ｄの実現のための具体的な取り組みの内容</t>
    <rPh sb="2" eb="4">
      <t>ジツゲン</t>
    </rPh>
    <rPh sb="8" eb="11">
      <t>グタイテキ</t>
    </rPh>
    <rPh sb="12" eb="13">
      <t>ト</t>
    </rPh>
    <rPh sb="14" eb="15">
      <t>ク</t>
    </rPh>
    <rPh sb="17" eb="19">
      <t>ナイヨウ</t>
    </rPh>
    <phoneticPr fontId="6"/>
  </si>
  <si>
    <t>ア</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</si>
  <si>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</si>
  <si>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イ</t>
    <phoneticPr fontId="6"/>
  </si>
  <si>
    <t>資格取得のための支援の実施　※当該支援の内容について下記に記載すること。</t>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</si>
  <si>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</si>
  <si>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令和　　年　　月　　日</t>
    <rPh sb="0" eb="2">
      <t>レイワ</t>
    </rPh>
    <rPh sb="4" eb="5">
      <t>ネン</t>
    </rPh>
    <rPh sb="7" eb="8">
      <t>ツキ</t>
    </rPh>
    <rPh sb="10" eb="11">
      <t>ヒ</t>
    </rPh>
    <phoneticPr fontId="6"/>
  </si>
  <si>
    <t>事業者名</t>
    <rPh sb="0" eb="4">
      <t>ジギョウシャメイ</t>
    </rPh>
    <phoneticPr fontId="6"/>
  </si>
  <si>
    <t>代表者名</t>
    <rPh sb="0" eb="3">
      <t>ダイヒョウシャ</t>
    </rPh>
    <rPh sb="3" eb="4">
      <t>メイ</t>
    </rPh>
    <phoneticPr fontId="6"/>
  </si>
  <si>
    <t>〇</t>
    <phoneticPr fontId="6"/>
  </si>
  <si>
    <t>有</t>
    <rPh sb="0" eb="1">
      <t>ア</t>
    </rPh>
    <phoneticPr fontId="6"/>
  </si>
  <si>
    <t>別紙様式３</t>
    <rPh sb="0" eb="2">
      <t>ベッシ</t>
    </rPh>
    <rPh sb="2" eb="4">
      <t>ヨウシキ</t>
    </rPh>
    <phoneticPr fontId="6"/>
  </si>
  <si>
    <t>無</t>
    <rPh sb="0" eb="1">
      <t>ナシ</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</si>
  <si>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</si>
  <si>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研修修了者</t>
    <rPh sb="0" eb="2">
      <t>ケンシュウ</t>
    </rPh>
    <rPh sb="2" eb="5">
      <t>シュウリョウシャ</t>
    </rPh>
    <phoneticPr fontId="6"/>
  </si>
  <si>
    <t>人数Ａ　計</t>
    <rPh sb="0" eb="2">
      <t>ニンズウ</t>
    </rPh>
    <rPh sb="4" eb="5">
      <t>ケイ</t>
    </rPh>
    <phoneticPr fontId="6"/>
  </si>
  <si>
    <t>人</t>
    <rPh sb="0" eb="1">
      <t>ニン</t>
    </rPh>
    <phoneticPr fontId="6"/>
  </si>
  <si>
    <t>人数Ｂ　計</t>
    <rPh sb="4" eb="5">
      <t>ケイ</t>
    </rPh>
    <phoneticPr fontId="6"/>
  </si>
  <si>
    <t>合計1人以上の研修修了者</t>
    <rPh sb="0" eb="2">
      <t>ゴウケイ</t>
    </rPh>
    <rPh sb="3" eb="4">
      <t>ニン</t>
    </rPh>
    <rPh sb="4" eb="6">
      <t>イジョウ</t>
    </rPh>
    <rPh sb="7" eb="11">
      <t>ケンシュウシュウリョウ</t>
    </rPh>
    <rPh sb="11" eb="12">
      <t>シャ</t>
    </rPh>
    <phoneticPr fontId="6"/>
  </si>
  <si>
    <t>ⅰ　副主任保育士等（人数Ａ）</t>
    <rPh sb="2" eb="5">
      <t>フクシュニン</t>
    </rPh>
    <rPh sb="5" eb="8">
      <t>ホイクシ</t>
    </rPh>
    <rPh sb="8" eb="9">
      <t>トウ</t>
    </rPh>
    <phoneticPr fontId="6"/>
  </si>
  <si>
    <t>ⅱ　職務分野別リーダー等（人数Ｂ）</t>
    <phoneticPr fontId="6"/>
  </si>
  <si>
    <t>ⅲ　園長又は主任保育士、副園長、教頭、
　　主幹教諭、主幹保育教諭等（人数Ａ）</t>
    <rPh sb="35" eb="37">
      <t>ニンズウ</t>
    </rPh>
    <phoneticPr fontId="6"/>
  </si>
  <si>
    <t>次の内容について、当てはまる項目に○をつけること。</t>
    <rPh sb="0" eb="1">
      <t>ツギ</t>
    </rPh>
    <rPh sb="2" eb="4">
      <t>ナイヨウ</t>
    </rPh>
    <rPh sb="9" eb="10">
      <t>ア</t>
    </rPh>
    <rPh sb="14" eb="16">
      <t>コウモク</t>
    </rPh>
    <phoneticPr fontId="6"/>
  </si>
  <si>
    <t>　職員の職位、職責又は職務内容に応じた勤務条件等の要件及びこれに応じた賃金体系を定め、全ての職員に周知している。</t>
    <rPh sb="43" eb="44">
      <t>スベ</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</si>
  <si>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</si>
  <si>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①利用定員</t>
    <rPh sb="1" eb="3">
      <t>リヨウ</t>
    </rPh>
    <rPh sb="3" eb="5">
      <t>テイイン</t>
    </rPh>
    <phoneticPr fontId="6"/>
  </si>
  <si>
    <t>②年齢別
　児童数</t>
    <rPh sb="1" eb="4">
      <t>ネンレイベツ</t>
    </rPh>
    <rPh sb="6" eb="9">
      <t>ジドウスウ</t>
    </rPh>
    <phoneticPr fontId="6"/>
  </si>
  <si>
    <t>４歳以上児</t>
    <rPh sb="1" eb="2">
      <t>サイ</t>
    </rPh>
    <rPh sb="2" eb="5">
      <t>イジョウジ</t>
    </rPh>
    <phoneticPr fontId="6"/>
  </si>
  <si>
    <t>３歳児</t>
    <rPh sb="1" eb="3">
      <t>サイジ</t>
    </rPh>
    <phoneticPr fontId="6"/>
  </si>
  <si>
    <t>１，２歳児</t>
    <rPh sb="3" eb="5">
      <t>サイジ</t>
    </rPh>
    <phoneticPr fontId="6"/>
  </si>
  <si>
    <t>０歳児</t>
    <rPh sb="1" eb="3">
      <t>サイジ</t>
    </rPh>
    <phoneticPr fontId="6"/>
  </si>
  <si>
    <t>うち満３歳児※</t>
    <rPh sb="2" eb="3">
      <t>マン</t>
    </rPh>
    <rPh sb="4" eb="6">
      <t>サイジ</t>
    </rPh>
    <phoneticPr fontId="6"/>
  </si>
  <si>
    <t>③各種加算の適用状況</t>
    <rPh sb="1" eb="3">
      <t>カクシュ</t>
    </rPh>
    <rPh sb="3" eb="5">
      <t>カサン</t>
    </rPh>
    <rPh sb="6" eb="8">
      <t>テキヨウ</t>
    </rPh>
    <rPh sb="8" eb="10">
      <t>ジョウキョウ</t>
    </rPh>
    <phoneticPr fontId="6"/>
  </si>
  <si>
    <t>幼稚園</t>
    <rPh sb="0" eb="3">
      <t>ヨウチエン</t>
    </rPh>
    <phoneticPr fontId="6"/>
  </si>
  <si>
    <t>３歳児配置改善加算</t>
    <rPh sb="1" eb="3">
      <t>サイジ</t>
    </rPh>
    <rPh sb="3" eb="5">
      <t>ハイチ</t>
    </rPh>
    <rPh sb="5" eb="7">
      <t>カイゼン</t>
    </rPh>
    <rPh sb="7" eb="9">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</si>
  <si>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</si>
  <si>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</si>
  <si>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講師配置加算</t>
    <rPh sb="0" eb="2">
      <t>コウシ</t>
    </rPh>
    <rPh sb="2" eb="4">
      <t>ハイチ</t>
    </rPh>
    <rPh sb="4" eb="6">
      <t>カサン</t>
    </rPh>
    <phoneticPr fontId="6"/>
  </si>
  <si>
    <t>チーム保育加配加算</t>
    <rPh sb="3" eb="5">
      <t>ホイク</t>
    </rPh>
    <rPh sb="5" eb="7">
      <t>カハイ</t>
    </rPh>
    <rPh sb="7" eb="9">
      <t>カサン</t>
    </rPh>
    <phoneticPr fontId="6"/>
  </si>
  <si>
    <t>通園送迎加算</t>
    <rPh sb="0" eb="2">
      <t>ツウエン</t>
    </rPh>
    <rPh sb="2" eb="4">
      <t>ソウゲイ</t>
    </rPh>
    <rPh sb="4" eb="6">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</si>
  <si>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</si>
  <si>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主幹教諭等専任加算</t>
    <rPh sb="0" eb="2">
      <t>シュカン</t>
    </rPh>
    <rPh sb="2" eb="4">
      <t>キョウユ</t>
    </rPh>
    <rPh sb="4" eb="5">
      <t>トウ</t>
    </rPh>
    <rPh sb="5" eb="7">
      <t>センニン</t>
    </rPh>
    <rPh sb="7" eb="9">
      <t>カサン</t>
    </rPh>
    <phoneticPr fontId="6"/>
  </si>
  <si>
    <t>事務職員配置加算</t>
    <rPh sb="0" eb="2">
      <t>ジム</t>
    </rPh>
    <rPh sb="2" eb="4">
      <t>ショクイン</t>
    </rPh>
    <rPh sb="4" eb="6">
      <t>ハイチ</t>
    </rPh>
    <rPh sb="6" eb="8">
      <t>カサン</t>
    </rPh>
    <phoneticPr fontId="6"/>
  </si>
  <si>
    <t>指導充実加配加算</t>
    <rPh sb="0" eb="2">
      <t>シドウ</t>
    </rPh>
    <rPh sb="2" eb="4">
      <t>ジュウジツ</t>
    </rPh>
    <rPh sb="4" eb="6">
      <t>カハイ</t>
    </rPh>
    <rPh sb="6" eb="8">
      <t>カサン</t>
    </rPh>
    <phoneticPr fontId="6"/>
  </si>
  <si>
    <t>事務負担対応加配加算</t>
    <rPh sb="0" eb="2">
      <t>ジム</t>
    </rPh>
    <rPh sb="2" eb="4">
      <t>フタン</t>
    </rPh>
    <rPh sb="4" eb="6">
      <t>タイオウ</t>
    </rPh>
    <rPh sb="6" eb="8">
      <t>カハイ</t>
    </rPh>
    <rPh sb="8" eb="10">
      <t>カサン</t>
    </rPh>
    <phoneticPr fontId="6"/>
  </si>
  <si>
    <t>栄養管理加算（Ａ：配置の場合）</t>
    <rPh sb="0" eb="2">
      <t>エイヨウ</t>
    </rPh>
    <rPh sb="2" eb="4">
      <t>カンリ</t>
    </rPh>
    <rPh sb="4" eb="6">
      <t>カサン</t>
    </rPh>
    <rPh sb="9" eb="11">
      <t>ハイチ</t>
    </rPh>
    <rPh sb="12" eb="14">
      <t>バアイ</t>
    </rPh>
    <phoneticPr fontId="6"/>
  </si>
  <si>
    <t>副園長・教頭配置加算を受けている場合の減算</t>
    <rPh sb="6" eb="8">
      <t>ハイチ</t>
    </rPh>
    <rPh sb="11" eb="12">
      <t>ウ</t>
    </rPh>
    <rPh sb="16" eb="18">
      <t>バアイ</t>
    </rPh>
    <rPh sb="19" eb="21">
      <t>ゲンザン</t>
    </rPh>
    <phoneticPr fontId="6"/>
  </si>
  <si>
    <t>年齢別配置基準を下回る場合による減算</t>
    <rPh sb="11" eb="13">
      <t>バアイ</t>
    </rPh>
    <rPh sb="16" eb="18">
      <t>ゲンサン</t>
    </rPh>
    <phoneticPr fontId="6"/>
  </si>
  <si>
    <t>③各種加算の適用状況</t>
    <phoneticPr fontId="6"/>
  </si>
  <si>
    <t>保育所</t>
    <rPh sb="0" eb="2">
      <t>ホイク</t>
    </rPh>
    <rPh sb="2" eb="3">
      <t>ショ</t>
    </rPh>
    <phoneticPr fontId="6"/>
  </si>
  <si>
    <t>１歳児配置改善加算</t>
    <rPh sb="1" eb="3">
      <t>サイジ</t>
    </rPh>
    <rPh sb="3" eb="5">
      <t>ハイチ</t>
    </rPh>
    <rPh sb="5" eb="7">
      <t>カイゼン</t>
    </rPh>
    <rPh sb="7" eb="9">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</si>
  <si>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</si>
  <si>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主任保育士専任加算</t>
    <rPh sb="0" eb="2">
      <t>シュニン</t>
    </rPh>
    <rPh sb="2" eb="5">
      <t>ホイクシ</t>
    </rPh>
    <rPh sb="5" eb="7">
      <t>センニン</t>
    </rPh>
    <rPh sb="7" eb="9">
      <t>カサン</t>
    </rPh>
    <phoneticPr fontId="6"/>
  </si>
  <si>
    <t>事務職員雇上費加算</t>
    <rPh sb="0" eb="2">
      <t>ジム</t>
    </rPh>
    <rPh sb="2" eb="4">
      <t>ショクイン</t>
    </rPh>
    <rPh sb="4" eb="5">
      <t>ヤト</t>
    </rPh>
    <rPh sb="5" eb="6">
      <t>ア</t>
    </rPh>
    <rPh sb="6" eb="7">
      <t>ヒ</t>
    </rPh>
    <rPh sb="7" eb="9">
      <t>カサン</t>
    </rPh>
    <phoneticPr fontId="6"/>
  </si>
  <si>
    <t>休日保育加算</t>
    <rPh sb="0" eb="2">
      <t>キュウジツ</t>
    </rPh>
    <rPh sb="2" eb="4">
      <t>ホイク</t>
    </rPh>
    <rPh sb="4" eb="6">
      <t>カサン</t>
    </rPh>
    <phoneticPr fontId="6"/>
  </si>
  <si>
    <t>チーム保育推進加算</t>
    <rPh sb="3" eb="5">
      <t>ホイク</t>
    </rPh>
    <rPh sb="5" eb="7">
      <t>スイシン</t>
    </rPh>
    <rPh sb="7" eb="9">
      <t>カサン</t>
    </rPh>
    <phoneticPr fontId="6"/>
  </si>
  <si>
    <t>認定こども園</t>
    <rPh sb="0" eb="2">
      <t>ニンテイ</t>
    </rPh>
    <rPh sb="5" eb="6">
      <t>エン</t>
    </rPh>
    <phoneticPr fontId="6"/>
  </si>
  <si>
    <t>学級編制調整加配加算</t>
    <rPh sb="0" eb="2">
      <t>ガッキュウ</t>
    </rPh>
    <rPh sb="2" eb="4">
      <t>ヘンセイ</t>
    </rPh>
    <rPh sb="4" eb="6">
      <t>チョウセイ</t>
    </rPh>
    <rPh sb="6" eb="8">
      <t>カハイ</t>
    </rPh>
    <rPh sb="8" eb="10">
      <t>カサン</t>
    </rPh>
    <phoneticPr fontId="6"/>
  </si>
  <si>
    <t>講師配置加算</t>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</si>
  <si>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</si>
  <si>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小規模保育（A型B型）</t>
    <rPh sb="0" eb="3">
      <t>ショウキボ</t>
    </rPh>
    <rPh sb="3" eb="5">
      <t>ホイク</t>
    </rPh>
    <rPh sb="7" eb="8">
      <t>ガタ</t>
    </rPh>
    <rPh sb="9" eb="10">
      <t>ガタ</t>
    </rPh>
    <phoneticPr fontId="6"/>
  </si>
  <si>
    <t>障害児保育加算</t>
    <rPh sb="0" eb="3">
      <t>ショウガイジ</t>
    </rPh>
    <rPh sb="3" eb="5">
      <t>ホイク</t>
    </rPh>
    <rPh sb="5" eb="7">
      <t>カサン</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</si>
  <si>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</si>
  <si>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小規模保育（C型）</t>
    <rPh sb="0" eb="3">
      <t>ショウキボ</t>
    </rPh>
    <rPh sb="3" eb="5">
      <t>ホイク</t>
    </rPh>
    <rPh sb="7" eb="8">
      <t>ガタ</t>
    </rPh>
    <phoneticPr fontId="6"/>
  </si>
  <si>
    <t>事業所内保育</t>
    <rPh sb="0" eb="3">
      <t>ジギョウショ</t>
    </rPh>
    <rPh sb="3" eb="4">
      <t>ナイ</t>
    </rPh>
    <rPh sb="4" eb="6">
      <t>ホイク</t>
    </rPh>
    <phoneticPr fontId="6"/>
  </si>
  <si>
    <t>④家庭的保育等の経験年数</t>
    <rPh sb="1" eb="4">
      <t>カテイテキ</t>
    </rPh>
    <rPh sb="4" eb="6">
      <t>ホイク</t>
    </rPh>
    <rPh sb="6" eb="7">
      <t>トウ</t>
    </rPh>
    <rPh sb="8" eb="10">
      <t>ケイケン</t>
    </rPh>
    <rPh sb="10" eb="12">
      <t>ネンスウ</t>
    </rPh>
    <phoneticPr fontId="6"/>
  </si>
  <si>
    <t>家庭的保育</t>
    <rPh sb="0" eb="3">
      <t>カテイテキ</t>
    </rPh>
    <rPh sb="3" eb="5">
      <t>ホイク</t>
    </rPh>
    <phoneticPr fontId="6"/>
  </si>
  <si>
    <t>加算対象者
経験年数</t>
    <rPh sb="0" eb="2">
      <t>カサン</t>
    </rPh>
    <rPh sb="2" eb="4">
      <t>タイショウ</t>
    </rPh>
    <rPh sb="4" eb="5">
      <t>シャ</t>
    </rPh>
    <rPh sb="6" eb="8">
      <t>ケイケン</t>
    </rPh>
    <rPh sb="8" eb="10">
      <t>ネンスウ</t>
    </rPh>
    <phoneticPr fontId="6"/>
  </si>
  <si>
    <t>年</t>
    <rPh sb="0" eb="1">
      <t>ネン</t>
    </rPh>
    <phoneticPr fontId="6"/>
  </si>
  <si>
    <t>居宅訪問型保育</t>
    <rPh sb="0" eb="2">
      <t>キョタク</t>
    </rPh>
    <rPh sb="2" eb="5">
      <t>ホウモンガタ</t>
    </rPh>
    <rPh sb="5" eb="7">
      <t>ホイク</t>
    </rPh>
    <phoneticPr fontId="6"/>
  </si>
  <si>
    <t>加算対象者
経験年数</t>
    <rPh sb="0" eb="2">
      <t>カサン</t>
    </rPh>
    <rPh sb="2" eb="5">
      <t>タイショウシャ</t>
    </rPh>
    <rPh sb="6" eb="8">
      <t>ケイケン</t>
    </rPh>
    <rPh sb="8" eb="10">
      <t>ネンスウ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</si>
  <si>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</si>
  <si>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⑥加算算定対象人数</t>
    <rPh sb="1" eb="3">
      <t>カサン</t>
    </rPh>
    <rPh sb="3" eb="5">
      <t>サンテイ</t>
    </rPh>
    <rPh sb="5" eb="7">
      <t>タイショウ</t>
    </rPh>
    <rPh sb="7" eb="9">
      <t>ニンズウ</t>
    </rPh>
    <phoneticPr fontId="6"/>
  </si>
  <si>
    <t>人数Ａ（⑤×１／３）</t>
    <rPh sb="0" eb="2">
      <t>ニンズウ</t>
    </rPh>
    <phoneticPr fontId="6"/>
  </si>
  <si>
    <t>人数Ｂ（⑤×１／５）</t>
    <rPh sb="0" eb="2">
      <t>ニンズウ</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</si>
  <si>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</si>
  <si>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</si>
  <si>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④について経験年数の根拠となる書類を添付すること。</t>
    <rPh sb="7" eb="9">
      <t>ケイケン</t>
    </rPh>
    <rPh sb="9" eb="11">
      <t>ネンスウ</t>
    </rPh>
    <phoneticPr fontId="6"/>
  </si>
  <si>
    <t>※　⑤について算出方法を示した書類を添付すること。</t>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</si>
  <si>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</si>
  <si>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事業の場合は「人数Ａ」「人数Ｂ」のいずれかに「１」、他方に「０」を記入すること。</t>
    <rPh sb="2" eb="4">
      <t>ジギョウ</t>
    </rPh>
    <rPh sb="9" eb="11">
      <t>ニンズウ</t>
    </rPh>
    <rPh sb="14" eb="16">
      <t>ニンズウ</t>
    </rPh>
    <phoneticPr fontId="6"/>
  </si>
  <si>
    <t>別紙様式４</t>
    <rPh sb="0" eb="2">
      <t>ベッシ</t>
    </rPh>
    <rPh sb="2" eb="4">
      <t>ヨウシキ</t>
    </rPh>
    <phoneticPr fontId="6"/>
  </si>
  <si>
    <t>✔</t>
    <phoneticPr fontId="6"/>
  </si>
  <si>
    <t>○</t>
    <phoneticPr fontId="6"/>
  </si>
  <si>
    <t>（１）加算額以上の賃金の改善について</t>
    <rPh sb="3" eb="6">
      <t>カサンガク</t>
    </rPh>
    <rPh sb="6" eb="8">
      <t>イジョウ</t>
    </rPh>
    <rPh sb="9" eb="11">
      <t>チンギン</t>
    </rPh>
    <rPh sb="12" eb="14">
      <t>カイゼン</t>
    </rPh>
    <phoneticPr fontId="6"/>
  </si>
  <si>
    <t>区分２「賃金改善分」</t>
    <rPh sb="0" eb="2">
      <t>クブン</t>
    </rPh>
    <rPh sb="4" eb="6">
      <t>チンギン</t>
    </rPh>
    <rPh sb="6" eb="8">
      <t>カイゼン</t>
    </rPh>
    <rPh sb="8" eb="9">
      <t>ブン</t>
    </rPh>
    <phoneticPr fontId="6"/>
  </si>
  <si>
    <t>区分３「質の向上分」</t>
    <rPh sb="0" eb="2">
      <t>クブン</t>
    </rPh>
    <rPh sb="4" eb="5">
      <t>シツ</t>
    </rPh>
    <rPh sb="6" eb="9">
      <t>コウジョウブン</t>
    </rPh>
    <phoneticPr fontId="6"/>
  </si>
  <si>
    <t>区分２</t>
    <rPh sb="0" eb="2">
      <t>クブン</t>
    </rPh>
    <phoneticPr fontId="6"/>
  </si>
  <si>
    <t>加算見込額</t>
    <rPh sb="0" eb="2">
      <t>カサン</t>
    </rPh>
    <rPh sb="2" eb="4">
      <t>ミコ</t>
    </rPh>
    <rPh sb="4" eb="5">
      <t>ガク</t>
    </rPh>
    <phoneticPr fontId="6"/>
  </si>
  <si>
    <t>円</t>
    <rPh sb="0" eb="1">
      <t>エン</t>
    </rPh>
    <phoneticPr fontId="6"/>
  </si>
  <si>
    <t>区分３</t>
    <rPh sb="0" eb="2">
      <t>クブン</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</si>
  <si>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</si>
  <si>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うち、加算による改善見込総額</t>
    <rPh sb="3" eb="5">
      <t>カサン</t>
    </rPh>
    <rPh sb="8" eb="10">
      <t>カイゼン</t>
    </rPh>
    <rPh sb="10" eb="12">
      <t>ミコミ</t>
    </rPh>
    <rPh sb="12" eb="13">
      <t>ソウ</t>
    </rPh>
    <rPh sb="13" eb="14">
      <t>ガク</t>
    </rPh>
    <phoneticPr fontId="6"/>
  </si>
  <si>
    <t>うち、事業主負担増加見込総額</t>
    <rPh sb="3" eb="6">
      <t>ジギョウヌシ</t>
    </rPh>
    <rPh sb="6" eb="8">
      <t>フタン</t>
    </rPh>
    <rPh sb="8" eb="10">
      <t>ゾウカ</t>
    </rPh>
    <rPh sb="10" eb="12">
      <t>ミコ</t>
    </rPh>
    <rPh sb="12" eb="14">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</si>
  <si>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</si>
  <si>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</si>
  <si>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</si>
  <si>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前年度の賃金（総額）</t>
    <rPh sb="0" eb="3">
      <t>ゼンネンド</t>
    </rPh>
    <rPh sb="4" eb="6">
      <t>チンギン</t>
    </rPh>
    <rPh sb="7" eb="9">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</si>
  <si>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</si>
  <si>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</si>
  <si>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（c）定期昇給相当額（加算当年度における昇給分）</t>
    <rPh sb="3" eb="5">
      <t>テイキ</t>
    </rPh>
    <rPh sb="5" eb="7">
      <t>ショウキュウ</t>
    </rPh>
    <rPh sb="7" eb="10">
      <t>ソウトウガク</t>
    </rPh>
    <phoneticPr fontId="6"/>
  </si>
  <si>
    <t>↑区分２</t>
    <rPh sb="1" eb="3">
      <t>クブン</t>
    </rPh>
    <phoneticPr fontId="6"/>
  </si>
  <si>
    <t>↑区分３</t>
    <rPh sb="1" eb="3">
      <t>クブン</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</si>
  <si>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</si>
  <si>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</si>
  <si>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</si>
  <si>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（f）基準年度の支払賃金の総額</t>
    <rPh sb="3" eb="5">
      <t>キジュン</t>
    </rPh>
    <rPh sb="5" eb="7">
      <t>ネンド</t>
    </rPh>
    <rPh sb="8" eb="10">
      <t>シハラ</t>
    </rPh>
    <rPh sb="10" eb="12">
      <t>チンギン</t>
    </rPh>
    <rPh sb="13" eb="15">
      <t>ソウガク</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</si>
  <si>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</si>
  <si>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</si>
  <si>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（i）施設独自の改善額</t>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</si>
  <si>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</si>
  <si>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</si>
  <si>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（３）施設独自の改善額について</t>
    <rPh sb="3" eb="5">
      <t>シセツ</t>
    </rPh>
    <rPh sb="5" eb="6">
      <t>ドク</t>
    </rPh>
    <rPh sb="6" eb="7">
      <t>ジ</t>
    </rPh>
    <rPh sb="8" eb="10">
      <t>カイゼン</t>
    </rPh>
    <rPh sb="10" eb="11">
      <t>ガク</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</si>
  <si>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</si>
  <si>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施設独自の賃金改善額の算定根拠</t>
    <rPh sb="0" eb="2">
      <t>シセツ</t>
    </rPh>
    <rPh sb="2" eb="4">
      <t>ドクジ</t>
    </rPh>
    <rPh sb="5" eb="10">
      <t>チンギンカイゼンガク</t>
    </rPh>
    <rPh sb="11" eb="13">
      <t>サンテイ</t>
    </rPh>
    <rPh sb="13" eb="15">
      <t>コンキョ</t>
    </rPh>
    <phoneticPr fontId="6"/>
  </si>
  <si>
    <t>（４）他施設・事業所への配分等について</t>
    <rPh sb="3" eb="6">
      <t>タシセツ</t>
    </rPh>
    <rPh sb="7" eb="10">
      <t>ジギョウショ</t>
    </rPh>
    <rPh sb="12" eb="14">
      <t>ハイブン</t>
    </rPh>
    <rPh sb="14" eb="15">
      <t>ナド</t>
    </rPh>
    <phoneticPr fontId="6"/>
  </si>
  <si>
    <t>拠出見込額</t>
    <rPh sb="0" eb="2">
      <t>キョシュツ</t>
    </rPh>
    <rPh sb="2" eb="4">
      <t>ミコミ</t>
    </rPh>
    <rPh sb="4" eb="5">
      <t>ガク</t>
    </rPh>
    <phoneticPr fontId="6"/>
  </si>
  <si>
    <t>受入見込額</t>
    <rPh sb="0" eb="1">
      <t>ウ</t>
    </rPh>
    <rPh sb="1" eb="2">
      <t>イ</t>
    </rPh>
    <rPh sb="2" eb="4">
      <t>ミコ</t>
    </rPh>
    <rPh sb="4" eb="5">
      <t>ガク</t>
    </rPh>
    <phoneticPr fontId="6"/>
  </si>
  <si>
    <t>別紙様式４別添２の「同一事業者内における拠出実績額・受入実績額一覧表」を添付すること。</t>
    <rPh sb="5" eb="7">
      <t>ベッテン</t>
    </rPh>
    <rPh sb="22" eb="24">
      <t>ジッセキ</t>
    </rPh>
    <rPh sb="28" eb="30">
      <t>ジッセキ</t>
    </rPh>
    <phoneticPr fontId="6"/>
  </si>
  <si>
    <t>上記について相違ないことを証明いたします。</t>
    <rPh sb="0" eb="2">
      <t>ジョウキ</t>
    </rPh>
    <rPh sb="6" eb="8">
      <t>ソウイ</t>
    </rPh>
    <rPh sb="13" eb="15">
      <t>ショウメイ</t>
    </rPh>
    <phoneticPr fontId="6"/>
  </si>
  <si>
    <t>別紙様式４別添１</t>
    <rPh sb="0" eb="2">
      <t>ベッシ</t>
    </rPh>
    <rPh sb="2" eb="4">
      <t>ヨウシキ</t>
    </rPh>
    <rPh sb="5" eb="7">
      <t>ベッテン</t>
    </rPh>
    <phoneticPr fontId="6"/>
  </si>
  <si>
    <t>施設・事業所名</t>
    <phoneticPr fontId="6"/>
  </si>
  <si>
    <t>賃金改善明細（職員別表）</t>
    <rPh sb="4" eb="6">
      <t>メイサイ</t>
    </rPh>
    <rPh sb="7" eb="9">
      <t>ショクイン</t>
    </rPh>
    <rPh sb="9" eb="10">
      <t>ベツ</t>
    </rPh>
    <rPh sb="10" eb="11">
      <t>ヒョウ</t>
    </rPh>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</si>
  <si>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</si>
  <si>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No</t>
    <phoneticPr fontId="6"/>
  </si>
  <si>
    <t>職員名</t>
    <phoneticPr fontId="6"/>
  </si>
  <si>
    <t>改善実施有無</t>
    <phoneticPr fontId="6"/>
  </si>
  <si>
    <t>職種</t>
    <phoneticPr fontId="6"/>
  </si>
  <si>
    <t>資格</t>
    <rPh sb="0" eb="2">
      <t>シカク</t>
    </rPh>
    <phoneticPr fontId="6"/>
  </si>
  <si>
    <r>
      <t>経験年数　</t>
    </r>
    <r>
      <rPr>
        <sz val="12"/>
        <rFont val="ＭＳ ゴシック"/>
        <family val="3"/>
        <charset val="128"/>
      </rPr>
      <t>※1</t>
    </r>
    <phoneticPr fontId="6"/>
  </si>
  <si>
    <r>
      <t xml:space="preserve">常勤
非常勤
</t>
    </r>
    <r>
      <rPr>
        <sz val="12"/>
        <rFont val="ＭＳ ゴシック"/>
        <family val="3"/>
        <charset val="128"/>
      </rPr>
      <t>※2</t>
    </r>
    <phoneticPr fontId="6"/>
  </si>
  <si>
    <r>
      <t xml:space="preserve">常勤
換算値
</t>
    </r>
    <r>
      <rPr>
        <sz val="12"/>
        <rFont val="ＭＳ ゴシック"/>
        <family val="3"/>
        <charset val="128"/>
      </rPr>
      <t>※3</t>
    </r>
    <phoneticPr fontId="6"/>
  </si>
  <si>
    <t>基準年度の賃金</t>
    <rPh sb="0" eb="2">
      <t>キジュン</t>
    </rPh>
    <rPh sb="2" eb="4">
      <t>ネンド</t>
    </rPh>
    <rPh sb="3" eb="4">
      <t>ド</t>
    </rPh>
    <rPh sb="5" eb="7">
      <t>チンギン</t>
    </rPh>
    <phoneticPr fontId="6"/>
  </si>
  <si>
    <t>加算当年度の賃金</t>
    <rPh sb="0" eb="2">
      <t>カサン</t>
    </rPh>
    <rPh sb="2" eb="5">
      <t>トウネンド</t>
    </rPh>
    <rPh sb="6" eb="8">
      <t>チンギン</t>
    </rPh>
    <phoneticPr fontId="6"/>
  </si>
  <si>
    <t>備考</t>
    <rPh sb="0" eb="2">
      <t>ビコウ</t>
    </rPh>
    <phoneticPr fontId="6"/>
  </si>
  <si>
    <t>③</t>
    <phoneticPr fontId="6"/>
  </si>
  <si>
    <t>④</t>
    <phoneticPr fontId="6"/>
  </si>
  <si>
    <t>⑤</t>
    <phoneticPr fontId="6"/>
  </si>
  <si>
    <t>⑥</t>
    <phoneticPr fontId="6"/>
  </si>
  <si>
    <t>⑦</t>
    <phoneticPr fontId="6"/>
  </si>
  <si>
    <t>⑦の内訳</t>
    <rPh sb="2" eb="4">
      <t>ウチワケ</t>
    </rPh>
    <phoneticPr fontId="6"/>
  </si>
  <si>
    <t>⑧</t>
    <phoneticPr fontId="6"/>
  </si>
  <si>
    <t>⑨</t>
    <phoneticPr fontId="6"/>
  </si>
  <si>
    <t>⑨の内訳</t>
    <rPh sb="2" eb="4">
      <t>ウチワケ</t>
    </rPh>
    <phoneticPr fontId="6"/>
  </si>
  <si>
    <t>⑩</t>
    <phoneticPr fontId="6"/>
  </si>
  <si>
    <t>⑩の詳細</t>
    <rPh sb="2" eb="4">
      <t>ショウサイ</t>
    </rPh>
    <phoneticPr fontId="6"/>
  </si>
  <si>
    <t>⑪</t>
    <phoneticPr fontId="6"/>
  </si>
  <si>
    <t>⑫</t>
    <phoneticPr fontId="6"/>
  </si>
  <si>
    <t>⑬</t>
    <phoneticPr fontId="6"/>
  </si>
  <si>
    <t>⑭</t>
    <phoneticPr fontId="6"/>
  </si>
  <si>
    <t>基準年度の支払賃金の総額</t>
    <rPh sb="0" eb="2">
      <t>キジュン</t>
    </rPh>
    <rPh sb="2" eb="4">
      <t>ネンド</t>
    </rPh>
    <rPh sb="5" eb="7">
      <t>シハラ</t>
    </rPh>
    <rPh sb="7" eb="9">
      <t>チンギン</t>
    </rPh>
    <rPh sb="10" eb="12">
      <t>ソウガク</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</si>
  <si>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</si>
  <si>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</si>
  <si>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施設独自の改善額</t>
    <rPh sb="0" eb="2">
      <t>シセツ</t>
    </rPh>
    <rPh sb="2" eb="4">
      <t>ドクジ</t>
    </rPh>
    <rPh sb="5" eb="8">
      <t>カイゼンガク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</si>
  <si>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</si>
  <si>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</si>
  <si>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</si>
  <si>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加算当年度の賃金見込総額</t>
    <rPh sb="0" eb="2">
      <t>カサン</t>
    </rPh>
    <rPh sb="2" eb="5">
      <t>トウネンド</t>
    </rPh>
    <rPh sb="6" eb="8">
      <t>チンギン</t>
    </rPh>
    <rPh sb="8" eb="10">
      <t>ミコ</t>
    </rPh>
    <rPh sb="10" eb="12">
      <t>ソウガク</t>
    </rPh>
    <phoneticPr fontId="6"/>
  </si>
  <si>
    <t>区分３「質の向上分」</t>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</si>
  <si>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</si>
  <si>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</si>
  <si>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</si>
  <si>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</si>
  <si>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基準年度の公定価格における人件費の改定部分</t>
    <phoneticPr fontId="6"/>
  </si>
  <si>
    <t>加算による改善見込額</t>
    <rPh sb="0" eb="2">
      <t>カサン</t>
    </rPh>
    <rPh sb="5" eb="7">
      <t>カイゼン</t>
    </rPh>
    <rPh sb="7" eb="9">
      <t>ミコ</t>
    </rPh>
    <rPh sb="9" eb="10">
      <t>ガク</t>
    </rPh>
    <phoneticPr fontId="6"/>
  </si>
  <si>
    <t>加算による改善見込額</t>
    <rPh sb="0" eb="2">
      <t>カサン</t>
    </rPh>
    <rPh sb="7" eb="9">
      <t>ミコ</t>
    </rPh>
    <rPh sb="9" eb="10">
      <t>ガク</t>
    </rPh>
    <phoneticPr fontId="6"/>
  </si>
  <si>
    <t>分類</t>
    <rPh sb="0" eb="2">
      <t>ブンルイ</t>
    </rPh>
    <phoneticPr fontId="6"/>
  </si>
  <si>
    <t>改善した給与項目</t>
    <rPh sb="0" eb="2">
      <t>カイゼン</t>
    </rPh>
    <rPh sb="4" eb="6">
      <t>キュウヨ</t>
    </rPh>
    <rPh sb="6" eb="8">
      <t>コウモク</t>
    </rPh>
    <phoneticPr fontId="6"/>
  </si>
  <si>
    <t>小計
⑨
（a＋b＋c）</t>
    <rPh sb="0" eb="2">
      <t>ショウケイ</t>
    </rPh>
    <phoneticPr fontId="6"/>
  </si>
  <si>
    <t>基本給
a</t>
    <phoneticPr fontId="6"/>
  </si>
  <si>
    <t>手当
b</t>
    <rPh sb="0" eb="2">
      <t>テアテ</t>
    </rPh>
    <phoneticPr fontId="6"/>
  </si>
  <si>
    <t>賞与
（一時金）
c</t>
    <rPh sb="0" eb="2">
      <t>ショウヨ</t>
    </rPh>
    <phoneticPr fontId="6"/>
  </si>
  <si>
    <t>総額</t>
    <rPh sb="0" eb="2">
      <t>ソウガク</t>
    </rPh>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</si>
  <si>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</si>
  <si>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加算以外の部分で賃金水準を下げていないことについて（⑭≧⑦）</t>
    <phoneticPr fontId="6"/>
  </si>
  <si>
    <t>【記入における留意事項】</t>
    <phoneticPr fontId="6"/>
  </si>
  <si>
    <t>施設・事業所に加算当年度に勤務している職員全員（職種を問わず、非常勤を含む。）を記載すること。</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</si>
  <si>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</si>
  <si>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※1</t>
    <phoneticPr fontId="6"/>
  </si>
  <si>
    <t>経験年数については、第４の２によるものとする。</t>
    <rPh sb="10" eb="11">
      <t>ダイ</t>
    </rPh>
    <phoneticPr fontId="6"/>
  </si>
  <si>
    <t>※2　</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</si>
  <si>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</si>
  <si>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又は当該者以外の者であって１日６時間以上かつ月20日以上勤務するものをいい、「非常勤」とは常勤以外の者をいう。</t>
    <phoneticPr fontId="6"/>
  </si>
  <si>
    <t>※3</t>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</si>
  <si>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</si>
  <si>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</si>
  <si>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</si>
  <si>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</si>
  <si>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園長</t>
    <rPh sb="0" eb="2">
      <t>エンチョウ</t>
    </rPh>
    <phoneticPr fontId="6"/>
  </si>
  <si>
    <t>副主任保育士（人数A）</t>
    <rPh sb="0" eb="3">
      <t>フクシュニン</t>
    </rPh>
    <rPh sb="3" eb="6">
      <t>ホイクシ</t>
    </rPh>
    <rPh sb="7" eb="9">
      <t>ニンズウ</t>
    </rPh>
    <phoneticPr fontId="6"/>
  </si>
  <si>
    <t>副園長</t>
    <rPh sb="0" eb="3">
      <t>フクエンチョウ</t>
    </rPh>
    <phoneticPr fontId="6"/>
  </si>
  <si>
    <t>専門リーダー（人数A）</t>
    <rPh sb="0" eb="2">
      <t>センモン</t>
    </rPh>
    <rPh sb="7" eb="9">
      <t>ニンズウ</t>
    </rPh>
    <phoneticPr fontId="6"/>
  </si>
  <si>
    <t>教頭</t>
    <rPh sb="0" eb="2">
      <t>キョウトウ</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</si>
  <si>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</si>
  <si>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保育士</t>
    <rPh sb="0" eb="3">
      <t>ホイクシ</t>
    </rPh>
    <phoneticPr fontId="6"/>
  </si>
  <si>
    <t>職務分野別リーダー（人数B）</t>
    <rPh sb="0" eb="2">
      <t>ショクム</t>
    </rPh>
    <rPh sb="2" eb="4">
      <t>ブンヤ</t>
    </rPh>
    <rPh sb="4" eb="5">
      <t>ベツ</t>
    </rPh>
    <rPh sb="10" eb="12">
      <t>ニンズウ</t>
    </rPh>
    <phoneticPr fontId="6"/>
  </si>
  <si>
    <t>保育教諭</t>
    <rPh sb="0" eb="2">
      <t>ホイク</t>
    </rPh>
    <rPh sb="2" eb="4">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</si>
  <si>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</si>
  <si>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幼稚園教諭</t>
    <rPh sb="0" eb="3">
      <t>ヨウチエン</t>
    </rPh>
    <rPh sb="3" eb="5">
      <t>キョウユ</t>
    </rPh>
    <phoneticPr fontId="6"/>
  </si>
  <si>
    <t>配分対象者②（分野別リーダー等）</t>
    <rPh sb="0" eb="2">
      <t>ハイブン</t>
    </rPh>
    <rPh sb="2" eb="4">
      <t>タイショウ</t>
    </rPh>
    <rPh sb="4" eb="5">
      <t>シャ</t>
    </rPh>
    <rPh sb="7" eb="9">
      <t>ブンヤ</t>
    </rPh>
    <rPh sb="9" eb="10">
      <t>ベツ</t>
    </rPh>
    <rPh sb="14" eb="15">
      <t>トウ</t>
    </rPh>
    <phoneticPr fontId="6"/>
  </si>
  <si>
    <t>保健師</t>
    <rPh sb="0" eb="3">
      <t>ホケンシ</t>
    </rPh>
    <phoneticPr fontId="6"/>
  </si>
  <si>
    <t>看護師</t>
    <rPh sb="0" eb="3">
      <t>カンゴシ</t>
    </rPh>
    <phoneticPr fontId="6"/>
  </si>
  <si>
    <t>准看護師</t>
    <rPh sb="0" eb="4">
      <t>ジュンカンゴシ</t>
    </rPh>
    <phoneticPr fontId="6"/>
  </si>
  <si>
    <t>保育補助</t>
    <rPh sb="0" eb="2">
      <t>ホイク</t>
    </rPh>
    <rPh sb="2" eb="4">
      <t>ホジョ</t>
    </rPh>
    <phoneticPr fontId="6"/>
  </si>
  <si>
    <t>栄養士</t>
    <rPh sb="0" eb="3">
      <t>エイヨウシ</t>
    </rPh>
    <phoneticPr fontId="6"/>
  </si>
  <si>
    <t>調理師</t>
    <rPh sb="0" eb="3">
      <t>チョウリシ</t>
    </rPh>
    <phoneticPr fontId="6"/>
  </si>
  <si>
    <t>調理補助</t>
    <rPh sb="0" eb="2">
      <t>チョウリ</t>
    </rPh>
    <rPh sb="2" eb="4">
      <t>ホジョ</t>
    </rPh>
    <phoneticPr fontId="6"/>
  </si>
  <si>
    <t>用務員</t>
    <rPh sb="0" eb="3">
      <t>ヨウムイン</t>
    </rPh>
    <phoneticPr fontId="6"/>
  </si>
  <si>
    <t>事務員</t>
    <rPh sb="0" eb="2">
      <t>ジム</t>
    </rPh>
    <rPh sb="2" eb="3">
      <t>イン</t>
    </rPh>
    <phoneticPr fontId="6"/>
  </si>
  <si>
    <t>その他</t>
    <rPh sb="2" eb="3">
      <t>タ</t>
    </rPh>
    <phoneticPr fontId="6"/>
  </si>
  <si>
    <t>別紙様式４別添２</t>
    <rPh sb="0" eb="2">
      <t>ベッシ</t>
    </rPh>
    <rPh sb="2" eb="4">
      <t>ヨウシキ</t>
    </rPh>
    <rPh sb="5" eb="7">
      <t>ベッテン</t>
    </rPh>
    <phoneticPr fontId="6"/>
  </si>
  <si>
    <t>同一事業者内における拠出見込額・受入見込額一覧表</t>
  </si>
  <si>
    <t>番号</t>
    <rPh sb="0" eb="2">
      <t>バンゴウ</t>
    </rPh>
    <phoneticPr fontId="6"/>
  </si>
  <si>
    <t>都道府県名</t>
    <rPh sb="0" eb="4">
      <t>トドウフケン</t>
    </rPh>
    <rPh sb="4" eb="5">
      <t>メイ</t>
    </rPh>
    <phoneticPr fontId="6"/>
  </si>
  <si>
    <t>市町村名</t>
    <rPh sb="0" eb="4">
      <t>シチョウソンメイ</t>
    </rPh>
    <phoneticPr fontId="6"/>
  </si>
  <si>
    <r>
      <t>施設・事業所名</t>
    </r>
    <r>
      <rPr>
        <vertAlign val="superscript"/>
        <sz val="12"/>
        <rFont val="HGｺﾞｼｯｸM"/>
        <family val="3"/>
        <charset val="128"/>
      </rPr>
      <t>※1</t>
    </r>
    <rPh sb="0" eb="2">
      <t>シセツ</t>
    </rPh>
    <rPh sb="3" eb="6">
      <t>ジギョウショ</t>
    </rPh>
    <rPh sb="6" eb="7">
      <t>メイ</t>
    </rPh>
    <phoneticPr fontId="6"/>
  </si>
  <si>
    <t>他事業所への拠出額
（円）</t>
    <rPh sb="0" eb="1">
      <t>ホカ</t>
    </rPh>
    <rPh sb="1" eb="4">
      <t>ジギョウショ</t>
    </rPh>
    <rPh sb="6" eb="8">
      <t>キョシュツ</t>
    </rPh>
    <rPh sb="8" eb="9">
      <t>ガク</t>
    </rPh>
    <rPh sb="11" eb="12">
      <t>エン</t>
    </rPh>
    <phoneticPr fontId="6"/>
  </si>
  <si>
    <t>他事業所からの受入額
（円）</t>
    <rPh sb="0" eb="1">
      <t>ホカ</t>
    </rPh>
    <rPh sb="1" eb="4">
      <t>ジギョウショ</t>
    </rPh>
    <rPh sb="7" eb="9">
      <t>ウケイレ</t>
    </rPh>
    <rPh sb="9" eb="10">
      <t>ガク</t>
    </rPh>
    <rPh sb="12" eb="13">
      <t>エン</t>
    </rPh>
    <phoneticPr fontId="6"/>
  </si>
  <si>
    <t>例１</t>
    <rPh sb="0" eb="1">
      <t>レイ</t>
    </rPh>
    <phoneticPr fontId="6"/>
  </si>
  <si>
    <t>○○県</t>
    <rPh sb="2" eb="3">
      <t>ケン</t>
    </rPh>
    <phoneticPr fontId="6"/>
  </si>
  <si>
    <t>○○市</t>
    <rPh sb="2" eb="3">
      <t>シ</t>
    </rPh>
    <phoneticPr fontId="6"/>
  </si>
  <si>
    <t>○○保育所</t>
    <rPh sb="2" eb="5">
      <t>ホイクショ</t>
    </rPh>
    <phoneticPr fontId="6"/>
  </si>
  <si>
    <t>合計</t>
    <rPh sb="0" eb="2">
      <t>ゴウケイ</t>
    </rPh>
    <phoneticPr fontId="6"/>
  </si>
  <si>
    <t>同一事業者が運営する全ての施設・事業所（特定教育・保育施設及び特定地域型保育事業所）について記入すること。</t>
    <phoneticPr fontId="6"/>
  </si>
  <si>
    <t>別紙様式５</t>
    <phoneticPr fontId="6"/>
  </si>
  <si>
    <t>１．当年度の加算見込額</t>
    <rPh sb="2" eb="5">
      <t>トウネンド</t>
    </rPh>
    <rPh sb="6" eb="8">
      <t>カサン</t>
    </rPh>
    <rPh sb="8" eb="10">
      <t>ミコ</t>
    </rPh>
    <rPh sb="10" eb="11">
      <t>ガク</t>
    </rPh>
    <phoneticPr fontId="6"/>
  </si>
  <si>
    <t>２．賃金改善に係る誓約について</t>
    <rPh sb="2" eb="6">
      <t>チンギンカイゼン</t>
    </rPh>
    <rPh sb="7" eb="8">
      <t>カカ</t>
    </rPh>
    <rPh sb="9" eb="11">
      <t>セイヤク</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</si>
  <si>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</si>
  <si>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　</t>
  </si>
  <si>
    <t>加算額を賃金の改善に充てます。</t>
    <rPh sb="0" eb="3">
      <t>カサンガク</t>
    </rPh>
    <rPh sb="4" eb="6">
      <t>チンギン</t>
    </rPh>
    <rPh sb="7" eb="9">
      <t>カイゼン</t>
    </rPh>
    <rPh sb="10" eb="11">
      <t>ア</t>
    </rPh>
    <phoneticPr fontId="6"/>
  </si>
  <si>
    <t>加算以外の部分で賃金水準を下げません。</t>
    <rPh sb="0" eb="2">
      <t>カサン</t>
    </rPh>
    <rPh sb="2" eb="4">
      <t>イガイ</t>
    </rPh>
    <rPh sb="5" eb="7">
      <t>ブブン</t>
    </rPh>
    <rPh sb="8" eb="10">
      <t>チンギン</t>
    </rPh>
    <rPh sb="10" eb="12">
      <t>スイジュン</t>
    </rPh>
    <rPh sb="13" eb="14">
      <t>サ</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</si>
  <si>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</si>
  <si>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</si>
  <si>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別紙様式７</t>
    <rPh sb="0" eb="2">
      <t>ベッシ</t>
    </rPh>
    <rPh sb="2" eb="4">
      <t>ヨウシキ</t>
    </rPh>
    <phoneticPr fontId="6"/>
  </si>
  <si>
    <t>特別な事情に係る届出書（令和</t>
    <rPh sb="0" eb="2">
      <t>トクベツ</t>
    </rPh>
    <rPh sb="3" eb="5">
      <t>ジジョウ</t>
    </rPh>
    <rPh sb="6" eb="7">
      <t>カカ</t>
    </rPh>
    <rPh sb="8" eb="11">
      <t>トドケデショ</t>
    </rPh>
    <phoneticPr fontId="6"/>
  </si>
  <si>
    <t>年度）</t>
    <phoneticPr fontId="6"/>
  </si>
  <si>
    <t>事業者名</t>
    <rPh sb="0" eb="3">
      <t>ジギョウシャ</t>
    </rPh>
    <rPh sb="3" eb="4">
      <t>メイ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</si>
  <si>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</si>
  <si>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</si>
  <si>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２．賃金水準の引き下げの内容</t>
    <rPh sb="2" eb="4">
      <t>チンギン</t>
    </rPh>
    <rPh sb="4" eb="6">
      <t>スイジュン</t>
    </rPh>
    <rPh sb="7" eb="8">
      <t>ヒ</t>
    </rPh>
    <rPh sb="9" eb="10">
      <t>サ</t>
    </rPh>
    <rPh sb="12" eb="14">
      <t>ナイヨウ</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</si>
  <si>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</si>
  <si>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</si>
  <si>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</si>
  <si>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</si>
  <si>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t>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</si>
  <si>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</si>
  <si>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</si>
  <si>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</si>
  <si>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</si>
  <si>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</si>
  <si>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</si>
  <si>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</si>
  <si>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</si>
  <si>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</si>
  <si>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</si>
  <si>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</si>
  <si>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コード</t>
    <phoneticPr fontId="4"/>
  </si>
  <si>
    <t>事業所名</t>
    <rPh sb="0" eb="3">
      <t>ジギョウショ</t>
    </rPh>
    <rPh sb="3" eb="4">
      <t>メイ</t>
    </rPh>
    <phoneticPr fontId="4"/>
  </si>
  <si>
    <t>施設類型</t>
    <rPh sb="0" eb="2">
      <t>シセツ</t>
    </rPh>
    <rPh sb="2" eb="4">
      <t>ルイケイ</t>
    </rPh>
    <phoneticPr fontId="4"/>
  </si>
  <si>
    <t>前年度区分1適用</t>
    <rPh sb="0" eb="3">
      <t>ゼンネンド</t>
    </rPh>
    <rPh sb="3" eb="5">
      <t>クブン</t>
    </rPh>
    <rPh sb="6" eb="8">
      <t>テキヨウ</t>
    </rPh>
    <phoneticPr fontId="4"/>
  </si>
  <si>
    <t>前年度キャリアパス適用</t>
    <rPh sb="0" eb="3">
      <t>ゼンネンド</t>
    </rPh>
    <rPh sb="9" eb="11">
      <t>テキヨウ</t>
    </rPh>
    <phoneticPr fontId="4"/>
  </si>
  <si>
    <t>前年度区分2適用</t>
    <rPh sb="0" eb="3">
      <t>ゼンネンド</t>
    </rPh>
    <rPh sb="3" eb="5">
      <t>クブン</t>
    </rPh>
    <rPh sb="6" eb="8">
      <t>テキヨウ</t>
    </rPh>
    <phoneticPr fontId="4"/>
  </si>
  <si>
    <t>前年度区分3適用</t>
    <rPh sb="0" eb="3">
      <t>ゼンネンド</t>
    </rPh>
    <rPh sb="3" eb="5">
      <t>クブン</t>
    </rPh>
    <rPh sb="6" eb="8">
      <t>テキヨウ</t>
    </rPh>
    <phoneticPr fontId="4"/>
  </si>
  <si>
    <t>現年度区分1申請</t>
    <rPh sb="0" eb="1">
      <t>ゲン</t>
    </rPh>
    <rPh sb="1" eb="3">
      <t>ネンド</t>
    </rPh>
    <rPh sb="3" eb="5">
      <t>クブン</t>
    </rPh>
    <rPh sb="6" eb="8">
      <t>シンセイ</t>
    </rPh>
    <phoneticPr fontId="4"/>
  </si>
  <si>
    <t>現年度区分2申請</t>
    <rPh sb="0" eb="1">
      <t>ゲン</t>
    </rPh>
    <rPh sb="1" eb="3">
      <t>ネンド</t>
    </rPh>
    <rPh sb="3" eb="5">
      <t>クブン</t>
    </rPh>
    <rPh sb="6" eb="8">
      <t>シンセイ</t>
    </rPh>
    <phoneticPr fontId="4"/>
  </si>
  <si>
    <t>現年度区分3申請</t>
    <rPh sb="0" eb="1">
      <t>ゲン</t>
    </rPh>
    <rPh sb="1" eb="3">
      <t>ネンド</t>
    </rPh>
    <rPh sb="3" eb="5">
      <t>クブン</t>
    </rPh>
    <rPh sb="6" eb="8">
      <t>シンセイ</t>
    </rPh>
    <phoneticPr fontId="4"/>
  </si>
  <si>
    <t>基本情報入力判定</t>
    <rPh sb="0" eb="2">
      <t>キホン</t>
    </rPh>
    <rPh sb="2" eb="4">
      <t>ジョウホウ</t>
    </rPh>
    <rPh sb="4" eb="6">
      <t>ニュウリョク</t>
    </rPh>
    <rPh sb="6" eb="8">
      <t>ハンテイ</t>
    </rPh>
    <phoneticPr fontId="4"/>
  </si>
  <si>
    <t>提出物－1_児童数計算表</t>
    <rPh sb="0" eb="2">
      <t>テイシュツ</t>
    </rPh>
    <rPh sb="2" eb="3">
      <t>ブツ</t>
    </rPh>
    <rPh sb="6" eb="8">
      <t>ジドウ</t>
    </rPh>
    <rPh sb="8" eb="9">
      <t>スウ</t>
    </rPh>
    <rPh sb="9" eb="11">
      <t>ケイサン</t>
    </rPh>
    <rPh sb="11" eb="12">
      <t>オモテ</t>
    </rPh>
    <phoneticPr fontId="4"/>
  </si>
  <si>
    <t>提出物－2_区分12計算表</t>
    <rPh sb="0" eb="2">
      <t>テイシュツ</t>
    </rPh>
    <rPh sb="2" eb="3">
      <t>ブツ</t>
    </rPh>
    <rPh sb="6" eb="8">
      <t>クブン</t>
    </rPh>
    <rPh sb="10" eb="12">
      <t>ケイサン</t>
    </rPh>
    <rPh sb="12" eb="13">
      <t>オモテ</t>
    </rPh>
    <phoneticPr fontId="4"/>
  </si>
  <si>
    <t>提出物－3_区分３計算表</t>
    <rPh sb="0" eb="2">
      <t>テイシュツ</t>
    </rPh>
    <rPh sb="2" eb="3">
      <t>ブツ</t>
    </rPh>
    <rPh sb="6" eb="8">
      <t>クブン</t>
    </rPh>
    <rPh sb="9" eb="11">
      <t>ケイサン</t>
    </rPh>
    <rPh sb="11" eb="12">
      <t>オモテ</t>
    </rPh>
    <phoneticPr fontId="4"/>
  </si>
  <si>
    <t>提出物－様式1_加算率等</t>
    <rPh sb="0" eb="2">
      <t>テイシュツ</t>
    </rPh>
    <rPh sb="2" eb="3">
      <t>ブツ</t>
    </rPh>
    <rPh sb="4" eb="6">
      <t>ヨウシキ</t>
    </rPh>
    <rPh sb="8" eb="10">
      <t>カサン</t>
    </rPh>
    <rPh sb="10" eb="11">
      <t>リツ</t>
    </rPh>
    <rPh sb="11" eb="12">
      <t>トウ</t>
    </rPh>
    <phoneticPr fontId="4"/>
  </si>
  <si>
    <t>提出物－様式2_キャリアパス</t>
    <rPh sb="0" eb="2">
      <t>テイシュツ</t>
    </rPh>
    <rPh sb="2" eb="3">
      <t>ブツ</t>
    </rPh>
    <rPh sb="4" eb="6">
      <t>ヨウシキ</t>
    </rPh>
    <phoneticPr fontId="4"/>
  </si>
  <si>
    <t>提出物－資質向上計画書</t>
    <rPh sb="0" eb="2">
      <t>テイシュツ</t>
    </rPh>
    <rPh sb="2" eb="3">
      <t>ブツ</t>
    </rPh>
    <rPh sb="4" eb="6">
      <t>シシツ</t>
    </rPh>
    <rPh sb="6" eb="8">
      <t>コウジョウ</t>
    </rPh>
    <rPh sb="8" eb="10">
      <t>ケイカク</t>
    </rPh>
    <rPh sb="10" eb="11">
      <t>ショ</t>
    </rPh>
    <phoneticPr fontId="4"/>
  </si>
  <si>
    <t>提出物－様式3_区分3人数等</t>
    <rPh sb="0" eb="2">
      <t>テイシュツ</t>
    </rPh>
    <rPh sb="2" eb="3">
      <t>ブツ</t>
    </rPh>
    <rPh sb="4" eb="6">
      <t>ヨウシキ</t>
    </rPh>
    <rPh sb="8" eb="10">
      <t>クブン</t>
    </rPh>
    <rPh sb="11" eb="13">
      <t>ニンズウ</t>
    </rPh>
    <rPh sb="13" eb="14">
      <t>トウ</t>
    </rPh>
    <phoneticPr fontId="4"/>
  </si>
  <si>
    <t>提出物－様式4_賃金改善計画書</t>
    <rPh sb="0" eb="2">
      <t>テイシュツ</t>
    </rPh>
    <rPh sb="2" eb="3">
      <t>ブツ</t>
    </rPh>
    <rPh sb="4" eb="6">
      <t>ヨウシキ</t>
    </rPh>
    <rPh sb="8" eb="10">
      <t>チンギン</t>
    </rPh>
    <rPh sb="10" eb="12">
      <t>カイゼン</t>
    </rPh>
    <rPh sb="12" eb="15">
      <t>ケイカクショ</t>
    </rPh>
    <phoneticPr fontId="4"/>
  </si>
  <si>
    <t>提出物－様式5_誓約書</t>
    <rPh sb="0" eb="2">
      <t>テイシュツ</t>
    </rPh>
    <rPh sb="2" eb="3">
      <t>ブツ</t>
    </rPh>
    <rPh sb="4" eb="6">
      <t>ヨウシキ</t>
    </rPh>
    <rPh sb="8" eb="11">
      <t>セイヤクショ</t>
    </rPh>
    <phoneticPr fontId="4"/>
  </si>
  <si>
    <t>提出物－様式7_特別事情届出</t>
    <rPh sb="0" eb="2">
      <t>テイシュツ</t>
    </rPh>
    <rPh sb="2" eb="3">
      <t>ブツ</t>
    </rPh>
    <rPh sb="4" eb="6">
      <t>ヨウシキ</t>
    </rPh>
    <rPh sb="8" eb="10">
      <t>トクベツ</t>
    </rPh>
    <rPh sb="10" eb="12">
      <t>ジジョウ</t>
    </rPh>
    <rPh sb="12" eb="14">
      <t>トドケデ</t>
    </rPh>
    <phoneticPr fontId="4"/>
  </si>
  <si>
    <t>計算結果－加算率(a)</t>
    <rPh sb="0" eb="2">
      <t>ケイサン</t>
    </rPh>
    <rPh sb="2" eb="4">
      <t>ケッカ</t>
    </rPh>
    <rPh sb="5" eb="7">
      <t>カサン</t>
    </rPh>
    <rPh sb="7" eb="8">
      <t>リツ</t>
    </rPh>
    <phoneticPr fontId="4"/>
  </si>
  <si>
    <t>計算結果－加算率(b)</t>
    <rPh sb="5" eb="7">
      <t>カサン</t>
    </rPh>
    <rPh sb="7" eb="8">
      <t>リツ</t>
    </rPh>
    <phoneticPr fontId="4"/>
  </si>
  <si>
    <t>計算結果－区分1見込額(月)</t>
    <rPh sb="5" eb="7">
      <t>クブン</t>
    </rPh>
    <rPh sb="8" eb="10">
      <t>ミコミ</t>
    </rPh>
    <rPh sb="10" eb="11">
      <t>ガク</t>
    </rPh>
    <rPh sb="12" eb="13">
      <t>ゲツ</t>
    </rPh>
    <phoneticPr fontId="4"/>
  </si>
  <si>
    <t>計算結果－区分1見込額(年)</t>
    <rPh sb="5" eb="7">
      <t>クブン</t>
    </rPh>
    <rPh sb="8" eb="10">
      <t>ミコミ</t>
    </rPh>
    <rPh sb="10" eb="11">
      <t>ガク</t>
    </rPh>
    <rPh sb="12" eb="13">
      <t>ネン</t>
    </rPh>
    <phoneticPr fontId="4"/>
  </si>
  <si>
    <t>計算結果－区分2見込額(月)</t>
    <rPh sb="5" eb="7">
      <t>クブン</t>
    </rPh>
    <rPh sb="8" eb="10">
      <t>ミコ</t>
    </rPh>
    <rPh sb="10" eb="11">
      <t>ガク</t>
    </rPh>
    <rPh sb="12" eb="13">
      <t>ゲツ</t>
    </rPh>
    <phoneticPr fontId="4"/>
  </si>
  <si>
    <t>計算結果－区分2見込額(年)</t>
    <rPh sb="5" eb="7">
      <t>クブン</t>
    </rPh>
    <rPh sb="8" eb="10">
      <t>ミコミ</t>
    </rPh>
    <rPh sb="10" eb="11">
      <t>ガク</t>
    </rPh>
    <rPh sb="12" eb="13">
      <t>ネン</t>
    </rPh>
    <phoneticPr fontId="4"/>
  </si>
  <si>
    <t>計算結果－区分3見込額(月)</t>
    <rPh sb="5" eb="7">
      <t>クブン</t>
    </rPh>
    <rPh sb="8" eb="10">
      <t>ミコミ</t>
    </rPh>
    <rPh sb="10" eb="11">
      <t>ガク</t>
    </rPh>
    <rPh sb="12" eb="13">
      <t>ゲツ</t>
    </rPh>
    <phoneticPr fontId="4"/>
  </si>
  <si>
    <t>計算結果－区分3見込額(年)</t>
    <rPh sb="5" eb="7">
      <t>クブン</t>
    </rPh>
    <rPh sb="8" eb="10">
      <t>ミコ</t>
    </rPh>
    <rPh sb="10" eb="11">
      <t>ガク</t>
    </rPh>
    <rPh sb="12" eb="13">
      <t>ネン</t>
    </rPh>
    <phoneticPr fontId="4"/>
  </si>
  <si>
    <t>計算結果－区分3－人数A</t>
    <rPh sb="5" eb="7">
      <t>クブン</t>
    </rPh>
    <rPh sb="9" eb="11">
      <t>ニンズウ</t>
    </rPh>
    <phoneticPr fontId="4"/>
  </si>
  <si>
    <t>計算結果－区分3－人数B</t>
    <rPh sb="9" eb="11">
      <t>ニンズウ</t>
    </rPh>
    <phoneticPr fontId="4"/>
  </si>
  <si>
    <t>様式１－加算率(a)</t>
    <rPh sb="0" eb="2">
      <t>ヨウシキ</t>
    </rPh>
    <rPh sb="4" eb="6">
      <t>カサン</t>
    </rPh>
    <rPh sb="6" eb="7">
      <t>リツ</t>
    </rPh>
    <phoneticPr fontId="4"/>
  </si>
  <si>
    <t>様式１－加算率(b)</t>
    <rPh sb="0" eb="2">
      <t>ヨウシキ</t>
    </rPh>
    <rPh sb="4" eb="6">
      <t>カサン</t>
    </rPh>
    <rPh sb="6" eb="7">
      <t>リツ</t>
    </rPh>
    <phoneticPr fontId="4"/>
  </si>
  <si>
    <t>様式2－要件①</t>
    <rPh sb="0" eb="2">
      <t>ヨウシキ</t>
    </rPh>
    <rPh sb="4" eb="6">
      <t>ヨウケン</t>
    </rPh>
    <phoneticPr fontId="4"/>
  </si>
  <si>
    <t>様式2－要件②</t>
    <rPh sb="0" eb="2">
      <t>ヨウシキ</t>
    </rPh>
    <rPh sb="4" eb="6">
      <t>ヨウケン</t>
    </rPh>
    <phoneticPr fontId="4"/>
  </si>
  <si>
    <t>様式3－研修修了者(副主任保育士等)</t>
    <rPh sb="0" eb="2">
      <t>ヨウシキ</t>
    </rPh>
    <rPh sb="4" eb="6">
      <t>ケンシュウ</t>
    </rPh>
    <rPh sb="6" eb="9">
      <t>シュウリョウシャ</t>
    </rPh>
    <rPh sb="10" eb="13">
      <t>フクシュニン</t>
    </rPh>
    <rPh sb="13" eb="16">
      <t>ホイクシ</t>
    </rPh>
    <rPh sb="16" eb="17">
      <t>トウ</t>
    </rPh>
    <phoneticPr fontId="4"/>
  </si>
  <si>
    <t>様式3－研修修了者(分野別リーダー等)</t>
    <rPh sb="0" eb="2">
      <t>ヨウシキ</t>
    </rPh>
    <rPh sb="4" eb="6">
      <t>ケンシュウ</t>
    </rPh>
    <rPh sb="6" eb="9">
      <t>シュウリョウシャ</t>
    </rPh>
    <rPh sb="10" eb="12">
      <t>ブンヤ</t>
    </rPh>
    <rPh sb="12" eb="13">
      <t>ベツ</t>
    </rPh>
    <rPh sb="17" eb="18">
      <t>トウ</t>
    </rPh>
    <phoneticPr fontId="4"/>
  </si>
  <si>
    <t>様式3－研修修了者(園長等)</t>
    <rPh sb="0" eb="2">
      <t>ヨウシキ</t>
    </rPh>
    <rPh sb="4" eb="6">
      <t>ケンシュウ</t>
    </rPh>
    <rPh sb="6" eb="9">
      <t>シュウリョウシャ</t>
    </rPh>
    <rPh sb="10" eb="12">
      <t>エンチョウ</t>
    </rPh>
    <rPh sb="12" eb="13">
      <t>トウ</t>
    </rPh>
    <phoneticPr fontId="4"/>
  </si>
  <si>
    <t>様式3－人数A算定対象人数</t>
    <rPh sb="0" eb="2">
      <t>ヨウシキ</t>
    </rPh>
    <rPh sb="4" eb="6">
      <t>ニンズウ</t>
    </rPh>
    <rPh sb="7" eb="9">
      <t>サンテイ</t>
    </rPh>
    <rPh sb="9" eb="11">
      <t>タイショウ</t>
    </rPh>
    <rPh sb="11" eb="13">
      <t>ニンズウ</t>
    </rPh>
    <phoneticPr fontId="4"/>
  </si>
  <si>
    <t>様式3－人数B算定対象人数</t>
    <rPh sb="0" eb="2">
      <t>ヨウシキ</t>
    </rPh>
    <rPh sb="4" eb="6">
      <t>ニンズウ</t>
    </rPh>
    <rPh sb="7" eb="9">
      <t>サンテイ</t>
    </rPh>
    <rPh sb="9" eb="11">
      <t>タイショウ</t>
    </rPh>
    <rPh sb="11" eb="13">
      <t>ニンズウ</t>
    </rPh>
    <phoneticPr fontId="4"/>
  </si>
  <si>
    <t>様式3－勤務条件・賃金体系等</t>
    <rPh sb="0" eb="2">
      <t>ヨウシキ</t>
    </rPh>
    <rPh sb="4" eb="6">
      <t>キンム</t>
    </rPh>
    <rPh sb="6" eb="8">
      <t>ジョウケン</t>
    </rPh>
    <rPh sb="9" eb="11">
      <t>チンギン</t>
    </rPh>
    <rPh sb="11" eb="13">
      <t>タイケイ</t>
    </rPh>
    <rPh sb="13" eb="14">
      <t>トウ</t>
    </rPh>
    <phoneticPr fontId="4"/>
  </si>
  <si>
    <t>様式3－判定欄(1人以上の修了者)</t>
    <rPh sb="0" eb="2">
      <t>ヨウシキ</t>
    </rPh>
    <rPh sb="4" eb="6">
      <t>ハンテイ</t>
    </rPh>
    <rPh sb="6" eb="7">
      <t>ラン</t>
    </rPh>
    <rPh sb="9" eb="12">
      <t>ニンイジョウ</t>
    </rPh>
    <rPh sb="13" eb="16">
      <t>シュウリョウシャ</t>
    </rPh>
    <phoneticPr fontId="4"/>
  </si>
  <si>
    <t>様式4－区分2見込額</t>
    <rPh sb="0" eb="2">
      <t>ヨウシキ</t>
    </rPh>
    <rPh sb="4" eb="6">
      <t>クブン</t>
    </rPh>
    <rPh sb="7" eb="9">
      <t>ミコミ</t>
    </rPh>
    <rPh sb="9" eb="10">
      <t>ガク</t>
    </rPh>
    <phoneticPr fontId="4"/>
  </si>
  <si>
    <t>様式4－区分2_改善見込額</t>
    <rPh sb="0" eb="2">
      <t>ヨウシキ</t>
    </rPh>
    <rPh sb="4" eb="6">
      <t>クブン</t>
    </rPh>
    <rPh sb="8" eb="10">
      <t>カイゼン</t>
    </rPh>
    <rPh sb="10" eb="12">
      <t>ミコ</t>
    </rPh>
    <rPh sb="12" eb="13">
      <t>ガク</t>
    </rPh>
    <phoneticPr fontId="4"/>
  </si>
  <si>
    <t>様式4－区分2_事業主負担増加見込総額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</si>
  <si>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様式4－区分3見込額</t>
    <rPh sb="0" eb="2">
      <t>ヨウシキ</t>
    </rPh>
    <rPh sb="4" eb="6">
      <t>クブン</t>
    </rPh>
    <rPh sb="7" eb="9">
      <t>ミコミ</t>
    </rPh>
    <rPh sb="9" eb="10">
      <t>ガク</t>
    </rPh>
    <phoneticPr fontId="4"/>
  </si>
  <si>
    <t>様式4－区分3_改善見込額</t>
    <rPh sb="0" eb="2">
      <t>ヨウシキ</t>
    </rPh>
    <rPh sb="4" eb="6">
      <t>クブン</t>
    </rPh>
    <rPh sb="8" eb="10">
      <t>カイゼン</t>
    </rPh>
    <rPh sb="10" eb="12">
      <t>ミコ</t>
    </rPh>
    <rPh sb="12" eb="13">
      <t>ガク</t>
    </rPh>
    <phoneticPr fontId="4"/>
  </si>
  <si>
    <t>様式4－区分3_事業主負担増加見込総額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</si>
  <si>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様式4－区分2_賃金改善判定</t>
    <rPh sb="0" eb="2">
      <t>ヨウシキ</t>
    </rPh>
    <rPh sb="4" eb="6">
      <t>クブン</t>
    </rPh>
    <rPh sb="8" eb="10">
      <t>チンギン</t>
    </rPh>
    <rPh sb="10" eb="12">
      <t>カイゼン</t>
    </rPh>
    <rPh sb="12" eb="14">
      <t>ハンテイ</t>
    </rPh>
    <phoneticPr fontId="4"/>
  </si>
  <si>
    <t>様式4－区分3_賃金改善判定</t>
    <rPh sb="0" eb="2">
      <t>ヨウシキ</t>
    </rPh>
    <rPh sb="4" eb="6">
      <t>クブン</t>
    </rPh>
    <rPh sb="8" eb="10">
      <t>チンギン</t>
    </rPh>
    <rPh sb="10" eb="12">
      <t>カイゼン</t>
    </rPh>
    <rPh sb="12" eb="14">
      <t>ハンテイ</t>
    </rPh>
    <phoneticPr fontId="4"/>
  </si>
  <si>
    <t>様式4－賃金水準低下判定</t>
    <rPh sb="0" eb="2">
      <t>ヨウシキ</t>
    </rPh>
    <rPh sb="4" eb="6">
      <t>チンギン</t>
    </rPh>
    <rPh sb="6" eb="8">
      <t>スイジュン</t>
    </rPh>
    <rPh sb="8" eb="10">
      <t>テイカ</t>
    </rPh>
    <rPh sb="10" eb="12">
      <t>ハンテイ</t>
    </rPh>
    <phoneticPr fontId="4"/>
  </si>
  <si>
    <t>様式4別添1－３－①最高</t>
    <rPh sb="0" eb="2">
      <t>ヨウシキ</t>
    </rPh>
    <rPh sb="3" eb="5">
      <t>ベッテン</t>
    </rPh>
    <rPh sb="10" eb="12">
      <t>サイコウ</t>
    </rPh>
    <phoneticPr fontId="4"/>
  </si>
  <si>
    <t>様式4別添1－３－①最低</t>
    <rPh sb="10" eb="12">
      <t>サイテイ</t>
    </rPh>
    <phoneticPr fontId="4"/>
  </si>
  <si>
    <t>様式4別添1－３－②最高</t>
    <rPh sb="0" eb="2">
      <t>ヨウシキ</t>
    </rPh>
    <rPh sb="3" eb="5">
      <t>ベッテン</t>
    </rPh>
    <rPh sb="10" eb="12">
      <t>サイコウ</t>
    </rPh>
    <phoneticPr fontId="4"/>
  </si>
  <si>
    <t>様式4別添1－３－②最低</t>
    <rPh sb="10" eb="12">
      <t>サイテイ</t>
    </rPh>
    <phoneticPr fontId="4"/>
  </si>
  <si>
    <t>様式4別添1－改善割合判定</t>
    <rPh sb="7" eb="9">
      <t>カイゼン</t>
    </rPh>
    <rPh sb="9" eb="11">
      <t>ワリアイ</t>
    </rPh>
    <rPh sb="11" eb="13">
      <t>ハンテイ</t>
    </rPh>
    <phoneticPr fontId="4"/>
  </si>
  <si>
    <t>様式4別添1－賃金水準低下判定</t>
    <phoneticPr fontId="4"/>
  </si>
  <si>
    <t>様式5－区分2見込額</t>
    <rPh sb="0" eb="2">
      <t>ヨウシキ</t>
    </rPh>
    <phoneticPr fontId="4"/>
  </si>
  <si>
    <t>様式5－区分3見込額</t>
    <rPh sb="0" eb="2">
      <t>ヨウシキ</t>
    </rPh>
    <rPh sb="4" eb="6">
      <t>クブン</t>
    </rPh>
    <rPh sb="7" eb="9">
      <t>ミコミ</t>
    </rPh>
    <rPh sb="9" eb="10">
      <t>ガク</t>
    </rPh>
    <phoneticPr fontId="4"/>
  </si>
  <si>
    <t>様式5－賃金改善チェック</t>
    <rPh sb="0" eb="2">
      <t>ヨウシキ</t>
    </rPh>
    <rPh sb="4" eb="6">
      <t>チンギン</t>
    </rPh>
    <rPh sb="6" eb="8">
      <t>カイゼン</t>
    </rPh>
    <phoneticPr fontId="4"/>
  </si>
  <si>
    <t>様式5－賃金水準チェック</t>
    <rPh sb="0" eb="2">
      <t>ヨウシキ</t>
    </rPh>
    <rPh sb="4" eb="6">
      <t>チンギン</t>
    </rPh>
    <rPh sb="6" eb="8">
      <t>スイジュン</t>
    </rPh>
    <phoneticPr fontId="4"/>
  </si>
  <si>
    <t>区分1・2・3総定員</t>
    <rPh sb="0" eb="2">
      <t>クブン</t>
    </rPh>
    <rPh sb="7" eb="10">
      <t>ソウテイイン</t>
    </rPh>
    <rPh sb="8" eb="10">
      <t>テイイン</t>
    </rPh>
    <phoneticPr fontId="4"/>
  </si>
  <si>
    <t>区分1・2総児童数</t>
    <rPh sb="5" eb="6">
      <t>ソウ</t>
    </rPh>
    <rPh sb="6" eb="8">
      <t>ジドウ</t>
    </rPh>
    <rPh sb="8" eb="9">
      <t>スウウン</t>
    </rPh>
    <phoneticPr fontId="4"/>
  </si>
  <si>
    <t>区分3総児童数</t>
    <rPh sb="3" eb="4">
      <t>ソウ</t>
    </rPh>
    <rPh sb="4" eb="6">
      <t>ジドウ</t>
    </rPh>
    <rPh sb="6" eb="7">
      <t>スウウン</t>
    </rPh>
    <phoneticPr fontId="4"/>
  </si>
  <si>
    <t>１歳児配置改善加算</t>
    <rPh sb="1" eb="3">
      <t>サイジ</t>
    </rPh>
    <rPh sb="3" eb="5">
      <t>ハイチ</t>
    </rPh>
    <rPh sb="5" eb="7">
      <t>カイゼン</t>
    </rPh>
    <rPh sb="7" eb="9">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</si>
  <si>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4"/>
  </si>
  <si>
    <t>管理者を配置していない場合の調整（減算）</t>
    <rPh sb="0" eb="3">
      <t>カンリシャ</t>
    </rPh>
    <rPh sb="4" eb="6">
      <t>ハイチ</t>
    </rPh>
    <rPh sb="11" eb="13">
      <t>バアイ</t>
    </rPh>
    <rPh sb="14" eb="16">
      <t>チョウセイ</t>
    </rPh>
    <rPh sb="17" eb="19">
      <t>ゲンサン</t>
    </rPh>
    <phoneticPr fontId="4"/>
  </si>
  <si>
    <t>栄養管理加算</t>
    <rPh sb="0" eb="6">
      <t>エイヨウカンリカサン</t>
    </rPh>
    <phoneticPr fontId="4"/>
  </si>
  <si>
    <t>(R7限り)処遇改善キャリアパス要件適合なし</t>
    <rPh sb="3" eb="4">
      <t>カギ</t>
    </rPh>
    <rPh sb="6" eb="10">
      <t>ショグウカイゼン</t>
    </rPh>
    <rPh sb="16" eb="18">
      <t>ヨウケン</t>
    </rPh>
    <rPh sb="18" eb="20">
      <t>テキゴウ</t>
    </rPh>
    <phoneticPr fontId="4"/>
  </si>
  <si>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</si>
  <si>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土曜日に閉所する場合</t>
    <rPh sb="0" eb="3">
      <t>ドヨウビ</t>
    </rPh>
    <rPh sb="4" eb="6">
      <t>ヘイショ</t>
    </rPh>
    <rPh sb="8" eb="10">
      <t>バアイ</t>
    </rPh>
    <phoneticPr fontId="2"/>
  </si>
  <si>
    <t>土曜日に閉所する場合</t>
    <rPh sb="0" eb="3">
      <t>ドヨウビ</t>
    </rPh>
    <rPh sb="4" eb="6">
      <t>ヘイショ</t>
    </rPh>
    <rPh sb="8" eb="10">
      <t>バアイ</t>
    </rPh>
    <phoneticPr fontId="4"/>
  </si>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</sst>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0&quot;月&quot;\ "/>
    <numFmt numFmtId="185" formatCode="#,##0&quot;人&quot;\ "/>
    <numFmt numFmtId="186" formatCode="0.00_ "/>
    <numFmt numFmtId="187" formatCode="#,##0.0&quot;人&quot;\ "/>
    <numFmt numFmtId="188" formatCode="0_);[Red]\(0\)"/>
    <numFmt numFmtId="189" formatCode="0.0_);[Red]\(0.0\)"/>
    <numFmt numFmtId="190" formatCode="0.00_);[Red]\(0.00\)"/>
    <numFmt numFmtId="191" formatCode="0.000_);[Red]\(0.000\)"/>
    <numFmt numFmtId="192" formatCode="0.0_ ;[Red]\-0.0\ "/>
    <numFmt numFmtId="193" formatCode="#,##0_ "/>
    <numFmt numFmtId="194" formatCode="#,###"/>
    <numFmt numFmtId="195" formatCode="0.0_ "/>
    <numFmt numFmtId="196" formatCode="#,##0_);[Red]\(#,##0\)"/>
    <numFmt numFmtId="197" formatCode="0.0%"/>
    <numFmt numFmtId="198" formatCode="#,##0_ ;[Red]\-#,##0\ "/>
    <numFmt numFmtId="199" formatCode="0_ "/>
  </numFmts>
  <fonts count="109">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sz val="20"/>
      <color theme="1"/>
      <name val="游ゴシック"/>
      <family val="3"/>
      <charset val="128"/>
      <scheme val="minor"/>
    </font>
    <font>
      <sz val="11"/>
      <color theme="1"/>
      <name val="游ゴシック"/>
      <family val="3"/>
      <charset val="128"/>
      <scheme val="minor"/>
    </font>
    <font>
      <b/>
      <sz val="24"/>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sz val="16"/>
      <name val="HG丸ｺﾞｼｯｸM-PRO"/>
      <family val="3"/>
      <charset val="128"/>
    </font>
    <font>
      <sz val="14"/>
      <color theme="1"/>
      <name val="HG丸ｺﾞｼｯｸM-PRO"/>
      <family val="3"/>
      <charset val="128"/>
    </font>
    <font>
      <sz val="14"/>
      <color theme="1"/>
      <name val="游ゴシック"/>
      <family val="2"/>
      <charset val="128"/>
      <scheme val="minor"/>
    </font>
    <font>
      <sz val="11"/>
      <name val="HG丸ｺﾞｼｯｸM-PRO"/>
      <family val="3"/>
      <charset val="128"/>
    </font>
    <font>
      <sz val="11"/>
      <name val="游ゴシック"/>
      <family val="2"/>
      <charset val="128"/>
      <scheme val="minor"/>
    </font>
    <font>
      <sz val="16"/>
      <color theme="1"/>
      <name val="HG丸ｺﾞｼｯｸM-PRO"/>
      <family val="3"/>
      <charset val="128"/>
    </font>
    <font>
      <sz val="11"/>
      <color theme="1"/>
      <name val="HG丸ｺﾞｼｯｸM-PRO"/>
      <family val="3"/>
      <charset val="128"/>
    </font>
    <font>
      <b/>
      <sz val="12"/>
      <color theme="1"/>
      <name val="HG丸ｺﾞｼｯｸM-PRO"/>
      <family val="3"/>
      <charset val="128"/>
    </font>
    <font>
      <sz val="11"/>
      <color theme="0"/>
      <name val="HG丸ｺﾞｼｯｸM-PRO"/>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6"/>
      <name val="游ゴシック"/>
      <family val="3"/>
      <charset val="128"/>
    </font>
    <font>
      <sz val="11"/>
      <color theme="2" tint="-0.249977111117893"/>
      <name val="HG丸ｺﾞｼｯｸM-PRO"/>
      <family val="3"/>
      <charset val="128"/>
    </font>
    <font>
      <sz val="10"/>
      <name val="HG丸ｺﾞｼｯｸM-PRO"/>
      <family val="3"/>
      <charset val="128"/>
    </font>
    <font>
      <sz val="9"/>
      <color theme="1"/>
      <name val="HG丸ｺﾞｼｯｸM-PRO"/>
      <family val="3"/>
      <charset val="128"/>
    </font>
    <font>
      <sz val="10"/>
      <color theme="1"/>
      <name val="HG丸ｺﾞｼｯｸM-PRO"/>
      <family val="3"/>
      <charset val="128"/>
    </font>
    <font>
      <sz val="11"/>
      <color theme="2"/>
      <name val="HG丸ｺﾞｼｯｸM-PRO"/>
      <family val="3"/>
      <charset val="128"/>
    </font>
    <font>
      <sz val="10"/>
      <color theme="2"/>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color theme="1"/>
      <name val="HG丸ｺﾞｼｯｸM-PRO"/>
      <family val="3"/>
      <charset val="128"/>
    </font>
    <font>
      <sz val="12"/>
      <color indexed="81"/>
      <name val="MS P ゴシック"/>
      <family val="3"/>
      <charset val="128"/>
    </font>
    <font>
      <sz val="11"/>
      <color theme="1"/>
      <name val="BIZ UDゴシック"/>
      <family val="3"/>
      <charset val="128"/>
    </font>
    <font>
      <sz val="11"/>
      <color rgb="FFC00000"/>
      <name val="BIZ UDゴシック"/>
      <family val="3"/>
      <charset val="128"/>
    </font>
    <font>
      <sz val="16"/>
      <color theme="1"/>
      <name val="BIZ UDゴシック"/>
      <family val="3"/>
      <charset val="128"/>
    </font>
    <font>
      <sz val="10"/>
      <color theme="1"/>
      <name val="BIZ UDゴシック"/>
      <family val="3"/>
      <charset val="128"/>
    </font>
    <font>
      <sz val="10"/>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indexed="81"/>
      <name val="MS P ゴシック"/>
      <family val="3"/>
      <charset val="128"/>
    </font>
    <font>
      <sz val="12"/>
      <name val="HGｺﾞｼｯｸE"/>
      <family val="3"/>
      <charset val="128"/>
    </font>
    <font>
      <sz val="12"/>
      <name val="HGｺﾞｼｯｸM"/>
      <family val="3"/>
      <charset val="128"/>
    </font>
    <font>
      <sz val="12"/>
      <color rgb="FFFF0000"/>
      <name val="HGｺﾞｼｯｸM"/>
      <family val="3"/>
      <charset val="128"/>
    </font>
    <font>
      <sz val="13"/>
      <name val="HGｺﾞｼｯｸE"/>
      <family val="3"/>
      <charset val="128"/>
    </font>
    <font>
      <u/>
      <sz val="12"/>
      <name val="HGｺﾞｼｯｸM"/>
      <family val="3"/>
      <charset val="128"/>
    </font>
    <font>
      <sz val="11"/>
      <name val="HGｺﾞｼｯｸM"/>
      <family val="3"/>
      <charset val="128"/>
    </font>
    <font>
      <b/>
      <sz val="13"/>
      <name val="HGｺﾞｼｯｸM"/>
      <family val="3"/>
      <charset val="128"/>
    </font>
    <font>
      <sz val="10"/>
      <name val="HGｺﾞｼｯｸM"/>
      <family val="3"/>
      <charset val="128"/>
    </font>
    <font>
      <sz val="9"/>
      <name val="HGｺﾞｼｯｸM"/>
      <family val="3"/>
      <charset val="128"/>
    </font>
    <font>
      <sz val="12"/>
      <name val="ＭＳ Ｐゴシック"/>
      <family val="3"/>
      <charset val="128"/>
    </font>
    <font>
      <sz val="14"/>
      <name val="HGｺﾞｼｯｸM"/>
      <family val="3"/>
      <charset val="128"/>
    </font>
    <font>
      <b/>
      <sz val="14"/>
      <name val="HGｺﾞｼｯｸM"/>
      <family val="3"/>
      <charset val="128"/>
    </font>
    <font>
      <b/>
      <sz val="11"/>
      <name val="ＭＳ Ｐゴシック"/>
      <family val="3"/>
      <charset val="128"/>
    </font>
    <font>
      <b/>
      <sz val="12"/>
      <color rgb="FFFF0000"/>
      <name val="HGｺﾞｼｯｸM"/>
      <family val="3"/>
      <charset val="128"/>
    </font>
    <font>
      <strike/>
      <sz val="12"/>
      <name val="HGｺﾞｼｯｸM"/>
      <family val="3"/>
      <charset val="128"/>
    </font>
    <font>
      <strike/>
      <sz val="12"/>
      <name val="ＭＳ Ｐゴシック"/>
      <family val="3"/>
      <charset val="128"/>
    </font>
    <font>
      <sz val="10.5"/>
      <name val="HGｺﾞｼｯｸM"/>
      <family val="3"/>
      <charset val="128"/>
    </font>
    <font>
      <sz val="11"/>
      <name val="HGｺﾞｼｯｸM"/>
      <family val="3"/>
    </font>
    <font>
      <sz val="16"/>
      <name val="HGｺﾞｼｯｸE"/>
      <family val="3"/>
      <charset val="128"/>
    </font>
    <font>
      <sz val="10"/>
      <name val="ＭＳ Ｐゴシック"/>
      <family val="3"/>
      <charset val="128"/>
    </font>
    <font>
      <sz val="10"/>
      <name val="ＭＳ Ｐ明朝"/>
      <family val="1"/>
      <charset val="128"/>
    </font>
    <font>
      <sz val="10"/>
      <name val="ＭＳ Ｐ明朝"/>
      <family val="1"/>
    </font>
    <font>
      <sz val="11"/>
      <color indexed="8"/>
      <name val="ＭＳ Ｐゴシック"/>
      <family val="3"/>
      <charset val="128"/>
    </font>
    <font>
      <sz val="14"/>
      <name val="ＭＳ Ｐゴシック"/>
      <family val="3"/>
      <charset val="128"/>
    </font>
    <font>
      <sz val="14"/>
      <name val="ＭＳ Ｐ明朝"/>
      <family val="1"/>
      <charset val="128"/>
    </font>
    <font>
      <sz val="18"/>
      <name val="HGSｺﾞｼｯｸM"/>
      <family val="3"/>
      <charset val="128"/>
    </font>
    <font>
      <sz val="22"/>
      <name val="ＭＳ Ｐゴシック"/>
      <family val="3"/>
      <charset val="128"/>
    </font>
    <font>
      <sz val="22"/>
      <name val="ＭＳ Ｐ明朝"/>
      <family val="1"/>
      <charset val="128"/>
    </font>
    <font>
      <sz val="14"/>
      <name val="ＭＳ ゴシック"/>
      <family val="3"/>
      <charset val="128"/>
    </font>
    <font>
      <sz val="12"/>
      <name val="ＭＳ ゴシック"/>
      <family val="3"/>
      <charset val="128"/>
    </font>
    <font>
      <sz val="20"/>
      <name val="ＭＳ Ｐゴシック"/>
      <family val="3"/>
      <charset val="128"/>
    </font>
    <font>
      <sz val="18"/>
      <name val="ＭＳ ゴシック"/>
      <family val="3"/>
      <charset val="128"/>
    </font>
    <font>
      <sz val="16"/>
      <name val="ＭＳ ゴシック"/>
      <family val="3"/>
      <charset val="128"/>
    </font>
    <font>
      <sz val="10"/>
      <name val="ＭＳ ゴシック"/>
      <family val="3"/>
      <charset val="128"/>
    </font>
    <font>
      <b/>
      <sz val="14"/>
      <name val="ＭＳ ゴシック"/>
      <family val="3"/>
      <charset val="128"/>
    </font>
    <font>
      <sz val="11"/>
      <name val="ＭＳ ゴシック"/>
      <family val="3"/>
      <charset val="128"/>
    </font>
    <font>
      <b/>
      <sz val="18"/>
      <name val="ＭＳ Ｐゴシック"/>
      <family val="3"/>
      <charset val="128"/>
    </font>
    <font>
      <sz val="20"/>
      <name val="ＭＳ ゴシック"/>
      <family val="3"/>
      <charset val="128"/>
    </font>
    <font>
      <sz val="10"/>
      <color rgb="FFFF0000"/>
      <name val="游ゴシック"/>
      <family val="3"/>
      <charset val="128"/>
      <scheme val="minor"/>
    </font>
    <font>
      <sz val="10"/>
      <color rgb="FFFF0000"/>
      <name val="ＭＳ Ｐ明朝"/>
      <family val="1"/>
      <charset val="128"/>
    </font>
    <font>
      <vertAlign val="superscript"/>
      <sz val="12"/>
      <name val="HGｺﾞｼｯｸM"/>
      <family val="3"/>
      <charset val="128"/>
    </font>
    <font>
      <sz val="11"/>
      <name val="ＭＳ 明朝"/>
      <family val="1"/>
      <charset val="128"/>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sz val="14"/>
      <color theme="1"/>
      <name val="HGｺﾞｼｯｸM"/>
      <family val="3"/>
      <charset val="128"/>
    </font>
    <font>
      <sz val="14"/>
      <color theme="1"/>
      <name val="ＭＳ Ｐゴシック"/>
      <family val="3"/>
      <charset val="128"/>
    </font>
    <font>
      <sz val="11"/>
      <color theme="1"/>
      <name val="HGｺﾞｼｯｸM"/>
      <family val="3"/>
      <charset val="128"/>
    </font>
    <font>
      <sz val="12"/>
      <name val="ＭＳ Ｐ明朝"/>
      <family val="1"/>
      <charset val="128"/>
    </font>
    <font>
      <sz val="9"/>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s>
  <borders count="224">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thin">
        <color indexed="64"/>
      </right>
      <top style="thin">
        <color theme="4" tint="0.39997558519241921"/>
      </top>
      <bottom style="hair">
        <color indexed="64"/>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diagonalUp="1">
      <left style="medium">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ck">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style="medium">
        <color indexed="64"/>
      </left>
      <right style="medium">
        <color indexed="64"/>
      </right>
      <top style="thin">
        <color indexed="64"/>
      </top>
      <bottom style="medium">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top style="medium">
        <color indexed="64"/>
      </top>
      <bottom style="hair">
        <color indexed="64"/>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thin">
        <color indexed="64"/>
      </left>
      <right/>
      <top style="medium">
        <color indexed="64"/>
      </top>
      <bottom style="dotted">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medium">
        <color indexed="64"/>
      </top>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8" fillId="0" borderId="0"/>
    <xf numFmtId="0" fontId="81" fillId="0" borderId="0">
      <alignment vertical="center"/>
    </xf>
    <xf numFmtId="0" fontId="7" fillId="0" borderId="0"/>
    <xf numFmtId="0" fontId="78" fillId="0" borderId="0"/>
  </cellStyleXfs>
  <cellXfs count="1154">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lignment vertical="center"/>
    </xf>
    <xf numFmtId="0" fontId="5" fillId="0" borderId="6" xfId="0" applyFont="1" applyBorder="1" applyAlignment="1">
      <alignment horizontal="centerContinuous" vertical="center" wrapText="1"/>
    </xf>
    <xf numFmtId="0" fontId="5" fillId="0" borderId="7" xfId="0" applyFont="1" applyBorder="1" applyAlignment="1">
      <alignment horizontal="centerContinuous" vertical="center" wrapText="1"/>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7" xfId="0" applyFont="1" applyFill="1" applyBorder="1" applyAlignment="1">
      <alignment vertical="center" shrinkToFit="1"/>
    </xf>
    <xf numFmtId="0" fontId="5" fillId="4" borderId="6"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0" fontId="9" fillId="0" borderId="18" xfId="0" applyFont="1" applyBorder="1" applyAlignment="1">
      <alignment vertical="center" shrinkToFit="1"/>
    </xf>
    <xf numFmtId="176" fontId="9" fillId="0" borderId="15" xfId="2" applyNumberFormat="1" applyFont="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5" xfId="2" applyNumberFormat="1" applyFont="1" applyFill="1" applyBorder="1" applyAlignment="1">
      <alignment vertical="center" shrinkToFit="1"/>
    </xf>
    <xf numFmtId="176" fontId="8" fillId="5" borderId="20" xfId="2" applyNumberFormat="1" applyFont="1" applyFill="1" applyBorder="1" applyAlignment="1">
      <alignment vertical="center" shrinkToFit="1"/>
    </xf>
    <xf numFmtId="177" fontId="8" fillId="5" borderId="20" xfId="2" applyNumberFormat="1" applyFont="1" applyFill="1" applyBorder="1" applyAlignment="1">
      <alignment vertical="center" shrinkToFit="1"/>
    </xf>
    <xf numFmtId="176" fontId="8" fillId="0" borderId="9" xfId="2" applyNumberFormat="1" applyFont="1" applyBorder="1" applyAlignment="1">
      <alignment vertical="center" shrinkToFit="1"/>
    </xf>
    <xf numFmtId="176" fontId="8" fillId="5" borderId="21" xfId="2" applyNumberFormat="1" applyFont="1" applyFill="1" applyBorder="1" applyAlignment="1">
      <alignment vertical="center" shrinkToFit="1"/>
    </xf>
    <xf numFmtId="177" fontId="8" fillId="5" borderId="21" xfId="2" applyNumberFormat="1" applyFont="1" applyFill="1" applyBorder="1" applyAlignment="1">
      <alignment vertical="center" shrinkToFit="1"/>
    </xf>
    <xf numFmtId="0" fontId="8" fillId="0" borderId="9" xfId="2" applyFont="1" applyBorder="1" applyAlignment="1">
      <alignment vertical="center" shrinkToFit="1"/>
    </xf>
    <xf numFmtId="0" fontId="8" fillId="0" borderId="21" xfId="2" applyFont="1" applyBorder="1" applyAlignment="1">
      <alignment vertical="center" shrinkToFit="1"/>
    </xf>
    <xf numFmtId="0" fontId="9" fillId="0" borderId="22" xfId="2" applyFont="1" applyBorder="1" applyAlignment="1">
      <alignment vertical="center" shrinkToFit="1"/>
    </xf>
    <xf numFmtId="0" fontId="5" fillId="5" borderId="23" xfId="0" applyFont="1" applyFill="1" applyBorder="1" applyAlignment="1">
      <alignment vertical="center" shrinkToFit="1"/>
    </xf>
    <xf numFmtId="0" fontId="9" fillId="0" borderId="24" xfId="0" applyFont="1" applyBorder="1" applyAlignment="1">
      <alignment vertical="center" shrinkToFit="1"/>
    </xf>
    <xf numFmtId="176" fontId="9" fillId="0" borderId="21" xfId="2" applyNumberFormat="1" applyFont="1" applyBorder="1" applyAlignment="1">
      <alignment vertical="center" shrinkToFit="1"/>
    </xf>
    <xf numFmtId="0" fontId="9" fillId="0" borderId="23" xfId="0" applyFont="1" applyBorder="1" applyAlignment="1">
      <alignment vertical="center" shrinkToFit="1"/>
    </xf>
    <xf numFmtId="0" fontId="9" fillId="0" borderId="15" xfId="2" applyFont="1" applyBorder="1" applyAlignment="1">
      <alignment vertical="center" shrinkToFit="1"/>
    </xf>
    <xf numFmtId="177" fontId="8" fillId="5" borderId="15" xfId="2" applyNumberFormat="1" applyFont="1" applyFill="1" applyBorder="1" applyAlignment="1">
      <alignment vertical="center" shrinkToFit="1"/>
    </xf>
    <xf numFmtId="0" fontId="8" fillId="5" borderId="17" xfId="0" applyFont="1" applyFill="1" applyBorder="1" applyAlignment="1">
      <alignment vertical="center" shrinkToFit="1"/>
    </xf>
    <xf numFmtId="0" fontId="9" fillId="0" borderId="21" xfId="2" applyFont="1" applyBorder="1" applyAlignment="1">
      <alignment vertical="center" shrinkToFit="1"/>
    </xf>
    <xf numFmtId="0" fontId="8" fillId="5" borderId="23" xfId="0" applyFont="1" applyFill="1" applyBorder="1" applyAlignment="1">
      <alignment vertical="center" shrinkToFit="1"/>
    </xf>
    <xf numFmtId="177" fontId="9" fillId="0" borderId="21" xfId="2" applyNumberFormat="1" applyFont="1" applyBorder="1" applyAlignment="1">
      <alignment vertical="center" shrinkToFit="1"/>
    </xf>
    <xf numFmtId="3" fontId="8" fillId="0" borderId="13" xfId="2" applyNumberFormat="1" applyFont="1" applyBorder="1" applyAlignment="1">
      <alignment vertical="center" shrinkToFit="1"/>
    </xf>
    <xf numFmtId="0" fontId="9" fillId="0" borderId="25" xfId="0" applyFont="1" applyBorder="1" applyAlignment="1">
      <alignment vertical="center" shrinkToFit="1"/>
    </xf>
    <xf numFmtId="176" fontId="8" fillId="5" borderId="19" xfId="2" applyNumberFormat="1" applyFont="1" applyFill="1" applyBorder="1" applyAlignment="1">
      <alignment vertical="center" shrinkToFit="1"/>
    </xf>
    <xf numFmtId="177" fontId="8" fillId="5" borderId="19" xfId="2" applyNumberFormat="1" applyFont="1" applyFill="1" applyBorder="1" applyAlignment="1">
      <alignment vertical="center" shrinkToFit="1"/>
    </xf>
    <xf numFmtId="177" fontId="9" fillId="0" borderId="15" xfId="2" applyNumberFormat="1" applyFont="1" applyBorder="1" applyAlignment="1">
      <alignment vertical="center" shrinkToFit="1"/>
    </xf>
    <xf numFmtId="0" fontId="8" fillId="0" borderId="11" xfId="2" applyFont="1" applyBorder="1" applyAlignment="1">
      <alignment vertical="center" shrinkToFit="1"/>
    </xf>
    <xf numFmtId="0" fontId="9" fillId="0" borderId="26" xfId="0" applyFont="1" applyBorder="1" applyAlignment="1">
      <alignment vertical="center" shrinkToFit="1"/>
    </xf>
    <xf numFmtId="176" fontId="8" fillId="5" borderId="27" xfId="2" applyNumberFormat="1" applyFont="1" applyFill="1" applyBorder="1" applyAlignment="1">
      <alignment vertical="center" shrinkToFit="1"/>
    </xf>
    <xf numFmtId="177" fontId="8" fillId="5" borderId="27" xfId="2" applyNumberFormat="1" applyFont="1" applyFill="1" applyBorder="1" applyAlignment="1">
      <alignment vertical="center" shrinkToFit="1"/>
    </xf>
    <xf numFmtId="176" fontId="9" fillId="0" borderId="27" xfId="2" applyNumberFormat="1" applyFont="1" applyBorder="1" applyAlignment="1">
      <alignment vertical="center" shrinkToFit="1"/>
    </xf>
    <xf numFmtId="177" fontId="9" fillId="0" borderId="27" xfId="2" applyNumberFormat="1" applyFont="1" applyBorder="1" applyAlignment="1">
      <alignment vertical="center" shrinkToFit="1"/>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7" borderId="28" xfId="0" applyNumberFormat="1" applyFont="1" applyFill="1" applyBorder="1">
      <alignment vertical="center"/>
    </xf>
    <xf numFmtId="0" fontId="13" fillId="7" borderId="28" xfId="0" applyFont="1" applyFill="1" applyBorder="1" applyAlignment="1">
      <alignment horizontal="center" vertical="center"/>
    </xf>
    <xf numFmtId="182" fontId="13" fillId="7" borderId="28"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0" fillId="0" borderId="9" xfId="0" applyBorder="1" applyAlignment="1">
      <alignment vertical="center" shrinkToFit="1"/>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3" xfId="0" applyBorder="1">
      <alignment vertical="center"/>
    </xf>
    <xf numFmtId="0" fontId="0" fillId="0" borderId="34"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32" xfId="1" applyFont="1" applyBorder="1" applyAlignment="1">
      <alignment vertical="center" shrinkToFit="1"/>
    </xf>
    <xf numFmtId="38" fontId="0" fillId="0" borderId="39" xfId="1" applyFont="1" applyBorder="1" applyAlignment="1">
      <alignment vertical="center" shrinkToFit="1"/>
    </xf>
    <xf numFmtId="38" fontId="0" fillId="0" borderId="40" xfId="1" applyFont="1" applyBorder="1" applyAlignment="1">
      <alignment vertical="center" shrinkToFit="1"/>
    </xf>
    <xf numFmtId="38" fontId="0" fillId="0" borderId="30" xfId="1" applyFont="1" applyBorder="1" applyAlignment="1">
      <alignment vertical="center" shrinkToFit="1"/>
    </xf>
    <xf numFmtId="38" fontId="0" fillId="0" borderId="41" xfId="1" applyFont="1" applyBorder="1" applyAlignment="1">
      <alignment vertical="center" shrinkToFit="1"/>
    </xf>
    <xf numFmtId="38" fontId="0" fillId="0" borderId="31"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183" fontId="8" fillId="5" borderId="20" xfId="2" applyNumberFormat="1" applyFont="1" applyFill="1" applyBorder="1" applyAlignment="1">
      <alignment vertical="center" shrinkToFit="1"/>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0" fillId="0" borderId="0" xfId="0" applyAlignment="1">
      <alignment horizontal="centerContinuous" vertical="center"/>
    </xf>
    <xf numFmtId="0" fontId="0" fillId="0" borderId="10" xfId="0" applyBorder="1">
      <alignment vertical="center"/>
    </xf>
    <xf numFmtId="0" fontId="5" fillId="0" borderId="4" xfId="0" applyFont="1" applyBorder="1" applyAlignment="1">
      <alignment horizontal="centerContinuous" vertical="center" wrapText="1"/>
    </xf>
    <xf numFmtId="0" fontId="5" fillId="0" borderId="8" xfId="0" applyFont="1" applyBorder="1" applyAlignment="1">
      <alignment horizontal="centerContinuous" vertical="center" wrapText="1"/>
    </xf>
    <xf numFmtId="0" fontId="5" fillId="0" borderId="43" xfId="0" applyFont="1" applyBorder="1" applyAlignment="1">
      <alignment vertical="center" shrinkToFit="1"/>
    </xf>
    <xf numFmtId="176" fontId="8" fillId="5" borderId="42" xfId="2" applyNumberFormat="1" applyFont="1" applyFill="1" applyBorder="1" applyAlignment="1">
      <alignment vertical="center" shrinkToFit="1"/>
    </xf>
    <xf numFmtId="177" fontId="8" fillId="5" borderId="42" xfId="2" applyNumberFormat="1" applyFont="1" applyFill="1" applyBorder="1" applyAlignment="1">
      <alignment vertical="center" shrinkToFit="1"/>
    </xf>
    <xf numFmtId="176" fontId="9" fillId="0" borderId="42" xfId="2" applyNumberFormat="1" applyFont="1" applyFill="1" applyBorder="1" applyAlignment="1">
      <alignment vertical="center" shrinkToFit="1"/>
    </xf>
    <xf numFmtId="177" fontId="9" fillId="0" borderId="42" xfId="2" applyNumberFormat="1" applyFont="1" applyFill="1" applyBorder="1" applyAlignment="1">
      <alignment vertical="center" shrinkToFit="1"/>
    </xf>
    <xf numFmtId="176" fontId="9" fillId="0" borderId="21" xfId="2" applyNumberFormat="1" applyFont="1" applyFill="1" applyBorder="1" applyAlignment="1">
      <alignment vertical="center" shrinkToFit="1"/>
    </xf>
    <xf numFmtId="177" fontId="9" fillId="0" borderId="21" xfId="2" applyNumberFormat="1" applyFont="1" applyFill="1" applyBorder="1" applyAlignment="1">
      <alignment vertical="center" shrinkToFit="1"/>
    </xf>
    <xf numFmtId="177" fontId="8" fillId="0" borderId="21" xfId="2" applyNumberFormat="1" applyFont="1" applyFill="1" applyBorder="1" applyAlignment="1">
      <alignment vertical="center" shrinkToFit="1"/>
    </xf>
    <xf numFmtId="0" fontId="8" fillId="0" borderId="23" xfId="0" applyFont="1" applyFill="1" applyBorder="1" applyAlignment="1">
      <alignment vertical="center" shrinkToFit="1"/>
    </xf>
    <xf numFmtId="0" fontId="5" fillId="0" borderId="5" xfId="0" applyFont="1" applyFill="1" applyBorder="1" applyAlignment="1">
      <alignment horizontal="centerContinuous" vertical="center" wrapText="1"/>
    </xf>
    <xf numFmtId="0" fontId="5" fillId="4" borderId="8" xfId="0" applyFont="1" applyFill="1" applyBorder="1">
      <alignment vertical="center"/>
    </xf>
    <xf numFmtId="0" fontId="5" fillId="0" borderId="8" xfId="0" applyFont="1" applyFill="1" applyBorder="1" applyAlignment="1">
      <alignment horizontal="centerContinuous" vertical="center" wrapText="1"/>
    </xf>
    <xf numFmtId="0" fontId="0" fillId="0" borderId="0" xfId="0" applyBorder="1">
      <alignment vertical="center"/>
    </xf>
    <xf numFmtId="183" fontId="9" fillId="0" borderId="21" xfId="2" applyNumberFormat="1" applyFont="1" applyBorder="1" applyAlignment="1">
      <alignment vertical="center" shrinkToFit="1"/>
    </xf>
    <xf numFmtId="183" fontId="8" fillId="5" borderId="15" xfId="2" applyNumberFormat="1" applyFont="1" applyFill="1" applyBorder="1" applyAlignment="1">
      <alignment vertical="center" shrinkToFit="1"/>
    </xf>
    <xf numFmtId="0" fontId="5" fillId="0" borderId="44" xfId="0" applyFont="1" applyBorder="1" applyAlignment="1">
      <alignment vertical="center" shrinkToFit="1"/>
    </xf>
    <xf numFmtId="0" fontId="5" fillId="0" borderId="1"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18" fillId="0" borderId="0" xfId="0" applyFont="1" applyAlignment="1">
      <alignment horizontal="centerContinuous" vertical="center"/>
    </xf>
    <xf numFmtId="0" fontId="0" fillId="0" borderId="0" xfId="0" applyFill="1" applyBorder="1" applyAlignment="1">
      <alignment horizontal="center" vertical="center"/>
    </xf>
    <xf numFmtId="0" fontId="0" fillId="0" borderId="45" xfId="0" applyBorder="1">
      <alignment vertical="center"/>
    </xf>
    <xf numFmtId="0" fontId="0" fillId="0" borderId="46" xfId="0" applyBorder="1">
      <alignment vertical="center"/>
    </xf>
    <xf numFmtId="0" fontId="0" fillId="0" borderId="47" xfId="0" applyBorder="1" applyAlignment="1">
      <alignment horizontal="centerContinuous" vertical="center"/>
    </xf>
    <xf numFmtId="0" fontId="0" fillId="0" borderId="48" xfId="0" applyBorder="1" applyAlignment="1">
      <alignment horizontal="centerContinuous" vertical="center"/>
    </xf>
    <xf numFmtId="176" fontId="9" fillId="0" borderId="27" xfId="2" applyNumberFormat="1" applyFont="1" applyFill="1" applyBorder="1" applyAlignment="1">
      <alignment vertical="center" shrinkToFit="1"/>
    </xf>
    <xf numFmtId="177" fontId="9" fillId="0" borderId="27" xfId="2" applyNumberFormat="1" applyFont="1" applyFill="1" applyBorder="1" applyAlignment="1">
      <alignment vertical="center" shrinkToFit="1"/>
    </xf>
    <xf numFmtId="183" fontId="9" fillId="0" borderId="27" xfId="2" applyNumberFormat="1" applyFont="1" applyBorder="1" applyAlignment="1">
      <alignment vertical="center" shrinkToFit="1"/>
    </xf>
    <xf numFmtId="0" fontId="8" fillId="0" borderId="49" xfId="0" applyFont="1" applyFill="1" applyBorder="1" applyAlignment="1">
      <alignment vertical="center" shrinkToFit="1"/>
    </xf>
    <xf numFmtId="177" fontId="8" fillId="0" borderId="27" xfId="2" applyNumberFormat="1" applyFont="1" applyFill="1" applyBorder="1" applyAlignment="1">
      <alignment vertical="center" shrinkToFit="1"/>
    </xf>
    <xf numFmtId="38" fontId="0" fillId="4" borderId="30" xfId="1" applyFont="1" applyFill="1" applyBorder="1" applyAlignment="1">
      <alignment vertical="center" shrinkToFit="1"/>
    </xf>
    <xf numFmtId="0" fontId="20" fillId="0" borderId="0" xfId="0" applyFont="1">
      <alignment vertical="center"/>
    </xf>
    <xf numFmtId="0" fontId="21" fillId="0" borderId="0" xfId="0" applyFont="1">
      <alignment vertical="center"/>
    </xf>
    <xf numFmtId="0" fontId="20" fillId="0" borderId="0" xfId="0" applyFont="1" applyAlignment="1">
      <alignment horizontal="center" vertical="center"/>
    </xf>
    <xf numFmtId="0" fontId="22" fillId="0" borderId="0" xfId="0" applyFont="1">
      <alignment vertical="center"/>
    </xf>
    <xf numFmtId="0" fontId="23" fillId="0" borderId="0" xfId="0" applyFont="1">
      <alignment vertical="center"/>
    </xf>
    <xf numFmtId="184" fontId="20" fillId="0" borderId="55" xfId="0" applyNumberFormat="1" applyFont="1" applyBorder="1" applyAlignment="1">
      <alignment horizontal="center" vertical="center"/>
    </xf>
    <xf numFmtId="184" fontId="20" fillId="0" borderId="56" xfId="0" applyNumberFormat="1" applyFont="1" applyBorder="1" applyAlignment="1">
      <alignment horizontal="center" vertical="center"/>
    </xf>
    <xf numFmtId="184" fontId="20" fillId="0" borderId="57" xfId="0" applyNumberFormat="1" applyFont="1" applyBorder="1" applyAlignment="1">
      <alignment horizontal="center" vertical="center"/>
    </xf>
    <xf numFmtId="0" fontId="20" fillId="0" borderId="16" xfId="0" applyFont="1" applyBorder="1" applyAlignment="1">
      <alignment horizontal="center" vertical="center"/>
    </xf>
    <xf numFmtId="185" fontId="20" fillId="2" borderId="64" xfId="0" applyNumberFormat="1" applyFont="1" applyFill="1" applyBorder="1" applyAlignment="1" applyProtection="1">
      <alignment vertical="center" shrinkToFit="1"/>
      <protection locked="0"/>
    </xf>
    <xf numFmtId="185" fontId="20" fillId="2" borderId="19" xfId="0" applyNumberFormat="1" applyFont="1" applyFill="1" applyBorder="1" applyAlignment="1" applyProtection="1">
      <alignment vertical="center" shrinkToFit="1"/>
      <protection locked="0"/>
    </xf>
    <xf numFmtId="185" fontId="20" fillId="2" borderId="65" xfId="0" applyNumberFormat="1" applyFont="1" applyFill="1" applyBorder="1" applyAlignment="1" applyProtection="1">
      <alignment vertical="center" shrinkToFit="1"/>
      <protection locked="0"/>
    </xf>
    <xf numFmtId="185" fontId="17" fillId="0" borderId="66" xfId="0" applyNumberFormat="1" applyFont="1" applyBorder="1" applyAlignment="1">
      <alignment vertical="center" shrinkToFit="1"/>
    </xf>
    <xf numFmtId="0" fontId="20" fillId="0" borderId="22" xfId="0" applyFont="1" applyBorder="1" applyAlignment="1">
      <alignment horizontal="center" vertical="center"/>
    </xf>
    <xf numFmtId="0" fontId="20" fillId="0" borderId="67" xfId="0" applyFont="1" applyBorder="1" applyAlignment="1">
      <alignment vertical="center" shrinkToFit="1"/>
    </xf>
    <xf numFmtId="186" fontId="20" fillId="0" borderId="21" xfId="0" applyNumberFormat="1" applyFont="1" applyBorder="1" applyAlignment="1">
      <alignment vertical="center" shrinkToFit="1"/>
    </xf>
    <xf numFmtId="186" fontId="20" fillId="0" borderId="68" xfId="0" applyNumberFormat="1" applyFont="1" applyBorder="1" applyAlignment="1">
      <alignment vertical="center" shrinkToFit="1"/>
    </xf>
    <xf numFmtId="185" fontId="17" fillId="0" borderId="69" xfId="0" applyNumberFormat="1" applyFont="1" applyBorder="1" applyAlignment="1">
      <alignment vertical="center" shrinkToFit="1"/>
    </xf>
    <xf numFmtId="0" fontId="20" fillId="0" borderId="73" xfId="0" applyFont="1" applyBorder="1" applyAlignment="1">
      <alignment horizontal="center" vertical="center"/>
    </xf>
    <xf numFmtId="0" fontId="20" fillId="0" borderId="74" xfId="0" applyFont="1" applyBorder="1" applyAlignment="1">
      <alignment vertical="center" shrinkToFit="1"/>
    </xf>
    <xf numFmtId="186" fontId="20" fillId="0" borderId="75" xfId="0" applyNumberFormat="1" applyFont="1" applyBorder="1" applyAlignment="1">
      <alignment vertical="center" shrinkToFit="1"/>
    </xf>
    <xf numFmtId="186" fontId="20" fillId="0" borderId="76" xfId="0" applyNumberFormat="1" applyFont="1" applyBorder="1" applyAlignment="1">
      <alignment vertical="center" shrinkToFit="1"/>
    </xf>
    <xf numFmtId="185" fontId="17" fillId="0" borderId="77" xfId="0" applyNumberFormat="1" applyFont="1" applyBorder="1" applyAlignment="1">
      <alignment vertical="center" shrinkToFit="1"/>
    </xf>
    <xf numFmtId="0" fontId="20" fillId="0" borderId="80" xfId="0" applyFont="1" applyBorder="1" applyAlignment="1">
      <alignment horizontal="center" vertical="center"/>
    </xf>
    <xf numFmtId="185" fontId="20" fillId="0" borderId="81" xfId="0" applyNumberFormat="1" applyFont="1" applyBorder="1" applyAlignment="1">
      <alignment vertical="center" shrinkToFit="1"/>
    </xf>
    <xf numFmtId="185" fontId="20" fillId="0" borderId="82" xfId="0" applyNumberFormat="1" applyFont="1" applyBorder="1" applyAlignment="1">
      <alignment vertical="center" shrinkToFit="1"/>
    </xf>
    <xf numFmtId="185" fontId="20" fillId="0" borderId="83" xfId="0" applyNumberFormat="1" applyFont="1" applyBorder="1" applyAlignment="1">
      <alignment vertical="center" shrinkToFit="1"/>
    </xf>
    <xf numFmtId="185" fontId="17" fillId="0" borderId="84" xfId="0" applyNumberFormat="1" applyFont="1" applyBorder="1" applyAlignment="1">
      <alignment vertical="center" shrinkToFit="1"/>
    </xf>
    <xf numFmtId="186" fontId="20" fillId="0" borderId="0" xfId="0" applyNumberFormat="1" applyFont="1">
      <alignment vertical="center"/>
    </xf>
    <xf numFmtId="0" fontId="20" fillId="0" borderId="85" xfId="0" applyFont="1" applyBorder="1" applyAlignment="1">
      <alignment horizontal="center" vertical="center"/>
    </xf>
    <xf numFmtId="184" fontId="20" fillId="0" borderId="86" xfId="0" applyNumberFormat="1" applyFont="1" applyBorder="1" applyAlignment="1">
      <alignment horizontal="center" vertical="center"/>
    </xf>
    <xf numFmtId="184" fontId="20" fillId="0" borderId="87" xfId="0" applyNumberFormat="1" applyFont="1" applyBorder="1" applyAlignment="1">
      <alignment horizontal="center" vertical="center"/>
    </xf>
    <xf numFmtId="0" fontId="20" fillId="0" borderId="65" xfId="0" applyFont="1" applyBorder="1" applyAlignment="1">
      <alignment horizontal="center" vertical="center"/>
    </xf>
    <xf numFmtId="185" fontId="16" fillId="2" borderId="90" xfId="0" applyNumberFormat="1" applyFont="1" applyFill="1" applyBorder="1" applyAlignment="1" applyProtection="1">
      <alignment vertical="center" shrinkToFit="1"/>
      <protection locked="0"/>
    </xf>
    <xf numFmtId="185" fontId="20" fillId="2" borderId="8" xfId="0" applyNumberFormat="1" applyFont="1" applyFill="1" applyBorder="1" applyAlignment="1" applyProtection="1">
      <alignment vertical="center" shrinkToFit="1"/>
      <protection locked="0"/>
    </xf>
    <xf numFmtId="185" fontId="20" fillId="2" borderId="91" xfId="0" applyNumberFormat="1" applyFont="1" applyFill="1" applyBorder="1" applyAlignment="1" applyProtection="1">
      <alignment vertical="center" shrinkToFit="1"/>
      <protection locked="0"/>
    </xf>
    <xf numFmtId="185" fontId="17" fillId="0" borderId="8" xfId="0" applyNumberFormat="1" applyFont="1" applyBorder="1" applyAlignment="1">
      <alignment vertical="center" shrinkToFit="1"/>
    </xf>
    <xf numFmtId="185" fontId="17" fillId="0" borderId="91" xfId="0" applyNumberFormat="1" applyFont="1" applyBorder="1" applyAlignment="1">
      <alignment vertical="center" shrinkToFit="1"/>
    </xf>
    <xf numFmtId="185" fontId="17" fillId="7" borderId="92" xfId="0" applyNumberFormat="1" applyFont="1" applyFill="1" applyBorder="1" applyAlignment="1">
      <alignment vertical="center" shrinkToFit="1"/>
    </xf>
    <xf numFmtId="0" fontId="20" fillId="0" borderId="91" xfId="0" applyFont="1" applyBorder="1" applyAlignment="1">
      <alignment horizontal="center" vertical="center"/>
    </xf>
    <xf numFmtId="185" fontId="20" fillId="2" borderId="6" xfId="0" applyNumberFormat="1" applyFont="1" applyFill="1" applyBorder="1" applyAlignment="1" applyProtection="1">
      <alignment vertical="center" shrinkToFit="1"/>
      <protection locked="0"/>
    </xf>
    <xf numFmtId="0" fontId="20" fillId="0" borderId="95" xfId="0" applyFont="1" applyBorder="1" applyAlignment="1">
      <alignment horizontal="center" vertical="center"/>
    </xf>
    <xf numFmtId="185" fontId="16" fillId="2" borderId="96" xfId="0" applyNumberFormat="1" applyFont="1" applyFill="1" applyBorder="1" applyAlignment="1" applyProtection="1">
      <alignment vertical="center" shrinkToFit="1"/>
      <protection locked="0"/>
    </xf>
    <xf numFmtId="185" fontId="20" fillId="2" borderId="94" xfId="0" applyNumberFormat="1" applyFont="1" applyFill="1" applyBorder="1" applyAlignment="1" applyProtection="1">
      <alignment vertical="center" shrinkToFit="1"/>
      <protection locked="0"/>
    </xf>
    <xf numFmtId="185" fontId="20" fillId="2" borderId="95" xfId="0" applyNumberFormat="1" applyFont="1" applyFill="1" applyBorder="1" applyAlignment="1" applyProtection="1">
      <alignment vertical="center" shrinkToFit="1"/>
      <protection locked="0"/>
    </xf>
    <xf numFmtId="185" fontId="17" fillId="0" borderId="97" xfId="0" applyNumberFormat="1" applyFont="1" applyBorder="1" applyAlignment="1">
      <alignment vertical="center" shrinkToFit="1"/>
    </xf>
    <xf numFmtId="185" fontId="17" fillId="0" borderId="95" xfId="0" applyNumberFormat="1" applyFont="1" applyBorder="1" applyAlignment="1">
      <alignment vertical="center" shrinkToFit="1"/>
    </xf>
    <xf numFmtId="185" fontId="17" fillId="7" borderId="98" xfId="0" applyNumberFormat="1" applyFont="1" applyFill="1" applyBorder="1" applyAlignment="1">
      <alignment vertical="center" shrinkToFit="1"/>
    </xf>
    <xf numFmtId="0" fontId="20" fillId="0" borderId="83" xfId="0" applyFont="1" applyBorder="1">
      <alignment vertical="center"/>
    </xf>
    <xf numFmtId="185" fontId="20" fillId="0" borderId="101" xfId="0" applyNumberFormat="1" applyFont="1" applyBorder="1" applyAlignment="1">
      <alignment vertical="center" shrinkToFit="1"/>
    </xf>
    <xf numFmtId="185" fontId="20" fillId="0" borderId="100" xfId="0" applyNumberFormat="1" applyFont="1" applyBorder="1" applyAlignment="1">
      <alignment vertical="center" shrinkToFit="1"/>
    </xf>
    <xf numFmtId="185" fontId="20" fillId="0" borderId="80" xfId="0" applyNumberFormat="1" applyFont="1" applyBorder="1" applyAlignment="1">
      <alignment vertical="center" shrinkToFit="1"/>
    </xf>
    <xf numFmtId="185" fontId="20" fillId="0" borderId="102" xfId="0" applyNumberFormat="1" applyFont="1" applyBorder="1" applyAlignment="1">
      <alignment vertical="center" shrinkToFit="1"/>
    </xf>
    <xf numFmtId="187" fontId="20" fillId="0" borderId="100" xfId="0" applyNumberFormat="1" applyFont="1" applyBorder="1" applyAlignment="1">
      <alignment vertical="center" shrinkToFit="1"/>
    </xf>
    <xf numFmtId="187" fontId="20" fillId="0" borderId="82" xfId="0" applyNumberFormat="1" applyFont="1" applyBorder="1" applyAlignment="1">
      <alignment vertical="center" shrinkToFit="1"/>
    </xf>
    <xf numFmtId="187" fontId="20" fillId="0" borderId="83" xfId="0" applyNumberFormat="1" applyFont="1" applyBorder="1" applyAlignment="1">
      <alignment vertical="center" shrinkToFit="1"/>
    </xf>
    <xf numFmtId="185" fontId="17" fillId="7" borderId="103" xfId="0" applyNumberFormat="1" applyFont="1" applyFill="1" applyBorder="1" applyAlignment="1">
      <alignment vertical="center" shrinkToFit="1"/>
    </xf>
    <xf numFmtId="0" fontId="20" fillId="0" borderId="104" xfId="0" applyFont="1" applyBorder="1">
      <alignment vertical="center"/>
    </xf>
    <xf numFmtId="0" fontId="20" fillId="0" borderId="19" xfId="0" applyFont="1" applyBorder="1" applyAlignment="1">
      <alignment horizontal="center" vertical="center"/>
    </xf>
    <xf numFmtId="185" fontId="13" fillId="0" borderId="90" xfId="0" applyNumberFormat="1" applyFont="1" applyBorder="1" applyAlignment="1">
      <alignment vertical="center" shrinkToFit="1"/>
    </xf>
    <xf numFmtId="185" fontId="13" fillId="0" borderId="8" xfId="0" applyNumberFormat="1" applyFont="1" applyBorder="1" applyAlignment="1">
      <alignment vertical="center" shrinkToFit="1"/>
    </xf>
    <xf numFmtId="185" fontId="13" fillId="0" borderId="91" xfId="0" applyNumberFormat="1" applyFont="1" applyBorder="1" applyAlignment="1">
      <alignment vertical="center" shrinkToFit="1"/>
    </xf>
    <xf numFmtId="185" fontId="13" fillId="0" borderId="6" xfId="0" applyNumberFormat="1" applyFont="1" applyBorder="1" applyAlignment="1">
      <alignment vertical="center" shrinkToFit="1"/>
    </xf>
    <xf numFmtId="0" fontId="20" fillId="0" borderId="97" xfId="0" applyFont="1" applyBorder="1" applyAlignment="1">
      <alignment horizontal="center" vertical="center"/>
    </xf>
    <xf numFmtId="185" fontId="13" fillId="0" borderId="96" xfId="0" applyNumberFormat="1" applyFont="1" applyBorder="1" applyAlignment="1">
      <alignment vertical="center" shrinkToFit="1"/>
    </xf>
    <xf numFmtId="185" fontId="13" fillId="0" borderId="94" xfId="0" applyNumberFormat="1" applyFont="1" applyBorder="1" applyAlignment="1">
      <alignment vertical="center" shrinkToFit="1"/>
    </xf>
    <xf numFmtId="185" fontId="13" fillId="0" borderId="95" xfId="0" applyNumberFormat="1" applyFont="1" applyBorder="1" applyAlignment="1">
      <alignment vertical="center" shrinkToFit="1"/>
    </xf>
    <xf numFmtId="185" fontId="20" fillId="2" borderId="97" xfId="0" applyNumberFormat="1" applyFont="1" applyFill="1" applyBorder="1" applyAlignment="1" applyProtection="1">
      <alignment vertical="center" shrinkToFit="1"/>
      <protection locked="0"/>
    </xf>
    <xf numFmtId="0" fontId="20" fillId="0" borderId="80" xfId="0" applyFont="1" applyBorder="1">
      <alignment vertical="center"/>
    </xf>
    <xf numFmtId="185" fontId="20" fillId="0" borderId="105" xfId="0" applyNumberFormat="1" applyFont="1" applyBorder="1" applyAlignment="1">
      <alignment vertical="center" shrinkToFit="1"/>
    </xf>
    <xf numFmtId="185" fontId="20" fillId="0" borderId="0" xfId="0" applyNumberFormat="1" applyFont="1">
      <alignment vertical="center"/>
    </xf>
    <xf numFmtId="0" fontId="24" fillId="0" borderId="104" xfId="0" applyFont="1" applyBorder="1">
      <alignment vertical="center"/>
    </xf>
    <xf numFmtId="0" fontId="24" fillId="0" borderId="0" xfId="0" applyFont="1">
      <alignment vertical="center"/>
    </xf>
    <xf numFmtId="179" fontId="0" fillId="0" borderId="28" xfId="0" applyNumberFormat="1" applyBorder="1" applyAlignment="1">
      <alignment horizontal="center" vertical="center"/>
    </xf>
    <xf numFmtId="0" fontId="26" fillId="0" borderId="0" xfId="0" applyFont="1">
      <alignment vertical="center"/>
    </xf>
    <xf numFmtId="0" fontId="27" fillId="0" borderId="0" xfId="0" applyFont="1">
      <alignment vertical="center"/>
    </xf>
    <xf numFmtId="188" fontId="27" fillId="0" borderId="0" xfId="0" applyNumberFormat="1" applyFont="1">
      <alignment vertical="center"/>
    </xf>
    <xf numFmtId="0" fontId="28" fillId="0" borderId="0" xfId="0" applyFont="1">
      <alignment vertical="center"/>
    </xf>
    <xf numFmtId="0" fontId="29" fillId="0" borderId="0" xfId="0" applyFont="1">
      <alignment vertical="center"/>
    </xf>
    <xf numFmtId="188" fontId="29" fillId="0" borderId="0" xfId="0" applyNumberFormat="1"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188" fontId="32" fillId="0" borderId="0" xfId="0" applyNumberFormat="1" applyFont="1">
      <alignment vertical="center"/>
    </xf>
    <xf numFmtId="0" fontId="32" fillId="0" borderId="0" xfId="0" applyFont="1" applyAlignment="1">
      <alignment horizontal="center" vertical="center"/>
    </xf>
    <xf numFmtId="0" fontId="33" fillId="0" borderId="0" xfId="0" applyFont="1">
      <alignment vertical="center"/>
    </xf>
    <xf numFmtId="0" fontId="32" fillId="0" borderId="8" xfId="0" applyFont="1" applyBorder="1" applyAlignment="1">
      <alignment horizontal="center" vertical="center" wrapText="1"/>
    </xf>
    <xf numFmtId="188" fontId="32" fillId="0" borderId="61" xfId="0" applyNumberFormat="1" applyFont="1" applyBorder="1" applyAlignment="1">
      <alignment horizontal="center" vertical="center" wrapText="1"/>
    </xf>
    <xf numFmtId="0" fontId="32" fillId="0" borderId="3" xfId="0" applyFont="1" applyBorder="1" applyAlignment="1">
      <alignment horizontal="right" vertical="center"/>
    </xf>
    <xf numFmtId="0" fontId="32" fillId="0" borderId="2" xfId="0" applyFont="1" applyBorder="1">
      <alignment vertical="center"/>
    </xf>
    <xf numFmtId="0" fontId="32" fillId="0" borderId="1" xfId="0" applyFont="1" applyBorder="1">
      <alignment vertical="center"/>
    </xf>
    <xf numFmtId="188" fontId="32" fillId="0" borderId="108" xfId="0" applyNumberFormat="1" applyFont="1" applyBorder="1">
      <alignment vertical="center"/>
    </xf>
    <xf numFmtId="188" fontId="32" fillId="0" borderId="63" xfId="0" applyNumberFormat="1" applyFont="1" applyBorder="1">
      <alignment vertical="center"/>
    </xf>
    <xf numFmtId="189" fontId="34" fillId="0" borderId="108" xfId="0" applyNumberFormat="1" applyFont="1" applyBorder="1">
      <alignment vertical="center"/>
    </xf>
    <xf numFmtId="0" fontId="32" fillId="0" borderId="14" xfId="0" applyFont="1" applyBorder="1" applyAlignment="1">
      <alignment horizontal="right" vertical="center"/>
    </xf>
    <xf numFmtId="0" fontId="32" fillId="0" borderId="16" xfId="0" applyFont="1" applyBorder="1">
      <alignment vertical="center"/>
    </xf>
    <xf numFmtId="188" fontId="32" fillId="2" borderId="28" xfId="0" applyNumberFormat="1" applyFont="1" applyFill="1" applyBorder="1" applyAlignment="1" applyProtection="1">
      <alignment horizontal="right" vertical="center"/>
      <protection locked="0"/>
    </xf>
    <xf numFmtId="190" fontId="39" fillId="6" borderId="109" xfId="0" applyNumberFormat="1" applyFont="1" applyFill="1" applyBorder="1">
      <alignment vertical="center"/>
    </xf>
    <xf numFmtId="189" fontId="40" fillId="0" borderId="66" xfId="0" applyNumberFormat="1" applyFont="1" applyBorder="1">
      <alignment vertical="center"/>
    </xf>
    <xf numFmtId="0" fontId="41" fillId="0" borderId="0" xfId="0" applyFont="1" applyAlignment="1">
      <alignment horizontal="left" vertical="center"/>
    </xf>
    <xf numFmtId="0" fontId="32" fillId="0" borderId="110" xfId="0" applyFont="1" applyBorder="1">
      <alignment vertical="center"/>
    </xf>
    <xf numFmtId="190" fontId="39" fillId="6" borderId="112" xfId="0" applyNumberFormat="1" applyFont="1" applyFill="1" applyBorder="1">
      <alignment vertical="center"/>
    </xf>
    <xf numFmtId="189" fontId="40" fillId="0" borderId="113" xfId="0" applyNumberFormat="1" applyFont="1" applyBorder="1">
      <alignment vertical="center"/>
    </xf>
    <xf numFmtId="0" fontId="32" fillId="0" borderId="110" xfId="0" applyFont="1" applyBorder="1" applyAlignment="1">
      <alignment horizontal="center" vertical="center"/>
    </xf>
    <xf numFmtId="190" fontId="43" fillId="0" borderId="112" xfId="0" applyNumberFormat="1" applyFont="1" applyBorder="1">
      <alignment vertical="center"/>
    </xf>
    <xf numFmtId="189" fontId="44" fillId="0" borderId="113" xfId="0" applyNumberFormat="1" applyFont="1" applyBorder="1">
      <alignment vertical="center"/>
    </xf>
    <xf numFmtId="0" fontId="32" fillId="0" borderId="13" xfId="0" applyFont="1" applyBorder="1" applyAlignment="1">
      <alignment horizontal="right" vertical="center"/>
    </xf>
    <xf numFmtId="0" fontId="32" fillId="0" borderId="115" xfId="0" applyFont="1" applyBorder="1">
      <alignment vertical="center"/>
    </xf>
    <xf numFmtId="188" fontId="32" fillId="0" borderId="116" xfId="0" applyNumberFormat="1" applyFont="1" applyBorder="1" applyAlignment="1">
      <alignment horizontal="right" vertical="center"/>
    </xf>
    <xf numFmtId="191" fontId="39" fillId="0" borderId="71" xfId="0" applyNumberFormat="1" applyFont="1" applyBorder="1">
      <alignment vertical="center"/>
    </xf>
    <xf numFmtId="189" fontId="40" fillId="0" borderId="116" xfId="0" applyNumberFormat="1" applyFont="1" applyBorder="1">
      <alignment vertical="center"/>
    </xf>
    <xf numFmtId="0" fontId="32" fillId="0" borderId="9" xfId="0" applyFont="1" applyBorder="1">
      <alignment vertical="center"/>
    </xf>
    <xf numFmtId="188" fontId="32" fillId="0" borderId="62" xfId="0" applyNumberFormat="1" applyFont="1" applyBorder="1" applyAlignment="1">
      <alignment horizontal="right" vertical="center"/>
    </xf>
    <xf numFmtId="191" fontId="39" fillId="0" borderId="59" xfId="0" applyNumberFormat="1" applyFont="1" applyBorder="1">
      <alignment vertical="center"/>
    </xf>
    <xf numFmtId="189" fontId="29" fillId="0" borderId="62" xfId="0" applyNumberFormat="1" applyFont="1" applyBorder="1">
      <alignment vertical="center"/>
    </xf>
    <xf numFmtId="0" fontId="32" fillId="0" borderId="5" xfId="0" applyFont="1" applyBorder="1" applyAlignment="1">
      <alignment horizontal="right" vertical="center"/>
    </xf>
    <xf numFmtId="0" fontId="32" fillId="0" borderId="8" xfId="0" applyFont="1" applyBorder="1" applyAlignment="1">
      <alignment horizontal="center" vertical="center"/>
    </xf>
    <xf numFmtId="188" fontId="41" fillId="0" borderId="61" xfId="0" applyNumberFormat="1" applyFont="1" applyBorder="1">
      <alignment vertical="center"/>
    </xf>
    <xf numFmtId="188" fontId="39" fillId="0" borderId="60" xfId="0" applyNumberFormat="1" applyFont="1" applyBorder="1">
      <alignment vertical="center"/>
    </xf>
    <xf numFmtId="189" fontId="32" fillId="0" borderId="61" xfId="0" applyNumberFormat="1" applyFont="1" applyBorder="1">
      <alignment vertical="center"/>
    </xf>
    <xf numFmtId="0" fontId="32" fillId="2" borderId="8" xfId="0" applyFont="1" applyFill="1" applyBorder="1" applyAlignment="1" applyProtection="1">
      <alignment horizontal="center" vertical="center"/>
      <protection locked="0"/>
    </xf>
    <xf numFmtId="0" fontId="32" fillId="0" borderId="7" xfId="0" applyFont="1" applyBorder="1" applyAlignment="1">
      <alignment horizontal="left" vertical="center"/>
    </xf>
    <xf numFmtId="0" fontId="32" fillId="0" borderId="6" xfId="0" applyFont="1" applyBorder="1" applyAlignment="1">
      <alignment horizontal="left" vertical="center"/>
    </xf>
    <xf numFmtId="0" fontId="32" fillId="0" borderId="5" xfId="0" applyFont="1" applyBorder="1" applyAlignment="1">
      <alignment horizontal="center" vertical="center"/>
    </xf>
    <xf numFmtId="192" fontId="32" fillId="0" borderId="61" xfId="0" applyNumberFormat="1" applyFont="1" applyBorder="1">
      <alignment vertical="center"/>
    </xf>
    <xf numFmtId="0" fontId="32" fillId="0" borderId="119" xfId="0" applyFont="1" applyBorder="1">
      <alignment vertical="center"/>
    </xf>
    <xf numFmtId="0" fontId="32" fillId="0" borderId="120" xfId="0" applyFont="1" applyBorder="1">
      <alignment vertical="center"/>
    </xf>
    <xf numFmtId="0" fontId="32" fillId="0" borderId="97" xfId="0" applyFont="1" applyBorder="1">
      <alignment vertical="center"/>
    </xf>
    <xf numFmtId="188" fontId="32" fillId="0" borderId="121" xfId="0" applyNumberFormat="1" applyFont="1" applyBorder="1" applyAlignment="1">
      <alignment horizontal="right" vertical="center"/>
    </xf>
    <xf numFmtId="188" fontId="32" fillId="0" borderId="93" xfId="0" applyNumberFormat="1" applyFont="1" applyBorder="1">
      <alignment vertical="center"/>
    </xf>
    <xf numFmtId="189" fontId="32" fillId="0" borderId="121" xfId="0" applyNumberFormat="1" applyFont="1" applyBorder="1">
      <alignment vertical="center"/>
    </xf>
    <xf numFmtId="0" fontId="29" fillId="0" borderId="13" xfId="0" applyFont="1" applyBorder="1">
      <alignment vertical="center"/>
    </xf>
    <xf numFmtId="188" fontId="32" fillId="0" borderId="122" xfId="0" applyNumberFormat="1" applyFont="1" applyBorder="1">
      <alignment vertical="center"/>
    </xf>
    <xf numFmtId="188" fontId="39" fillId="0" borderId="70" xfId="0" applyNumberFormat="1" applyFont="1" applyBorder="1">
      <alignment vertical="center"/>
    </xf>
    <xf numFmtId="189" fontId="29" fillId="0" borderId="122" xfId="0" applyNumberFormat="1" applyFont="1" applyBorder="1">
      <alignment vertical="center"/>
    </xf>
    <xf numFmtId="0" fontId="45" fillId="0" borderId="50" xfId="0" applyFont="1" applyBorder="1" applyAlignment="1">
      <alignment horizontal="left" vertical="center"/>
    </xf>
    <xf numFmtId="0" fontId="46" fillId="0" borderId="51" xfId="0" applyFont="1" applyBorder="1" applyAlignment="1">
      <alignment horizontal="left" vertical="center"/>
    </xf>
    <xf numFmtId="188" fontId="46" fillId="0" borderId="52" xfId="0" applyNumberFormat="1" applyFont="1" applyBorder="1" applyAlignment="1">
      <alignment horizontal="left" vertical="center"/>
    </xf>
    <xf numFmtId="188" fontId="47" fillId="0" borderId="50" xfId="0" applyNumberFormat="1" applyFont="1" applyBorder="1">
      <alignment vertical="center"/>
    </xf>
    <xf numFmtId="188" fontId="33" fillId="7" borderId="52" xfId="0" applyNumberFormat="1" applyFont="1" applyFill="1" applyBorder="1">
      <alignment vertical="center"/>
    </xf>
    <xf numFmtId="188" fontId="39" fillId="0" borderId="0" xfId="0" applyNumberFormat="1" applyFont="1">
      <alignment vertical="center"/>
    </xf>
    <xf numFmtId="189" fontId="32" fillId="0" borderId="0" xfId="0" applyNumberFormat="1" applyFont="1">
      <alignment vertical="center"/>
    </xf>
    <xf numFmtId="188" fontId="48" fillId="0" borderId="0" xfId="0" applyNumberFormat="1" applyFont="1" applyAlignment="1">
      <alignment horizontal="center" vertical="center"/>
    </xf>
    <xf numFmtId="189" fontId="48" fillId="0" borderId="0" xfId="0" applyNumberFormat="1" applyFont="1" applyAlignment="1">
      <alignment horizontal="center" vertical="center"/>
    </xf>
    <xf numFmtId="0" fontId="33" fillId="0" borderId="53" xfId="0" applyFont="1" applyBorder="1">
      <alignment vertical="center"/>
    </xf>
    <xf numFmtId="0" fontId="33" fillId="0" borderId="54" xfId="0" applyFont="1" applyBorder="1">
      <alignment vertical="center"/>
    </xf>
    <xf numFmtId="0" fontId="33" fillId="0" borderId="58" xfId="0" applyFont="1" applyBorder="1">
      <alignment vertical="center"/>
    </xf>
    <xf numFmtId="190" fontId="39" fillId="6" borderId="28" xfId="0" applyNumberFormat="1" applyFont="1" applyFill="1" applyBorder="1">
      <alignment vertical="center"/>
    </xf>
    <xf numFmtId="188" fontId="45" fillId="7" borderId="28" xfId="0" applyNumberFormat="1" applyFont="1" applyFill="1" applyBorder="1">
      <alignment vertical="center"/>
    </xf>
    <xf numFmtId="188" fontId="33" fillId="2" borderId="28" xfId="0" applyNumberFormat="1" applyFont="1" applyFill="1" applyBorder="1" applyProtection="1">
      <alignment vertical="center"/>
      <protection locked="0"/>
    </xf>
    <xf numFmtId="0" fontId="33" fillId="0" borderId="50" xfId="0" applyFont="1" applyBorder="1">
      <alignment vertical="center"/>
    </xf>
    <xf numFmtId="0" fontId="33" fillId="0" borderId="51" xfId="0" applyFont="1" applyBorder="1">
      <alignment vertical="center"/>
    </xf>
    <xf numFmtId="0" fontId="33" fillId="0" borderId="52" xfId="0" applyFont="1" applyBorder="1">
      <alignment vertical="center"/>
    </xf>
    <xf numFmtId="38" fontId="33" fillId="0" borderId="51" xfId="1" applyFont="1" applyBorder="1" applyProtection="1">
      <alignment vertical="center"/>
    </xf>
    <xf numFmtId="188" fontId="48" fillId="0" borderId="51" xfId="0" applyNumberFormat="1" applyFont="1" applyBorder="1">
      <alignment vertical="center"/>
    </xf>
    <xf numFmtId="38" fontId="48" fillId="7" borderId="28" xfId="1" applyFont="1" applyFill="1" applyBorder="1" applyAlignment="1" applyProtection="1">
      <alignment vertical="center"/>
    </xf>
    <xf numFmtId="0" fontId="33" fillId="0" borderId="123" xfId="0" applyFont="1" applyBorder="1">
      <alignment vertical="center"/>
    </xf>
    <xf numFmtId="38" fontId="33" fillId="0" borderId="124" xfId="1" applyFont="1" applyBorder="1" applyProtection="1">
      <alignment vertical="center"/>
    </xf>
    <xf numFmtId="0" fontId="33" fillId="0" borderId="124" xfId="0" applyFont="1" applyBorder="1">
      <alignment vertical="center"/>
    </xf>
    <xf numFmtId="188" fontId="48" fillId="0" borderId="124" xfId="0" applyNumberFormat="1" applyFont="1" applyBorder="1">
      <alignment vertical="center"/>
    </xf>
    <xf numFmtId="38" fontId="48" fillId="7" borderId="88" xfId="1" applyFont="1" applyFill="1" applyBorder="1" applyAlignment="1" applyProtection="1">
      <alignment vertical="center"/>
    </xf>
    <xf numFmtId="0" fontId="48" fillId="0" borderId="99" xfId="0" applyFont="1" applyBorder="1">
      <alignment vertical="center"/>
    </xf>
    <xf numFmtId="0" fontId="33" fillId="0" borderId="125" xfId="0" applyFont="1" applyBorder="1" applyAlignment="1">
      <alignment horizontal="right" vertical="center"/>
    </xf>
    <xf numFmtId="188" fontId="48" fillId="0" borderId="125" xfId="0" applyNumberFormat="1" applyFont="1" applyBorder="1">
      <alignment vertical="center"/>
    </xf>
    <xf numFmtId="38" fontId="48" fillId="7" borderId="126" xfId="1" applyFont="1" applyFill="1" applyBorder="1" applyProtection="1">
      <alignment vertical="center"/>
    </xf>
    <xf numFmtId="0" fontId="50" fillId="0" borderId="0" xfId="0" applyFont="1">
      <alignment vertical="center"/>
    </xf>
    <xf numFmtId="0" fontId="51" fillId="0" borderId="0" xfId="0" applyFont="1">
      <alignment vertical="center"/>
    </xf>
    <xf numFmtId="0" fontId="52" fillId="0" borderId="0" xfId="0" applyFont="1">
      <alignment vertical="center"/>
    </xf>
    <xf numFmtId="0" fontId="52" fillId="0" borderId="8" xfId="0" applyFont="1" applyBorder="1">
      <alignment vertical="center"/>
    </xf>
    <xf numFmtId="180" fontId="52" fillId="0" borderId="8" xfId="0" applyNumberFormat="1" applyFont="1" applyBorder="1">
      <alignment vertical="center"/>
    </xf>
    <xf numFmtId="182" fontId="52" fillId="0" borderId="8" xfId="1" applyNumberFormat="1" applyFont="1" applyBorder="1">
      <alignment vertical="center"/>
    </xf>
    <xf numFmtId="179" fontId="52" fillId="0" borderId="8" xfId="0" applyNumberFormat="1" applyFont="1" applyBorder="1">
      <alignment vertical="center"/>
    </xf>
    <xf numFmtId="0" fontId="0" fillId="2" borderId="28" xfId="0" applyFill="1" applyBorder="1" applyAlignment="1" applyProtection="1">
      <alignment horizontal="center" vertical="center"/>
      <protection locked="0"/>
    </xf>
    <xf numFmtId="179" fontId="0" fillId="2" borderId="28" xfId="0" applyNumberFormat="1" applyFill="1" applyBorder="1" applyAlignment="1" applyProtection="1">
      <alignment horizontal="center" vertical="center"/>
      <protection locked="0"/>
    </xf>
    <xf numFmtId="0" fontId="0" fillId="2" borderId="28" xfId="0" applyFill="1" applyBorder="1" applyProtection="1">
      <alignment vertical="center"/>
      <protection locked="0"/>
    </xf>
    <xf numFmtId="181" fontId="0" fillId="2" borderId="28" xfId="0" applyNumberFormat="1" applyFill="1" applyBorder="1" applyProtection="1">
      <alignment vertical="center"/>
      <protection locked="0"/>
    </xf>
    <xf numFmtId="0" fontId="53" fillId="0" borderId="0" xfId="0" applyFont="1">
      <alignment vertical="center"/>
    </xf>
    <xf numFmtId="0" fontId="54" fillId="0" borderId="0" xfId="0" applyFont="1">
      <alignment vertical="center"/>
    </xf>
    <xf numFmtId="0" fontId="23" fillId="0" borderId="28" xfId="0" applyFont="1" applyBorder="1" applyAlignment="1">
      <alignment horizontal="center" vertical="center"/>
    </xf>
    <xf numFmtId="0" fontId="0" fillId="8" borderId="52" xfId="0" applyFill="1" applyBorder="1">
      <alignment vertical="center"/>
    </xf>
    <xf numFmtId="0" fontId="0" fillId="8" borderId="51" xfId="0" applyFill="1" applyBorder="1">
      <alignment vertical="center"/>
    </xf>
    <xf numFmtId="0" fontId="20" fillId="8" borderId="51" xfId="0" applyFont="1" applyFill="1" applyBorder="1">
      <alignment vertical="center"/>
    </xf>
    <xf numFmtId="0" fontId="24" fillId="8" borderId="50" xfId="0" applyFont="1" applyFill="1" applyBorder="1">
      <alignment vertical="center"/>
    </xf>
    <xf numFmtId="0" fontId="54" fillId="0" borderId="0" xfId="0" applyFont="1" applyAlignment="1">
      <alignment vertical="center" wrapText="1"/>
    </xf>
    <xf numFmtId="0" fontId="55" fillId="0" borderId="0" xfId="0" applyFont="1">
      <alignment vertical="center"/>
    </xf>
    <xf numFmtId="0" fontId="57" fillId="0" borderId="0" xfId="0" applyFont="1">
      <alignment vertical="center"/>
    </xf>
    <xf numFmtId="0" fontId="54" fillId="0" borderId="7" xfId="0" applyFont="1" applyBorder="1" applyAlignment="1">
      <alignment horizontal="centerContinuous" vertical="center"/>
    </xf>
    <xf numFmtId="0" fontId="54" fillId="0" borderId="5" xfId="0" applyFont="1" applyBorder="1" applyAlignment="1">
      <alignment horizontal="centerContinuous" vertical="center"/>
    </xf>
    <xf numFmtId="0" fontId="10" fillId="0" borderId="0" xfId="0" applyFont="1">
      <alignment vertical="center"/>
    </xf>
    <xf numFmtId="0" fontId="59" fillId="0" borderId="0" xfId="2" applyFont="1">
      <alignment vertical="center"/>
    </xf>
    <xf numFmtId="0" fontId="60" fillId="0" borderId="0" xfId="2" applyFont="1">
      <alignment vertical="center"/>
    </xf>
    <xf numFmtId="0" fontId="63" fillId="0" borderId="0" xfId="2" applyFont="1" applyAlignment="1">
      <alignment horizontal="center" vertical="center"/>
    </xf>
    <xf numFmtId="0" fontId="60" fillId="0" borderId="0" xfId="2" applyFont="1" applyAlignment="1">
      <alignment horizontal="right" vertical="center"/>
    </xf>
    <xf numFmtId="58" fontId="60" fillId="0" borderId="125" xfId="2" applyNumberFormat="1" applyFont="1" applyBorder="1">
      <alignment vertical="center"/>
    </xf>
    <xf numFmtId="0" fontId="60" fillId="0" borderId="0" xfId="2" applyFont="1" applyAlignment="1">
      <alignment horizontal="distributed" vertical="center"/>
    </xf>
    <xf numFmtId="0" fontId="66" fillId="0" borderId="0" xfId="2" applyFont="1" applyAlignment="1">
      <alignment horizontal="left" vertical="center"/>
    </xf>
    <xf numFmtId="0" fontId="64" fillId="0" borderId="0" xfId="2" applyFont="1">
      <alignment vertical="center"/>
    </xf>
    <xf numFmtId="0" fontId="64" fillId="0" borderId="54" xfId="2" applyFont="1" applyBorder="1">
      <alignment vertical="center"/>
    </xf>
    <xf numFmtId="0" fontId="64" fillId="0" borderId="139" xfId="2" applyFont="1" applyBorder="1">
      <alignment vertical="center"/>
    </xf>
    <xf numFmtId="0" fontId="66" fillId="0" borderId="63" xfId="2" applyFont="1" applyBorder="1" applyAlignment="1">
      <alignment horizontal="left" vertical="center"/>
    </xf>
    <xf numFmtId="0" fontId="64" fillId="0" borderId="2" xfId="2" applyFont="1" applyBorder="1">
      <alignment vertical="center"/>
    </xf>
    <xf numFmtId="0" fontId="64" fillId="0" borderId="143" xfId="2" applyFont="1" applyBorder="1">
      <alignment vertical="center"/>
    </xf>
    <xf numFmtId="0" fontId="66" fillId="0" borderId="125" xfId="2" applyFont="1" applyBorder="1">
      <alignment vertical="center"/>
    </xf>
    <xf numFmtId="0" fontId="64" fillId="0" borderId="125" xfId="2" applyFont="1" applyBorder="1">
      <alignment vertical="center"/>
    </xf>
    <xf numFmtId="0" fontId="64" fillId="0" borderId="145" xfId="2" applyFont="1" applyBorder="1">
      <alignment vertical="center"/>
    </xf>
    <xf numFmtId="0" fontId="64" fillId="0" borderId="146" xfId="2" applyFont="1" applyBorder="1">
      <alignment vertical="center"/>
    </xf>
    <xf numFmtId="0" fontId="67" fillId="0" borderId="12" xfId="2" applyFont="1" applyBorder="1" applyAlignment="1">
      <alignment horizontal="center" vertical="center" wrapText="1"/>
    </xf>
    <xf numFmtId="0" fontId="67" fillId="0" borderId="8" xfId="2" applyFont="1" applyBorder="1" applyAlignment="1">
      <alignment horizontal="center" vertical="center" wrapText="1"/>
    </xf>
    <xf numFmtId="193" fontId="60" fillId="0" borderId="8" xfId="2" applyNumberFormat="1" applyFont="1" applyBorder="1" applyProtection="1">
      <alignment vertical="center"/>
      <protection locked="0"/>
    </xf>
    <xf numFmtId="0" fontId="77" fillId="0" borderId="0" xfId="2" applyFont="1">
      <alignment vertical="center"/>
    </xf>
    <xf numFmtId="0" fontId="79" fillId="0" borderId="0" xfId="4" applyFont="1"/>
    <xf numFmtId="0" fontId="80" fillId="0" borderId="0" xfId="4" applyFont="1"/>
    <xf numFmtId="0" fontId="84" fillId="0" borderId="0" xfId="4" applyFont="1" applyAlignment="1">
      <alignment vertical="top"/>
    </xf>
    <xf numFmtId="0" fontId="85" fillId="0" borderId="0" xfId="5" applyFont="1" applyAlignment="1">
      <alignment horizontal="left" vertical="center"/>
    </xf>
    <xf numFmtId="0" fontId="0" fillId="0" borderId="0" xfId="5" applyFont="1" applyAlignment="1">
      <alignment horizontal="left" vertical="center"/>
    </xf>
    <xf numFmtId="0" fontId="79" fillId="0" borderId="0" xfId="4" applyFont="1" applyAlignment="1">
      <alignment horizontal="center" vertical="center"/>
    </xf>
    <xf numFmtId="0" fontId="83" fillId="0" borderId="0" xfId="4" applyFont="1" applyAlignment="1">
      <alignment horizontal="center" vertical="center"/>
    </xf>
    <xf numFmtId="0" fontId="83" fillId="0" borderId="122" xfId="4" applyFont="1" applyBorder="1" applyAlignment="1">
      <alignment horizontal="center" vertical="center"/>
    </xf>
    <xf numFmtId="0" fontId="86" fillId="0" borderId="0" xfId="4" applyFont="1" applyAlignment="1">
      <alignment horizontal="center" vertical="center"/>
    </xf>
    <xf numFmtId="0" fontId="86" fillId="0" borderId="122" xfId="4" applyFont="1" applyBorder="1" applyAlignment="1">
      <alignment horizontal="center" vertical="center"/>
    </xf>
    <xf numFmtId="0" fontId="86" fillId="0" borderId="0" xfId="4" applyFont="1"/>
    <xf numFmtId="0" fontId="85" fillId="8" borderId="90" xfId="5" applyFont="1" applyFill="1" applyBorder="1" applyAlignment="1">
      <alignment horizontal="center" vertical="center"/>
    </xf>
    <xf numFmtId="0" fontId="85" fillId="8" borderId="8" xfId="5" applyFont="1" applyFill="1" applyBorder="1" applyAlignment="1">
      <alignment horizontal="center" vertical="center"/>
    </xf>
    <xf numFmtId="0" fontId="85" fillId="8" borderId="5" xfId="5" applyFont="1" applyFill="1" applyBorder="1" applyAlignment="1">
      <alignment horizontal="center" vertical="center"/>
    </xf>
    <xf numFmtId="0" fontId="85" fillId="8" borderId="60" xfId="4" applyFont="1" applyFill="1" applyBorder="1" applyAlignment="1">
      <alignment horizontal="center" vertical="center"/>
    </xf>
    <xf numFmtId="0" fontId="85" fillId="8" borderId="8" xfId="4" applyFont="1" applyFill="1" applyBorder="1" applyAlignment="1">
      <alignment horizontal="center" vertical="center"/>
    </xf>
    <xf numFmtId="0" fontId="85" fillId="8" borderId="5" xfId="4" applyFont="1" applyFill="1" applyBorder="1" applyAlignment="1">
      <alignment horizontal="center" vertical="center"/>
    </xf>
    <xf numFmtId="0" fontId="85" fillId="8" borderId="91" xfId="4" applyFont="1" applyFill="1" applyBorder="1" applyAlignment="1">
      <alignment horizontal="center" vertical="center" wrapText="1"/>
    </xf>
    <xf numFmtId="0" fontId="0" fillId="0" borderId="0" xfId="5" applyFont="1" applyAlignment="1">
      <alignment horizontal="center" vertical="center"/>
    </xf>
    <xf numFmtId="0" fontId="90" fillId="8" borderId="1" xfId="6" applyFont="1" applyFill="1" applyBorder="1" applyAlignment="1">
      <alignment horizontal="center" vertical="center" wrapText="1" shrinkToFit="1"/>
    </xf>
    <xf numFmtId="194" fontId="91" fillId="8" borderId="1" xfId="5" applyNumberFormat="1" applyFont="1" applyFill="1" applyBorder="1" applyAlignment="1">
      <alignment horizontal="center" vertical="center" wrapText="1" shrinkToFit="1"/>
    </xf>
    <xf numFmtId="0" fontId="0" fillId="0" borderId="0" xfId="6" applyFont="1" applyAlignment="1">
      <alignment horizontal="center" vertical="center" wrapText="1" shrinkToFit="1"/>
    </xf>
    <xf numFmtId="0" fontId="87" fillId="0" borderId="180" xfId="5" applyFont="1" applyBorder="1" applyAlignment="1">
      <alignment vertical="center" shrinkToFit="1"/>
    </xf>
    <xf numFmtId="0" fontId="87" fillId="0" borderId="9" xfId="5" applyFont="1" applyBorder="1" applyAlignment="1" applyProtection="1">
      <alignment horizontal="center" vertical="center" shrinkToFit="1"/>
      <protection locked="0"/>
    </xf>
    <xf numFmtId="38" fontId="87" fillId="0" borderId="90" xfId="5" applyNumberFormat="1" applyFont="1" applyBorder="1" applyAlignment="1" applyProtection="1">
      <alignment vertical="center" shrinkToFit="1"/>
      <protection locked="0"/>
    </xf>
    <xf numFmtId="38" fontId="87" fillId="0" borderId="8" xfId="5" applyNumberFormat="1" applyFont="1" applyBorder="1" applyAlignment="1" applyProtection="1">
      <alignment vertical="center" shrinkToFit="1"/>
      <protection locked="0"/>
    </xf>
    <xf numFmtId="38" fontId="87" fillId="0" borderId="59" xfId="5" applyNumberFormat="1" applyFont="1" applyBorder="1" applyAlignment="1" applyProtection="1">
      <alignment vertical="center" shrinkToFit="1"/>
      <protection locked="0"/>
    </xf>
    <xf numFmtId="38" fontId="87" fillId="7" borderId="8" xfId="5" applyNumberFormat="1" applyFont="1" applyFill="1" applyBorder="1" applyAlignment="1">
      <alignment vertical="center" shrinkToFit="1"/>
    </xf>
    <xf numFmtId="38" fontId="87" fillId="0" borderId="10" xfId="5" applyNumberFormat="1" applyFont="1" applyBorder="1" applyAlignment="1" applyProtection="1">
      <alignment vertical="center" shrinkToFit="1"/>
      <protection locked="0"/>
    </xf>
    <xf numFmtId="38" fontId="87" fillId="0" borderId="9" xfId="5" applyNumberFormat="1" applyFont="1" applyBorder="1" applyAlignment="1" applyProtection="1">
      <alignment vertical="center" shrinkToFit="1"/>
      <protection locked="0"/>
    </xf>
    <xf numFmtId="176" fontId="88" fillId="0" borderId="0" xfId="5" applyNumberFormat="1" applyFont="1" applyAlignment="1">
      <alignment vertical="center" shrinkToFit="1"/>
    </xf>
    <xf numFmtId="0" fontId="92" fillId="0" borderId="0" xfId="4" applyFont="1"/>
    <xf numFmtId="0" fontId="87" fillId="0" borderId="8" xfId="5" applyFont="1" applyBorder="1" applyAlignment="1" applyProtection="1">
      <alignment horizontal="center" vertical="center" shrinkToFit="1"/>
      <protection locked="0"/>
    </xf>
    <xf numFmtId="0" fontId="87" fillId="0" borderId="90" xfId="5" applyFont="1" applyBorder="1" applyAlignment="1">
      <alignment vertical="center" shrinkToFit="1"/>
    </xf>
    <xf numFmtId="38" fontId="87" fillId="0" borderId="60" xfId="5" applyNumberFormat="1" applyFont="1" applyBorder="1" applyAlignment="1" applyProtection="1">
      <alignment vertical="center" shrinkToFit="1"/>
      <protection locked="0"/>
    </xf>
    <xf numFmtId="38" fontId="87" fillId="0" borderId="7" xfId="5" applyNumberFormat="1" applyFont="1" applyBorder="1" applyAlignment="1" applyProtection="1">
      <alignment vertical="center" shrinkToFit="1"/>
      <protection locked="0"/>
    </xf>
    <xf numFmtId="38" fontId="87" fillId="0" borderId="5" xfId="5" applyNumberFormat="1" applyFont="1" applyBorder="1" applyAlignment="1" applyProtection="1">
      <alignment vertical="center" shrinkToFit="1"/>
      <protection locked="0"/>
    </xf>
    <xf numFmtId="0" fontId="87" fillId="0" borderId="192" xfId="5" applyFont="1" applyBorder="1" applyAlignment="1">
      <alignment vertical="center" shrinkToFit="1"/>
    </xf>
    <xf numFmtId="38" fontId="87" fillId="0" borderId="70" xfId="5" applyNumberFormat="1" applyFont="1" applyBorder="1" applyAlignment="1" applyProtection="1">
      <alignment vertical="center" shrinkToFit="1"/>
      <protection locked="0"/>
    </xf>
    <xf numFmtId="38" fontId="87" fillId="0" borderId="1" xfId="5" applyNumberFormat="1" applyFont="1" applyBorder="1" applyAlignment="1" applyProtection="1">
      <alignment vertical="center" shrinkToFit="1"/>
      <protection locked="0"/>
    </xf>
    <xf numFmtId="38" fontId="87" fillId="0" borderId="0" xfId="5" applyNumberFormat="1" applyFont="1" applyAlignment="1" applyProtection="1">
      <alignment vertical="center" shrinkToFit="1"/>
      <protection locked="0"/>
    </xf>
    <xf numFmtId="38" fontId="87" fillId="0" borderId="13" xfId="5" applyNumberFormat="1" applyFont="1" applyBorder="1" applyAlignment="1" applyProtection="1">
      <alignment vertical="center" shrinkToFit="1"/>
      <protection locked="0"/>
    </xf>
    <xf numFmtId="0" fontId="87" fillId="0" borderId="5" xfId="5" applyFont="1" applyBorder="1" applyAlignment="1">
      <alignment vertical="center" shrinkToFit="1"/>
    </xf>
    <xf numFmtId="38" fontId="87" fillId="7" borderId="127" xfId="5" applyNumberFormat="1" applyFont="1" applyFill="1" applyBorder="1" applyAlignment="1">
      <alignment vertical="center" shrinkToFit="1"/>
    </xf>
    <xf numFmtId="38" fontId="87" fillId="7" borderId="136" xfId="5" applyNumberFormat="1" applyFont="1" applyFill="1" applyBorder="1" applyAlignment="1">
      <alignment vertical="center" shrinkToFit="1"/>
    </xf>
    <xf numFmtId="38" fontId="87" fillId="0" borderId="194" xfId="5" applyNumberFormat="1" applyFont="1" applyBorder="1" applyAlignment="1">
      <alignment vertical="center" shrinkToFit="1"/>
    </xf>
    <xf numFmtId="38" fontId="87" fillId="7" borderId="134" xfId="5" applyNumberFormat="1" applyFont="1" applyFill="1" applyBorder="1" applyAlignment="1">
      <alignment vertical="center" shrinkToFit="1"/>
    </xf>
    <xf numFmtId="38" fontId="87" fillId="7" borderId="129" xfId="5" applyNumberFormat="1" applyFont="1" applyFill="1" applyBorder="1" applyAlignment="1">
      <alignment vertical="center" shrinkToFit="1"/>
    </xf>
    <xf numFmtId="0" fontId="94" fillId="0" borderId="0" xfId="4" applyFont="1"/>
    <xf numFmtId="197" fontId="90" fillId="7" borderId="8" xfId="4" applyNumberFormat="1" applyFont="1" applyFill="1" applyBorder="1" applyAlignment="1">
      <alignment horizontal="center" vertical="center"/>
    </xf>
    <xf numFmtId="0" fontId="95" fillId="9" borderId="28" xfId="2" applyFont="1" applyFill="1" applyBorder="1" applyAlignment="1">
      <alignment horizontal="center" vertical="center"/>
    </xf>
    <xf numFmtId="0" fontId="95" fillId="9" borderId="52" xfId="2" applyFont="1" applyFill="1" applyBorder="1" applyAlignment="1">
      <alignment horizontal="center" vertical="center"/>
    </xf>
    <xf numFmtId="0" fontId="96" fillId="0" borderId="0" xfId="4" applyFont="1" applyAlignment="1">
      <alignment horizontal="center" vertical="top"/>
    </xf>
    <xf numFmtId="0" fontId="96" fillId="0" borderId="0" xfId="4" applyFont="1" applyAlignment="1">
      <alignment horizontal="left" vertical="top"/>
    </xf>
    <xf numFmtId="0" fontId="96" fillId="0" borderId="0" xfId="4" applyFont="1" applyAlignment="1">
      <alignment vertical="top"/>
    </xf>
    <xf numFmtId="198" fontId="87" fillId="0" borderId="0" xfId="4" applyNumberFormat="1" applyFont="1" applyAlignment="1">
      <alignment vertical="top"/>
    </xf>
    <xf numFmtId="0" fontId="87" fillId="0" borderId="0" xfId="5" applyFont="1" applyAlignment="1">
      <alignment vertical="top" shrinkToFit="1"/>
    </xf>
    <xf numFmtId="176" fontId="87" fillId="8" borderId="0" xfId="5" applyNumberFormat="1" applyFont="1" applyFill="1" applyAlignment="1">
      <alignment vertical="center" wrapText="1" shrinkToFit="1"/>
    </xf>
    <xf numFmtId="176" fontId="87" fillId="0" borderId="0" xfId="5" applyNumberFormat="1" applyFont="1" applyAlignment="1">
      <alignment vertical="top" shrinkToFit="1"/>
    </xf>
    <xf numFmtId="0" fontId="87" fillId="0" borderId="0" xfId="4" applyFont="1"/>
    <xf numFmtId="0" fontId="87" fillId="0" borderId="0" xfId="5" applyFont="1" applyAlignment="1">
      <alignment horizontal="left" vertical="top" wrapText="1" shrinkToFit="1"/>
    </xf>
    <xf numFmtId="0" fontId="87" fillId="0" borderId="0" xfId="5" applyFont="1" applyAlignment="1">
      <alignment vertical="top" wrapText="1" shrinkToFit="1"/>
    </xf>
    <xf numFmtId="0" fontId="87" fillId="0" borderId="0" xfId="4" applyFont="1" applyAlignment="1">
      <alignment horizontal="left" vertical="top"/>
    </xf>
    <xf numFmtId="0" fontId="87" fillId="0" borderId="0" xfId="5" applyFont="1" applyAlignment="1">
      <alignment horizontal="left" vertical="top" shrinkToFit="1"/>
    </xf>
    <xf numFmtId="0" fontId="87" fillId="0" borderId="0" xfId="4" applyFont="1" applyAlignment="1">
      <alignment horizontal="left" vertical="top" wrapText="1"/>
    </xf>
    <xf numFmtId="0" fontId="87" fillId="0" borderId="0" xfId="4" applyFont="1" applyAlignment="1">
      <alignment vertical="top" wrapText="1"/>
    </xf>
    <xf numFmtId="0" fontId="87" fillId="0" borderId="0" xfId="4" applyFont="1" applyAlignment="1">
      <alignment vertical="top"/>
    </xf>
    <xf numFmtId="0" fontId="87" fillId="0" borderId="0" xfId="7" applyFont="1" applyAlignment="1">
      <alignment vertical="top"/>
    </xf>
    <xf numFmtId="0" fontId="88" fillId="0" borderId="0" xfId="4" applyFont="1"/>
    <xf numFmtId="0" fontId="16" fillId="0" borderId="0" xfId="4" applyFont="1"/>
    <xf numFmtId="0" fontId="16" fillId="0" borderId="0" xfId="4" applyFont="1" applyAlignment="1">
      <alignment vertical="top"/>
    </xf>
    <xf numFmtId="0" fontId="56" fillId="0" borderId="0" xfId="4" applyFont="1"/>
    <xf numFmtId="0" fontId="61" fillId="0" borderId="0" xfId="2" applyFont="1" applyAlignment="1">
      <alignment horizontal="left" vertical="center"/>
    </xf>
    <xf numFmtId="0" fontId="97" fillId="0" borderId="0" xfId="4" applyFont="1"/>
    <xf numFmtId="0" fontId="72" fillId="0" borderId="8" xfId="4" applyFont="1" applyBorder="1" applyAlignment="1">
      <alignment horizontal="center"/>
    </xf>
    <xf numFmtId="0" fontId="98" fillId="0" borderId="0" xfId="4" applyFont="1"/>
    <xf numFmtId="0" fontId="79" fillId="0" borderId="0" xfId="4" applyFont="1" applyAlignment="1">
      <alignment vertical="center"/>
    </xf>
    <xf numFmtId="0" fontId="60" fillId="0" borderId="50" xfId="2" applyFont="1" applyBorder="1" applyAlignment="1">
      <alignment horizontal="center" vertical="center"/>
    </xf>
    <xf numFmtId="0" fontId="60" fillId="0" borderId="180" xfId="2" applyFont="1" applyBorder="1" applyAlignment="1">
      <alignment horizontal="center" vertical="center"/>
    </xf>
    <xf numFmtId="0" fontId="60" fillId="0" borderId="9" xfId="2" applyFont="1" applyBorder="1" applyAlignment="1">
      <alignment horizontal="center" vertical="center"/>
    </xf>
    <xf numFmtId="38" fontId="60" fillId="0" borderId="9" xfId="3" applyFont="1" applyBorder="1" applyAlignment="1" applyProtection="1">
      <alignment horizontal="right" vertical="center"/>
    </xf>
    <xf numFmtId="38" fontId="60" fillId="0" borderId="62" xfId="3" applyFont="1" applyBorder="1" applyAlignment="1" applyProtection="1">
      <alignment horizontal="right" vertical="center"/>
    </xf>
    <xf numFmtId="38" fontId="60" fillId="7" borderId="136" xfId="3" applyFont="1" applyFill="1" applyBorder="1" applyAlignment="1" applyProtection="1">
      <alignment horizontal="right" vertical="center"/>
    </xf>
    <xf numFmtId="38" fontId="60" fillId="7" borderId="131" xfId="3" applyFont="1" applyFill="1" applyBorder="1" applyAlignment="1" applyProtection="1">
      <alignment horizontal="right" vertical="center"/>
    </xf>
    <xf numFmtId="0" fontId="60" fillId="0" borderId="0" xfId="2" applyFont="1" applyAlignment="1">
      <alignment vertical="top" wrapText="1"/>
    </xf>
    <xf numFmtId="0" fontId="60" fillId="0" borderId="0" xfId="2" applyFont="1" applyAlignment="1">
      <alignment vertical="top"/>
    </xf>
    <xf numFmtId="0" fontId="60" fillId="2" borderId="90" xfId="2" applyFont="1" applyFill="1" applyBorder="1" applyAlignment="1" applyProtection="1">
      <alignment horizontal="center" vertical="center" shrinkToFit="1"/>
      <protection locked="0"/>
    </xf>
    <xf numFmtId="0" fontId="60" fillId="2" borderId="8" xfId="2" applyFont="1" applyFill="1" applyBorder="1" applyAlignment="1" applyProtection="1">
      <alignment horizontal="center" vertical="center" shrinkToFit="1"/>
      <protection locked="0"/>
    </xf>
    <xf numFmtId="38" fontId="60" fillId="2" borderId="8" xfId="3" applyFont="1" applyFill="1" applyBorder="1" applyAlignment="1" applyProtection="1">
      <alignment horizontal="right" vertical="center" shrinkToFit="1"/>
      <protection locked="0"/>
    </xf>
    <xf numFmtId="38" fontId="60" fillId="2" borderId="61" xfId="3" applyFont="1" applyFill="1" applyBorder="1" applyAlignment="1" applyProtection="1">
      <alignment horizontal="right" vertical="center" shrinkToFit="1"/>
      <protection locked="0"/>
    </xf>
    <xf numFmtId="0" fontId="60" fillId="2" borderId="192" xfId="2" applyFont="1" applyFill="1" applyBorder="1" applyAlignment="1" applyProtection="1">
      <alignment horizontal="center" vertical="center" shrinkToFit="1"/>
      <protection locked="0"/>
    </xf>
    <xf numFmtId="0" fontId="60" fillId="2" borderId="1" xfId="2" applyFont="1" applyFill="1" applyBorder="1" applyAlignment="1" applyProtection="1">
      <alignment horizontal="center" vertical="center" shrinkToFit="1"/>
      <protection locked="0"/>
    </xf>
    <xf numFmtId="38" fontId="60" fillId="2" borderId="1" xfId="3" applyFont="1" applyFill="1" applyBorder="1" applyAlignment="1" applyProtection="1">
      <alignment horizontal="right" vertical="center" shrinkToFit="1"/>
      <protection locked="0"/>
    </xf>
    <xf numFmtId="38" fontId="60" fillId="2" borderId="108" xfId="3" applyFont="1" applyFill="1" applyBorder="1" applyAlignment="1" applyProtection="1">
      <alignment horizontal="right" vertical="center" shrinkToFit="1"/>
      <protection locked="0"/>
    </xf>
    <xf numFmtId="0" fontId="54" fillId="2" borderId="28" xfId="0" applyFont="1" applyFill="1" applyBorder="1" applyAlignment="1" applyProtection="1">
      <alignment horizontal="center" vertical="center"/>
      <protection locked="0"/>
    </xf>
    <xf numFmtId="0" fontId="54" fillId="2" borderId="28" xfId="0" applyFont="1" applyFill="1" applyBorder="1" applyAlignment="1" applyProtection="1">
      <alignment horizontal="center" vertical="center" shrinkToFit="1"/>
      <protection locked="0"/>
    </xf>
    <xf numFmtId="0" fontId="54" fillId="2" borderId="28" xfId="0" applyFont="1" applyFill="1" applyBorder="1" applyProtection="1">
      <alignment vertical="center"/>
      <protection locked="0"/>
    </xf>
    <xf numFmtId="0" fontId="56" fillId="2" borderId="28" xfId="0" applyFont="1" applyFill="1" applyBorder="1" applyProtection="1">
      <alignment vertical="center"/>
      <protection locked="0"/>
    </xf>
    <xf numFmtId="0" fontId="59" fillId="0" borderId="0" xfId="2" applyFont="1" applyProtection="1">
      <alignment vertical="center"/>
    </xf>
    <xf numFmtId="0" fontId="60" fillId="0" borderId="0" xfId="2" applyFont="1" applyProtection="1">
      <alignment vertical="center"/>
    </xf>
    <xf numFmtId="0" fontId="60" fillId="0" borderId="0" xfId="2" applyFont="1" applyAlignment="1" applyProtection="1">
      <alignment horizontal="left" vertical="center"/>
    </xf>
    <xf numFmtId="0" fontId="61" fillId="0" borderId="0" xfId="2" applyFont="1" applyProtection="1">
      <alignment vertical="center"/>
    </xf>
    <xf numFmtId="49" fontId="61" fillId="0" borderId="0" xfId="2" applyNumberFormat="1" applyFont="1" applyProtection="1">
      <alignment vertical="center"/>
    </xf>
    <xf numFmtId="0" fontId="63" fillId="0" borderId="0" xfId="2" applyFont="1" applyAlignment="1" applyProtection="1">
      <alignment horizontal="center" vertical="center"/>
    </xf>
    <xf numFmtId="0" fontId="63" fillId="0" borderId="0" xfId="2" applyFont="1" applyAlignment="1" applyProtection="1">
      <alignment horizontal="left" vertical="center"/>
    </xf>
    <xf numFmtId="0" fontId="60" fillId="0" borderId="0" xfId="2" applyFont="1" applyAlignment="1" applyProtection="1">
      <alignment horizontal="right" vertical="center"/>
    </xf>
    <xf numFmtId="58" fontId="60" fillId="0" borderId="125" xfId="2" applyNumberFormat="1" applyFont="1" applyBorder="1" applyProtection="1">
      <alignment vertical="center"/>
    </xf>
    <xf numFmtId="0" fontId="60" fillId="0" borderId="0" xfId="2" applyFont="1" applyAlignment="1" applyProtection="1">
      <alignment horizontal="distributed" vertical="center"/>
    </xf>
    <xf numFmtId="0" fontId="60" fillId="0" borderId="54" xfId="2" applyFont="1" applyBorder="1" applyAlignment="1" applyProtection="1">
      <alignment horizontal="distributed" vertical="center"/>
    </xf>
    <xf numFmtId="0" fontId="65" fillId="0" borderId="0" xfId="2" applyFont="1" applyProtection="1">
      <alignment vertical="center"/>
    </xf>
    <xf numFmtId="0" fontId="66" fillId="0" borderId="0" xfId="2" applyFont="1" applyProtection="1">
      <alignment vertical="center"/>
    </xf>
    <xf numFmtId="0" fontId="66" fillId="0" borderId="0" xfId="2" applyFont="1" applyAlignment="1" applyProtection="1">
      <alignment horizontal="left" vertical="center"/>
    </xf>
    <xf numFmtId="0" fontId="60" fillId="0" borderId="131" xfId="2" applyFont="1" applyBorder="1" applyAlignment="1" applyProtection="1">
      <alignment horizontal="right" vertical="center"/>
    </xf>
    <xf numFmtId="0" fontId="67" fillId="0" borderId="0" xfId="2" applyFont="1" applyAlignment="1" applyProtection="1">
      <alignment horizontal="center" vertical="center"/>
    </xf>
    <xf numFmtId="0" fontId="67" fillId="0" borderId="0" xfId="2" applyFont="1" applyProtection="1">
      <alignment vertical="center"/>
    </xf>
    <xf numFmtId="0" fontId="64" fillId="0" borderId="0" xfId="2" applyFont="1" applyProtection="1">
      <alignment vertical="center"/>
    </xf>
    <xf numFmtId="0" fontId="64" fillId="0" borderId="0" xfId="2" applyFont="1" applyAlignment="1" applyProtection="1">
      <alignment horizontal="left" vertical="center"/>
    </xf>
    <xf numFmtId="0" fontId="64" fillId="0" borderId="0" xfId="2" applyFont="1" applyAlignment="1" applyProtection="1">
      <alignment horizontal="right" vertical="center" wrapText="1"/>
    </xf>
    <xf numFmtId="0" fontId="64" fillId="0" borderId="0" xfId="2" applyFont="1" applyAlignment="1" applyProtection="1">
      <alignment horizontal="center" vertical="center" wrapText="1"/>
    </xf>
    <xf numFmtId="0" fontId="64" fillId="0" borderId="0" xfId="2" applyFont="1" applyAlignment="1" applyProtection="1">
      <alignment vertical="center" wrapText="1"/>
    </xf>
    <xf numFmtId="0" fontId="64" fillId="0" borderId="0" xfId="2" applyFont="1" applyAlignment="1" applyProtection="1">
      <alignment horizontal="center" vertical="center"/>
    </xf>
    <xf numFmtId="49" fontId="64" fillId="0" borderId="0" xfId="2" applyNumberFormat="1" applyFont="1" applyAlignment="1" applyProtection="1">
      <alignment vertical="center" shrinkToFit="1"/>
    </xf>
    <xf numFmtId="0" fontId="60" fillId="0" borderId="0" xfId="2" applyFont="1" applyAlignment="1" applyProtection="1">
      <alignment vertical="center" wrapText="1"/>
    </xf>
    <xf numFmtId="0" fontId="67" fillId="0" borderId="0" xfId="2" applyFont="1" applyAlignment="1" applyProtection="1">
      <alignment horizontal="left" vertical="top"/>
    </xf>
    <xf numFmtId="0" fontId="67" fillId="0" borderId="0" xfId="2" applyFont="1" applyAlignment="1" applyProtection="1">
      <alignment vertical="top" wrapText="1"/>
    </xf>
    <xf numFmtId="0" fontId="67" fillId="0" borderId="0" xfId="2" applyFont="1" applyAlignment="1" applyProtection="1">
      <alignment vertical="top"/>
    </xf>
    <xf numFmtId="0" fontId="60" fillId="0" borderId="0" xfId="2" applyFont="1" applyAlignment="1" applyProtection="1">
      <alignment horizontal="left" vertical="center" wrapText="1"/>
    </xf>
    <xf numFmtId="0" fontId="64" fillId="0" borderId="0" xfId="2" applyFont="1" applyAlignment="1" applyProtection="1">
      <alignment horizontal="right" vertical="center"/>
    </xf>
    <xf numFmtId="0" fontId="60" fillId="0" borderId="54" xfId="2" applyFont="1" applyBorder="1" applyProtection="1">
      <alignment vertical="center"/>
    </xf>
    <xf numFmtId="0" fontId="64" fillId="0" borderId="54" xfId="2" applyFont="1" applyBorder="1" applyAlignment="1" applyProtection="1">
      <alignment vertical="center" wrapText="1"/>
    </xf>
    <xf numFmtId="0" fontId="64" fillId="0" borderId="58" xfId="2" applyFont="1" applyBorder="1" applyAlignment="1" applyProtection="1">
      <alignment vertical="center" wrapText="1"/>
    </xf>
    <xf numFmtId="0" fontId="60" fillId="0" borderId="134" xfId="2" applyFont="1" applyBorder="1" applyAlignment="1" applyProtection="1">
      <alignment horizontal="right" vertical="center"/>
    </xf>
    <xf numFmtId="0" fontId="67" fillId="8" borderId="0" xfId="2" applyFont="1" applyFill="1" applyAlignment="1" applyProtection="1">
      <alignment horizontal="center" vertical="center"/>
    </xf>
    <xf numFmtId="0" fontId="67" fillId="8" borderId="0" xfId="2" applyFont="1" applyFill="1" applyProtection="1">
      <alignment vertical="center"/>
    </xf>
    <xf numFmtId="0" fontId="60" fillId="8" borderId="0" xfId="2" applyFont="1" applyFill="1" applyAlignment="1" applyProtection="1">
      <alignment horizontal="center" vertical="center" wrapText="1"/>
    </xf>
    <xf numFmtId="0" fontId="60" fillId="8" borderId="0" xfId="2" applyFont="1" applyFill="1" applyAlignment="1" applyProtection="1">
      <alignment horizontal="center" vertical="center"/>
    </xf>
    <xf numFmtId="0" fontId="68" fillId="8" borderId="0" xfId="2" applyFont="1" applyFill="1" applyAlignment="1" applyProtection="1">
      <alignment horizontal="center" vertical="center"/>
    </xf>
    <xf numFmtId="0" fontId="60" fillId="8" borderId="0" xfId="2" applyFont="1" applyFill="1" applyAlignment="1" applyProtection="1">
      <alignment horizontal="right" vertical="center"/>
    </xf>
    <xf numFmtId="0" fontId="67" fillId="0" borderId="0" xfId="2" applyFont="1" applyAlignment="1" applyProtection="1">
      <alignment horizontal="left" vertical="center"/>
    </xf>
    <xf numFmtId="0" fontId="69" fillId="0" borderId="0" xfId="2" applyFont="1" applyAlignment="1" applyProtection="1">
      <alignment horizontal="center" vertical="center"/>
    </xf>
    <xf numFmtId="0" fontId="60" fillId="0" borderId="0" xfId="2" applyFont="1" applyAlignment="1" applyProtection="1">
      <alignment vertical="center" shrinkToFit="1"/>
    </xf>
    <xf numFmtId="0" fontId="64" fillId="0" borderId="0" xfId="2" applyFont="1" applyAlignment="1" applyProtection="1">
      <alignment horizontal="distributed" vertical="center"/>
    </xf>
    <xf numFmtId="0" fontId="7" fillId="0" borderId="0" xfId="2" applyAlignment="1" applyProtection="1">
      <alignment vertical="center" wrapText="1"/>
    </xf>
    <xf numFmtId="0" fontId="64" fillId="0" borderId="51" xfId="2" applyFont="1" applyBorder="1" applyProtection="1">
      <alignment vertical="center"/>
    </xf>
    <xf numFmtId="0" fontId="64" fillId="0" borderId="52" xfId="2" applyFont="1" applyBorder="1" applyProtection="1">
      <alignment vertical="center"/>
    </xf>
    <xf numFmtId="0" fontId="71" fillId="9" borderId="52" xfId="2" applyFont="1" applyFill="1" applyBorder="1" applyProtection="1">
      <alignment vertical="center"/>
    </xf>
    <xf numFmtId="0" fontId="72" fillId="0" borderId="0" xfId="2" applyFont="1" applyProtection="1">
      <alignment vertical="center"/>
    </xf>
    <xf numFmtId="0" fontId="60" fillId="0" borderId="151" xfId="2" applyFont="1" applyBorder="1" applyProtection="1">
      <alignment vertical="center"/>
    </xf>
    <xf numFmtId="0" fontId="60" fillId="0" borderId="152" xfId="2" applyFont="1" applyBorder="1" applyProtection="1">
      <alignment vertical="center"/>
    </xf>
    <xf numFmtId="0" fontId="7" fillId="0" borderId="152" xfId="2" applyBorder="1" applyProtection="1">
      <alignment vertical="center"/>
    </xf>
    <xf numFmtId="0" fontId="64" fillId="0" borderId="154" xfId="2" applyFont="1" applyBorder="1" applyProtection="1">
      <alignment vertical="center"/>
    </xf>
    <xf numFmtId="0" fontId="67" fillId="0" borderId="0" xfId="2" applyFont="1" applyAlignment="1" applyProtection="1">
      <alignment vertical="center" wrapText="1"/>
    </xf>
    <xf numFmtId="0" fontId="7" fillId="0" borderId="0" xfId="2" applyProtection="1">
      <alignment vertical="center"/>
    </xf>
    <xf numFmtId="0" fontId="60" fillId="0" borderId="155" xfId="2" applyFont="1" applyBorder="1" applyProtection="1">
      <alignment vertical="center"/>
    </xf>
    <xf numFmtId="0" fontId="60" fillId="0" borderId="46" xfId="2" applyFont="1" applyBorder="1" applyProtection="1">
      <alignment vertical="center"/>
    </xf>
    <xf numFmtId="0" fontId="7" fillId="0" borderId="46" xfId="2" applyBorder="1" applyProtection="1">
      <alignment vertical="center"/>
    </xf>
    <xf numFmtId="0" fontId="64" fillId="0" borderId="156" xfId="2" applyFont="1" applyBorder="1" applyProtection="1">
      <alignment vertical="center"/>
    </xf>
    <xf numFmtId="0" fontId="64" fillId="0" borderId="84" xfId="2" applyFont="1" applyBorder="1" applyProtection="1">
      <alignment vertical="center"/>
    </xf>
    <xf numFmtId="0" fontId="60" fillId="0" borderId="0" xfId="2" applyFont="1" applyAlignment="1" applyProtection="1">
      <alignment horizontal="distributed" vertical="center" wrapText="1"/>
    </xf>
    <xf numFmtId="0" fontId="60" fillId="0" borderId="0" xfId="2" applyFont="1" applyAlignment="1" applyProtection="1">
      <alignment horizontal="center" vertical="center" wrapText="1"/>
    </xf>
    <xf numFmtId="0" fontId="64" fillId="0" borderId="58" xfId="2" applyFont="1" applyBorder="1" applyAlignment="1" applyProtection="1">
      <alignment horizontal="right" vertical="center"/>
    </xf>
    <xf numFmtId="0" fontId="73" fillId="0" borderId="0" xfId="2" applyFont="1" applyProtection="1">
      <alignment vertical="center"/>
    </xf>
    <xf numFmtId="0" fontId="74" fillId="0" borderId="0" xfId="2" applyFont="1" applyProtection="1">
      <alignment vertical="center"/>
    </xf>
    <xf numFmtId="0" fontId="64" fillId="0" borderId="6" xfId="2" applyFont="1" applyBorder="1" applyProtection="1">
      <alignment vertical="center"/>
    </xf>
    <xf numFmtId="0" fontId="74" fillId="0" borderId="14" xfId="2" applyFont="1" applyBorder="1" applyProtection="1">
      <alignment vertical="center"/>
    </xf>
    <xf numFmtId="0" fontId="74" fillId="0" borderId="82" xfId="2" applyFont="1" applyBorder="1" applyProtection="1">
      <alignment vertical="center"/>
    </xf>
    <xf numFmtId="0" fontId="64" fillId="0" borderId="100" xfId="2" applyFont="1" applyBorder="1" applyProtection="1">
      <alignment vertical="center"/>
    </xf>
    <xf numFmtId="0" fontId="60" fillId="0" borderId="166" xfId="2" applyFont="1" applyBorder="1" applyProtection="1">
      <alignment vertical="center"/>
    </xf>
    <xf numFmtId="0" fontId="60" fillId="0" borderId="166" xfId="2" applyFont="1" applyBorder="1" applyAlignment="1" applyProtection="1">
      <alignment horizontal="center" vertical="center" wrapText="1"/>
    </xf>
    <xf numFmtId="0" fontId="60" fillId="0" borderId="166" xfId="2" applyFont="1" applyBorder="1" applyAlignment="1" applyProtection="1">
      <alignment horizontal="distributed" vertical="center"/>
    </xf>
    <xf numFmtId="0" fontId="60" fillId="0" borderId="48" xfId="2" applyFont="1" applyBorder="1" applyProtection="1">
      <alignment vertical="center"/>
    </xf>
    <xf numFmtId="0" fontId="60" fillId="0" borderId="48" xfId="2" applyFont="1" applyBorder="1" applyAlignment="1" applyProtection="1">
      <alignment horizontal="center" vertical="center" wrapText="1"/>
    </xf>
    <xf numFmtId="0" fontId="60" fillId="0" borderId="48" xfId="2" applyFont="1" applyBorder="1" applyAlignment="1" applyProtection="1">
      <alignment horizontal="distributed" vertical="center"/>
    </xf>
    <xf numFmtId="0" fontId="60" fillId="0" borderId="167" xfId="2" applyFont="1" applyBorder="1" applyProtection="1">
      <alignment vertical="center"/>
    </xf>
    <xf numFmtId="0" fontId="60" fillId="0" borderId="167" xfId="2" applyFont="1" applyBorder="1" applyAlignment="1" applyProtection="1">
      <alignment horizontal="center" vertical="center" wrapText="1"/>
    </xf>
    <xf numFmtId="0" fontId="60" fillId="0" borderId="48" xfId="2" applyFont="1" applyBorder="1" applyAlignment="1" applyProtection="1">
      <alignment vertical="center" wrapText="1"/>
    </xf>
    <xf numFmtId="0" fontId="60" fillId="0" borderId="36" xfId="2" applyFont="1" applyBorder="1" applyProtection="1">
      <alignment vertical="center"/>
    </xf>
    <xf numFmtId="0" fontId="60" fillId="0" borderId="30" xfId="2" applyFont="1" applyBorder="1" applyAlignment="1" applyProtection="1">
      <alignment horizontal="center" vertical="center" wrapText="1"/>
    </xf>
    <xf numFmtId="0" fontId="60" fillId="0" borderId="46" xfId="2" applyFont="1" applyBorder="1" applyAlignment="1" applyProtection="1">
      <alignment horizontal="center" vertical="center" wrapText="1"/>
    </xf>
    <xf numFmtId="0" fontId="60" fillId="0" borderId="46" xfId="2" applyFont="1" applyBorder="1" applyAlignment="1" applyProtection="1">
      <alignment horizontal="distributed" vertical="center"/>
    </xf>
    <xf numFmtId="0" fontId="60" fillId="0" borderId="37" xfId="2" applyFont="1" applyBorder="1" applyProtection="1">
      <alignment vertical="center"/>
    </xf>
    <xf numFmtId="0" fontId="60" fillId="0" borderId="167" xfId="2" applyFont="1" applyBorder="1" applyAlignment="1" applyProtection="1">
      <alignment horizontal="distributed" vertical="center"/>
    </xf>
    <xf numFmtId="0" fontId="60" fillId="0" borderId="45" xfId="2" applyFont="1" applyBorder="1" applyProtection="1">
      <alignment vertical="center"/>
    </xf>
    <xf numFmtId="0" fontId="60" fillId="0" borderId="80" xfId="2" applyFont="1" applyBorder="1" applyProtection="1">
      <alignment vertical="center"/>
    </xf>
    <xf numFmtId="0" fontId="60" fillId="0" borderId="125" xfId="2" applyFont="1" applyBorder="1" applyProtection="1">
      <alignment vertical="center"/>
    </xf>
    <xf numFmtId="0" fontId="60" fillId="0" borderId="125" xfId="2" applyFont="1" applyBorder="1" applyAlignment="1" applyProtection="1">
      <alignment horizontal="center" vertical="center" wrapText="1"/>
    </xf>
    <xf numFmtId="0" fontId="60" fillId="0" borderId="125" xfId="2" applyFont="1" applyBorder="1" applyAlignment="1" applyProtection="1">
      <alignment horizontal="distributed" vertical="center"/>
    </xf>
    <xf numFmtId="0" fontId="60" fillId="0" borderId="153" xfId="2" applyFont="1" applyBorder="1" applyProtection="1">
      <alignment vertical="center"/>
    </xf>
    <xf numFmtId="0" fontId="60" fillId="0" borderId="152" xfId="2" applyFont="1" applyBorder="1" applyAlignment="1" applyProtection="1">
      <alignment horizontal="center" vertical="center" wrapText="1"/>
    </xf>
    <xf numFmtId="0" fontId="60" fillId="0" borderId="152" xfId="2" applyFont="1" applyBorder="1" applyAlignment="1" applyProtection="1">
      <alignment horizontal="distributed" vertical="center"/>
    </xf>
    <xf numFmtId="0" fontId="60" fillId="0" borderId="154" xfId="2" applyFont="1" applyBorder="1" applyAlignment="1" applyProtection="1">
      <alignment horizontal="center" vertical="center" wrapText="1"/>
    </xf>
    <xf numFmtId="0" fontId="60" fillId="0" borderId="169" xfId="2" applyFont="1" applyBorder="1" applyAlignment="1" applyProtection="1">
      <alignment horizontal="center" vertical="center" wrapText="1"/>
    </xf>
    <xf numFmtId="0" fontId="60" fillId="0" borderId="156" xfId="2" applyFont="1" applyBorder="1" applyAlignment="1" applyProtection="1">
      <alignment horizontal="center" vertical="center" wrapText="1"/>
    </xf>
    <xf numFmtId="0" fontId="60" fillId="0" borderId="168" xfId="2" applyFont="1" applyBorder="1" applyAlignment="1" applyProtection="1">
      <alignment horizontal="center" vertical="center" wrapText="1"/>
    </xf>
    <xf numFmtId="0" fontId="60" fillId="0" borderId="172" xfId="2" applyFont="1" applyBorder="1" applyProtection="1">
      <alignment vertical="center"/>
    </xf>
    <xf numFmtId="0" fontId="60" fillId="0" borderId="173" xfId="2" applyFont="1" applyBorder="1" applyProtection="1">
      <alignment vertical="center"/>
    </xf>
    <xf numFmtId="0" fontId="60" fillId="0" borderId="173" xfId="2" applyFont="1" applyBorder="1" applyAlignment="1" applyProtection="1">
      <alignment horizontal="center" vertical="center" wrapText="1"/>
    </xf>
    <xf numFmtId="0" fontId="60" fillId="0" borderId="173" xfId="2" applyFont="1" applyBorder="1" applyAlignment="1" applyProtection="1">
      <alignment horizontal="distributed" vertical="center"/>
    </xf>
    <xf numFmtId="0" fontId="60" fillId="0" borderId="174" xfId="2" applyFont="1" applyBorder="1" applyAlignment="1" applyProtection="1">
      <alignment horizontal="center" vertical="center" wrapText="1"/>
    </xf>
    <xf numFmtId="0" fontId="60" fillId="0" borderId="156" xfId="2" applyFont="1" applyBorder="1" applyAlignment="1" applyProtection="1">
      <alignment vertical="center" wrapText="1"/>
    </xf>
    <xf numFmtId="0" fontId="60" fillId="0" borderId="13" xfId="2" applyFont="1" applyBorder="1" applyProtection="1">
      <alignment vertical="center"/>
    </xf>
    <xf numFmtId="0" fontId="60" fillId="0" borderId="122" xfId="2" applyFont="1" applyBorder="1" applyAlignment="1" applyProtection="1">
      <alignment horizontal="center" vertical="center" wrapText="1"/>
    </xf>
    <xf numFmtId="0" fontId="60" fillId="0" borderId="175" xfId="2" applyFont="1" applyBorder="1" applyAlignment="1" applyProtection="1">
      <alignment horizontal="center" vertical="center" wrapText="1"/>
    </xf>
    <xf numFmtId="0" fontId="60" fillId="0" borderId="104" xfId="2" applyFont="1" applyBorder="1" applyAlignment="1" applyProtection="1">
      <alignment horizontal="center" vertical="center" wrapText="1"/>
    </xf>
    <xf numFmtId="0" fontId="60" fillId="0" borderId="31" xfId="2" applyFont="1" applyBorder="1" applyAlignment="1" applyProtection="1">
      <alignment horizontal="center" vertical="center" wrapText="1"/>
    </xf>
    <xf numFmtId="0" fontId="60" fillId="0" borderId="29" xfId="2" applyFont="1" applyBorder="1" applyAlignment="1" applyProtection="1">
      <alignment horizontal="center" vertical="center" wrapText="1"/>
    </xf>
    <xf numFmtId="0" fontId="64" fillId="0" borderId="122" xfId="2" applyFont="1" applyBorder="1" applyAlignment="1" applyProtection="1">
      <alignment horizontal="center" vertical="center"/>
    </xf>
    <xf numFmtId="0" fontId="64" fillId="0" borderId="131" xfId="2" applyFont="1" applyBorder="1" applyAlignment="1" applyProtection="1">
      <alignment horizontal="center" vertical="center"/>
    </xf>
    <xf numFmtId="0" fontId="60" fillId="0" borderId="50" xfId="2" applyFont="1" applyBorder="1" applyProtection="1">
      <alignment vertical="center"/>
    </xf>
    <xf numFmtId="0" fontId="60" fillId="0" borderId="51" xfId="2" applyFont="1" applyBorder="1" applyProtection="1">
      <alignment vertical="center"/>
    </xf>
    <xf numFmtId="0" fontId="60" fillId="0" borderId="51" xfId="2" applyFont="1" applyBorder="1" applyAlignment="1" applyProtection="1">
      <alignment horizontal="center" vertical="center" wrapText="1"/>
    </xf>
    <xf numFmtId="0" fontId="60" fillId="0" borderId="51" xfId="2" applyFont="1" applyBorder="1" applyAlignment="1" applyProtection="1">
      <alignment horizontal="distributed" vertical="center"/>
    </xf>
    <xf numFmtId="0" fontId="60" fillId="0" borderId="158" xfId="2" applyFont="1" applyBorder="1" applyProtection="1">
      <alignment vertical="center"/>
    </xf>
    <xf numFmtId="0" fontId="60" fillId="0" borderId="158" xfId="2" applyFont="1" applyBorder="1" applyAlignment="1" applyProtection="1">
      <alignment horizontal="distributed" vertical="center"/>
    </xf>
    <xf numFmtId="0" fontId="60" fillId="0" borderId="158" xfId="2" applyFont="1" applyBorder="1" applyAlignment="1" applyProtection="1">
      <alignment horizontal="center" vertical="center" wrapText="1"/>
    </xf>
    <xf numFmtId="0" fontId="64" fillId="0" borderId="171" xfId="2" applyFont="1" applyBorder="1" applyProtection="1">
      <alignment vertical="center"/>
    </xf>
    <xf numFmtId="0" fontId="64" fillId="0" borderId="10" xfId="2" applyFont="1" applyBorder="1" applyProtection="1">
      <alignment vertical="center"/>
    </xf>
    <xf numFmtId="0" fontId="60" fillId="0" borderId="10" xfId="2" applyFont="1" applyBorder="1" applyAlignment="1" applyProtection="1">
      <alignment vertical="center" shrinkToFit="1"/>
    </xf>
    <xf numFmtId="0" fontId="60" fillId="0" borderId="5" xfId="2" applyFont="1" applyBorder="1" applyProtection="1">
      <alignment vertical="center"/>
    </xf>
    <xf numFmtId="0" fontId="60" fillId="0" borderId="7" xfId="2" applyFont="1" applyBorder="1" applyProtection="1">
      <alignment vertical="center"/>
    </xf>
    <xf numFmtId="0" fontId="60" fillId="0" borderId="6" xfId="2" applyFont="1" applyBorder="1" applyProtection="1">
      <alignment vertical="center"/>
    </xf>
    <xf numFmtId="0" fontId="64" fillId="0" borderId="9" xfId="2" applyFont="1" applyBorder="1" applyAlignment="1" applyProtection="1">
      <alignment horizontal="center" vertical="center"/>
    </xf>
    <xf numFmtId="0" fontId="64" fillId="0" borderId="6" xfId="2" applyFont="1" applyBorder="1" applyAlignment="1" applyProtection="1">
      <alignment horizontal="right" vertical="center"/>
    </xf>
    <xf numFmtId="0" fontId="64" fillId="0" borderId="4" xfId="2" applyFont="1" applyBorder="1" applyAlignment="1" applyProtection="1">
      <alignment horizontal="right" vertical="center"/>
    </xf>
    <xf numFmtId="0" fontId="64" fillId="0" borderId="8" xfId="2" applyFont="1" applyBorder="1" applyAlignment="1" applyProtection="1">
      <alignment horizontal="center" vertical="center"/>
    </xf>
    <xf numFmtId="0" fontId="64" fillId="0" borderId="12" xfId="2" applyFont="1" applyBorder="1" applyAlignment="1" applyProtection="1">
      <alignment horizontal="right" vertical="center"/>
    </xf>
    <xf numFmtId="0" fontId="64" fillId="0" borderId="0" xfId="2" applyFont="1" applyAlignment="1" applyProtection="1">
      <alignment horizontal="left" vertical="center" wrapText="1"/>
    </xf>
    <xf numFmtId="38" fontId="69" fillId="8" borderId="0" xfId="3" applyFont="1" applyFill="1" applyBorder="1" applyAlignment="1" applyProtection="1">
      <alignment horizontal="center" vertical="center"/>
    </xf>
    <xf numFmtId="0" fontId="64" fillId="8" borderId="0" xfId="2" applyFont="1" applyFill="1" applyAlignment="1" applyProtection="1">
      <alignment horizontal="right" vertical="center"/>
    </xf>
    <xf numFmtId="0" fontId="64" fillId="0" borderId="3" xfId="2" applyFont="1" applyBorder="1" applyAlignment="1" applyProtection="1">
      <alignment horizontal="center" vertical="center"/>
    </xf>
    <xf numFmtId="0" fontId="71" fillId="9" borderId="28" xfId="2" applyFont="1" applyFill="1" applyBorder="1" applyProtection="1">
      <alignment vertical="center"/>
    </xf>
    <xf numFmtId="0" fontId="64" fillId="0" borderId="13" xfId="2" applyFont="1" applyBorder="1" applyAlignment="1" applyProtection="1">
      <alignment horizontal="center" vertical="center"/>
    </xf>
    <xf numFmtId="0" fontId="61" fillId="0" borderId="0" xfId="2" applyFont="1" applyAlignment="1" applyProtection="1">
      <alignment horizontal="right" vertical="center"/>
    </xf>
    <xf numFmtId="193" fontId="61" fillId="0" borderId="8" xfId="2" applyNumberFormat="1" applyFont="1" applyBorder="1" applyProtection="1">
      <alignment vertical="center"/>
    </xf>
    <xf numFmtId="0" fontId="60" fillId="0" borderId="0" xfId="2" applyFont="1" applyAlignment="1" applyProtection="1">
      <alignment horizontal="center" vertical="top"/>
    </xf>
    <xf numFmtId="0" fontId="64" fillId="0" borderId="14" xfId="2" applyFont="1" applyBorder="1" applyAlignment="1" applyProtection="1">
      <alignment horizontal="center" vertical="center"/>
    </xf>
    <xf numFmtId="38" fontId="69" fillId="8" borderId="0" xfId="2" applyNumberFormat="1" applyFont="1" applyFill="1" applyAlignment="1" applyProtection="1">
      <alignment horizontal="right"/>
    </xf>
    <xf numFmtId="0" fontId="64" fillId="0" borderId="1" xfId="2" applyFont="1" applyBorder="1" applyProtection="1">
      <alignment vertical="center"/>
    </xf>
    <xf numFmtId="0" fontId="64" fillId="0" borderId="8" xfId="2" applyFont="1" applyBorder="1" applyProtection="1">
      <alignment vertical="center"/>
    </xf>
    <xf numFmtId="0" fontId="66" fillId="0" borderId="0" xfId="2" applyFont="1" applyAlignment="1" applyProtection="1">
      <alignment horizontal="left" vertical="top"/>
    </xf>
    <xf numFmtId="0" fontId="87" fillId="0" borderId="181" xfId="5" applyFont="1" applyBorder="1" applyAlignment="1" applyProtection="1">
      <alignment horizontal="center" vertical="center" shrinkToFit="1"/>
    </xf>
    <xf numFmtId="195" fontId="87" fillId="0" borderId="182" xfId="5" applyNumberFormat="1" applyFont="1" applyBorder="1" applyAlignment="1" applyProtection="1">
      <alignment horizontal="center" vertical="center" shrinkToFit="1"/>
    </xf>
    <xf numFmtId="0" fontId="87" fillId="0" borderId="186" xfId="5" applyFont="1" applyBorder="1" applyAlignment="1" applyProtection="1">
      <alignment horizontal="center" vertical="center" shrinkToFit="1"/>
    </xf>
    <xf numFmtId="0" fontId="87" fillId="0" borderId="190" xfId="5" applyFont="1" applyBorder="1" applyAlignment="1" applyProtection="1">
      <alignment horizontal="center" vertical="center" shrinkToFit="1"/>
    </xf>
    <xf numFmtId="195" fontId="87" fillId="0" borderId="191" xfId="5" applyNumberFormat="1" applyFont="1" applyBorder="1" applyAlignment="1" applyProtection="1">
      <alignment horizontal="center" vertical="center" shrinkToFit="1"/>
    </xf>
    <xf numFmtId="0" fontId="87" fillId="0" borderId="181" xfId="5" applyFont="1" applyBorder="1" applyAlignment="1" applyProtection="1">
      <alignment vertical="center" shrinkToFit="1"/>
    </xf>
    <xf numFmtId="0" fontId="87" fillId="0" borderId="193" xfId="5" applyFont="1" applyBorder="1" applyAlignment="1" applyProtection="1">
      <alignment vertical="center" shrinkToFit="1"/>
    </xf>
    <xf numFmtId="0" fontId="87" fillId="0" borderId="194" xfId="5" applyFont="1" applyBorder="1" applyAlignment="1" applyProtection="1">
      <alignment horizontal="center" vertical="center" shrinkToFit="1"/>
    </xf>
    <xf numFmtId="195" fontId="87" fillId="0" borderId="195" xfId="5" applyNumberFormat="1" applyFont="1" applyBorder="1" applyAlignment="1" applyProtection="1">
      <alignment horizontal="center" vertical="center" shrinkToFit="1"/>
    </xf>
    <xf numFmtId="199" fontId="63" fillId="0" borderId="0" xfId="2" applyNumberFormat="1" applyFont="1" applyAlignment="1" applyProtection="1">
      <alignment horizontal="center" vertical="center"/>
    </xf>
    <xf numFmtId="0" fontId="60" fillId="0" borderId="122" xfId="2" applyFont="1" applyBorder="1" applyProtection="1">
      <alignment vertical="center"/>
    </xf>
    <xf numFmtId="0" fontId="75" fillId="0" borderId="0" xfId="2" applyFont="1" applyProtection="1">
      <alignment vertical="center"/>
    </xf>
    <xf numFmtId="0" fontId="60" fillId="8" borderId="0" xfId="2" applyFont="1" applyFill="1" applyProtection="1">
      <alignment vertical="center"/>
    </xf>
    <xf numFmtId="0" fontId="66" fillId="8" borderId="0" xfId="2" applyFont="1" applyFill="1" applyProtection="1">
      <alignment vertical="center"/>
    </xf>
    <xf numFmtId="0" fontId="60" fillId="8" borderId="0" xfId="2" applyFont="1" applyFill="1" applyAlignment="1" applyProtection="1">
      <alignment horizontal="distributed" vertical="center"/>
    </xf>
    <xf numFmtId="0" fontId="66" fillId="0" borderId="0" xfId="2" applyFont="1" applyAlignment="1" applyProtection="1">
      <alignment horizontal="left" vertical="top" shrinkToFit="1"/>
    </xf>
    <xf numFmtId="0" fontId="7" fillId="0" borderId="0" xfId="2" applyAlignment="1" applyProtection="1">
      <alignment horizontal="left" vertical="top" wrapText="1"/>
    </xf>
    <xf numFmtId="0" fontId="100" fillId="8" borderId="0" xfId="2" applyFont="1" applyFill="1" applyProtection="1">
      <alignment vertical="center"/>
    </xf>
    <xf numFmtId="0" fontId="101" fillId="8" borderId="0" xfId="2" applyFont="1" applyFill="1" applyProtection="1">
      <alignment vertical="center"/>
    </xf>
    <xf numFmtId="0" fontId="102" fillId="8" borderId="0" xfId="2" applyFont="1" applyFill="1" applyProtection="1">
      <alignment vertical="center"/>
    </xf>
    <xf numFmtId="0" fontId="103" fillId="8" borderId="0" xfId="2" applyFont="1" applyFill="1" applyProtection="1">
      <alignment vertical="center"/>
    </xf>
    <xf numFmtId="0" fontId="104" fillId="8" borderId="0" xfId="2" applyFont="1" applyFill="1" applyProtection="1">
      <alignment vertical="center"/>
    </xf>
    <xf numFmtId="0" fontId="104" fillId="8" borderId="0" xfId="2" applyFont="1" applyFill="1" applyAlignment="1" applyProtection="1">
      <alignment vertical="center" shrinkToFit="1"/>
    </xf>
    <xf numFmtId="0" fontId="105" fillId="8" borderId="0" xfId="2" applyFont="1" applyFill="1" applyAlignment="1" applyProtection="1">
      <alignment vertical="center" shrinkToFit="1"/>
    </xf>
    <xf numFmtId="58" fontId="60" fillId="0" borderId="0" xfId="2" applyNumberFormat="1" applyFont="1" applyProtection="1">
      <alignment vertical="center"/>
    </xf>
    <xf numFmtId="0" fontId="102" fillId="0" borderId="0" xfId="2" applyFont="1" applyFill="1" applyProtection="1">
      <alignment vertical="center"/>
    </xf>
    <xf numFmtId="0" fontId="106" fillId="8" borderId="0" xfId="2" applyFont="1" applyFill="1" applyProtection="1">
      <alignment vertical="center"/>
    </xf>
    <xf numFmtId="0" fontId="64" fillId="8" borderId="0" xfId="2" applyFont="1" applyFill="1" applyProtection="1">
      <alignment vertical="center"/>
    </xf>
    <xf numFmtId="0" fontId="7" fillId="8" borderId="0" xfId="2" applyFill="1" applyProtection="1">
      <alignment vertical="center"/>
    </xf>
    <xf numFmtId="0" fontId="64" fillId="0" borderId="12" xfId="2" applyFont="1" applyBorder="1" applyAlignment="1">
      <alignment horizontal="right" vertical="center"/>
    </xf>
    <xf numFmtId="0" fontId="87" fillId="0" borderId="14" xfId="5" applyFont="1" applyBorder="1" applyAlignment="1" applyProtection="1">
      <alignment horizontal="center" vertical="center" shrinkToFit="1"/>
      <protection locked="0"/>
    </xf>
    <xf numFmtId="38" fontId="87" fillId="0" borderId="8" xfId="1" applyFont="1" applyBorder="1" applyAlignment="1" applyProtection="1">
      <alignment vertical="center" shrinkToFit="1"/>
      <protection locked="0"/>
    </xf>
    <xf numFmtId="0" fontId="107" fillId="0" borderId="0" xfId="4" applyFont="1"/>
    <xf numFmtId="0" fontId="91" fillId="0" borderId="0" xfId="4" applyFont="1"/>
    <xf numFmtId="0" fontId="83" fillId="0" borderId="8" xfId="4" applyFont="1" applyBorder="1" applyAlignment="1">
      <alignment horizontal="center"/>
    </xf>
    <xf numFmtId="0" fontId="83" fillId="0" borderId="8" xfId="4" applyFont="1" applyBorder="1"/>
    <xf numFmtId="0" fontId="83" fillId="0" borderId="8" xfId="4" applyFont="1" applyBorder="1" applyAlignment="1">
      <alignment shrinkToFit="1"/>
    </xf>
    <xf numFmtId="0" fontId="108" fillId="0" borderId="0" xfId="0" applyFont="1" applyAlignment="1">
      <alignment vertical="top" textRotation="255" wrapText="1"/>
    </xf>
    <xf numFmtId="0" fontId="108" fillId="0" borderId="0" xfId="0" applyFont="1" applyAlignment="1">
      <alignment vertical="center" shrinkToFit="1"/>
    </xf>
    <xf numFmtId="38" fontId="108" fillId="0" borderId="0" xfId="0" applyNumberFormat="1" applyFont="1" applyAlignment="1">
      <alignment vertical="center" shrinkToFit="1"/>
    </xf>
    <xf numFmtId="0" fontId="20" fillId="2" borderId="50" xfId="0" applyFont="1" applyFill="1" applyBorder="1" applyAlignment="1" applyProtection="1">
      <alignment horizontal="left" vertical="top"/>
      <protection locked="0"/>
    </xf>
    <xf numFmtId="0" fontId="20" fillId="2" borderId="51" xfId="0" applyFont="1" applyFill="1" applyBorder="1" applyAlignment="1" applyProtection="1">
      <alignment horizontal="left" vertical="top"/>
      <protection locked="0"/>
    </xf>
    <xf numFmtId="0" fontId="20" fillId="2" borderId="52" xfId="0" applyFont="1" applyFill="1" applyBorder="1" applyAlignment="1" applyProtection="1">
      <alignment horizontal="left" vertical="top"/>
      <protection locked="0"/>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2"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20" fillId="8" borderId="60"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61" xfId="0" applyFont="1" applyFill="1" applyBorder="1" applyAlignment="1">
      <alignment horizontal="center" vertical="center"/>
    </xf>
    <xf numFmtId="184" fontId="20" fillId="0" borderId="60" xfId="0" applyNumberFormat="1" applyFont="1" applyBorder="1" applyAlignment="1">
      <alignment horizontal="center" vertical="center"/>
    </xf>
    <xf numFmtId="184" fontId="20" fillId="0" borderId="7" xfId="0" applyNumberFormat="1" applyFont="1" applyBorder="1" applyAlignment="1">
      <alignment horizontal="center" vertical="center"/>
    </xf>
    <xf numFmtId="184" fontId="20" fillId="0" borderId="61" xfId="0" applyNumberFormat="1" applyFont="1" applyBorder="1" applyAlignment="1">
      <alignment horizontal="center" vertical="center"/>
    </xf>
    <xf numFmtId="0" fontId="20" fillId="0" borderId="60" xfId="0" applyFont="1" applyBorder="1" applyAlignment="1">
      <alignment horizontal="left" vertical="center"/>
    </xf>
    <xf numFmtId="0" fontId="20" fillId="0" borderId="6" xfId="0" applyFont="1" applyBorder="1" applyAlignment="1">
      <alignment horizontal="left" vertical="center"/>
    </xf>
    <xf numFmtId="0" fontId="20" fillId="0" borderId="70" xfId="0" applyFont="1" applyBorder="1" applyAlignment="1">
      <alignment horizontal="left" vertical="center"/>
    </xf>
    <xf numFmtId="0" fontId="20" fillId="0" borderId="0" xfId="0" applyFont="1" applyAlignment="1">
      <alignment horizontal="left" vertical="center"/>
    </xf>
    <xf numFmtId="0" fontId="20" fillId="0" borderId="93" xfId="0" applyFont="1" applyBorder="1" applyAlignment="1">
      <alignment horizontal="left" vertical="center"/>
    </xf>
    <xf numFmtId="0" fontId="20" fillId="0" borderId="94" xfId="0" applyFont="1" applyBorder="1" applyAlignment="1">
      <alignment horizontal="left" vertical="center"/>
    </xf>
    <xf numFmtId="0" fontId="20" fillId="0" borderId="78" xfId="0" applyFont="1" applyBorder="1" applyAlignment="1">
      <alignment horizontal="left" vertical="center"/>
    </xf>
    <xf numFmtId="0" fontId="20" fillId="0" borderId="79" xfId="0" applyFont="1" applyBorder="1" applyAlignment="1">
      <alignment horizontal="left" vertical="center"/>
    </xf>
    <xf numFmtId="0" fontId="20" fillId="0" borderId="99" xfId="0" applyFont="1" applyBorder="1" applyAlignment="1">
      <alignment horizontal="left" vertical="center"/>
    </xf>
    <xf numFmtId="0" fontId="20" fillId="0" borderId="100" xfId="0" applyFont="1" applyBorder="1" applyAlignment="1">
      <alignment horizontal="left" vertical="center"/>
    </xf>
    <xf numFmtId="0" fontId="20" fillId="0" borderId="63" xfId="0" applyFont="1" applyBorder="1" applyAlignment="1">
      <alignment horizontal="left" vertical="center"/>
    </xf>
    <xf numFmtId="0" fontId="20" fillId="0" borderId="4" xfId="0" applyFont="1" applyBorder="1" applyAlignment="1">
      <alignment horizontal="left" vertical="center"/>
    </xf>
    <xf numFmtId="0" fontId="20" fillId="0" borderId="71" xfId="0" applyFont="1" applyBorder="1" applyAlignment="1">
      <alignment horizontal="left" vertical="center"/>
    </xf>
    <xf numFmtId="0" fontId="20" fillId="0" borderId="72" xfId="0" applyFont="1" applyBorder="1" applyAlignment="1">
      <alignment horizontal="left" vertical="center"/>
    </xf>
    <xf numFmtId="0" fontId="19" fillId="0" borderId="0" xfId="0" applyFont="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52" xfId="0" applyFont="1" applyBorder="1" applyAlignment="1">
      <alignment horizontal="center" vertical="center"/>
    </xf>
    <xf numFmtId="0" fontId="22" fillId="0" borderId="50" xfId="0" applyFont="1" applyFill="1" applyBorder="1" applyAlignment="1" applyProtection="1">
      <alignment horizontal="center" vertical="center" shrinkToFit="1"/>
    </xf>
    <xf numFmtId="0" fontId="22" fillId="0" borderId="51" xfId="0" applyFont="1" applyFill="1" applyBorder="1" applyAlignment="1" applyProtection="1">
      <alignment horizontal="center" vertical="center" shrinkToFit="1"/>
    </xf>
    <xf numFmtId="0" fontId="22" fillId="0" borderId="52" xfId="0" applyFont="1" applyFill="1" applyBorder="1" applyAlignment="1" applyProtection="1">
      <alignment horizontal="center" vertical="center" shrinkToFit="1"/>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9" xfId="0" applyFont="1" applyBorder="1" applyAlignment="1">
      <alignment horizontal="center" vertical="center"/>
    </xf>
    <xf numFmtId="0" fontId="17" fillId="0" borderId="10" xfId="0" applyFont="1" applyBorder="1" applyAlignment="1">
      <alignment horizontal="center" vertical="center"/>
    </xf>
    <xf numFmtId="0" fontId="20" fillId="0" borderId="58"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0"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20" fillId="0" borderId="2" xfId="0" applyFont="1" applyBorder="1" applyAlignment="1">
      <alignment horizontal="left" vertical="center"/>
    </xf>
    <xf numFmtId="0" fontId="20" fillId="0" borderId="59" xfId="0" applyFont="1" applyBorder="1" applyAlignment="1">
      <alignment horizontal="left" vertical="center"/>
    </xf>
    <xf numFmtId="0" fontId="20" fillId="0" borderId="10" xfId="0" applyFont="1" applyBorder="1" applyAlignment="1">
      <alignment horizontal="left" vertical="center"/>
    </xf>
    <xf numFmtId="0" fontId="20" fillId="0" borderId="12" xfId="0" applyFont="1" applyBorder="1" applyAlignment="1">
      <alignment horizontal="left" vertical="center"/>
    </xf>
    <xf numFmtId="0" fontId="32" fillId="0" borderId="7" xfId="0" applyFont="1" applyBorder="1" applyAlignment="1">
      <alignment horizontal="left" vertical="center"/>
    </xf>
    <xf numFmtId="0" fontId="32" fillId="0" borderId="6" xfId="0" applyFont="1" applyBorder="1" applyAlignment="1">
      <alignment horizontal="left" vertical="center"/>
    </xf>
    <xf numFmtId="0" fontId="42" fillId="0" borderId="7" xfId="0" applyFont="1" applyBorder="1" applyAlignment="1">
      <alignment horizontal="left" vertical="center" wrapText="1"/>
    </xf>
    <xf numFmtId="0" fontId="42" fillId="0" borderId="6" xfId="0" applyFont="1" applyBorder="1" applyAlignment="1">
      <alignment horizontal="left" vertical="center" wrapText="1"/>
    </xf>
    <xf numFmtId="0" fontId="32" fillId="0" borderId="110" xfId="0" applyFont="1" applyBorder="1" applyAlignment="1">
      <alignment horizontal="left" vertical="center" wrapText="1"/>
    </xf>
    <xf numFmtId="0" fontId="32" fillId="0" borderId="111" xfId="0" applyFont="1" applyBorder="1" applyAlignment="1">
      <alignment horizontal="left" vertical="center" wrapText="1"/>
    </xf>
    <xf numFmtId="0" fontId="32" fillId="0" borderId="110" xfId="0" applyFont="1" applyBorder="1" applyAlignment="1">
      <alignment horizontal="left" vertical="center" wrapText="1" indent="1"/>
    </xf>
    <xf numFmtId="0" fontId="32" fillId="0" borderId="111" xfId="0" applyFont="1" applyBorder="1" applyAlignment="1">
      <alignment horizontal="left" vertical="center" wrapText="1" indent="1"/>
    </xf>
    <xf numFmtId="0" fontId="32" fillId="0" borderId="111" xfId="0" applyFont="1" applyBorder="1" applyAlignment="1">
      <alignment horizontal="left" vertical="center"/>
    </xf>
    <xf numFmtId="0" fontId="32" fillId="0" borderId="110" xfId="0" applyFont="1" applyBorder="1" applyAlignment="1">
      <alignment horizontal="left" vertical="center"/>
    </xf>
    <xf numFmtId="0" fontId="32" fillId="0" borderId="73" xfId="0" applyFont="1" applyBorder="1" applyAlignment="1">
      <alignment horizontal="left" vertical="center"/>
    </xf>
    <xf numFmtId="0" fontId="32" fillId="0" borderId="114" xfId="0" applyFont="1" applyBorder="1" applyAlignment="1">
      <alignment horizontal="left" vertical="center"/>
    </xf>
    <xf numFmtId="0" fontId="32" fillId="0" borderId="117" xfId="0" applyFont="1" applyBorder="1" applyAlignment="1">
      <alignment horizontal="left" vertical="center"/>
    </xf>
    <xf numFmtId="0" fontId="32" fillId="0" borderId="118" xfId="0" applyFont="1" applyBorder="1" applyAlignment="1">
      <alignment horizontal="left" vertical="center"/>
    </xf>
    <xf numFmtId="0" fontId="32" fillId="0" borderId="0" xfId="0" applyFont="1" applyAlignment="1">
      <alignment horizontal="center" vertical="center"/>
    </xf>
    <xf numFmtId="0" fontId="32" fillId="0" borderId="50" xfId="0" applyFont="1" applyBorder="1" applyAlignment="1">
      <alignment horizontal="center" vertical="center"/>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32" fillId="0" borderId="5" xfId="0" applyFont="1" applyBorder="1" applyAlignment="1">
      <alignment horizontal="left" vertical="center"/>
    </xf>
    <xf numFmtId="188" fontId="32" fillId="0" borderId="106" xfId="0" applyNumberFormat="1" applyFont="1" applyBorder="1" applyAlignment="1">
      <alignment horizontal="center" vertical="center" wrapText="1"/>
    </xf>
    <xf numFmtId="188" fontId="32" fillId="0" borderId="107" xfId="0" applyNumberFormat="1" applyFont="1" applyBorder="1" applyAlignment="1">
      <alignment horizontal="center" vertical="center"/>
    </xf>
    <xf numFmtId="0" fontId="32" fillId="0" borderId="16" xfId="0" applyFont="1" applyBorder="1" applyAlignment="1">
      <alignment horizontal="left" vertical="center" wrapText="1"/>
    </xf>
    <xf numFmtId="0" fontId="32" fillId="0" borderId="17" xfId="0" applyFont="1" applyBorder="1" applyAlignment="1">
      <alignment horizontal="left" vertical="center" wrapText="1"/>
    </xf>
    <xf numFmtId="0" fontId="60" fillId="0" borderId="130" xfId="2" applyFont="1" applyFill="1" applyBorder="1" applyAlignment="1" applyProtection="1">
      <alignment horizontal="center" vertical="center" wrapText="1"/>
    </xf>
    <xf numFmtId="0" fontId="60" fillId="0" borderId="128" xfId="2" applyFont="1" applyFill="1" applyBorder="1" applyAlignment="1" applyProtection="1">
      <alignment horizontal="center" vertical="center"/>
    </xf>
    <xf numFmtId="0" fontId="62" fillId="0" borderId="0" xfId="2" applyFont="1" applyAlignment="1" applyProtection="1">
      <alignment horizontal="center" vertical="center"/>
    </xf>
    <xf numFmtId="0" fontId="60" fillId="0" borderId="10" xfId="2" applyFont="1" applyBorder="1" applyAlignment="1" applyProtection="1">
      <alignment horizontal="center" vertical="center" shrinkToFit="1"/>
    </xf>
    <xf numFmtId="0" fontId="64" fillId="0" borderId="55" xfId="2" applyFont="1" applyBorder="1" applyAlignment="1" applyProtection="1">
      <alignment horizontal="distributed" vertical="center"/>
    </xf>
    <xf numFmtId="0" fontId="60" fillId="0" borderId="87" xfId="2" applyFont="1" applyFill="1" applyBorder="1" applyAlignment="1" applyProtection="1">
      <alignment horizontal="center" vertical="center" shrinkToFit="1"/>
    </xf>
    <xf numFmtId="0" fontId="60" fillId="0" borderId="57" xfId="2" applyFont="1" applyFill="1" applyBorder="1" applyAlignment="1" applyProtection="1">
      <alignment horizontal="center" vertical="center" shrinkToFit="1"/>
    </xf>
    <xf numFmtId="0" fontId="64" fillId="0" borderId="90" xfId="2" applyFont="1" applyBorder="1" applyAlignment="1" applyProtection="1">
      <alignment horizontal="distributed" vertical="center"/>
    </xf>
    <xf numFmtId="0" fontId="60" fillId="0" borderId="5" xfId="2" applyFont="1" applyFill="1" applyBorder="1" applyAlignment="1" applyProtection="1">
      <alignment horizontal="center" vertical="center" shrinkToFit="1"/>
    </xf>
    <xf numFmtId="0" fontId="60" fillId="0" borderId="91" xfId="2" applyFont="1" applyFill="1" applyBorder="1" applyAlignment="1" applyProtection="1">
      <alignment horizontal="center" vertical="center" shrinkToFit="1"/>
    </xf>
    <xf numFmtId="0" fontId="64" fillId="0" borderId="127" xfId="2" applyFont="1" applyBorder="1" applyAlignment="1" applyProtection="1">
      <alignment horizontal="distributed" vertical="center"/>
    </xf>
    <xf numFmtId="0" fontId="60" fillId="0" borderId="128" xfId="2" applyFont="1" applyFill="1" applyBorder="1" applyAlignment="1" applyProtection="1">
      <alignment horizontal="center" vertical="center" shrinkToFit="1"/>
    </xf>
    <xf numFmtId="0" fontId="60" fillId="0" borderId="129" xfId="2" applyFont="1" applyFill="1" applyBorder="1" applyAlignment="1" applyProtection="1">
      <alignment horizontal="center" vertical="center" shrinkToFit="1"/>
    </xf>
    <xf numFmtId="0" fontId="60" fillId="0" borderId="53" xfId="2" applyFont="1" applyBorder="1" applyAlignment="1" applyProtection="1">
      <alignment horizontal="center" vertical="center" wrapText="1"/>
    </xf>
    <xf numFmtId="0" fontId="60" fillId="0" borderId="88" xfId="2" applyFont="1" applyBorder="1" applyAlignment="1" applyProtection="1">
      <alignment horizontal="center" vertical="center" wrapText="1"/>
    </xf>
    <xf numFmtId="0" fontId="60" fillId="0" borderId="53" xfId="2" applyFont="1" applyBorder="1" applyAlignment="1" applyProtection="1">
      <alignment horizontal="left" vertical="center" wrapText="1"/>
    </xf>
    <xf numFmtId="0" fontId="60" fillId="0" borderId="132" xfId="2" applyFont="1" applyBorder="1" applyAlignment="1" applyProtection="1">
      <alignment horizontal="left" vertical="center" wrapText="1"/>
    </xf>
    <xf numFmtId="0" fontId="66" fillId="0" borderId="3" xfId="2" applyFont="1" applyBorder="1" applyAlignment="1" applyProtection="1">
      <alignment horizontal="center" vertical="center" wrapText="1"/>
    </xf>
    <xf numFmtId="0" fontId="66" fillId="0" borderId="133" xfId="2" applyFont="1" applyBorder="1" applyAlignment="1" applyProtection="1">
      <alignment horizontal="center" vertical="center" wrapText="1"/>
    </xf>
    <xf numFmtId="0" fontId="60" fillId="0" borderId="128" xfId="2" applyFont="1" applyFill="1" applyBorder="1" applyAlignment="1" applyProtection="1">
      <alignment horizontal="center" vertical="center" wrapText="1"/>
    </xf>
    <xf numFmtId="0" fontId="60" fillId="0" borderId="129" xfId="2" applyFont="1" applyFill="1" applyBorder="1" applyAlignment="1" applyProtection="1">
      <alignment horizontal="center" vertical="center" wrapText="1"/>
    </xf>
    <xf numFmtId="0" fontId="62" fillId="0" borderId="0" xfId="2" applyFont="1" applyAlignment="1">
      <alignment horizontal="center" vertical="center"/>
    </xf>
    <xf numFmtId="0" fontId="60" fillId="0" borderId="0" xfId="2" applyFont="1" applyAlignment="1">
      <alignment horizontal="center" vertical="center"/>
    </xf>
    <xf numFmtId="0" fontId="7" fillId="0" borderId="0" xfId="2" applyAlignment="1">
      <alignment horizontal="center" vertical="center"/>
    </xf>
    <xf numFmtId="0" fontId="60" fillId="0" borderId="10" xfId="2" applyFont="1" applyBorder="1" applyAlignment="1">
      <alignment horizontal="center" vertical="center" shrinkToFit="1"/>
    </xf>
    <xf numFmtId="0" fontId="64" fillId="0" borderId="55" xfId="2" applyFont="1" applyBorder="1" applyAlignment="1">
      <alignment horizontal="distributed" vertical="center"/>
    </xf>
    <xf numFmtId="0" fontId="64" fillId="0" borderId="56" xfId="2" applyFont="1" applyBorder="1" applyAlignment="1">
      <alignment horizontal="distributed" vertical="center"/>
    </xf>
    <xf numFmtId="0" fontId="60" fillId="0" borderId="87" xfId="2" applyFont="1" applyBorder="1" applyAlignment="1">
      <alignment vertical="center" shrinkToFit="1"/>
    </xf>
    <xf numFmtId="0" fontId="60" fillId="0" borderId="135" xfId="2" applyFont="1" applyBorder="1" applyAlignment="1">
      <alignment vertical="center" shrinkToFit="1"/>
    </xf>
    <xf numFmtId="0" fontId="60" fillId="0" borderId="107" xfId="2" applyFont="1" applyBorder="1" applyAlignment="1">
      <alignment vertical="center" shrinkToFit="1"/>
    </xf>
    <xf numFmtId="58" fontId="60" fillId="0" borderId="0" xfId="2" applyNumberFormat="1" applyFont="1" applyAlignment="1">
      <alignment horizontal="center" vertical="center"/>
    </xf>
    <xf numFmtId="0" fontId="64" fillId="0" borderId="138" xfId="2" applyFont="1" applyBorder="1" applyAlignment="1">
      <alignment horizontal="center" vertical="top"/>
    </xf>
    <xf numFmtId="0" fontId="64" fillId="0" borderId="92" xfId="2" applyFont="1" applyBorder="1" applyAlignment="1">
      <alignment horizontal="center" vertical="top"/>
    </xf>
    <xf numFmtId="0" fontId="64" fillId="0" borderId="144" xfId="2" applyFont="1" applyBorder="1" applyAlignment="1">
      <alignment horizontal="center" vertical="top"/>
    </xf>
    <xf numFmtId="38" fontId="64" fillId="2" borderId="140" xfId="3" applyFont="1" applyFill="1" applyBorder="1" applyAlignment="1" applyProtection="1">
      <alignment horizontal="center" vertical="center"/>
      <protection locked="0"/>
    </xf>
    <xf numFmtId="38" fontId="64" fillId="2" borderId="141" xfId="3" applyFont="1" applyFill="1" applyBorder="1" applyAlignment="1" applyProtection="1">
      <alignment horizontal="center" vertical="center"/>
      <protection locked="0"/>
    </xf>
    <xf numFmtId="38" fontId="64" fillId="2" borderId="142" xfId="3" applyFont="1" applyFill="1" applyBorder="1" applyAlignment="1" applyProtection="1">
      <alignment horizontal="center" vertical="center"/>
      <protection locked="0"/>
    </xf>
    <xf numFmtId="0" fontId="64" fillId="0" borderId="90" xfId="2" applyFont="1" applyBorder="1" applyAlignment="1">
      <alignment horizontal="distributed" vertical="center"/>
    </xf>
    <xf numFmtId="0" fontId="64" fillId="0" borderId="8" xfId="2" applyFont="1" applyBorder="1" applyAlignment="1">
      <alignment horizontal="distributed" vertical="center"/>
    </xf>
    <xf numFmtId="0" fontId="60" fillId="0" borderId="5" xfId="2" applyFont="1" applyBorder="1" applyAlignment="1">
      <alignment vertical="center" shrinkToFit="1"/>
    </xf>
    <xf numFmtId="0" fontId="60" fillId="0" borderId="7" xfId="2" applyFont="1" applyBorder="1" applyAlignment="1">
      <alignment vertical="center" shrinkToFit="1"/>
    </xf>
    <xf numFmtId="0" fontId="60" fillId="0" borderId="61" xfId="2" applyFont="1" applyBorder="1" applyAlignment="1">
      <alignment vertical="center" shrinkToFit="1"/>
    </xf>
    <xf numFmtId="0" fontId="64" fillId="0" borderId="127" xfId="2" applyFont="1" applyBorder="1" applyAlignment="1">
      <alignment horizontal="distributed" vertical="center"/>
    </xf>
    <xf numFmtId="0" fontId="64" fillId="0" borderId="136" xfId="2" applyFont="1" applyBorder="1" applyAlignment="1">
      <alignment horizontal="distributed" vertical="center"/>
    </xf>
    <xf numFmtId="0" fontId="60" fillId="0" borderId="128" xfId="2" applyFont="1" applyBorder="1" applyAlignment="1">
      <alignment horizontal="center" vertical="center"/>
    </xf>
    <xf numFmtId="0" fontId="60" fillId="0" borderId="137" xfId="2" applyFont="1" applyBorder="1" applyAlignment="1">
      <alignment horizontal="center" vertical="center"/>
    </xf>
    <xf numFmtId="0" fontId="60" fillId="0" borderId="131" xfId="2" applyFont="1" applyBorder="1" applyAlignment="1">
      <alignment horizontal="center" vertical="center"/>
    </xf>
    <xf numFmtId="0" fontId="60" fillId="0" borderId="10" xfId="2" applyFont="1" applyBorder="1" applyAlignment="1">
      <alignment horizontal="distributed" vertical="center"/>
    </xf>
    <xf numFmtId="0" fontId="60" fillId="2" borderId="10" xfId="2" applyFont="1" applyFill="1" applyBorder="1" applyAlignment="1" applyProtection="1">
      <alignment horizontal="center" vertical="center" shrinkToFit="1"/>
      <protection locked="0"/>
    </xf>
    <xf numFmtId="0" fontId="60" fillId="0" borderId="7" xfId="2" applyFont="1" applyBorder="1" applyAlignment="1">
      <alignment horizontal="distributed" vertical="center"/>
    </xf>
    <xf numFmtId="0" fontId="60" fillId="2" borderId="7" xfId="2" applyFont="1" applyFill="1" applyBorder="1" applyAlignment="1" applyProtection="1">
      <alignment horizontal="center" vertical="center" shrinkToFit="1"/>
      <protection locked="0"/>
    </xf>
    <xf numFmtId="0" fontId="64" fillId="0" borderId="88" xfId="2" applyFont="1" applyBorder="1" applyAlignment="1">
      <alignment horizontal="center" vertical="top"/>
    </xf>
    <xf numFmtId="0" fontId="64" fillId="0" borderId="85" xfId="2" applyFont="1" applyBorder="1" applyAlignment="1">
      <alignment horizontal="center" vertical="top"/>
    </xf>
    <xf numFmtId="0" fontId="64" fillId="0" borderId="103" xfId="2" applyFont="1" applyBorder="1" applyAlignment="1">
      <alignment horizontal="center" vertical="top"/>
    </xf>
    <xf numFmtId="0" fontId="64" fillId="0" borderId="106" xfId="2" applyFont="1" applyBorder="1" applyAlignment="1">
      <alignment vertical="center" wrapText="1"/>
    </xf>
    <xf numFmtId="0" fontId="64" fillId="0" borderId="135" xfId="2" applyFont="1" applyBorder="1" applyAlignment="1">
      <alignment vertical="center" wrapText="1"/>
    </xf>
    <xf numFmtId="0" fontId="64" fillId="0" borderId="147" xfId="2" applyFont="1" applyBorder="1" applyAlignment="1">
      <alignment vertical="center" wrapText="1"/>
    </xf>
    <xf numFmtId="0" fontId="67" fillId="0" borderId="9" xfId="2" applyFont="1" applyBorder="1" applyAlignment="1">
      <alignment vertical="center" wrapText="1"/>
    </xf>
    <xf numFmtId="0" fontId="64" fillId="2" borderId="11" xfId="2" applyFont="1" applyFill="1" applyBorder="1" applyAlignment="1" applyProtection="1">
      <alignment horizontal="left" vertical="center" wrapText="1"/>
      <protection locked="0"/>
    </xf>
    <xf numFmtId="0" fontId="64" fillId="2" borderId="10" xfId="2" applyFont="1" applyFill="1" applyBorder="1" applyAlignment="1" applyProtection="1">
      <alignment horizontal="left" vertical="center" wrapText="1"/>
      <protection locked="0"/>
    </xf>
    <xf numFmtId="0" fontId="64" fillId="2" borderId="62" xfId="2" applyFont="1" applyFill="1" applyBorder="1" applyAlignment="1" applyProtection="1">
      <alignment horizontal="left" vertical="center" wrapText="1"/>
      <protection locked="0"/>
    </xf>
    <xf numFmtId="0" fontId="67" fillId="0" borderId="6" xfId="2" applyFont="1" applyBorder="1" applyAlignment="1">
      <alignment horizontal="center" vertical="center" wrapText="1"/>
    </xf>
    <xf numFmtId="0" fontId="67" fillId="0" borderId="134" xfId="2" applyFont="1" applyBorder="1" applyAlignment="1">
      <alignment horizontal="center" vertical="center" wrapText="1"/>
    </xf>
    <xf numFmtId="0" fontId="67" fillId="0" borderId="8" xfId="2" applyFont="1" applyBorder="1" applyAlignment="1">
      <alignment vertical="center" wrapText="1"/>
    </xf>
    <xf numFmtId="0" fontId="67" fillId="0" borderId="136" xfId="2" applyFont="1" applyBorder="1" applyAlignment="1">
      <alignment vertical="center" wrapText="1"/>
    </xf>
    <xf numFmtId="0" fontId="67" fillId="0" borderId="8" xfId="2" applyFont="1" applyBorder="1" applyAlignment="1">
      <alignment horizontal="left" vertical="center" wrapText="1"/>
    </xf>
    <xf numFmtId="0" fontId="67" fillId="0" borderId="91" xfId="2" applyFont="1" applyBorder="1" applyAlignment="1">
      <alignment horizontal="left" vertical="center" wrapText="1"/>
    </xf>
    <xf numFmtId="0" fontId="67" fillId="0" borderId="1" xfId="2" applyFont="1" applyBorder="1" applyAlignment="1">
      <alignment horizontal="center" vertical="center" wrapText="1"/>
    </xf>
    <xf numFmtId="0" fontId="67" fillId="0" borderId="82" xfId="2" applyFont="1" applyBorder="1" applyAlignment="1">
      <alignment horizontal="center" vertical="center" wrapText="1"/>
    </xf>
    <xf numFmtId="0" fontId="67" fillId="0" borderId="148" xfId="2" applyFont="1" applyBorder="1" applyAlignment="1">
      <alignment horizontal="left" vertical="center" wrapText="1"/>
    </xf>
    <xf numFmtId="0" fontId="67" fillId="0" borderId="149" xfId="2" applyFont="1" applyBorder="1" applyAlignment="1">
      <alignment horizontal="left" vertical="center" wrapText="1"/>
    </xf>
    <xf numFmtId="0" fontId="67" fillId="0" borderId="150" xfId="2" applyFont="1" applyBorder="1" applyAlignment="1">
      <alignment horizontal="left" vertical="center" wrapText="1"/>
    </xf>
    <xf numFmtId="0" fontId="67" fillId="2" borderId="82" xfId="2" applyFont="1" applyFill="1" applyBorder="1" applyAlignment="1" applyProtection="1">
      <alignment horizontal="left" vertical="center" wrapText="1"/>
      <protection locked="0"/>
    </xf>
    <xf numFmtId="0" fontId="67" fillId="2" borderId="83" xfId="2" applyFont="1" applyFill="1" applyBorder="1" applyAlignment="1" applyProtection="1">
      <alignment horizontal="left" vertical="center" wrapText="1"/>
      <protection locked="0"/>
    </xf>
    <xf numFmtId="0" fontId="60" fillId="2" borderId="0" xfId="2" applyFont="1" applyFill="1" applyAlignment="1" applyProtection="1">
      <alignment horizontal="center" vertical="center" shrinkToFit="1"/>
      <protection locked="0"/>
    </xf>
    <xf numFmtId="0" fontId="70" fillId="0" borderId="0" xfId="2" applyFont="1" applyAlignment="1" applyProtection="1">
      <alignment horizontal="center" vertical="center"/>
    </xf>
    <xf numFmtId="0" fontId="64" fillId="0" borderId="56" xfId="2" applyFont="1" applyBorder="1" applyAlignment="1" applyProtection="1">
      <alignment horizontal="distributed" vertical="center"/>
    </xf>
    <xf numFmtId="0" fontId="60" fillId="0" borderId="56" xfId="2" applyFont="1" applyBorder="1" applyAlignment="1" applyProtection="1">
      <alignment vertical="center" shrinkToFit="1"/>
    </xf>
    <xf numFmtId="0" fontId="60" fillId="0" borderId="57" xfId="2" applyFont="1" applyBorder="1" applyAlignment="1" applyProtection="1">
      <alignment vertical="center" shrinkToFit="1"/>
    </xf>
    <xf numFmtId="0" fontId="64" fillId="0" borderId="8" xfId="2" applyFont="1" applyBorder="1" applyAlignment="1" applyProtection="1">
      <alignment horizontal="distributed" vertical="center"/>
    </xf>
    <xf numFmtId="0" fontId="60" fillId="0" borderId="8" xfId="2" applyFont="1" applyBorder="1" applyAlignment="1" applyProtection="1">
      <alignment vertical="center" shrinkToFit="1"/>
    </xf>
    <xf numFmtId="0" fontId="60" fillId="0" borderId="91" xfId="2" applyFont="1" applyBorder="1" applyAlignment="1" applyProtection="1">
      <alignment vertical="center" shrinkToFit="1"/>
    </xf>
    <xf numFmtId="0" fontId="64" fillId="0" borderId="136" xfId="2" applyFont="1" applyBorder="1" applyAlignment="1" applyProtection="1">
      <alignment horizontal="distributed" vertical="center"/>
    </xf>
    <xf numFmtId="0" fontId="64" fillId="0" borderId="128" xfId="2" applyFont="1" applyBorder="1" applyAlignment="1" applyProtection="1">
      <alignment horizontal="center" vertical="center"/>
    </xf>
    <xf numFmtId="0" fontId="64" fillId="0" borderId="137" xfId="2" applyFont="1" applyBorder="1" applyAlignment="1" applyProtection="1">
      <alignment horizontal="center" vertical="center"/>
    </xf>
    <xf numFmtId="0" fontId="64" fillId="0" borderId="131" xfId="2" applyFont="1" applyBorder="1" applyAlignment="1" applyProtection="1">
      <alignment horizontal="center" vertical="center"/>
    </xf>
    <xf numFmtId="0" fontId="60" fillId="0" borderId="50" xfId="2" applyFont="1" applyBorder="1" applyAlignment="1" applyProtection="1">
      <alignment horizontal="center" vertical="center"/>
    </xf>
    <xf numFmtId="0" fontId="60" fillId="0" borderId="51" xfId="2" applyFont="1" applyBorder="1" applyAlignment="1" applyProtection="1">
      <alignment horizontal="center" vertical="center"/>
    </xf>
    <xf numFmtId="0" fontId="60" fillId="0" borderId="52" xfId="2" applyFont="1" applyBorder="1" applyAlignment="1" applyProtection="1">
      <alignment horizontal="center" vertical="center"/>
    </xf>
    <xf numFmtId="0" fontId="60" fillId="7" borderId="51" xfId="2" applyFont="1" applyFill="1" applyBorder="1" applyAlignment="1" applyProtection="1">
      <alignment horizontal="center" vertical="center"/>
    </xf>
    <xf numFmtId="0" fontId="67" fillId="0" borderId="50" xfId="2" applyFont="1" applyBorder="1" applyAlignment="1" applyProtection="1">
      <alignment horizontal="center" vertical="center" wrapText="1"/>
    </xf>
    <xf numFmtId="0" fontId="67" fillId="0" borderId="51" xfId="2" applyFont="1" applyBorder="1" applyAlignment="1" applyProtection="1">
      <alignment horizontal="center" vertical="center" wrapText="1"/>
    </xf>
    <xf numFmtId="0" fontId="67" fillId="0" borderId="52" xfId="2" applyFont="1" applyBorder="1" applyAlignment="1" applyProtection="1">
      <alignment horizontal="center" vertical="center" wrapText="1"/>
    </xf>
    <xf numFmtId="0" fontId="60" fillId="0" borderId="160" xfId="2" applyFont="1" applyBorder="1" applyAlignment="1" applyProtection="1">
      <alignment vertical="center" wrapText="1"/>
    </xf>
    <xf numFmtId="0" fontId="64" fillId="0" borderId="161" xfId="2" applyFont="1" applyBorder="1" applyAlignment="1" applyProtection="1">
      <alignment vertical="center" wrapText="1"/>
    </xf>
    <xf numFmtId="0" fontId="64" fillId="0" borderId="161" xfId="2" applyFont="1" applyBorder="1" applyProtection="1">
      <alignment vertical="center"/>
    </xf>
    <xf numFmtId="0" fontId="60" fillId="0" borderId="162" xfId="2" applyFont="1" applyFill="1" applyBorder="1" applyAlignment="1" applyProtection="1">
      <alignment horizontal="right" vertical="center"/>
    </xf>
    <xf numFmtId="0" fontId="7" fillId="0" borderId="51" xfId="2" applyFill="1" applyBorder="1" applyAlignment="1" applyProtection="1">
      <alignment horizontal="right" vertical="center"/>
    </xf>
    <xf numFmtId="0" fontId="60" fillId="0" borderId="55" xfId="2" applyFont="1" applyBorder="1" applyAlignment="1" applyProtection="1">
      <alignment horizontal="left" vertical="center" wrapText="1"/>
    </xf>
    <xf numFmtId="0" fontId="64" fillId="0" borderId="56" xfId="2" applyFont="1" applyBorder="1" applyAlignment="1" applyProtection="1">
      <alignment horizontal="left" vertical="center" wrapText="1"/>
    </xf>
    <xf numFmtId="0" fontId="64" fillId="0" borderId="57" xfId="2" applyFont="1" applyBorder="1" applyAlignment="1" applyProtection="1">
      <alignment horizontal="left" vertical="center" wrapText="1"/>
    </xf>
    <xf numFmtId="0" fontId="60" fillId="0" borderId="163" xfId="2" applyFont="1" applyBorder="1" applyAlignment="1" applyProtection="1">
      <alignment horizontal="left" vertical="center" wrapText="1"/>
    </xf>
    <xf numFmtId="0" fontId="64" fillId="0" borderId="14" xfId="2" applyFont="1" applyBorder="1" applyAlignment="1" applyProtection="1">
      <alignment horizontal="left" vertical="center" wrapText="1"/>
    </xf>
    <xf numFmtId="0" fontId="64" fillId="0" borderId="164" xfId="2" applyFont="1" applyBorder="1" applyAlignment="1" applyProtection="1">
      <alignment horizontal="left" vertical="center" wrapText="1"/>
    </xf>
    <xf numFmtId="0" fontId="64" fillId="0" borderId="127" xfId="2" applyFont="1" applyBorder="1" applyAlignment="1" applyProtection="1">
      <alignment horizontal="left" vertical="center" wrapText="1"/>
    </xf>
    <xf numFmtId="0" fontId="64" fillId="0" borderId="136" xfId="2" applyFont="1" applyBorder="1" applyAlignment="1" applyProtection="1">
      <alignment horizontal="left" vertical="center" wrapText="1"/>
    </xf>
    <xf numFmtId="0" fontId="64" fillId="0" borderId="129" xfId="2" applyFont="1" applyBorder="1" applyAlignment="1" applyProtection="1">
      <alignment horizontal="left" vertical="center" wrapText="1"/>
    </xf>
    <xf numFmtId="0" fontId="60" fillId="0" borderId="86" xfId="2" applyFont="1" applyBorder="1" applyAlignment="1" applyProtection="1">
      <alignment horizontal="center" vertical="center" wrapText="1"/>
    </xf>
    <xf numFmtId="0" fontId="64" fillId="0" borderId="56" xfId="2" applyFont="1" applyBorder="1" applyProtection="1">
      <alignment vertical="center"/>
    </xf>
    <xf numFmtId="0" fontId="60" fillId="0" borderId="56" xfId="2" applyFont="1" applyBorder="1" applyAlignment="1" applyProtection="1">
      <alignment horizontal="center" vertical="center" wrapText="1"/>
    </xf>
    <xf numFmtId="0" fontId="60" fillId="2" borderId="153" xfId="2" applyFont="1" applyFill="1" applyBorder="1" applyAlignment="1" applyProtection="1">
      <alignment horizontal="right" vertical="center"/>
      <protection locked="0"/>
    </xf>
    <xf numFmtId="0" fontId="60" fillId="2" borderId="152" xfId="2" applyFont="1" applyFill="1" applyBorder="1" applyAlignment="1" applyProtection="1">
      <alignment horizontal="right" vertical="center"/>
      <protection locked="0"/>
    </xf>
    <xf numFmtId="0" fontId="60" fillId="2" borderId="36" xfId="2" applyFont="1" applyFill="1" applyBorder="1" applyAlignment="1" applyProtection="1">
      <alignment horizontal="right" vertical="center"/>
      <protection locked="0"/>
    </xf>
    <xf numFmtId="0" fontId="64" fillId="2" borderId="48" xfId="2" applyFont="1" applyFill="1" applyBorder="1" applyAlignment="1" applyProtection="1">
      <alignment horizontal="right" vertical="center"/>
      <protection locked="0"/>
    </xf>
    <xf numFmtId="0" fontId="60" fillId="0" borderId="157" xfId="2" applyFont="1" applyBorder="1" applyAlignment="1" applyProtection="1">
      <alignment horizontal="left" vertical="center" wrapText="1"/>
    </xf>
    <xf numFmtId="0" fontId="60" fillId="0" borderId="158" xfId="2" applyFont="1" applyBorder="1" applyAlignment="1" applyProtection="1">
      <alignment horizontal="left" vertical="center" wrapText="1"/>
    </xf>
    <xf numFmtId="0" fontId="60" fillId="0" borderId="159" xfId="2" applyFont="1" applyBorder="1" applyAlignment="1" applyProtection="1">
      <alignment horizontal="left" vertical="center" wrapText="1"/>
    </xf>
    <xf numFmtId="0" fontId="60" fillId="2" borderId="80" xfId="2" applyFont="1" applyFill="1" applyBorder="1" applyAlignment="1" applyProtection="1">
      <alignment horizontal="right" vertical="center"/>
      <protection locked="0"/>
    </xf>
    <xf numFmtId="0" fontId="64" fillId="2" borderId="125" xfId="2" applyFont="1" applyFill="1" applyBorder="1" applyAlignment="1" applyProtection="1">
      <alignment horizontal="right" vertical="center"/>
      <protection locked="0"/>
    </xf>
    <xf numFmtId="0" fontId="60" fillId="0" borderId="53" xfId="2" applyFont="1" applyBorder="1" applyProtection="1">
      <alignment vertical="center"/>
    </xf>
    <xf numFmtId="0" fontId="7" fillId="0" borderId="54" xfId="2" applyBorder="1" applyProtection="1">
      <alignment vertical="center"/>
    </xf>
    <xf numFmtId="0" fontId="7" fillId="0" borderId="58" xfId="2" applyBorder="1" applyProtection="1">
      <alignment vertical="center"/>
    </xf>
    <xf numFmtId="0" fontId="7" fillId="0" borderId="85" xfId="2" applyBorder="1" applyProtection="1">
      <alignment vertical="center"/>
    </xf>
    <xf numFmtId="0" fontId="7" fillId="0" borderId="103" xfId="2" applyBorder="1" applyProtection="1">
      <alignment vertical="center"/>
    </xf>
    <xf numFmtId="0" fontId="66" fillId="0" borderId="54" xfId="2" applyFont="1" applyBorder="1" applyAlignment="1" applyProtection="1">
      <alignment vertical="center" wrapText="1"/>
    </xf>
    <xf numFmtId="0" fontId="7" fillId="0" borderId="54" xfId="2" applyBorder="1" applyAlignment="1" applyProtection="1">
      <alignment vertical="center" wrapText="1"/>
    </xf>
    <xf numFmtId="0" fontId="7" fillId="0" borderId="125" xfId="2" applyBorder="1" applyAlignment="1" applyProtection="1">
      <alignment vertical="center" wrapText="1"/>
    </xf>
    <xf numFmtId="0" fontId="64" fillId="2" borderId="53" xfId="2" applyFont="1" applyFill="1" applyBorder="1" applyAlignment="1" applyProtection="1">
      <alignment horizontal="center" vertical="center"/>
      <protection locked="0"/>
    </xf>
    <xf numFmtId="0" fontId="64" fillId="2" borderId="54" xfId="2" applyFont="1" applyFill="1" applyBorder="1" applyAlignment="1" applyProtection="1">
      <alignment horizontal="center" vertical="center"/>
      <protection locked="0"/>
    </xf>
    <xf numFmtId="0" fontId="64" fillId="2" borderId="58" xfId="2" applyFont="1" applyFill="1" applyBorder="1" applyAlignment="1" applyProtection="1">
      <alignment horizontal="center" vertical="center"/>
      <protection locked="0"/>
    </xf>
    <xf numFmtId="0" fontId="64" fillId="2" borderId="99" xfId="2" applyFont="1" applyFill="1" applyBorder="1" applyAlignment="1" applyProtection="1">
      <alignment horizontal="center" vertical="center"/>
      <protection locked="0"/>
    </xf>
    <xf numFmtId="0" fontId="64" fillId="2" borderId="125" xfId="2" applyFont="1" applyFill="1" applyBorder="1" applyAlignment="1" applyProtection="1">
      <alignment horizontal="center" vertical="center"/>
      <protection locked="0"/>
    </xf>
    <xf numFmtId="0" fontId="64" fillId="2" borderId="84" xfId="2" applyFont="1" applyFill="1" applyBorder="1" applyAlignment="1" applyProtection="1">
      <alignment horizontal="center" vertical="center"/>
      <protection locked="0"/>
    </xf>
    <xf numFmtId="0" fontId="64" fillId="0" borderId="57" xfId="2" applyFont="1" applyBorder="1" applyProtection="1">
      <alignment vertical="center"/>
    </xf>
    <xf numFmtId="38" fontId="60" fillId="0" borderId="63" xfId="3" applyFont="1" applyFill="1" applyBorder="1" applyAlignment="1" applyProtection="1">
      <alignment horizontal="right" vertical="center"/>
    </xf>
    <xf numFmtId="38" fontId="60" fillId="0" borderId="2" xfId="3" applyFont="1" applyFill="1" applyBorder="1" applyAlignment="1" applyProtection="1">
      <alignment horizontal="right" vertical="center"/>
    </xf>
    <xf numFmtId="38" fontId="60" fillId="0" borderId="70" xfId="3" applyFont="1" applyFill="1" applyBorder="1" applyAlignment="1" applyProtection="1">
      <alignment horizontal="right" vertical="center"/>
    </xf>
    <xf numFmtId="38" fontId="60" fillId="0" borderId="0" xfId="3" applyFont="1" applyFill="1" applyBorder="1" applyAlignment="1" applyProtection="1">
      <alignment horizontal="right" vertical="center"/>
    </xf>
    <xf numFmtId="38" fontId="60" fillId="0" borderId="99" xfId="3" applyFont="1" applyFill="1" applyBorder="1" applyAlignment="1" applyProtection="1">
      <alignment horizontal="right" vertical="center"/>
    </xf>
    <xf numFmtId="38" fontId="60" fillId="0" borderId="125" xfId="3" applyFont="1" applyFill="1" applyBorder="1" applyAlignment="1" applyProtection="1">
      <alignment horizontal="right" vertical="center"/>
    </xf>
    <xf numFmtId="0" fontId="64" fillId="0" borderId="4" xfId="2" applyFont="1" applyBorder="1" applyAlignment="1" applyProtection="1">
      <alignment horizontal="center" vertical="center"/>
    </xf>
    <xf numFmtId="0" fontId="64" fillId="0" borderId="104" xfId="2" applyFont="1" applyBorder="1" applyAlignment="1" applyProtection="1">
      <alignment horizontal="center" vertical="center"/>
    </xf>
    <xf numFmtId="0" fontId="64" fillId="0" borderId="100" xfId="2" applyFont="1" applyBorder="1" applyAlignment="1" applyProtection="1">
      <alignment horizontal="center" vertical="center"/>
    </xf>
    <xf numFmtId="38" fontId="60" fillId="0" borderId="3" xfId="3" applyFont="1" applyFill="1" applyBorder="1" applyAlignment="1" applyProtection="1">
      <alignment horizontal="right" vertical="center"/>
    </xf>
    <xf numFmtId="38" fontId="60" fillId="0" borderId="7" xfId="3" applyFont="1" applyFill="1" applyBorder="1" applyAlignment="1" applyProtection="1">
      <alignment horizontal="right" vertical="center"/>
    </xf>
    <xf numFmtId="38" fontId="60" fillId="0" borderId="13" xfId="3" applyFont="1" applyFill="1" applyBorder="1" applyAlignment="1" applyProtection="1">
      <alignment horizontal="right" vertical="center"/>
    </xf>
    <xf numFmtId="38" fontId="60" fillId="0" borderId="80" xfId="3" applyFont="1" applyFill="1" applyBorder="1" applyAlignment="1" applyProtection="1">
      <alignment horizontal="right" vertical="center"/>
    </xf>
    <xf numFmtId="0" fontId="64" fillId="0" borderId="4" xfId="2" applyFont="1" applyFill="1" applyBorder="1" applyAlignment="1" applyProtection="1">
      <alignment horizontal="center" vertical="center"/>
    </xf>
    <xf numFmtId="0" fontId="64" fillId="0" borderId="104" xfId="2" applyFont="1" applyFill="1" applyBorder="1" applyAlignment="1" applyProtection="1">
      <alignment horizontal="center" vertical="center"/>
    </xf>
    <xf numFmtId="0" fontId="64" fillId="0" borderId="100" xfId="2" applyFont="1" applyFill="1" applyBorder="1" applyAlignment="1" applyProtection="1">
      <alignment horizontal="center" vertical="center"/>
    </xf>
    <xf numFmtId="0" fontId="64" fillId="0" borderId="108" xfId="2" applyFont="1" applyBorder="1" applyAlignment="1" applyProtection="1">
      <alignment horizontal="center" vertical="center"/>
    </xf>
    <xf numFmtId="0" fontId="64" fillId="0" borderId="122" xfId="2" applyFont="1" applyBorder="1" applyAlignment="1" applyProtection="1">
      <alignment horizontal="center" vertical="center"/>
    </xf>
    <xf numFmtId="0" fontId="64" fillId="0" borderId="84" xfId="2" applyFont="1" applyBorder="1" applyAlignment="1" applyProtection="1">
      <alignment horizontal="center" vertical="center"/>
    </xf>
    <xf numFmtId="0" fontId="60" fillId="0" borderId="5" xfId="2" applyFont="1" applyBorder="1" applyAlignment="1" applyProtection="1">
      <alignment horizontal="center" vertical="center" wrapText="1"/>
    </xf>
    <xf numFmtId="0" fontId="60" fillId="0" borderId="7" xfId="2" applyFont="1" applyBorder="1" applyAlignment="1" applyProtection="1">
      <alignment horizontal="center" vertical="center" wrapText="1"/>
    </xf>
    <xf numFmtId="0" fontId="60" fillId="0" borderId="6" xfId="2" applyFont="1" applyBorder="1" applyAlignment="1" applyProtection="1">
      <alignment horizontal="center" vertical="center" wrapText="1"/>
    </xf>
    <xf numFmtId="0" fontId="68" fillId="0" borderId="200" xfId="2" applyFont="1" applyFill="1" applyBorder="1" applyAlignment="1" applyProtection="1">
      <alignment horizontal="center" vertical="center"/>
    </xf>
    <xf numFmtId="0" fontId="68" fillId="0" borderId="201" xfId="2" applyFont="1" applyFill="1" applyBorder="1" applyAlignment="1" applyProtection="1">
      <alignment horizontal="center" vertical="center"/>
    </xf>
    <xf numFmtId="0" fontId="60" fillId="0" borderId="205" xfId="2" applyFont="1" applyFill="1" applyBorder="1" applyAlignment="1" applyProtection="1">
      <alignment horizontal="center" vertical="center"/>
    </xf>
    <xf numFmtId="0" fontId="60" fillId="0" borderId="206" xfId="2" applyFont="1" applyFill="1" applyBorder="1" applyAlignment="1" applyProtection="1">
      <alignment horizontal="center" vertical="center"/>
    </xf>
    <xf numFmtId="0" fontId="60" fillId="0" borderId="207" xfId="2" applyFont="1" applyFill="1" applyBorder="1" applyAlignment="1" applyProtection="1">
      <alignment horizontal="center" vertical="center"/>
    </xf>
    <xf numFmtId="0" fontId="60" fillId="0" borderId="208" xfId="2" applyFont="1" applyFill="1" applyBorder="1" applyAlignment="1" applyProtection="1">
      <alignment horizontal="center" vertical="center"/>
    </xf>
    <xf numFmtId="0" fontId="60" fillId="0" borderId="209" xfId="2" applyFont="1" applyFill="1" applyBorder="1" applyAlignment="1" applyProtection="1">
      <alignment horizontal="center" vertical="center"/>
    </xf>
    <xf numFmtId="0" fontId="60" fillId="0" borderId="210" xfId="2" applyFont="1" applyFill="1" applyBorder="1" applyAlignment="1" applyProtection="1">
      <alignment horizontal="center" vertical="center"/>
    </xf>
    <xf numFmtId="0" fontId="60" fillId="0" borderId="54" xfId="2" applyFont="1" applyBorder="1" applyAlignment="1" applyProtection="1">
      <alignment horizontal="center" vertical="center" wrapText="1"/>
    </xf>
    <xf numFmtId="0" fontId="60" fillId="0" borderId="58" xfId="2" applyFont="1" applyBorder="1" applyAlignment="1" applyProtection="1">
      <alignment horizontal="center" vertical="center" wrapText="1"/>
    </xf>
    <xf numFmtId="0" fontId="60" fillId="0" borderId="70" xfId="2" applyFont="1" applyBorder="1" applyAlignment="1" applyProtection="1">
      <alignment horizontal="center" vertical="center" wrapText="1"/>
    </xf>
    <xf numFmtId="0" fontId="60" fillId="0" borderId="0" xfId="2" applyFont="1" applyAlignment="1" applyProtection="1">
      <alignment horizontal="center" vertical="center" wrapText="1"/>
    </xf>
    <xf numFmtId="0" fontId="60" fillId="0" borderId="122" xfId="2" applyFont="1" applyBorder="1" applyAlignment="1" applyProtection="1">
      <alignment horizontal="center" vertical="center" wrapText="1"/>
    </xf>
    <xf numFmtId="0" fontId="60" fillId="0" borderId="99" xfId="2" applyFont="1" applyBorder="1" applyAlignment="1" applyProtection="1">
      <alignment horizontal="center" vertical="center" wrapText="1"/>
    </xf>
    <xf numFmtId="0" fontId="60" fillId="0" borderId="125" xfId="2" applyFont="1" applyBorder="1" applyAlignment="1" applyProtection="1">
      <alignment horizontal="center" vertical="center" wrapText="1"/>
    </xf>
    <xf numFmtId="0" fontId="60" fillId="0" borderId="84" xfId="2" applyFont="1" applyBorder="1" applyAlignment="1" applyProtection="1">
      <alignment horizontal="center" vertical="center" wrapText="1"/>
    </xf>
    <xf numFmtId="0" fontId="60" fillId="0" borderId="53" xfId="2" applyFont="1" applyBorder="1" applyAlignment="1" applyProtection="1">
      <alignment horizontal="center" vertical="center" textRotation="255" wrapText="1" shrinkToFit="1"/>
    </xf>
    <xf numFmtId="0" fontId="60" fillId="0" borderId="165" xfId="2" applyFont="1" applyBorder="1" applyAlignment="1" applyProtection="1">
      <alignment horizontal="center" vertical="center" textRotation="255" wrapText="1" shrinkToFit="1"/>
    </xf>
    <xf numFmtId="0" fontId="60" fillId="0" borderId="70" xfId="2" applyFont="1" applyBorder="1" applyAlignment="1" applyProtection="1">
      <alignment horizontal="center" vertical="center" textRotation="255" wrapText="1" shrinkToFit="1"/>
    </xf>
    <xf numFmtId="0" fontId="60" fillId="0" borderId="104" xfId="2" applyFont="1" applyBorder="1" applyAlignment="1" applyProtection="1">
      <alignment horizontal="center" vertical="center" textRotation="255" wrapText="1" shrinkToFit="1"/>
    </xf>
    <xf numFmtId="0" fontId="60" fillId="0" borderId="99" xfId="2" applyFont="1" applyBorder="1" applyAlignment="1" applyProtection="1">
      <alignment horizontal="center" vertical="center" textRotation="255" wrapText="1" shrinkToFit="1"/>
    </xf>
    <xf numFmtId="0" fontId="60" fillId="0" borderId="100" xfId="2" applyFont="1" applyBorder="1" applyAlignment="1" applyProtection="1">
      <alignment horizontal="center" vertical="center" textRotation="255" wrapText="1" shrinkToFit="1"/>
    </xf>
    <xf numFmtId="0" fontId="60" fillId="0" borderId="202" xfId="2" applyFont="1" applyFill="1" applyBorder="1" applyAlignment="1" applyProtection="1">
      <alignment horizontal="center" vertical="center"/>
    </xf>
    <xf numFmtId="0" fontId="64" fillId="0" borderId="203" xfId="2" applyFont="1" applyFill="1" applyBorder="1" applyAlignment="1" applyProtection="1">
      <alignment horizontal="center" vertical="center"/>
    </xf>
    <xf numFmtId="0" fontId="64" fillId="0" borderId="204" xfId="2" applyFont="1" applyFill="1" applyBorder="1" applyAlignment="1" applyProtection="1">
      <alignment horizontal="center" vertical="center"/>
    </xf>
    <xf numFmtId="0" fontId="60" fillId="0" borderId="217" xfId="2" applyFont="1" applyFill="1" applyBorder="1" applyAlignment="1" applyProtection="1">
      <alignment horizontal="center" vertical="center"/>
    </xf>
    <xf numFmtId="0" fontId="60" fillId="0" borderId="218" xfId="2" applyFont="1" applyFill="1" applyBorder="1" applyAlignment="1" applyProtection="1">
      <alignment horizontal="center" vertical="center"/>
    </xf>
    <xf numFmtId="0" fontId="60" fillId="0" borderId="212" xfId="2" applyFont="1" applyFill="1" applyBorder="1" applyAlignment="1" applyProtection="1">
      <alignment horizontal="center" vertical="center"/>
    </xf>
    <xf numFmtId="0" fontId="60" fillId="0" borderId="213" xfId="2" applyFont="1" applyFill="1" applyBorder="1" applyAlignment="1" applyProtection="1">
      <alignment horizontal="center" vertical="center"/>
    </xf>
    <xf numFmtId="0" fontId="60" fillId="0" borderId="211" xfId="2" applyFont="1" applyFill="1" applyBorder="1" applyAlignment="1" applyProtection="1">
      <alignment horizontal="center" vertical="center"/>
    </xf>
    <xf numFmtId="0" fontId="60" fillId="0" borderId="214" xfId="2" applyFont="1" applyFill="1" applyBorder="1" applyAlignment="1" applyProtection="1">
      <alignment horizontal="center" vertical="center"/>
    </xf>
    <xf numFmtId="0" fontId="60" fillId="0" borderId="215" xfId="2" applyFont="1" applyFill="1" applyBorder="1" applyAlignment="1" applyProtection="1">
      <alignment horizontal="center" vertical="center"/>
    </xf>
    <xf numFmtId="0" fontId="60" fillId="0" borderId="216" xfId="2" applyFont="1" applyFill="1" applyBorder="1" applyAlignment="1" applyProtection="1">
      <alignment horizontal="center" vertical="center"/>
    </xf>
    <xf numFmtId="0" fontId="60" fillId="0" borderId="63" xfId="2" applyFont="1" applyBorder="1" applyAlignment="1" applyProtection="1">
      <alignment horizontal="center" vertical="center" textRotation="255" shrinkToFit="1"/>
    </xf>
    <xf numFmtId="0" fontId="60" fillId="0" borderId="4" xfId="2" applyFont="1" applyBorder="1" applyAlignment="1" applyProtection="1">
      <alignment horizontal="center" vertical="center" textRotation="255" shrinkToFit="1"/>
    </xf>
    <xf numFmtId="0" fontId="60" fillId="0" borderId="70" xfId="2" applyFont="1" applyBorder="1" applyAlignment="1" applyProtection="1">
      <alignment horizontal="center" vertical="center" textRotation="255" shrinkToFit="1"/>
    </xf>
    <xf numFmtId="0" fontId="60" fillId="0" borderId="104" xfId="2" applyFont="1" applyBorder="1" applyAlignment="1" applyProtection="1">
      <alignment horizontal="center" vertical="center" textRotation="255" shrinkToFit="1"/>
    </xf>
    <xf numFmtId="0" fontId="60" fillId="0" borderId="99" xfId="2" applyFont="1" applyBorder="1" applyAlignment="1" applyProtection="1">
      <alignment horizontal="center" vertical="center" textRotation="255" shrinkToFit="1"/>
    </xf>
    <xf numFmtId="0" fontId="60" fillId="0" borderId="100" xfId="2" applyFont="1" applyBorder="1" applyAlignment="1" applyProtection="1">
      <alignment horizontal="center" vertical="center" textRotation="255" shrinkToFit="1"/>
    </xf>
    <xf numFmtId="0" fontId="60" fillId="0" borderId="45" xfId="2" applyFont="1" applyFill="1" applyBorder="1" applyAlignment="1" applyProtection="1">
      <alignment horizontal="center" vertical="center"/>
    </xf>
    <xf numFmtId="0" fontId="60" fillId="0" borderId="46" xfId="2" applyFont="1" applyFill="1" applyBorder="1" applyAlignment="1" applyProtection="1">
      <alignment horizontal="center" vertical="center"/>
    </xf>
    <xf numFmtId="0" fontId="60" fillId="0" borderId="169" xfId="2" applyFont="1" applyFill="1" applyBorder="1" applyAlignment="1" applyProtection="1">
      <alignment horizontal="center" vertical="center"/>
    </xf>
    <xf numFmtId="0" fontId="60" fillId="0" borderId="36" xfId="2" applyFont="1" applyFill="1" applyBorder="1" applyAlignment="1" applyProtection="1">
      <alignment horizontal="center" vertical="center"/>
    </xf>
    <xf numFmtId="0" fontId="60" fillId="0" borderId="48" xfId="2" applyFont="1" applyFill="1" applyBorder="1" applyAlignment="1" applyProtection="1">
      <alignment horizontal="center" vertical="center"/>
    </xf>
    <xf numFmtId="0" fontId="60" fillId="0" borderId="156" xfId="2" applyFont="1" applyFill="1" applyBorder="1" applyAlignment="1" applyProtection="1">
      <alignment horizontal="center" vertical="center"/>
    </xf>
    <xf numFmtId="0" fontId="60" fillId="0" borderId="37" xfId="2" applyFont="1" applyFill="1" applyBorder="1" applyAlignment="1" applyProtection="1">
      <alignment horizontal="center" vertical="center"/>
    </xf>
    <xf numFmtId="0" fontId="60" fillId="0" borderId="167" xfId="2" applyFont="1" applyFill="1" applyBorder="1" applyAlignment="1" applyProtection="1">
      <alignment horizontal="center" vertical="center"/>
    </xf>
    <xf numFmtId="0" fontId="60" fillId="0" borderId="168" xfId="2" applyFont="1" applyFill="1" applyBorder="1" applyAlignment="1" applyProtection="1">
      <alignment horizontal="center" vertical="center"/>
    </xf>
    <xf numFmtId="0" fontId="60" fillId="0" borderId="219" xfId="2" applyFont="1" applyFill="1" applyBorder="1" applyAlignment="1" applyProtection="1">
      <alignment horizontal="center" vertical="center"/>
    </xf>
    <xf numFmtId="0" fontId="60" fillId="0" borderId="220" xfId="2" applyFont="1" applyFill="1" applyBorder="1" applyAlignment="1" applyProtection="1">
      <alignment horizontal="center" vertical="center"/>
    </xf>
    <xf numFmtId="0" fontId="60" fillId="0" borderId="53" xfId="2" applyFont="1" applyBorder="1" applyAlignment="1" applyProtection="1">
      <alignment horizontal="center" vertical="center" textRotation="255" shrinkToFit="1"/>
    </xf>
    <xf numFmtId="0" fontId="60" fillId="0" borderId="165" xfId="2" applyFont="1" applyBorder="1" applyAlignment="1" applyProtection="1">
      <alignment horizontal="center" vertical="center" textRotation="255" shrinkToFit="1"/>
    </xf>
    <xf numFmtId="0" fontId="60" fillId="0" borderId="59" xfId="2" applyFont="1" applyBorder="1" applyAlignment="1" applyProtection="1">
      <alignment horizontal="center" vertical="center" textRotation="255" shrinkToFit="1"/>
    </xf>
    <xf numFmtId="0" fontId="60" fillId="0" borderId="12" xfId="2" applyFont="1" applyBorder="1" applyAlignment="1" applyProtection="1">
      <alignment horizontal="center" vertical="center" textRotation="255" shrinkToFit="1"/>
    </xf>
    <xf numFmtId="0" fontId="60" fillId="0" borderId="59" xfId="2" applyFont="1" applyBorder="1" applyAlignment="1" applyProtection="1">
      <alignment horizontal="center" vertical="center" textRotation="255" wrapText="1" shrinkToFit="1"/>
    </xf>
    <xf numFmtId="0" fontId="60" fillId="0" borderId="12" xfId="2" applyFont="1" applyBorder="1" applyAlignment="1" applyProtection="1">
      <alignment horizontal="center" vertical="center" textRotation="255" wrapText="1" shrinkToFit="1"/>
    </xf>
    <xf numFmtId="0" fontId="75" fillId="0" borderId="45" xfId="2" applyFont="1" applyBorder="1" applyAlignment="1" applyProtection="1">
      <alignment horizontal="left" vertical="center" wrapText="1"/>
    </xf>
    <xf numFmtId="0" fontId="75" fillId="0" borderId="46" xfId="2" applyFont="1" applyBorder="1" applyAlignment="1" applyProtection="1">
      <alignment horizontal="left" vertical="center" wrapText="1"/>
    </xf>
    <xf numFmtId="0" fontId="75" fillId="0" borderId="169" xfId="2" applyFont="1" applyBorder="1" applyAlignment="1" applyProtection="1">
      <alignment horizontal="left" vertical="center" wrapText="1"/>
    </xf>
    <xf numFmtId="0" fontId="75" fillId="0" borderId="170" xfId="2" applyFont="1" applyBorder="1" applyAlignment="1" applyProtection="1">
      <alignment horizontal="left" vertical="center" shrinkToFit="1"/>
    </xf>
    <xf numFmtId="0" fontId="60" fillId="0" borderId="158" xfId="2" applyFont="1" applyBorder="1" applyAlignment="1" applyProtection="1">
      <alignment horizontal="left" vertical="center" shrinkToFit="1"/>
    </xf>
    <xf numFmtId="0" fontId="60" fillId="0" borderId="159" xfId="2" applyFont="1" applyBorder="1" applyAlignment="1" applyProtection="1">
      <alignment horizontal="left" vertical="center" shrinkToFit="1"/>
    </xf>
    <xf numFmtId="0" fontId="60" fillId="0" borderId="170" xfId="2" applyFont="1" applyFill="1" applyBorder="1" applyAlignment="1" applyProtection="1">
      <alignment horizontal="center" vertical="center"/>
    </xf>
    <xf numFmtId="0" fontId="60" fillId="0" borderId="158" xfId="2" applyFont="1" applyFill="1" applyBorder="1" applyAlignment="1" applyProtection="1">
      <alignment horizontal="center" vertical="center"/>
    </xf>
    <xf numFmtId="0" fontId="60" fillId="0" borderId="171" xfId="2" applyFont="1" applyFill="1" applyBorder="1" applyAlignment="1" applyProtection="1">
      <alignment horizontal="center" vertical="center"/>
    </xf>
    <xf numFmtId="0" fontId="60" fillId="0" borderId="171" xfId="2" applyFont="1" applyBorder="1" applyAlignment="1" applyProtection="1">
      <alignment horizontal="left" vertical="center" shrinkToFit="1"/>
    </xf>
    <xf numFmtId="0" fontId="60" fillId="0" borderId="162" xfId="2" applyFont="1" applyFill="1" applyBorder="1" applyAlignment="1" applyProtection="1">
      <alignment horizontal="center" vertical="center"/>
    </xf>
    <xf numFmtId="0" fontId="60" fillId="0" borderId="51" xfId="2" applyFont="1" applyFill="1" applyBorder="1" applyAlignment="1" applyProtection="1">
      <alignment horizontal="center" vertical="center"/>
    </xf>
    <xf numFmtId="0" fontId="60" fillId="0" borderId="53" xfId="2" applyFont="1" applyBorder="1" applyAlignment="1" applyProtection="1">
      <alignment vertical="center" wrapText="1"/>
    </xf>
    <xf numFmtId="0" fontId="64" fillId="0" borderId="54" xfId="2" applyFont="1" applyBorder="1" applyAlignment="1" applyProtection="1">
      <alignment vertical="center" wrapText="1"/>
    </xf>
    <xf numFmtId="0" fontId="64" fillId="0" borderId="58" xfId="2" applyFont="1" applyBorder="1" applyAlignment="1" applyProtection="1">
      <alignment vertical="center" wrapText="1"/>
    </xf>
    <xf numFmtId="0" fontId="64" fillId="0" borderId="99" xfId="2" applyFont="1" applyBorder="1" applyAlignment="1" applyProtection="1">
      <alignment vertical="center" wrapText="1"/>
    </xf>
    <xf numFmtId="0" fontId="64" fillId="0" borderId="125" xfId="2" applyFont="1" applyBorder="1" applyAlignment="1" applyProtection="1">
      <alignment vertical="center" wrapText="1"/>
    </xf>
    <xf numFmtId="0" fontId="64" fillId="0" borderId="84" xfId="2" applyFont="1" applyBorder="1" applyAlignment="1" applyProtection="1">
      <alignment vertical="center" wrapText="1"/>
    </xf>
    <xf numFmtId="0" fontId="60" fillId="0" borderId="153" xfId="2" applyFont="1" applyFill="1" applyBorder="1" applyAlignment="1" applyProtection="1">
      <alignment horizontal="right" vertical="center"/>
    </xf>
    <xf numFmtId="0" fontId="60" fillId="0" borderId="152" xfId="2" applyFont="1" applyFill="1" applyBorder="1" applyAlignment="1" applyProtection="1">
      <alignment horizontal="right" vertical="center"/>
    </xf>
    <xf numFmtId="0" fontId="60" fillId="0" borderId="170" xfId="2" applyFont="1" applyFill="1" applyBorder="1" applyAlignment="1" applyProtection="1">
      <alignment horizontal="right" vertical="center"/>
    </xf>
    <xf numFmtId="0" fontId="64" fillId="0" borderId="158" xfId="2" applyFont="1" applyFill="1" applyBorder="1" applyAlignment="1" applyProtection="1">
      <alignment horizontal="right" vertical="center"/>
    </xf>
    <xf numFmtId="0" fontId="7" fillId="0" borderId="58" xfId="2" applyBorder="1" applyAlignment="1" applyProtection="1">
      <alignment vertical="center" wrapText="1"/>
    </xf>
    <xf numFmtId="0" fontId="7" fillId="0" borderId="99" xfId="2" applyBorder="1" applyAlignment="1" applyProtection="1">
      <alignment vertical="center" wrapText="1"/>
    </xf>
    <xf numFmtId="0" fontId="7" fillId="0" borderId="84" xfId="2" applyBorder="1" applyAlignment="1" applyProtection="1">
      <alignment vertical="center" wrapText="1"/>
    </xf>
    <xf numFmtId="0" fontId="7" fillId="0" borderId="165" xfId="2" applyBorder="1" applyProtection="1">
      <alignment vertical="center"/>
    </xf>
    <xf numFmtId="0" fontId="64" fillId="0" borderId="132" xfId="2" applyFont="1" applyBorder="1" applyAlignment="1" applyProtection="1">
      <alignment horizontal="center" vertical="center" wrapText="1"/>
    </xf>
    <xf numFmtId="0" fontId="7" fillId="0" borderId="54" xfId="2" applyBorder="1" applyAlignment="1" applyProtection="1">
      <alignment horizontal="center" vertical="center"/>
    </xf>
    <xf numFmtId="0" fontId="60" fillId="0" borderId="223" xfId="2" applyFont="1" applyFill="1" applyBorder="1" applyAlignment="1" applyProtection="1">
      <alignment horizontal="center" vertical="center"/>
    </xf>
    <xf numFmtId="0" fontId="7" fillId="0" borderId="223" xfId="2" applyFill="1" applyBorder="1" applyAlignment="1" applyProtection="1">
      <alignment horizontal="center" vertical="center"/>
    </xf>
    <xf numFmtId="0" fontId="60" fillId="0" borderId="130" xfId="2" applyFont="1" applyBorder="1" applyProtection="1">
      <alignment vertical="center"/>
    </xf>
    <xf numFmtId="0" fontId="7" fillId="0" borderId="137" xfId="2" applyBorder="1" applyProtection="1">
      <alignment vertical="center"/>
    </xf>
    <xf numFmtId="0" fontId="7" fillId="0" borderId="134" xfId="2" applyBorder="1" applyProtection="1">
      <alignment vertical="center"/>
    </xf>
    <xf numFmtId="0" fontId="64" fillId="0" borderId="128" xfId="2" applyFont="1" applyBorder="1" applyAlignment="1" applyProtection="1">
      <alignment horizontal="center" vertical="center" wrapText="1"/>
    </xf>
    <xf numFmtId="0" fontId="7" fillId="0" borderId="137" xfId="2" applyBorder="1" applyAlignment="1" applyProtection="1">
      <alignment horizontal="center" vertical="center"/>
    </xf>
    <xf numFmtId="0" fontId="60" fillId="0" borderId="201" xfId="2" applyFont="1" applyFill="1" applyBorder="1" applyAlignment="1" applyProtection="1">
      <alignment horizontal="center" vertical="center"/>
    </xf>
    <xf numFmtId="0" fontId="7" fillId="0" borderId="201" xfId="2" applyFill="1" applyBorder="1" applyAlignment="1" applyProtection="1">
      <alignment horizontal="center" vertical="center"/>
    </xf>
    <xf numFmtId="0" fontId="60" fillId="0" borderId="221" xfId="2" applyFont="1" applyFill="1" applyBorder="1" applyAlignment="1" applyProtection="1">
      <alignment horizontal="center" vertical="center"/>
    </xf>
    <xf numFmtId="0" fontId="75" fillId="0" borderId="172" xfId="2" applyFont="1" applyBorder="1" applyAlignment="1" applyProtection="1">
      <alignment horizontal="left" vertical="center" shrinkToFit="1"/>
    </xf>
    <xf numFmtId="0" fontId="60" fillId="0" borderId="173" xfId="2" applyFont="1" applyBorder="1" applyAlignment="1" applyProtection="1">
      <alignment horizontal="left" vertical="center" shrinkToFit="1"/>
    </xf>
    <xf numFmtId="0" fontId="60" fillId="0" borderId="176" xfId="2" applyFont="1" applyBorder="1" applyAlignment="1" applyProtection="1">
      <alignment horizontal="left" vertical="center" shrinkToFit="1"/>
    </xf>
    <xf numFmtId="0" fontId="60" fillId="0" borderId="222" xfId="2" applyFont="1" applyFill="1" applyBorder="1" applyAlignment="1" applyProtection="1">
      <alignment horizontal="center" vertical="center"/>
    </xf>
    <xf numFmtId="0" fontId="64" fillId="0" borderId="8" xfId="2" applyFont="1" applyBorder="1" applyAlignment="1" applyProtection="1">
      <alignment horizontal="left" vertical="center" wrapText="1"/>
    </xf>
    <xf numFmtId="193" fontId="69" fillId="0" borderId="7" xfId="2" applyNumberFormat="1" applyFont="1" applyFill="1" applyBorder="1" applyAlignment="1" applyProtection="1">
      <alignment horizontal="right" vertical="center"/>
    </xf>
    <xf numFmtId="0" fontId="60" fillId="0" borderId="81" xfId="2" applyFont="1" applyBorder="1" applyAlignment="1" applyProtection="1">
      <alignment horizontal="left" vertical="center"/>
    </xf>
    <xf numFmtId="0" fontId="60" fillId="0" borderId="82" xfId="2" applyFont="1" applyBorder="1" applyAlignment="1" applyProtection="1">
      <alignment horizontal="left" vertical="center"/>
    </xf>
    <xf numFmtId="0" fontId="60" fillId="0" borderId="83" xfId="2" applyFont="1" applyBorder="1" applyAlignment="1" applyProtection="1">
      <alignment horizontal="left" vertical="center"/>
    </xf>
    <xf numFmtId="0" fontId="60" fillId="0" borderId="87" xfId="2" applyFont="1" applyBorder="1" applyAlignment="1" applyProtection="1">
      <alignment vertical="center" shrinkToFit="1"/>
    </xf>
    <xf numFmtId="0" fontId="60" fillId="0" borderId="135" xfId="2" applyFont="1" applyBorder="1" applyAlignment="1" applyProtection="1">
      <alignment vertical="center" shrinkToFit="1"/>
    </xf>
    <xf numFmtId="0" fontId="60" fillId="0" borderId="107" xfId="2" applyFont="1" applyBorder="1" applyAlignment="1" applyProtection="1">
      <alignment vertical="center" shrinkToFit="1"/>
    </xf>
    <xf numFmtId="0" fontId="60" fillId="0" borderId="11" xfId="2" applyFont="1" applyBorder="1" applyAlignment="1" applyProtection="1">
      <alignment vertical="center" shrinkToFit="1"/>
    </xf>
    <xf numFmtId="0" fontId="60" fillId="0" borderId="10" xfId="2" applyFont="1" applyBorder="1" applyAlignment="1" applyProtection="1">
      <alignment vertical="center" shrinkToFit="1"/>
    </xf>
    <xf numFmtId="0" fontId="60" fillId="0" borderId="62" xfId="2" applyFont="1" applyBorder="1" applyAlignment="1" applyProtection="1">
      <alignment vertical="center" shrinkToFit="1"/>
    </xf>
    <xf numFmtId="0" fontId="60" fillId="0" borderId="128" xfId="2" applyFont="1" applyBorder="1" applyAlignment="1" applyProtection="1">
      <alignment horizontal="center" vertical="center"/>
    </xf>
    <xf numFmtId="0" fontId="60" fillId="0" borderId="137" xfId="2" applyFont="1" applyBorder="1" applyAlignment="1" applyProtection="1">
      <alignment horizontal="center" vertical="center"/>
    </xf>
    <xf numFmtId="0" fontId="60" fillId="0" borderId="131" xfId="2" applyFont="1" applyBorder="1" applyAlignment="1" applyProtection="1">
      <alignment horizontal="center" vertical="center"/>
    </xf>
    <xf numFmtId="0" fontId="60" fillId="0" borderId="5" xfId="2" applyFont="1" applyBorder="1" applyAlignment="1" applyProtection="1">
      <alignment horizontal="center" vertical="center"/>
    </xf>
    <xf numFmtId="0" fontId="60" fillId="0" borderId="7" xfId="2" applyFont="1" applyBorder="1" applyAlignment="1" applyProtection="1">
      <alignment horizontal="center" vertical="center"/>
    </xf>
    <xf numFmtId="0" fontId="60" fillId="0" borderId="6" xfId="2" applyFont="1" applyBorder="1" applyAlignment="1" applyProtection="1">
      <alignment horizontal="center" vertical="center"/>
    </xf>
    <xf numFmtId="0" fontId="60" fillId="0" borderId="177" xfId="2" applyFont="1" applyBorder="1" applyAlignment="1" applyProtection="1">
      <alignment horizontal="left" vertical="center"/>
    </xf>
    <xf numFmtId="0" fontId="60" fillId="0" borderId="178" xfId="2" applyFont="1" applyBorder="1" applyAlignment="1" applyProtection="1">
      <alignment horizontal="left" vertical="center"/>
    </xf>
    <xf numFmtId="0" fontId="60" fillId="0" borderId="179" xfId="2" applyFont="1" applyBorder="1" applyAlignment="1" applyProtection="1">
      <alignment horizontal="left" vertical="center"/>
    </xf>
    <xf numFmtId="0" fontId="64" fillId="0" borderId="5" xfId="2" applyFont="1" applyBorder="1" applyAlignment="1" applyProtection="1">
      <alignment horizontal="left" vertical="center" wrapText="1"/>
    </xf>
    <xf numFmtId="0" fontId="64" fillId="0" borderId="7" xfId="2" applyFont="1" applyBorder="1" applyAlignment="1" applyProtection="1">
      <alignment horizontal="left" vertical="center" wrapText="1"/>
    </xf>
    <xf numFmtId="0" fontId="64" fillId="0" borderId="6" xfId="2" applyFont="1" applyBorder="1" applyAlignment="1" applyProtection="1">
      <alignment horizontal="left" vertical="center" wrapText="1"/>
    </xf>
    <xf numFmtId="38" fontId="69" fillId="7" borderId="5" xfId="2" applyNumberFormat="1" applyFont="1" applyFill="1" applyBorder="1" applyAlignment="1" applyProtection="1">
      <alignment horizontal="right"/>
    </xf>
    <xf numFmtId="38" fontId="69" fillId="7" borderId="7" xfId="2" applyNumberFormat="1" applyFont="1" applyFill="1" applyBorder="1" applyAlignment="1" applyProtection="1">
      <alignment horizontal="right"/>
    </xf>
    <xf numFmtId="38" fontId="69" fillId="7" borderId="6" xfId="2" applyNumberFormat="1" applyFont="1" applyFill="1" applyBorder="1" applyAlignment="1" applyProtection="1">
      <alignment horizontal="right"/>
    </xf>
    <xf numFmtId="193" fontId="69" fillId="7" borderId="7" xfId="2" applyNumberFormat="1" applyFont="1" applyFill="1" applyBorder="1" applyAlignment="1">
      <alignment horizontal="right" vertical="center"/>
    </xf>
    <xf numFmtId="193" fontId="69" fillId="7" borderId="7" xfId="2" applyNumberFormat="1" applyFont="1" applyFill="1" applyBorder="1" applyAlignment="1" applyProtection="1">
      <alignment horizontal="right" vertical="center"/>
    </xf>
    <xf numFmtId="193" fontId="69" fillId="2" borderId="7" xfId="2" applyNumberFormat="1" applyFont="1" applyFill="1" applyBorder="1" applyAlignment="1" applyProtection="1">
      <alignment horizontal="right" vertical="center"/>
      <protection locked="0"/>
    </xf>
    <xf numFmtId="0" fontId="76" fillId="8" borderId="7" xfId="2" applyFont="1" applyFill="1" applyBorder="1" applyAlignment="1" applyProtection="1">
      <alignment horizontal="left" vertical="center" wrapText="1"/>
    </xf>
    <xf numFmtId="0" fontId="76" fillId="8" borderId="6" xfId="2" applyFont="1" applyFill="1" applyBorder="1" applyAlignment="1" applyProtection="1">
      <alignment horizontal="left" vertical="center" wrapText="1"/>
    </xf>
    <xf numFmtId="0" fontId="64" fillId="2" borderId="5" xfId="2" applyFont="1" applyFill="1" applyBorder="1" applyAlignment="1" applyProtection="1">
      <alignment horizontal="center" vertical="center" wrapText="1"/>
      <protection locked="0"/>
    </xf>
    <xf numFmtId="0" fontId="64" fillId="2" borderId="7" xfId="2" applyFont="1" applyFill="1" applyBorder="1" applyAlignment="1" applyProtection="1">
      <alignment horizontal="center" vertical="center" wrapText="1"/>
      <protection locked="0"/>
    </xf>
    <xf numFmtId="0" fontId="64" fillId="2" borderId="6" xfId="2" applyFont="1" applyFill="1" applyBorder="1" applyAlignment="1" applyProtection="1">
      <alignment horizontal="center" vertical="center" wrapText="1"/>
      <protection locked="0"/>
    </xf>
    <xf numFmtId="0" fontId="60" fillId="0" borderId="7" xfId="2" applyFont="1" applyBorder="1" applyAlignment="1" applyProtection="1">
      <alignment horizontal="distributed"/>
    </xf>
    <xf numFmtId="0" fontId="64" fillId="0" borderId="0" xfId="2" applyFont="1" applyAlignment="1" applyProtection="1">
      <alignment horizontal="center" vertical="center"/>
    </xf>
    <xf numFmtId="0" fontId="64" fillId="0" borderId="3" xfId="2" applyFont="1" applyBorder="1" applyAlignment="1" applyProtection="1">
      <alignment horizontal="left" vertical="center" wrapText="1"/>
    </xf>
    <xf numFmtId="0" fontId="64" fillId="0" borderId="2" xfId="2" applyFont="1" applyBorder="1" applyAlignment="1" applyProtection="1">
      <alignment horizontal="left" vertical="center" wrapText="1"/>
    </xf>
    <xf numFmtId="0" fontId="64" fillId="0" borderId="4" xfId="2" applyFont="1" applyBorder="1" applyAlignment="1" applyProtection="1">
      <alignment horizontal="left" vertical="center" wrapText="1"/>
    </xf>
    <xf numFmtId="193" fontId="69" fillId="0" borderId="7" xfId="2" applyNumberFormat="1" applyFont="1" applyBorder="1" applyAlignment="1" applyProtection="1">
      <alignment horizontal="right" vertical="center"/>
    </xf>
    <xf numFmtId="0" fontId="66" fillId="0" borderId="0" xfId="2" applyFont="1" applyAlignment="1" applyProtection="1">
      <alignment horizontal="left" vertical="top" wrapText="1"/>
    </xf>
    <xf numFmtId="0" fontId="7" fillId="0" borderId="0" xfId="2" applyAlignment="1" applyProtection="1">
      <alignment horizontal="left" vertical="top" wrapText="1"/>
    </xf>
    <xf numFmtId="0" fontId="60" fillId="2" borderId="0" xfId="2" applyFont="1" applyFill="1" applyAlignment="1" applyProtection="1">
      <alignment horizontal="left" shrinkToFit="1"/>
      <protection locked="0"/>
    </xf>
    <xf numFmtId="0" fontId="60" fillId="0" borderId="0" xfId="2" applyFont="1" applyAlignment="1" applyProtection="1">
      <alignment horizontal="center" vertical="center"/>
    </xf>
    <xf numFmtId="0" fontId="60" fillId="0" borderId="10" xfId="2" applyFont="1" applyBorder="1" applyAlignment="1" applyProtection="1">
      <alignment horizontal="distributed"/>
    </xf>
    <xf numFmtId="0" fontId="87" fillId="0" borderId="6" xfId="5" applyFont="1" applyBorder="1" applyAlignment="1">
      <alignment horizontal="center" vertical="center" wrapText="1" shrinkToFit="1"/>
    </xf>
    <xf numFmtId="0" fontId="87" fillId="0" borderId="8" xfId="5" applyFont="1" applyBorder="1" applyAlignment="1">
      <alignment horizontal="center" vertical="center" wrapText="1" shrinkToFit="1"/>
    </xf>
    <xf numFmtId="0" fontId="89" fillId="8" borderId="108" xfId="5" applyFont="1" applyFill="1" applyBorder="1" applyAlignment="1">
      <alignment horizontal="center" vertical="center"/>
    </xf>
    <xf numFmtId="0" fontId="89" fillId="8" borderId="62" xfId="5" applyFont="1" applyFill="1" applyBorder="1" applyAlignment="1">
      <alignment horizontal="center" vertical="center"/>
    </xf>
    <xf numFmtId="0" fontId="89" fillId="8" borderId="5" xfId="4" applyFont="1" applyFill="1" applyBorder="1" applyAlignment="1">
      <alignment horizontal="center" vertical="center"/>
    </xf>
    <xf numFmtId="0" fontId="89" fillId="8" borderId="7" xfId="4" applyFont="1" applyFill="1" applyBorder="1" applyAlignment="1">
      <alignment horizontal="center" vertical="center"/>
    </xf>
    <xf numFmtId="0" fontId="89" fillId="8" borderId="6" xfId="4" applyFont="1" applyFill="1" applyBorder="1" applyAlignment="1">
      <alignment horizontal="center" vertical="center"/>
    </xf>
    <xf numFmtId="0" fontId="90" fillId="8" borderId="90" xfId="6" applyFont="1" applyFill="1" applyBorder="1" applyAlignment="1">
      <alignment horizontal="center" vertical="center" wrapText="1" shrinkToFit="1"/>
    </xf>
    <xf numFmtId="0" fontId="90" fillId="8" borderId="8" xfId="6" applyFont="1" applyFill="1" applyBorder="1" applyAlignment="1">
      <alignment horizontal="center" vertical="center" wrapText="1" shrinkToFit="1"/>
    </xf>
    <xf numFmtId="0" fontId="82" fillId="0" borderId="88" xfId="5" applyFont="1" applyBorder="1" applyAlignment="1">
      <alignment horizontal="center" vertical="center"/>
    </xf>
    <xf numFmtId="0" fontId="82" fillId="0" borderId="85" xfId="5" applyFont="1" applyBorder="1" applyAlignment="1">
      <alignment horizontal="center" vertical="center"/>
    </xf>
    <xf numFmtId="0" fontId="82" fillId="0" borderId="103" xfId="5" applyFont="1" applyBorder="1" applyAlignment="1">
      <alignment horizontal="center" vertical="center"/>
    </xf>
    <xf numFmtId="0" fontId="83" fillId="0" borderId="54" xfId="4" applyFont="1" applyBorder="1" applyAlignment="1">
      <alignment horizontal="center" vertical="center" wrapText="1"/>
    </xf>
    <xf numFmtId="0" fontId="83" fillId="0" borderId="58" xfId="4" applyFont="1" applyBorder="1" applyAlignment="1">
      <alignment horizontal="center" vertical="center" wrapText="1"/>
    </xf>
    <xf numFmtId="0" fontId="83" fillId="0" borderId="0" xfId="4" applyFont="1" applyAlignment="1">
      <alignment horizontal="center" vertical="center" wrapText="1"/>
    </xf>
    <xf numFmtId="0" fontId="83" fillId="0" borderId="122" xfId="4" applyFont="1" applyBorder="1" applyAlignment="1">
      <alignment horizontal="center" vertical="center" wrapText="1"/>
    </xf>
    <xf numFmtId="0" fontId="83" fillId="0" borderId="125" xfId="4" applyFont="1" applyBorder="1" applyAlignment="1">
      <alignment horizontal="center" vertical="center" wrapText="1"/>
    </xf>
    <xf numFmtId="0" fontId="83" fillId="0" borderId="84" xfId="4" applyFont="1" applyBorder="1" applyAlignment="1">
      <alignment horizontal="center" vertical="center" wrapText="1"/>
    </xf>
    <xf numFmtId="0" fontId="85" fillId="0" borderId="0" xfId="5" applyFont="1" applyAlignment="1">
      <alignment horizontal="left" vertical="center"/>
    </xf>
    <xf numFmtId="0" fontId="87" fillId="0" borderId="8" xfId="5" applyFont="1" applyBorder="1" applyAlignment="1">
      <alignment horizontal="center" vertical="center"/>
    </xf>
    <xf numFmtId="0" fontId="87" fillId="0" borderId="8" xfId="5" applyFont="1" applyBorder="1" applyAlignment="1">
      <alignment horizontal="center" vertical="center" wrapText="1"/>
    </xf>
    <xf numFmtId="0" fontId="90" fillId="8" borderId="3" xfId="6" applyFont="1" applyFill="1" applyBorder="1" applyAlignment="1">
      <alignment horizontal="center" vertical="center" wrapText="1" shrinkToFit="1"/>
    </xf>
    <xf numFmtId="0" fontId="90" fillId="8" borderId="13" xfId="6" applyFont="1" applyFill="1" applyBorder="1" applyAlignment="1">
      <alignment horizontal="center" vertical="center" wrapText="1" shrinkToFit="1"/>
    </xf>
    <xf numFmtId="0" fontId="90" fillId="8" borderId="11" xfId="6" applyFont="1" applyFill="1" applyBorder="1" applyAlignment="1">
      <alignment horizontal="center" vertical="center" wrapText="1" shrinkToFit="1"/>
    </xf>
    <xf numFmtId="0" fontId="90" fillId="10" borderId="8" xfId="6" applyFont="1" applyFill="1" applyBorder="1" applyAlignment="1">
      <alignment horizontal="center" vertical="center" wrapText="1" shrinkToFit="1"/>
    </xf>
    <xf numFmtId="0" fontId="90" fillId="8" borderId="60" xfId="6" applyFont="1" applyFill="1" applyBorder="1" applyAlignment="1">
      <alignment horizontal="center" vertical="center" wrapText="1" shrinkToFit="1"/>
    </xf>
    <xf numFmtId="0" fontId="90" fillId="8" borderId="5" xfId="5" applyFont="1" applyFill="1" applyBorder="1" applyAlignment="1">
      <alignment horizontal="center" vertical="center" wrapText="1"/>
    </xf>
    <xf numFmtId="0" fontId="90" fillId="8" borderId="7" xfId="5" applyFont="1" applyFill="1" applyBorder="1" applyAlignment="1">
      <alignment horizontal="center" vertical="center" wrapText="1"/>
    </xf>
    <xf numFmtId="0" fontId="90" fillId="8" borderId="6" xfId="5" applyFont="1" applyFill="1" applyBorder="1" applyAlignment="1">
      <alignment horizontal="center" vertical="center" wrapText="1"/>
    </xf>
    <xf numFmtId="0" fontId="85" fillId="8" borderId="55" xfId="5" applyFont="1" applyFill="1" applyBorder="1" applyAlignment="1">
      <alignment horizontal="center" vertical="center"/>
    </xf>
    <xf numFmtId="0" fontId="85" fillId="8" borderId="56" xfId="5" applyFont="1" applyFill="1" applyBorder="1" applyAlignment="1">
      <alignment horizontal="center" vertical="center"/>
    </xf>
    <xf numFmtId="0" fontId="85" fillId="8" borderId="87" xfId="5" applyFont="1" applyFill="1" applyBorder="1" applyAlignment="1">
      <alignment horizontal="center" vertical="center"/>
    </xf>
    <xf numFmtId="0" fontId="85" fillId="8" borderId="57" xfId="5" applyFont="1" applyFill="1" applyBorder="1" applyAlignment="1">
      <alignment horizontal="center" vertical="center"/>
    </xf>
    <xf numFmtId="0" fontId="85" fillId="8" borderId="106" xfId="4" applyFont="1" applyFill="1" applyBorder="1" applyAlignment="1">
      <alignment horizontal="center" vertical="center"/>
    </xf>
    <xf numFmtId="0" fontId="85" fillId="8" borderId="54" xfId="4" applyFont="1" applyFill="1" applyBorder="1" applyAlignment="1">
      <alignment horizontal="center" vertical="center"/>
    </xf>
    <xf numFmtId="0" fontId="85" fillId="8" borderId="135" xfId="4" applyFont="1" applyFill="1" applyBorder="1" applyAlignment="1">
      <alignment horizontal="center" vertical="center"/>
    </xf>
    <xf numFmtId="0" fontId="85" fillId="8" borderId="107" xfId="4" applyFont="1" applyFill="1" applyBorder="1" applyAlignment="1">
      <alignment horizontal="center" vertical="center"/>
    </xf>
    <xf numFmtId="0" fontId="90" fillId="8" borderId="6" xfId="6" applyFont="1" applyFill="1" applyBorder="1" applyAlignment="1">
      <alignment horizontal="center" vertical="center" wrapText="1" shrinkToFit="1"/>
    </xf>
    <xf numFmtId="0" fontId="90" fillId="10" borderId="91" xfId="6" applyFont="1" applyFill="1" applyBorder="1" applyAlignment="1">
      <alignment horizontal="center" vertical="center" wrapText="1" shrinkToFit="1"/>
    </xf>
    <xf numFmtId="0" fontId="90" fillId="8" borderId="133" xfId="6" applyFont="1" applyFill="1" applyBorder="1" applyAlignment="1">
      <alignment horizontal="center" vertical="center" wrapText="1" shrinkToFit="1"/>
    </xf>
    <xf numFmtId="0" fontId="90" fillId="8" borderId="164" xfId="6" applyFont="1" applyFill="1" applyBorder="1" applyAlignment="1">
      <alignment horizontal="center" vertical="center" wrapText="1" shrinkToFit="1"/>
    </xf>
    <xf numFmtId="0" fontId="90" fillId="8" borderId="5" xfId="6" applyFont="1" applyFill="1" applyBorder="1" applyAlignment="1">
      <alignment horizontal="center" vertical="center" shrinkToFit="1"/>
    </xf>
    <xf numFmtId="0" fontId="90" fillId="8" borderId="7" xfId="6" applyFont="1" applyFill="1" applyBorder="1" applyAlignment="1">
      <alignment horizontal="center" vertical="center" shrinkToFit="1"/>
    </xf>
    <xf numFmtId="0" fontId="90" fillId="8" borderId="1" xfId="5" applyFont="1" applyFill="1" applyBorder="1" applyAlignment="1">
      <alignment horizontal="center" vertical="center" wrapText="1"/>
    </xf>
    <xf numFmtId="0" fontId="90" fillId="8" borderId="9" xfId="5" applyFont="1" applyFill="1" applyBorder="1" applyAlignment="1">
      <alignment horizontal="center" vertical="center" wrapText="1"/>
    </xf>
    <xf numFmtId="0" fontId="87" fillId="0" borderId="9" xfId="5" applyFont="1" applyBorder="1" applyAlignment="1" applyProtection="1">
      <alignment horizontal="left" vertical="center" shrinkToFit="1"/>
      <protection locked="0"/>
    </xf>
    <xf numFmtId="38" fontId="87" fillId="8" borderId="183" xfId="5" applyNumberFormat="1" applyFont="1" applyFill="1" applyBorder="1" applyAlignment="1" applyProtection="1">
      <alignment horizontal="center" vertical="center" shrinkToFit="1"/>
    </xf>
    <xf numFmtId="38" fontId="87" fillId="8" borderId="187" xfId="5" applyNumberFormat="1" applyFont="1" applyFill="1" applyBorder="1" applyAlignment="1" applyProtection="1">
      <alignment horizontal="center" vertical="center" shrinkToFit="1"/>
    </xf>
    <xf numFmtId="0" fontId="87" fillId="8" borderId="183" xfId="5" applyFont="1" applyFill="1" applyBorder="1" applyAlignment="1" applyProtection="1">
      <alignment horizontal="center" vertical="center" shrinkToFit="1"/>
    </xf>
    <xf numFmtId="0" fontId="87" fillId="8" borderId="187" xfId="5" applyFont="1" applyFill="1" applyBorder="1" applyAlignment="1" applyProtection="1">
      <alignment horizontal="center" vertical="center" shrinkToFit="1"/>
    </xf>
    <xf numFmtId="0" fontId="87" fillId="8" borderId="190" xfId="5" applyFont="1" applyFill="1" applyBorder="1" applyAlignment="1" applyProtection="1">
      <alignment horizontal="center" vertical="center" shrinkToFit="1"/>
    </xf>
    <xf numFmtId="38" fontId="87" fillId="0" borderId="184" xfId="5" applyNumberFormat="1" applyFont="1" applyBorder="1" applyAlignment="1" applyProtection="1">
      <alignment horizontal="center" vertical="center" shrinkToFit="1"/>
    </xf>
    <xf numFmtId="38" fontId="87" fillId="0" borderId="188" xfId="5" applyNumberFormat="1" applyFont="1" applyBorder="1" applyAlignment="1" applyProtection="1">
      <alignment horizontal="center" vertical="center" shrinkToFit="1"/>
    </xf>
    <xf numFmtId="38" fontId="87" fillId="0" borderId="196" xfId="5" applyNumberFormat="1" applyFont="1" applyBorder="1" applyAlignment="1" applyProtection="1">
      <alignment horizontal="center" vertical="center" shrinkToFit="1"/>
    </xf>
    <xf numFmtId="38" fontId="87" fillId="0" borderId="91" xfId="5" applyNumberFormat="1" applyFont="1" applyBorder="1" applyAlignment="1" applyProtection="1">
      <alignment horizontal="center" vertical="center" shrinkToFit="1"/>
    </xf>
    <xf numFmtId="0" fontId="87" fillId="0" borderId="8" xfId="5" applyFont="1" applyBorder="1" applyAlignment="1" applyProtection="1">
      <alignment horizontal="left" vertical="center" shrinkToFit="1"/>
      <protection locked="0"/>
    </xf>
    <xf numFmtId="0" fontId="87" fillId="0" borderId="5" xfId="5" applyFont="1" applyBorder="1" applyAlignment="1" applyProtection="1">
      <alignment horizontal="left" vertical="center" shrinkToFit="1"/>
      <protection locked="0"/>
    </xf>
    <xf numFmtId="0" fontId="87" fillId="0" borderId="7" xfId="5" applyFont="1" applyBorder="1" applyAlignment="1" applyProtection="1">
      <alignment horizontal="left" vertical="center" shrinkToFit="1"/>
      <protection locked="0"/>
    </xf>
    <xf numFmtId="0" fontId="87" fillId="0" borderId="6" xfId="5" applyFont="1" applyBorder="1" applyAlignment="1" applyProtection="1">
      <alignment horizontal="left" vertical="center" shrinkToFit="1"/>
      <protection locked="0"/>
    </xf>
    <xf numFmtId="0" fontId="93" fillId="8" borderId="6" xfId="5" applyNumberFormat="1" applyFont="1" applyFill="1" applyBorder="1" applyAlignment="1" applyProtection="1">
      <alignment horizontal="left" vertical="center" shrinkToFit="1"/>
      <protection locked="0"/>
    </xf>
    <xf numFmtId="0" fontId="93" fillId="8" borderId="8" xfId="5" applyNumberFormat="1" applyFont="1" applyFill="1" applyBorder="1" applyAlignment="1" applyProtection="1">
      <alignment horizontal="left" vertical="center" shrinkToFit="1"/>
      <protection locked="0"/>
    </xf>
    <xf numFmtId="0" fontId="87" fillId="0" borderId="6" xfId="5" applyNumberFormat="1" applyFont="1" applyBorder="1" applyAlignment="1" applyProtection="1">
      <alignment horizontal="left" vertical="center" shrinkToFit="1"/>
      <protection locked="0"/>
    </xf>
    <xf numFmtId="0" fontId="87" fillId="0" borderId="8" xfId="5" applyNumberFormat="1" applyFont="1" applyBorder="1" applyAlignment="1" applyProtection="1">
      <alignment horizontal="left" vertical="center" shrinkToFit="1"/>
      <protection locked="0"/>
    </xf>
    <xf numFmtId="38" fontId="87" fillId="0" borderId="185" xfId="5" applyNumberFormat="1" applyFont="1" applyBorder="1" applyAlignment="1" applyProtection="1">
      <alignment horizontal="center" vertical="center" shrinkToFit="1"/>
    </xf>
    <xf numFmtId="38" fontId="87" fillId="0" borderId="189" xfId="5" applyNumberFormat="1" applyFont="1" applyBorder="1" applyAlignment="1" applyProtection="1">
      <alignment horizontal="center" vertical="center" shrinkToFit="1"/>
    </xf>
    <xf numFmtId="38" fontId="87" fillId="0" borderId="191" xfId="5" applyNumberFormat="1" applyFont="1" applyBorder="1" applyAlignment="1" applyProtection="1">
      <alignment horizontal="center" vertical="center" shrinkToFit="1"/>
    </xf>
    <xf numFmtId="0" fontId="93" fillId="8" borderId="6" xfId="5" applyNumberFormat="1" applyFont="1" applyFill="1" applyBorder="1" applyAlignment="1" applyProtection="1">
      <alignment horizontal="left" vertical="center" wrapText="1" shrinkToFit="1"/>
      <protection locked="0"/>
    </xf>
    <xf numFmtId="0" fontId="93" fillId="0" borderId="6" xfId="5" applyNumberFormat="1" applyFont="1" applyBorder="1" applyAlignment="1" applyProtection="1">
      <alignment horizontal="left" vertical="center" shrinkToFit="1"/>
      <protection locked="0"/>
    </xf>
    <xf numFmtId="0" fontId="93" fillId="0" borderId="8" xfId="5" applyNumberFormat="1" applyFont="1" applyBorder="1" applyAlignment="1" applyProtection="1">
      <alignment horizontal="left" vertical="center" shrinkToFit="1"/>
      <protection locked="0"/>
    </xf>
    <xf numFmtId="0" fontId="87" fillId="0" borderId="14" xfId="5" applyFont="1" applyBorder="1" applyAlignment="1" applyProtection="1">
      <alignment horizontal="left" vertical="center" shrinkToFit="1"/>
      <protection locked="0"/>
    </xf>
    <xf numFmtId="0" fontId="87" fillId="0" borderId="50" xfId="5" applyFont="1" applyBorder="1" applyAlignment="1">
      <alignment horizontal="center" vertical="center" shrinkToFit="1"/>
    </xf>
    <xf numFmtId="0" fontId="87" fillId="0" borderId="51" xfId="5" applyFont="1" applyBorder="1" applyAlignment="1">
      <alignment horizontal="center" vertical="center" shrinkToFit="1"/>
    </xf>
    <xf numFmtId="0" fontId="87" fillId="8" borderId="197" xfId="5" applyNumberFormat="1" applyFont="1" applyFill="1" applyBorder="1" applyAlignment="1">
      <alignment horizontal="left" vertical="center" shrinkToFit="1"/>
    </xf>
    <xf numFmtId="0" fontId="87" fillId="8" borderId="181" xfId="5" applyNumberFormat="1" applyFont="1" applyFill="1" applyBorder="1" applyAlignment="1">
      <alignment horizontal="left" vertical="center" shrinkToFit="1"/>
    </xf>
    <xf numFmtId="0" fontId="87" fillId="0" borderId="0" xfId="4" applyFont="1" applyAlignment="1">
      <alignment horizontal="left" vertical="top" wrapText="1"/>
    </xf>
    <xf numFmtId="0" fontId="87" fillId="0" borderId="0" xfId="4" applyFont="1" applyAlignment="1">
      <alignment horizontal="left" vertical="top"/>
    </xf>
    <xf numFmtId="0" fontId="90" fillId="0" borderId="5" xfId="4" applyFont="1" applyBorder="1" applyAlignment="1">
      <alignment horizontal="left" vertical="center" wrapText="1"/>
    </xf>
    <xf numFmtId="0" fontId="90" fillId="0" borderId="7" xfId="4" applyFont="1" applyBorder="1" applyAlignment="1">
      <alignment horizontal="left" vertical="center" wrapText="1"/>
    </xf>
    <xf numFmtId="0" fontId="90" fillId="0" borderId="6" xfId="4" applyFont="1" applyBorder="1" applyAlignment="1">
      <alignment horizontal="left" vertical="center" wrapText="1"/>
    </xf>
    <xf numFmtId="0" fontId="87" fillId="0" borderId="0" xfId="5" applyFont="1" applyAlignment="1">
      <alignment horizontal="left" vertical="top" wrapText="1" shrinkToFit="1"/>
    </xf>
    <xf numFmtId="0" fontId="87" fillId="0" borderId="0" xfId="5" applyFont="1" applyAlignment="1">
      <alignment horizontal="left" vertical="top" shrinkToFit="1"/>
    </xf>
    <xf numFmtId="0" fontId="60" fillId="0" borderId="130" xfId="2" applyFont="1" applyBorder="1" applyAlignment="1">
      <alignment horizontal="center" vertical="center"/>
    </xf>
    <xf numFmtId="0" fontId="60" fillId="0" borderId="134" xfId="2" applyFont="1" applyBorder="1" applyAlignment="1">
      <alignment horizontal="center" vertical="center"/>
    </xf>
    <xf numFmtId="0" fontId="60" fillId="0" borderId="0" xfId="2" applyFont="1" applyAlignment="1">
      <alignment vertical="top" wrapText="1"/>
    </xf>
    <xf numFmtId="0" fontId="60" fillId="0" borderId="0" xfId="2" applyFont="1" applyAlignment="1">
      <alignment vertical="top"/>
    </xf>
    <xf numFmtId="0" fontId="60" fillId="0" borderId="50" xfId="2" applyFont="1" applyBorder="1" applyAlignment="1">
      <alignment horizontal="center" vertical="center"/>
    </xf>
    <xf numFmtId="0" fontId="60" fillId="0" borderId="52" xfId="2" applyFont="1" applyBorder="1" applyAlignment="1">
      <alignment horizontal="center" vertical="center"/>
    </xf>
    <xf numFmtId="0" fontId="60" fillId="0" borderId="160" xfId="2" applyFont="1" applyBorder="1" applyAlignment="1">
      <alignment horizontal="center" vertical="center"/>
    </xf>
    <xf numFmtId="0" fontId="60" fillId="0" borderId="81" xfId="2" applyFont="1" applyBorder="1" applyAlignment="1">
      <alignment horizontal="center" vertical="center"/>
    </xf>
    <xf numFmtId="0" fontId="60" fillId="0" borderId="161" xfId="2" applyFont="1" applyBorder="1" applyAlignment="1">
      <alignment horizontal="center" vertical="center"/>
    </xf>
    <xf numFmtId="0" fontId="60" fillId="0" borderId="82" xfId="2" applyFont="1" applyBorder="1" applyAlignment="1">
      <alignment horizontal="center" vertical="center"/>
    </xf>
    <xf numFmtId="0" fontId="60" fillId="0" borderId="161" xfId="2" applyFont="1" applyBorder="1" applyAlignment="1">
      <alignment horizontal="center" vertical="center" wrapText="1"/>
    </xf>
    <xf numFmtId="0" fontId="60" fillId="0" borderId="82" xfId="2" applyFont="1" applyBorder="1" applyAlignment="1">
      <alignment horizontal="center" vertical="center" wrapText="1"/>
    </xf>
    <xf numFmtId="0" fontId="60" fillId="0" borderId="198" xfId="2" applyFont="1" applyBorder="1" applyAlignment="1">
      <alignment horizontal="center" vertical="center" wrapText="1"/>
    </xf>
    <xf numFmtId="0" fontId="60" fillId="0" borderId="83" xfId="2" applyFont="1" applyBorder="1" applyAlignment="1">
      <alignment horizontal="center" vertical="center" wrapText="1"/>
    </xf>
    <xf numFmtId="0" fontId="64" fillId="0" borderId="5" xfId="2" applyFont="1" applyBorder="1" applyAlignment="1" applyProtection="1">
      <alignment horizontal="center" vertical="center" wrapText="1"/>
    </xf>
    <xf numFmtId="0" fontId="64" fillId="0" borderId="7" xfId="2" applyFont="1" applyBorder="1" applyAlignment="1" applyProtection="1">
      <alignment horizontal="center" vertical="center" wrapText="1"/>
    </xf>
    <xf numFmtId="0" fontId="64" fillId="0" borderId="6" xfId="2" applyFont="1" applyBorder="1" applyAlignment="1" applyProtection="1">
      <alignment horizontal="center" vertical="center" wrapText="1"/>
    </xf>
    <xf numFmtId="0" fontId="60" fillId="0" borderId="0" xfId="2" applyFont="1" applyAlignment="1" applyProtection="1">
      <alignment horizontal="left" vertical="center" wrapText="1"/>
    </xf>
    <xf numFmtId="0" fontId="66" fillId="0" borderId="0" xfId="2" applyFont="1" applyAlignment="1" applyProtection="1">
      <alignment horizontal="left" vertical="center" wrapText="1"/>
    </xf>
    <xf numFmtId="0" fontId="64" fillId="2" borderId="8" xfId="2" applyFont="1" applyFill="1" applyBorder="1" applyAlignment="1" applyProtection="1">
      <alignment horizontal="center" vertical="center"/>
      <protection locked="0"/>
    </xf>
    <xf numFmtId="0" fontId="66" fillId="0" borderId="8" xfId="2" applyFont="1" applyBorder="1" applyAlignment="1" applyProtection="1">
      <alignment horizontal="left" vertical="center" wrapText="1"/>
    </xf>
    <xf numFmtId="0" fontId="60" fillId="0" borderId="7" xfId="2" applyFont="1" applyBorder="1" applyAlignment="1" applyProtection="1">
      <alignment horizontal="distributed" vertical="center"/>
    </xf>
    <xf numFmtId="0" fontId="67" fillId="0" borderId="0" xfId="2" applyFont="1" applyAlignment="1" applyProtection="1">
      <alignment horizontal="left" vertical="top" wrapText="1"/>
    </xf>
    <xf numFmtId="0" fontId="60" fillId="2" borderId="0" xfId="2" applyFont="1" applyFill="1" applyAlignment="1" applyProtection="1">
      <alignment horizontal="left" vertical="center" shrinkToFit="1"/>
      <protection locked="0"/>
    </xf>
    <xf numFmtId="0" fontId="60" fillId="0" borderId="10" xfId="2" applyFont="1" applyBorder="1" applyAlignment="1" applyProtection="1">
      <alignment horizontal="distributed" vertical="center"/>
    </xf>
    <xf numFmtId="0" fontId="64" fillId="8" borderId="90" xfId="2" applyFont="1" applyFill="1" applyBorder="1" applyAlignment="1" applyProtection="1">
      <alignment horizontal="center" vertical="center"/>
    </xf>
    <xf numFmtId="0" fontId="64" fillId="8" borderId="8" xfId="2" applyFont="1" applyFill="1" applyBorder="1" applyAlignment="1" applyProtection="1">
      <alignment horizontal="center" vertical="center"/>
    </xf>
    <xf numFmtId="0" fontId="104" fillId="8" borderId="0" xfId="2" applyFont="1" applyFill="1" applyAlignment="1" applyProtection="1">
      <alignment horizontal="right" vertical="center" shrinkToFit="1"/>
    </xf>
    <xf numFmtId="0" fontId="104" fillId="8" borderId="0" xfId="2" applyFont="1" applyFill="1" applyAlignment="1" applyProtection="1">
      <alignment horizontal="center" vertical="center"/>
    </xf>
    <xf numFmtId="0" fontId="64" fillId="8" borderId="55" xfId="2" applyFont="1" applyFill="1" applyBorder="1" applyAlignment="1" applyProtection="1">
      <alignment horizontal="center" vertical="center"/>
    </xf>
    <xf numFmtId="0" fontId="64" fillId="8" borderId="56" xfId="2" applyFont="1" applyFill="1" applyBorder="1" applyAlignment="1" applyProtection="1">
      <alignment horizontal="center" vertical="center"/>
    </xf>
    <xf numFmtId="0" fontId="60" fillId="0" borderId="61" xfId="2" applyFont="1" applyBorder="1" applyAlignment="1" applyProtection="1">
      <alignment horizontal="center" vertical="center"/>
    </xf>
    <xf numFmtId="0" fontId="60" fillId="2" borderId="12" xfId="2" applyFont="1" applyFill="1" applyBorder="1" applyAlignment="1" applyProtection="1">
      <alignment vertical="center" shrinkToFit="1"/>
      <protection locked="0"/>
    </xf>
    <xf numFmtId="0" fontId="60" fillId="2" borderId="9" xfId="2" applyFont="1" applyFill="1" applyBorder="1" applyAlignment="1" applyProtection="1">
      <alignment vertical="center" shrinkToFit="1"/>
      <protection locked="0"/>
    </xf>
    <xf numFmtId="0" fontId="60" fillId="2" borderId="199" xfId="2" applyFont="1" applyFill="1" applyBorder="1" applyAlignment="1" applyProtection="1">
      <alignment vertical="center" shrinkToFit="1"/>
      <protection locked="0"/>
    </xf>
    <xf numFmtId="0" fontId="106" fillId="8" borderId="3" xfId="2" applyFont="1" applyFill="1" applyBorder="1" applyAlignment="1" applyProtection="1">
      <alignment horizontal="left" vertical="center" wrapText="1"/>
    </xf>
    <xf numFmtId="0" fontId="106" fillId="8" borderId="2" xfId="2" applyFont="1" applyFill="1" applyBorder="1" applyAlignment="1" applyProtection="1">
      <alignment horizontal="left" vertical="center" wrapText="1"/>
    </xf>
    <xf numFmtId="0" fontId="106" fillId="8" borderId="4" xfId="2" applyFont="1" applyFill="1" applyBorder="1" applyAlignment="1" applyProtection="1">
      <alignment horizontal="left" vertical="center" wrapText="1"/>
    </xf>
    <xf numFmtId="0" fontId="106" fillId="2" borderId="11" xfId="2" applyFont="1" applyFill="1" applyBorder="1" applyProtection="1">
      <alignment vertical="center"/>
      <protection locked="0"/>
    </xf>
    <xf numFmtId="0" fontId="106" fillId="2" borderId="10" xfId="2" applyFont="1" applyFill="1" applyBorder="1" applyProtection="1">
      <alignment vertical="center"/>
      <protection locked="0"/>
    </xf>
    <xf numFmtId="0" fontId="106" fillId="2" borderId="12" xfId="2" applyFont="1" applyFill="1" applyBorder="1" applyProtection="1">
      <alignment vertical="center"/>
      <protection locked="0"/>
    </xf>
    <xf numFmtId="0" fontId="64" fillId="8" borderId="81" xfId="2" applyFont="1" applyFill="1" applyBorder="1" applyAlignment="1" applyProtection="1">
      <alignment horizontal="center" vertical="center"/>
    </xf>
    <xf numFmtId="0" fontId="64" fillId="8" borderId="82" xfId="2" applyFont="1" applyFill="1" applyBorder="1" applyAlignment="1" applyProtection="1">
      <alignment horizontal="center" vertical="center"/>
    </xf>
    <xf numFmtId="0" fontId="60" fillId="2" borderId="100" xfId="2" applyFont="1" applyFill="1" applyBorder="1" applyAlignment="1" applyProtection="1">
      <alignment vertical="center" shrinkToFit="1"/>
      <protection locked="0"/>
    </xf>
    <xf numFmtId="0" fontId="60" fillId="2" borderId="82" xfId="2" applyFont="1" applyFill="1" applyBorder="1" applyAlignment="1" applyProtection="1">
      <alignment vertical="center" shrinkToFit="1"/>
      <protection locked="0"/>
    </xf>
    <xf numFmtId="0" fontId="60" fillId="2" borderId="83" xfId="2" applyFont="1" applyFill="1" applyBorder="1" applyAlignment="1" applyProtection="1">
      <alignment vertical="center" shrinkToFit="1"/>
      <protection locked="0"/>
    </xf>
    <xf numFmtId="0" fontId="106" fillId="8" borderId="16" xfId="2" applyFont="1" applyFill="1" applyBorder="1" applyAlignment="1" applyProtection="1">
      <alignment horizontal="left" vertical="center" wrapText="1"/>
    </xf>
    <xf numFmtId="0" fontId="106" fillId="8" borderId="25" xfId="2" applyFont="1" applyFill="1" applyBorder="1" applyAlignment="1" applyProtection="1">
      <alignment horizontal="left" vertical="center" wrapText="1"/>
    </xf>
    <xf numFmtId="0" fontId="106" fillId="8" borderId="17" xfId="2" applyFont="1" applyFill="1" applyBorder="1" applyAlignment="1" applyProtection="1">
      <alignment horizontal="left" vertical="center" wrapText="1"/>
    </xf>
    <xf numFmtId="0" fontId="106" fillId="2" borderId="5" xfId="2" applyFont="1" applyFill="1" applyBorder="1" applyProtection="1">
      <alignment vertical="center"/>
      <protection locked="0"/>
    </xf>
    <xf numFmtId="0" fontId="106" fillId="2" borderId="7" xfId="2" applyFont="1" applyFill="1" applyBorder="1" applyProtection="1">
      <alignment vertical="center"/>
      <protection locked="0"/>
    </xf>
    <xf numFmtId="0" fontId="106" fillId="2" borderId="6" xfId="2" applyFont="1" applyFill="1" applyBorder="1" applyProtection="1">
      <alignment vertical="center"/>
      <protection locked="0"/>
    </xf>
    <xf numFmtId="196" fontId="87" fillId="0" borderId="136" xfId="4" applyNumberFormat="1" applyFont="1" applyBorder="1" applyAlignment="1" applyProtection="1">
      <alignment vertical="center"/>
      <protection locked="0"/>
    </xf>
    <xf numFmtId="38" fontId="87" fillId="0" borderId="136" xfId="5" applyNumberFormat="1" applyFont="1" applyBorder="1" applyAlignment="1" applyProtection="1">
      <alignment vertical="center" shrinkToFit="1"/>
      <protection locked="0"/>
    </xf>
    <xf numFmtId="38" fontId="87" fillId="0" borderId="129" xfId="5" applyNumberFormat="1" applyFont="1" applyBorder="1" applyAlignment="1" applyProtection="1">
      <alignment vertical="center" shrinkToFit="1"/>
      <protection locked="0"/>
    </xf>
  </cellXfs>
  <cellStyles count="8">
    <cellStyle name="桁区切り" xfId="1" builtinId="6"/>
    <cellStyle name="桁区切り 2" xfId="3" xr:uid="{BEFC7D61-4258-415A-9F7A-98882CFBB538}"/>
    <cellStyle name="標準" xfId="0" builtinId="0"/>
    <cellStyle name="標準 2 3" xfId="6" xr:uid="{C3556A08-917E-40CA-BE3C-329C2C46FC4C}"/>
    <cellStyle name="標準 3" xfId="4" xr:uid="{D9981AB8-B7D1-40FC-9A66-21A9B22BD144}"/>
    <cellStyle name="標準 3 2" xfId="7" xr:uid="{0FE6072F-B02E-42C8-9775-CAA13A8A8FD2}"/>
    <cellStyle name="標準 4 2" xfId="2" xr:uid="{779A6857-3F95-450B-AFA7-21CBB90FE4C2}"/>
    <cellStyle name="標準_賃金改善内訳表" xfId="5" xr:uid="{A893CC8D-8287-462D-8D3F-AC84E60AE7CB}"/>
  </cellStyles>
  <dxfs count="32">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border diagonalUp="0" diagonalDown="0">
        <left/>
        <right/>
        <top style="hair">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108DD136-AF32-4B5B-9EE4-A3167AA4D8D8}"/>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0621C620-8BB1-41BB-B1F0-0BAE68B1770C}"/>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C71A4DF4-1E51-435C-9802-1C3DA1991EB0}"/>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ADE09895-2973-412E-8F1A-734820AEDC0F}"/>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5550A135-F64E-4F47-A913-86BF31ABE2CF}"/>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24</xdr:row>
      <xdr:rowOff>42585</xdr:rowOff>
    </xdr:from>
    <xdr:to>
      <xdr:col>10</xdr:col>
      <xdr:colOff>206565</xdr:colOff>
      <xdr:row>25</xdr:row>
      <xdr:rowOff>190500</xdr:rowOff>
    </xdr:to>
    <xdr:sp macro="" textlink="">
      <xdr:nvSpPr>
        <xdr:cNvPr id="2" name="下矢印 1">
          <a:extLst>
            <a:ext uri="{FF2B5EF4-FFF2-40B4-BE49-F238E27FC236}">
              <a16:creationId xmlns:a16="http://schemas.microsoft.com/office/drawing/2014/main" id="{026D8420-6021-41D9-90A2-A21077473BEF}"/>
            </a:ext>
          </a:extLst>
        </xdr:cNvPr>
        <xdr:cNvSpPr/>
      </xdr:nvSpPr>
      <xdr:spPr>
        <a:xfrm>
          <a:off x="4707990" y="567186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39</xdr:row>
      <xdr:rowOff>161924</xdr:rowOff>
    </xdr:from>
    <xdr:to>
      <xdr:col>10</xdr:col>
      <xdr:colOff>245305</xdr:colOff>
      <xdr:row>40</xdr:row>
      <xdr:rowOff>180094</xdr:rowOff>
    </xdr:to>
    <xdr:sp macro="" textlink="">
      <xdr:nvSpPr>
        <xdr:cNvPr id="3" name="下矢印 2">
          <a:extLst>
            <a:ext uri="{FF2B5EF4-FFF2-40B4-BE49-F238E27FC236}">
              <a16:creationId xmlns:a16="http://schemas.microsoft.com/office/drawing/2014/main" id="{4251196E-74FF-4EBA-A85E-CB810D11D274}"/>
            </a:ext>
          </a:extLst>
        </xdr:cNvPr>
        <xdr:cNvSpPr/>
      </xdr:nvSpPr>
      <xdr:spPr>
        <a:xfrm>
          <a:off x="4727680" y="914399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37</xdr:row>
      <xdr:rowOff>65312</xdr:rowOff>
    </xdr:from>
    <xdr:to>
      <xdr:col>15</xdr:col>
      <xdr:colOff>304799</xdr:colOff>
      <xdr:row>39</xdr:row>
      <xdr:rowOff>133349</xdr:rowOff>
    </xdr:to>
    <xdr:sp macro="" textlink="">
      <xdr:nvSpPr>
        <xdr:cNvPr id="4" name="テキスト ボックス 3">
          <a:extLst>
            <a:ext uri="{FF2B5EF4-FFF2-40B4-BE49-F238E27FC236}">
              <a16:creationId xmlns:a16="http://schemas.microsoft.com/office/drawing/2014/main" id="{8B42844D-EA45-4069-B634-46184C634648}"/>
            </a:ext>
          </a:extLst>
        </xdr:cNvPr>
        <xdr:cNvSpPr txBox="1"/>
      </xdr:nvSpPr>
      <xdr:spPr>
        <a:xfrm>
          <a:off x="2062843" y="860923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168089</xdr:colOff>
      <xdr:row>0</xdr:row>
      <xdr:rowOff>123264</xdr:rowOff>
    </xdr:from>
    <xdr:ext cx="5020236" cy="1567417"/>
    <xdr:sp macro="" textlink="">
      <xdr:nvSpPr>
        <xdr:cNvPr id="2" name="テキスト ボックス 1">
          <a:extLst>
            <a:ext uri="{FF2B5EF4-FFF2-40B4-BE49-F238E27FC236}">
              <a16:creationId xmlns:a16="http://schemas.microsoft.com/office/drawing/2014/main" id="{133452F1-BA7D-43BE-A040-DB29DD440321}"/>
            </a:ext>
          </a:extLst>
        </xdr:cNvPr>
        <xdr:cNvSpPr txBox="1"/>
      </xdr:nvSpPr>
      <xdr:spPr>
        <a:xfrm>
          <a:off x="9464489" y="123264"/>
          <a:ext cx="5020236" cy="15674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a:p>
          <a:endParaRPr kumimoji="1" lang="en-US" altLang="ja-JP" sz="1200"/>
        </a:p>
        <a:p>
          <a:r>
            <a:rPr kumimoji="1" lang="en-US" altLang="ja-JP" sz="1200"/>
            <a:t>※</a:t>
          </a:r>
          <a:r>
            <a:rPr kumimoji="1" lang="ja-JP" altLang="en-US" sz="1200"/>
            <a:t>「児童数計算表」シートでは、標準時間・短時間の違いは考慮していませんのでご注意ください。</a:t>
          </a:r>
          <a:endParaRPr kumimoji="1" lang="en-US" altLang="ja-JP" sz="12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0</xdr:colOff>
      <xdr:row>3</xdr:row>
      <xdr:rowOff>0</xdr:rowOff>
    </xdr:from>
    <xdr:ext cx="5020236" cy="864660"/>
    <xdr:sp macro="" textlink="">
      <xdr:nvSpPr>
        <xdr:cNvPr id="2" name="テキスト ボックス 1">
          <a:extLst>
            <a:ext uri="{FF2B5EF4-FFF2-40B4-BE49-F238E27FC236}">
              <a16:creationId xmlns:a16="http://schemas.microsoft.com/office/drawing/2014/main" id="{F54D5495-8C36-41B1-B13D-DB5652C1EA98}"/>
            </a:ext>
          </a:extLst>
        </xdr:cNvPr>
        <xdr:cNvSpPr txBox="1"/>
      </xdr:nvSpPr>
      <xdr:spPr>
        <a:xfrm>
          <a:off x="7194176" y="1187824"/>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40</xdr:col>
      <xdr:colOff>190500</xdr:colOff>
      <xdr:row>15</xdr:row>
      <xdr:rowOff>19050</xdr:rowOff>
    </xdr:from>
    <xdr:ext cx="5372100" cy="857249"/>
    <xdr:sp macro="" textlink="">
      <xdr:nvSpPr>
        <xdr:cNvPr id="2" name="テキスト ボックス 1">
          <a:extLst>
            <a:ext uri="{FF2B5EF4-FFF2-40B4-BE49-F238E27FC236}">
              <a16:creationId xmlns:a16="http://schemas.microsoft.com/office/drawing/2014/main" id="{A5F37B13-B4EB-41F7-B5FD-9E9A0862C641}"/>
            </a:ext>
          </a:extLst>
        </xdr:cNvPr>
        <xdr:cNvSpPr txBox="1"/>
      </xdr:nvSpPr>
      <xdr:spPr>
        <a:xfrm>
          <a:off x="8810625" y="33147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39</xdr:col>
      <xdr:colOff>422228</xdr:colOff>
      <xdr:row>36</xdr:row>
      <xdr:rowOff>105973</xdr:rowOff>
    </xdr:from>
    <xdr:ext cx="4448735" cy="264560"/>
    <xdr:sp macro="" textlink="">
      <xdr:nvSpPr>
        <xdr:cNvPr id="2" name="テキスト ボックス 1">
          <a:extLst>
            <a:ext uri="{FF2B5EF4-FFF2-40B4-BE49-F238E27FC236}">
              <a16:creationId xmlns:a16="http://schemas.microsoft.com/office/drawing/2014/main" id="{9829712A-67DE-4743-9108-51CF96AC26F4}"/>
            </a:ext>
          </a:extLst>
        </xdr:cNvPr>
        <xdr:cNvSpPr txBox="1"/>
      </xdr:nvSpPr>
      <xdr:spPr>
        <a:xfrm>
          <a:off x="9096375" y="11374048"/>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8</xdr:row>
      <xdr:rowOff>42333</xdr:rowOff>
    </xdr:from>
    <xdr:ext cx="4762499" cy="2465162"/>
    <xdr:sp macro="" textlink="">
      <xdr:nvSpPr>
        <xdr:cNvPr id="3" name="テキスト ボックス 2">
          <a:extLst>
            <a:ext uri="{FF2B5EF4-FFF2-40B4-BE49-F238E27FC236}">
              <a16:creationId xmlns:a16="http://schemas.microsoft.com/office/drawing/2014/main" id="{AE7A3832-708A-4A45-8145-2B2EE4F03534}"/>
            </a:ext>
          </a:extLst>
        </xdr:cNvPr>
        <xdr:cNvSpPr txBox="1"/>
      </xdr:nvSpPr>
      <xdr:spPr>
        <a:xfrm>
          <a:off x="9691158" y="2290233"/>
          <a:ext cx="4762499" cy="246516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京都市注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14</xdr:row>
      <xdr:rowOff>190500</xdr:rowOff>
    </xdr:from>
    <xdr:to>
      <xdr:col>42</xdr:col>
      <xdr:colOff>137583</xdr:colOff>
      <xdr:row>14</xdr:row>
      <xdr:rowOff>201083</xdr:rowOff>
    </xdr:to>
    <xdr:cxnSp macro="">
      <xdr:nvCxnSpPr>
        <xdr:cNvPr id="4" name="直線矢印コネクタ 3">
          <a:extLst>
            <a:ext uri="{FF2B5EF4-FFF2-40B4-BE49-F238E27FC236}">
              <a16:creationId xmlns:a16="http://schemas.microsoft.com/office/drawing/2014/main" id="{BC7764D1-4556-423E-B4B4-6663F7000824}"/>
            </a:ext>
          </a:extLst>
        </xdr:cNvPr>
        <xdr:cNvCxnSpPr/>
      </xdr:nvCxnSpPr>
      <xdr:spPr>
        <a:xfrm flipH="1">
          <a:off x="7881408" y="4210050"/>
          <a:ext cx="1809750" cy="1058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199DC3BC-4ECE-492C-9775-89F104F0D779}"/>
            </a:ext>
          </a:extLst>
        </xdr:cNvPr>
        <xdr:cNvSpPr txBox="1"/>
      </xdr:nvSpPr>
      <xdr:spPr>
        <a:xfrm>
          <a:off x="11946084" y="2902527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02A44F1D-1BC2-4703-8534-080312BD2DF4}"/>
            </a:ext>
          </a:extLst>
        </xdr:cNvPr>
        <xdr:cNvCxnSpPr/>
      </xdr:nvCxnSpPr>
      <xdr:spPr>
        <a:xfrm flipH="1" flipV="1">
          <a:off x="9987396" y="24871507"/>
          <a:ext cx="2201143" cy="41306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DB54C538-D3DE-4D12-8A41-FCC0EB506FBA}"/>
            </a:ext>
          </a:extLst>
        </xdr:cNvPr>
        <xdr:cNvSpPr txBox="1"/>
      </xdr:nvSpPr>
      <xdr:spPr>
        <a:xfrm>
          <a:off x="16936318" y="2902221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京都市注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E85187DC-2FB6-4C85-A192-08C90A8CEBEC}"/>
            </a:ext>
          </a:extLst>
        </xdr:cNvPr>
        <xdr:cNvCxnSpPr/>
      </xdr:nvCxnSpPr>
      <xdr:spPr>
        <a:xfrm flipH="1" flipV="1">
          <a:off x="11659976" y="24893919"/>
          <a:ext cx="5518797" cy="410520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30</xdr:col>
      <xdr:colOff>132954</xdr:colOff>
      <xdr:row>10</xdr:row>
      <xdr:rowOff>277813</xdr:rowOff>
    </xdr:from>
    <xdr:ext cx="4762499" cy="1061640"/>
    <xdr:sp macro="" textlink="">
      <xdr:nvSpPr>
        <xdr:cNvPr id="2" name="テキスト ボックス 1">
          <a:extLst>
            <a:ext uri="{FF2B5EF4-FFF2-40B4-BE49-F238E27FC236}">
              <a16:creationId xmlns:a16="http://schemas.microsoft.com/office/drawing/2014/main" id="{5C42FB5C-4D9B-4C49-894B-F821CB9B0315}"/>
            </a:ext>
          </a:extLst>
        </xdr:cNvPr>
        <xdr:cNvSpPr txBox="1"/>
      </xdr:nvSpPr>
      <xdr:spPr>
        <a:xfrm>
          <a:off x="6914754" y="308768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10</xdr:row>
      <xdr:rowOff>337343</xdr:rowOff>
    </xdr:from>
    <xdr:to>
      <xdr:col>30</xdr:col>
      <xdr:colOff>138906</xdr:colOff>
      <xdr:row>12</xdr:row>
      <xdr:rowOff>228203</xdr:rowOff>
    </xdr:to>
    <xdr:cxnSp macro="">
      <xdr:nvCxnSpPr>
        <xdr:cNvPr id="3" name="直線矢印コネクタ 2">
          <a:extLst>
            <a:ext uri="{FF2B5EF4-FFF2-40B4-BE49-F238E27FC236}">
              <a16:creationId xmlns:a16="http://schemas.microsoft.com/office/drawing/2014/main" id="{868F502C-8A71-4EBC-99B6-AA8F53514117}"/>
            </a:ext>
          </a:extLst>
        </xdr:cNvPr>
        <xdr:cNvCxnSpPr/>
      </xdr:nvCxnSpPr>
      <xdr:spPr>
        <a:xfrm flipH="1" flipV="1">
          <a:off x="4237038" y="3147218"/>
          <a:ext cx="2683668" cy="47188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erve\gamcg682\My%20Documents\&#9326;&#20104;&#31639;\14.&#65300;&#65374;&#65305;&#20837;&#25152;&#20816;&#31461;&#25968;&#25913;&#21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４　４"/>
      <sheetName val="１５　４～６"/>
      <sheetName val="15見込改善"/>
      <sheetName val="１５年運営費収支見込活用シート"/>
      <sheetName val="１５年運営費収支見込活用シート内児童数のみ"/>
      <sheetName val="１５年運営費収支見込定員内年間内訳"/>
      <sheetName val="１５年運営費収支見込定員外見込み前期内訳"/>
      <sheetName val="１５年運営費収支見込全体見込み前期内訳"/>
    </sheetNames>
    <sheetDataSet>
      <sheetData sheetId="0">
        <row r="6">
          <cell r="A6">
            <v>1021</v>
          </cell>
          <cell r="B6" t="str">
            <v>北</v>
          </cell>
          <cell r="C6" t="str">
            <v>旭ケ丘保育園</v>
          </cell>
          <cell r="D6">
            <v>3</v>
          </cell>
          <cell r="E6">
            <v>90</v>
          </cell>
          <cell r="F6">
            <v>1</v>
          </cell>
          <cell r="G6">
            <v>8</v>
          </cell>
          <cell r="H6">
            <v>29</v>
          </cell>
          <cell r="I6">
            <v>19</v>
          </cell>
          <cell r="J6">
            <v>34</v>
          </cell>
          <cell r="K6">
            <v>90</v>
          </cell>
          <cell r="L6">
            <v>8</v>
          </cell>
          <cell r="M6">
            <v>29</v>
          </cell>
          <cell r="N6">
            <v>19</v>
          </cell>
          <cell r="O6">
            <v>34</v>
          </cell>
          <cell r="P6">
            <v>90</v>
          </cell>
          <cell r="Q6">
            <v>0</v>
          </cell>
          <cell r="R6">
            <v>0</v>
          </cell>
          <cell r="S6">
            <v>0</v>
          </cell>
          <cell r="T6">
            <v>0</v>
          </cell>
          <cell r="U6">
            <v>0</v>
          </cell>
          <cell r="V6">
            <v>8</v>
          </cell>
          <cell r="W6">
            <v>29</v>
          </cell>
          <cell r="X6">
            <v>19</v>
          </cell>
          <cell r="Y6">
            <v>34</v>
          </cell>
          <cell r="Z6">
            <v>90</v>
          </cell>
          <cell r="AA6">
            <v>8</v>
          </cell>
          <cell r="AB6">
            <v>29</v>
          </cell>
          <cell r="AC6">
            <v>19</v>
          </cell>
          <cell r="AD6">
            <v>34</v>
          </cell>
          <cell r="AE6">
            <v>90</v>
          </cell>
          <cell r="AF6">
            <v>0</v>
          </cell>
          <cell r="AG6">
            <v>0</v>
          </cell>
          <cell r="AH6">
            <v>0</v>
          </cell>
          <cell r="AI6">
            <v>0</v>
          </cell>
          <cell r="AJ6">
            <v>0</v>
          </cell>
          <cell r="AK6">
            <v>8</v>
          </cell>
          <cell r="AL6">
            <v>29</v>
          </cell>
          <cell r="AM6">
            <v>19</v>
          </cell>
          <cell r="AN6">
            <v>34</v>
          </cell>
          <cell r="AO6">
            <v>90</v>
          </cell>
          <cell r="AP6">
            <v>8</v>
          </cell>
          <cell r="AQ6">
            <v>29</v>
          </cell>
          <cell r="AR6">
            <v>19</v>
          </cell>
          <cell r="AS6">
            <v>34</v>
          </cell>
          <cell r="AT6">
            <v>90</v>
          </cell>
          <cell r="AU6">
            <v>0</v>
          </cell>
          <cell r="AV6">
            <v>0</v>
          </cell>
          <cell r="AW6">
            <v>0</v>
          </cell>
          <cell r="AX6">
            <v>0</v>
          </cell>
          <cell r="AY6">
            <v>0</v>
          </cell>
          <cell r="AZ6">
            <v>8</v>
          </cell>
          <cell r="BA6">
            <v>29</v>
          </cell>
          <cell r="BB6">
            <v>19</v>
          </cell>
          <cell r="BC6">
            <v>34</v>
          </cell>
          <cell r="BD6">
            <v>90</v>
          </cell>
          <cell r="BE6">
            <v>8</v>
          </cell>
          <cell r="BF6">
            <v>29</v>
          </cell>
          <cell r="BG6">
            <v>19</v>
          </cell>
          <cell r="BH6">
            <v>34</v>
          </cell>
          <cell r="BI6">
            <v>90</v>
          </cell>
          <cell r="BJ6">
            <v>0</v>
          </cell>
          <cell r="BK6">
            <v>0</v>
          </cell>
        </row>
        <row r="7">
          <cell r="A7">
            <v>1022</v>
          </cell>
          <cell r="B7" t="str">
            <v>北</v>
          </cell>
          <cell r="C7" t="str">
            <v>紫野保育園</v>
          </cell>
          <cell r="D7">
            <v>3</v>
          </cell>
          <cell r="E7">
            <v>90</v>
          </cell>
          <cell r="F7">
            <v>1</v>
          </cell>
          <cell r="G7">
            <v>6</v>
          </cell>
          <cell r="H7">
            <v>26</v>
          </cell>
          <cell r="I7">
            <v>22</v>
          </cell>
          <cell r="J7">
            <v>49</v>
          </cell>
          <cell r="K7">
            <v>103</v>
          </cell>
          <cell r="L7">
            <v>6</v>
          </cell>
          <cell r="M7">
            <v>22</v>
          </cell>
          <cell r="N7">
            <v>16</v>
          </cell>
          <cell r="O7">
            <v>46</v>
          </cell>
          <cell r="P7">
            <v>90</v>
          </cell>
          <cell r="Q7">
            <v>0</v>
          </cell>
          <cell r="R7">
            <v>4</v>
          </cell>
          <cell r="S7">
            <v>6</v>
          </cell>
          <cell r="T7">
            <v>3</v>
          </cell>
          <cell r="U7">
            <v>13</v>
          </cell>
          <cell r="V7">
            <v>6</v>
          </cell>
          <cell r="W7">
            <v>28</v>
          </cell>
          <cell r="X7">
            <v>23</v>
          </cell>
          <cell r="Y7">
            <v>49</v>
          </cell>
          <cell r="Z7">
            <v>106</v>
          </cell>
          <cell r="AA7">
            <v>6</v>
          </cell>
          <cell r="AB7">
            <v>22</v>
          </cell>
          <cell r="AC7">
            <v>16</v>
          </cell>
          <cell r="AD7">
            <v>46</v>
          </cell>
          <cell r="AE7">
            <v>90</v>
          </cell>
          <cell r="AF7">
            <v>0</v>
          </cell>
          <cell r="AG7">
            <v>6</v>
          </cell>
          <cell r="AH7">
            <v>7</v>
          </cell>
          <cell r="AI7">
            <v>3</v>
          </cell>
          <cell r="AJ7">
            <v>16</v>
          </cell>
          <cell r="AK7">
            <v>6</v>
          </cell>
          <cell r="AL7">
            <v>28</v>
          </cell>
          <cell r="AM7">
            <v>23</v>
          </cell>
          <cell r="AN7">
            <v>49</v>
          </cell>
          <cell r="AO7">
            <v>106</v>
          </cell>
          <cell r="AP7">
            <v>6</v>
          </cell>
          <cell r="AQ7">
            <v>22</v>
          </cell>
          <cell r="AR7">
            <v>16</v>
          </cell>
          <cell r="AS7">
            <v>46</v>
          </cell>
          <cell r="AT7">
            <v>90</v>
          </cell>
          <cell r="AU7">
            <v>0</v>
          </cell>
          <cell r="AV7">
            <v>6</v>
          </cell>
          <cell r="AW7">
            <v>7</v>
          </cell>
          <cell r="AX7">
            <v>3</v>
          </cell>
          <cell r="AY7">
            <v>16</v>
          </cell>
          <cell r="AZ7">
            <v>6</v>
          </cell>
          <cell r="BA7">
            <v>28</v>
          </cell>
          <cell r="BB7">
            <v>23</v>
          </cell>
          <cell r="BC7">
            <v>49</v>
          </cell>
          <cell r="BD7">
            <v>106</v>
          </cell>
          <cell r="BE7">
            <v>6</v>
          </cell>
          <cell r="BF7">
            <v>22</v>
          </cell>
          <cell r="BG7">
            <v>16</v>
          </cell>
          <cell r="BH7">
            <v>46</v>
          </cell>
          <cell r="BI7">
            <v>90</v>
          </cell>
          <cell r="BJ7">
            <v>0</v>
          </cell>
          <cell r="BK7">
            <v>6</v>
          </cell>
        </row>
        <row r="8">
          <cell r="A8">
            <v>1023</v>
          </cell>
          <cell r="B8" t="str">
            <v>北</v>
          </cell>
          <cell r="C8" t="str">
            <v>待鳳保育園</v>
          </cell>
          <cell r="D8">
            <v>3</v>
          </cell>
          <cell r="E8">
            <v>150</v>
          </cell>
          <cell r="F8">
            <v>2</v>
          </cell>
          <cell r="G8">
            <v>0</v>
          </cell>
          <cell r="H8">
            <v>26</v>
          </cell>
          <cell r="I8">
            <v>46</v>
          </cell>
          <cell r="J8">
            <v>93</v>
          </cell>
          <cell r="K8">
            <v>165</v>
          </cell>
          <cell r="L8">
            <v>0</v>
          </cell>
          <cell r="M8">
            <v>26</v>
          </cell>
          <cell r="N8">
            <v>39</v>
          </cell>
          <cell r="O8">
            <v>85</v>
          </cell>
          <cell r="P8">
            <v>150</v>
          </cell>
          <cell r="Q8">
            <v>0</v>
          </cell>
          <cell r="R8">
            <v>0</v>
          </cell>
          <cell r="S8">
            <v>7</v>
          </cell>
          <cell r="T8">
            <v>8</v>
          </cell>
          <cell r="U8">
            <v>15</v>
          </cell>
          <cell r="V8">
            <v>0</v>
          </cell>
          <cell r="W8">
            <v>26</v>
          </cell>
          <cell r="X8">
            <v>46</v>
          </cell>
          <cell r="Y8">
            <v>93</v>
          </cell>
          <cell r="Z8">
            <v>165</v>
          </cell>
          <cell r="AA8">
            <v>0</v>
          </cell>
          <cell r="AB8">
            <v>26</v>
          </cell>
          <cell r="AC8">
            <v>39</v>
          </cell>
          <cell r="AD8">
            <v>85</v>
          </cell>
          <cell r="AE8">
            <v>150</v>
          </cell>
          <cell r="AF8">
            <v>0</v>
          </cell>
          <cell r="AG8">
            <v>0</v>
          </cell>
          <cell r="AH8">
            <v>7</v>
          </cell>
          <cell r="AI8">
            <v>8</v>
          </cell>
          <cell r="AJ8">
            <v>15</v>
          </cell>
          <cell r="AK8">
            <v>0</v>
          </cell>
          <cell r="AL8">
            <v>26</v>
          </cell>
          <cell r="AM8">
            <v>46</v>
          </cell>
          <cell r="AN8">
            <v>93</v>
          </cell>
          <cell r="AO8">
            <v>165</v>
          </cell>
          <cell r="AP8">
            <v>0</v>
          </cell>
          <cell r="AQ8">
            <v>26</v>
          </cell>
          <cell r="AR8">
            <v>39</v>
          </cell>
          <cell r="AS8">
            <v>85</v>
          </cell>
          <cell r="AT8">
            <v>150</v>
          </cell>
          <cell r="AU8">
            <v>0</v>
          </cell>
          <cell r="AV8">
            <v>0</v>
          </cell>
          <cell r="AW8">
            <v>7</v>
          </cell>
          <cell r="AX8">
            <v>8</v>
          </cell>
          <cell r="AY8">
            <v>15</v>
          </cell>
          <cell r="AZ8">
            <v>0</v>
          </cell>
          <cell r="BA8">
            <v>26</v>
          </cell>
          <cell r="BB8">
            <v>46</v>
          </cell>
          <cell r="BC8">
            <v>93</v>
          </cell>
          <cell r="BD8">
            <v>165</v>
          </cell>
          <cell r="BE8">
            <v>0</v>
          </cell>
          <cell r="BF8">
            <v>26</v>
          </cell>
          <cell r="BG8">
            <v>39</v>
          </cell>
          <cell r="BH8">
            <v>85</v>
          </cell>
          <cell r="BI8">
            <v>150</v>
          </cell>
          <cell r="BJ8">
            <v>0</v>
          </cell>
          <cell r="BK8">
            <v>0</v>
          </cell>
        </row>
        <row r="9">
          <cell r="A9">
            <v>1024</v>
          </cell>
          <cell r="B9" t="str">
            <v>北</v>
          </cell>
          <cell r="C9" t="str">
            <v>大徳寺保育園</v>
          </cell>
          <cell r="D9">
            <v>3</v>
          </cell>
          <cell r="E9">
            <v>90</v>
          </cell>
          <cell r="F9">
            <v>1</v>
          </cell>
          <cell r="G9">
            <v>3</v>
          </cell>
          <cell r="H9">
            <v>29</v>
          </cell>
          <cell r="I9">
            <v>24</v>
          </cell>
          <cell r="J9">
            <v>47</v>
          </cell>
          <cell r="K9">
            <v>103</v>
          </cell>
          <cell r="L9">
            <v>3</v>
          </cell>
          <cell r="M9">
            <v>25</v>
          </cell>
          <cell r="N9">
            <v>17</v>
          </cell>
          <cell r="O9">
            <v>45</v>
          </cell>
          <cell r="P9">
            <v>90</v>
          </cell>
          <cell r="Q9">
            <v>0</v>
          </cell>
          <cell r="R9">
            <v>4</v>
          </cell>
          <cell r="S9">
            <v>7</v>
          </cell>
          <cell r="T9">
            <v>2</v>
          </cell>
          <cell r="U9">
            <v>13</v>
          </cell>
          <cell r="V9">
            <v>3</v>
          </cell>
          <cell r="W9">
            <v>29</v>
          </cell>
          <cell r="X9">
            <v>24</v>
          </cell>
          <cell r="Y9">
            <v>47</v>
          </cell>
          <cell r="Z9">
            <v>103</v>
          </cell>
          <cell r="AA9">
            <v>3</v>
          </cell>
          <cell r="AB9">
            <v>25</v>
          </cell>
          <cell r="AC9">
            <v>17</v>
          </cell>
          <cell r="AD9">
            <v>45</v>
          </cell>
          <cell r="AE9">
            <v>90</v>
          </cell>
          <cell r="AF9">
            <v>0</v>
          </cell>
          <cell r="AG9">
            <v>4</v>
          </cell>
          <cell r="AH9">
            <v>7</v>
          </cell>
          <cell r="AI9">
            <v>2</v>
          </cell>
          <cell r="AJ9">
            <v>13</v>
          </cell>
          <cell r="AK9">
            <v>3</v>
          </cell>
          <cell r="AL9">
            <v>30</v>
          </cell>
          <cell r="AM9">
            <v>24</v>
          </cell>
          <cell r="AN9">
            <v>47</v>
          </cell>
          <cell r="AO9">
            <v>104</v>
          </cell>
          <cell r="AP9">
            <v>3</v>
          </cell>
          <cell r="AQ9">
            <v>25</v>
          </cell>
          <cell r="AR9">
            <v>17</v>
          </cell>
          <cell r="AS9">
            <v>45</v>
          </cell>
          <cell r="AT9">
            <v>90</v>
          </cell>
          <cell r="AU9">
            <v>0</v>
          </cell>
          <cell r="AV9">
            <v>5</v>
          </cell>
          <cell r="AW9">
            <v>7</v>
          </cell>
          <cell r="AX9">
            <v>2</v>
          </cell>
          <cell r="AY9">
            <v>14</v>
          </cell>
          <cell r="AZ9">
            <v>3</v>
          </cell>
          <cell r="BA9">
            <v>31</v>
          </cell>
          <cell r="BB9">
            <v>24</v>
          </cell>
          <cell r="BC9">
            <v>47</v>
          </cell>
          <cell r="BD9">
            <v>105</v>
          </cell>
          <cell r="BE9">
            <v>3</v>
          </cell>
          <cell r="BF9">
            <v>25</v>
          </cell>
          <cell r="BG9">
            <v>17</v>
          </cell>
          <cell r="BH9">
            <v>45</v>
          </cell>
          <cell r="BI9">
            <v>90</v>
          </cell>
          <cell r="BJ9">
            <v>0</v>
          </cell>
          <cell r="BK9">
            <v>6</v>
          </cell>
        </row>
        <row r="10">
          <cell r="A10">
            <v>1025</v>
          </cell>
          <cell r="B10" t="str">
            <v>北</v>
          </cell>
          <cell r="C10" t="str">
            <v>洛北幼児園</v>
          </cell>
          <cell r="D10">
            <v>3</v>
          </cell>
          <cell r="E10">
            <v>60</v>
          </cell>
          <cell r="F10">
            <v>1</v>
          </cell>
          <cell r="G10">
            <v>3</v>
          </cell>
          <cell r="H10">
            <v>24</v>
          </cell>
          <cell r="I10">
            <v>13</v>
          </cell>
          <cell r="J10">
            <v>27</v>
          </cell>
          <cell r="K10">
            <v>67</v>
          </cell>
          <cell r="L10">
            <v>3</v>
          </cell>
          <cell r="M10">
            <v>18</v>
          </cell>
          <cell r="N10">
            <v>12</v>
          </cell>
          <cell r="O10">
            <v>27</v>
          </cell>
          <cell r="P10">
            <v>60</v>
          </cell>
          <cell r="Q10">
            <v>0</v>
          </cell>
          <cell r="R10">
            <v>6</v>
          </cell>
          <cell r="S10">
            <v>1</v>
          </cell>
          <cell r="T10">
            <v>0</v>
          </cell>
          <cell r="U10">
            <v>7</v>
          </cell>
          <cell r="V10">
            <v>3</v>
          </cell>
          <cell r="W10">
            <v>27</v>
          </cell>
          <cell r="X10">
            <v>12</v>
          </cell>
          <cell r="Y10">
            <v>27</v>
          </cell>
          <cell r="Z10">
            <v>69</v>
          </cell>
          <cell r="AA10">
            <v>3</v>
          </cell>
          <cell r="AB10">
            <v>18</v>
          </cell>
          <cell r="AC10">
            <v>12</v>
          </cell>
          <cell r="AD10">
            <v>27</v>
          </cell>
          <cell r="AE10">
            <v>60</v>
          </cell>
          <cell r="AF10">
            <v>0</v>
          </cell>
          <cell r="AG10">
            <v>9</v>
          </cell>
          <cell r="AH10" t="str">
            <v xml:space="preserve"> </v>
          </cell>
          <cell r="AI10">
            <v>0</v>
          </cell>
          <cell r="AJ10">
            <v>9</v>
          </cell>
          <cell r="AK10">
            <v>3</v>
          </cell>
          <cell r="AL10">
            <v>28</v>
          </cell>
          <cell r="AM10">
            <v>12</v>
          </cell>
          <cell r="AN10">
            <v>28</v>
          </cell>
          <cell r="AO10">
            <v>71</v>
          </cell>
          <cell r="AP10">
            <v>3</v>
          </cell>
          <cell r="AQ10">
            <v>18</v>
          </cell>
          <cell r="AR10">
            <v>12</v>
          </cell>
          <cell r="AS10">
            <v>27</v>
          </cell>
          <cell r="AT10">
            <v>60</v>
          </cell>
          <cell r="AU10">
            <v>0</v>
          </cell>
          <cell r="AV10">
            <v>10</v>
          </cell>
          <cell r="AW10" t="str">
            <v xml:space="preserve"> </v>
          </cell>
          <cell r="AX10">
            <v>1</v>
          </cell>
          <cell r="AY10">
            <v>11</v>
          </cell>
          <cell r="AZ10">
            <v>3</v>
          </cell>
          <cell r="BA10">
            <v>27</v>
          </cell>
          <cell r="BB10">
            <v>13</v>
          </cell>
          <cell r="BC10">
            <v>28</v>
          </cell>
          <cell r="BD10">
            <v>71</v>
          </cell>
          <cell r="BE10">
            <v>3</v>
          </cell>
          <cell r="BF10">
            <v>17</v>
          </cell>
          <cell r="BG10">
            <v>13</v>
          </cell>
          <cell r="BH10">
            <v>27</v>
          </cell>
          <cell r="BI10">
            <v>60</v>
          </cell>
          <cell r="BJ10">
            <v>0</v>
          </cell>
          <cell r="BK10">
            <v>10</v>
          </cell>
        </row>
        <row r="11">
          <cell r="A11">
            <v>1026</v>
          </cell>
          <cell r="B11" t="str">
            <v>北</v>
          </cell>
          <cell r="C11" t="str">
            <v>上総幼児園</v>
          </cell>
          <cell r="D11">
            <v>3</v>
          </cell>
          <cell r="E11">
            <v>90</v>
          </cell>
          <cell r="F11">
            <v>2</v>
          </cell>
          <cell r="G11">
            <v>7</v>
          </cell>
          <cell r="H11">
            <v>33</v>
          </cell>
          <cell r="I11">
            <v>22</v>
          </cell>
          <cell r="J11">
            <v>36</v>
          </cell>
          <cell r="K11">
            <v>98</v>
          </cell>
          <cell r="L11">
            <v>7</v>
          </cell>
          <cell r="M11">
            <v>25</v>
          </cell>
          <cell r="N11">
            <v>22</v>
          </cell>
          <cell r="O11">
            <v>36</v>
          </cell>
          <cell r="P11">
            <v>90</v>
          </cell>
          <cell r="Q11">
            <v>0</v>
          </cell>
          <cell r="R11">
            <v>8</v>
          </cell>
          <cell r="S11">
            <v>0</v>
          </cell>
          <cell r="T11">
            <v>0</v>
          </cell>
          <cell r="U11">
            <v>8</v>
          </cell>
          <cell r="V11">
            <v>10</v>
          </cell>
          <cell r="W11">
            <v>33</v>
          </cell>
          <cell r="X11">
            <v>22</v>
          </cell>
          <cell r="Y11">
            <v>36</v>
          </cell>
          <cell r="Z11">
            <v>101</v>
          </cell>
          <cell r="AA11">
            <v>7</v>
          </cell>
          <cell r="AB11">
            <v>25</v>
          </cell>
          <cell r="AC11">
            <v>22</v>
          </cell>
          <cell r="AD11">
            <v>36</v>
          </cell>
          <cell r="AE11">
            <v>90</v>
          </cell>
          <cell r="AF11">
            <v>3</v>
          </cell>
          <cell r="AG11">
            <v>8</v>
          </cell>
          <cell r="AH11">
            <v>0</v>
          </cell>
          <cell r="AI11">
            <v>0</v>
          </cell>
          <cell r="AJ11">
            <v>11</v>
          </cell>
          <cell r="AK11">
            <v>11</v>
          </cell>
          <cell r="AL11">
            <v>33</v>
          </cell>
          <cell r="AM11">
            <v>22</v>
          </cell>
          <cell r="AN11">
            <v>36</v>
          </cell>
          <cell r="AO11">
            <v>102</v>
          </cell>
          <cell r="AP11">
            <v>7</v>
          </cell>
          <cell r="AQ11">
            <v>25</v>
          </cell>
          <cell r="AR11">
            <v>22</v>
          </cell>
          <cell r="AS11">
            <v>36</v>
          </cell>
          <cell r="AT11">
            <v>90</v>
          </cell>
          <cell r="AU11">
            <v>4</v>
          </cell>
          <cell r="AV11">
            <v>8</v>
          </cell>
          <cell r="AW11">
            <v>0</v>
          </cell>
          <cell r="AX11">
            <v>0</v>
          </cell>
          <cell r="AY11">
            <v>12</v>
          </cell>
          <cell r="AZ11">
            <v>12</v>
          </cell>
          <cell r="BA11">
            <v>33</v>
          </cell>
          <cell r="BB11">
            <v>22</v>
          </cell>
          <cell r="BC11">
            <v>36</v>
          </cell>
          <cell r="BD11">
            <v>103</v>
          </cell>
          <cell r="BE11">
            <v>7</v>
          </cell>
          <cell r="BF11">
            <v>25</v>
          </cell>
          <cell r="BG11">
            <v>22</v>
          </cell>
          <cell r="BH11">
            <v>36</v>
          </cell>
          <cell r="BI11">
            <v>90</v>
          </cell>
          <cell r="BJ11">
            <v>5</v>
          </cell>
          <cell r="BK11">
            <v>8</v>
          </cell>
        </row>
        <row r="12">
          <cell r="A12">
            <v>1027</v>
          </cell>
          <cell r="B12" t="str">
            <v>北</v>
          </cell>
          <cell r="C12" t="str">
            <v>衣笠保育園</v>
          </cell>
          <cell r="D12">
            <v>3</v>
          </cell>
          <cell r="E12">
            <v>165</v>
          </cell>
          <cell r="F12">
            <v>2</v>
          </cell>
          <cell r="G12">
            <v>8</v>
          </cell>
          <cell r="H12">
            <v>51</v>
          </cell>
          <cell r="I12">
            <v>37</v>
          </cell>
          <cell r="J12">
            <v>85</v>
          </cell>
          <cell r="K12">
            <v>181</v>
          </cell>
          <cell r="L12">
            <v>8</v>
          </cell>
          <cell r="M12">
            <v>45</v>
          </cell>
          <cell r="N12">
            <v>31</v>
          </cell>
          <cell r="O12">
            <v>81</v>
          </cell>
          <cell r="P12">
            <v>165</v>
          </cell>
          <cell r="Q12">
            <v>0</v>
          </cell>
          <cell r="R12">
            <v>6</v>
          </cell>
          <cell r="S12">
            <v>6</v>
          </cell>
          <cell r="T12">
            <v>4</v>
          </cell>
          <cell r="U12">
            <v>16</v>
          </cell>
          <cell r="V12">
            <v>8</v>
          </cell>
          <cell r="W12">
            <v>52</v>
          </cell>
          <cell r="X12">
            <v>37</v>
          </cell>
          <cell r="Y12">
            <v>85</v>
          </cell>
          <cell r="Z12">
            <v>182</v>
          </cell>
          <cell r="AA12">
            <v>8</v>
          </cell>
          <cell r="AB12">
            <v>45</v>
          </cell>
          <cell r="AC12">
            <v>31</v>
          </cell>
          <cell r="AD12">
            <v>81</v>
          </cell>
          <cell r="AE12">
            <v>165</v>
          </cell>
          <cell r="AF12">
            <v>0</v>
          </cell>
          <cell r="AG12">
            <v>7</v>
          </cell>
          <cell r="AH12">
            <v>6</v>
          </cell>
          <cell r="AI12">
            <v>4</v>
          </cell>
          <cell r="AJ12">
            <v>17</v>
          </cell>
          <cell r="AK12">
            <v>8</v>
          </cell>
          <cell r="AL12">
            <v>51</v>
          </cell>
          <cell r="AM12">
            <v>36</v>
          </cell>
          <cell r="AN12">
            <v>85</v>
          </cell>
          <cell r="AO12">
            <v>180</v>
          </cell>
          <cell r="AP12">
            <v>8</v>
          </cell>
          <cell r="AQ12">
            <v>46</v>
          </cell>
          <cell r="AR12">
            <v>30</v>
          </cell>
          <cell r="AS12">
            <v>81</v>
          </cell>
          <cell r="AT12">
            <v>165</v>
          </cell>
          <cell r="AU12">
            <v>0</v>
          </cell>
          <cell r="AV12">
            <v>5</v>
          </cell>
          <cell r="AW12">
            <v>6</v>
          </cell>
          <cell r="AX12">
            <v>4</v>
          </cell>
          <cell r="AY12">
            <v>15</v>
          </cell>
          <cell r="AZ12">
            <v>8</v>
          </cell>
          <cell r="BA12">
            <v>51</v>
          </cell>
          <cell r="BB12">
            <v>36</v>
          </cell>
          <cell r="BC12">
            <v>85</v>
          </cell>
          <cell r="BD12">
            <v>180</v>
          </cell>
          <cell r="BE12">
            <v>8</v>
          </cell>
          <cell r="BF12">
            <v>46</v>
          </cell>
          <cell r="BG12">
            <v>30</v>
          </cell>
          <cell r="BH12">
            <v>81</v>
          </cell>
          <cell r="BI12">
            <v>165</v>
          </cell>
          <cell r="BJ12">
            <v>0</v>
          </cell>
          <cell r="BK12">
            <v>5</v>
          </cell>
        </row>
        <row r="13">
          <cell r="A13">
            <v>1028</v>
          </cell>
          <cell r="B13" t="str">
            <v>北</v>
          </cell>
          <cell r="C13" t="str">
            <v>妙林苑保育園</v>
          </cell>
          <cell r="D13">
            <v>3</v>
          </cell>
          <cell r="E13">
            <v>120</v>
          </cell>
          <cell r="F13">
            <v>1</v>
          </cell>
          <cell r="G13">
            <v>5</v>
          </cell>
          <cell r="H13">
            <v>27</v>
          </cell>
          <cell r="I13">
            <v>34</v>
          </cell>
          <cell r="J13">
            <v>69</v>
          </cell>
          <cell r="K13">
            <v>135</v>
          </cell>
          <cell r="L13">
            <v>5</v>
          </cell>
          <cell r="M13">
            <v>27</v>
          </cell>
          <cell r="N13">
            <v>27</v>
          </cell>
          <cell r="O13">
            <v>61</v>
          </cell>
          <cell r="P13">
            <v>120</v>
          </cell>
          <cell r="Q13">
            <v>0</v>
          </cell>
          <cell r="R13">
            <v>0</v>
          </cell>
          <cell r="S13">
            <v>7</v>
          </cell>
          <cell r="T13">
            <v>8</v>
          </cell>
          <cell r="U13">
            <v>15</v>
          </cell>
          <cell r="V13">
            <v>5</v>
          </cell>
          <cell r="W13">
            <v>27</v>
          </cell>
          <cell r="X13">
            <v>34</v>
          </cell>
          <cell r="Y13">
            <v>69</v>
          </cell>
          <cell r="Z13">
            <v>135</v>
          </cell>
          <cell r="AA13">
            <v>5</v>
          </cell>
          <cell r="AB13">
            <v>27</v>
          </cell>
          <cell r="AC13">
            <v>27</v>
          </cell>
          <cell r="AD13">
            <v>61</v>
          </cell>
          <cell r="AE13">
            <v>120</v>
          </cell>
          <cell r="AF13">
            <v>0</v>
          </cell>
          <cell r="AG13">
            <v>0</v>
          </cell>
          <cell r="AH13">
            <v>7</v>
          </cell>
          <cell r="AI13">
            <v>8</v>
          </cell>
          <cell r="AJ13">
            <v>15</v>
          </cell>
          <cell r="AK13">
            <v>5</v>
          </cell>
          <cell r="AL13">
            <v>28</v>
          </cell>
          <cell r="AM13">
            <v>34</v>
          </cell>
          <cell r="AN13">
            <v>68</v>
          </cell>
          <cell r="AO13">
            <v>135</v>
          </cell>
          <cell r="AP13">
            <v>5</v>
          </cell>
          <cell r="AQ13">
            <v>28</v>
          </cell>
          <cell r="AR13">
            <v>27</v>
          </cell>
          <cell r="AS13">
            <v>60</v>
          </cell>
          <cell r="AT13">
            <v>120</v>
          </cell>
          <cell r="AU13">
            <v>0</v>
          </cell>
          <cell r="AV13">
            <v>0</v>
          </cell>
          <cell r="AW13">
            <v>7</v>
          </cell>
          <cell r="AX13">
            <v>8</v>
          </cell>
          <cell r="AY13">
            <v>15</v>
          </cell>
          <cell r="AZ13">
            <v>5</v>
          </cell>
          <cell r="BA13">
            <v>28</v>
          </cell>
          <cell r="BB13">
            <v>34</v>
          </cell>
          <cell r="BC13">
            <v>68</v>
          </cell>
          <cell r="BD13">
            <v>135</v>
          </cell>
          <cell r="BE13">
            <v>5</v>
          </cell>
          <cell r="BF13">
            <v>28</v>
          </cell>
          <cell r="BG13">
            <v>27</v>
          </cell>
          <cell r="BH13">
            <v>60</v>
          </cell>
          <cell r="BI13">
            <v>120</v>
          </cell>
          <cell r="BJ13">
            <v>0</v>
          </cell>
          <cell r="BK13">
            <v>0</v>
          </cell>
        </row>
        <row r="14">
          <cell r="A14">
            <v>1029</v>
          </cell>
          <cell r="B14" t="str">
            <v>北</v>
          </cell>
          <cell r="C14" t="str">
            <v>白い鳩保育園</v>
          </cell>
          <cell r="D14">
            <v>3</v>
          </cell>
          <cell r="E14">
            <v>120</v>
          </cell>
          <cell r="F14">
            <v>1</v>
          </cell>
          <cell r="G14">
            <v>14</v>
          </cell>
          <cell r="H14">
            <v>40</v>
          </cell>
          <cell r="I14">
            <v>25</v>
          </cell>
          <cell r="J14">
            <v>46</v>
          </cell>
          <cell r="K14">
            <v>125</v>
          </cell>
          <cell r="L14">
            <v>12</v>
          </cell>
          <cell r="M14">
            <v>40</v>
          </cell>
          <cell r="N14">
            <v>23</v>
          </cell>
          <cell r="O14">
            <v>45</v>
          </cell>
          <cell r="P14">
            <v>120</v>
          </cell>
          <cell r="Q14">
            <v>2</v>
          </cell>
          <cell r="R14">
            <v>0</v>
          </cell>
          <cell r="S14">
            <v>2</v>
          </cell>
          <cell r="T14">
            <v>1</v>
          </cell>
          <cell r="U14">
            <v>5</v>
          </cell>
          <cell r="V14">
            <v>14</v>
          </cell>
          <cell r="W14">
            <v>40</v>
          </cell>
          <cell r="X14">
            <v>25</v>
          </cell>
          <cell r="Y14">
            <v>46</v>
          </cell>
          <cell r="Z14">
            <v>125</v>
          </cell>
          <cell r="AA14">
            <v>12</v>
          </cell>
          <cell r="AB14">
            <v>40</v>
          </cell>
          <cell r="AC14">
            <v>23</v>
          </cell>
          <cell r="AD14">
            <v>45</v>
          </cell>
          <cell r="AE14">
            <v>120</v>
          </cell>
          <cell r="AF14">
            <v>2</v>
          </cell>
          <cell r="AG14">
            <v>0</v>
          </cell>
          <cell r="AH14">
            <v>2</v>
          </cell>
          <cell r="AI14">
            <v>1</v>
          </cell>
          <cell r="AJ14">
            <v>5</v>
          </cell>
          <cell r="AK14">
            <v>13</v>
          </cell>
          <cell r="AL14">
            <v>40</v>
          </cell>
          <cell r="AM14">
            <v>25</v>
          </cell>
          <cell r="AN14">
            <v>46</v>
          </cell>
          <cell r="AO14">
            <v>124</v>
          </cell>
          <cell r="AP14">
            <v>12</v>
          </cell>
          <cell r="AQ14">
            <v>40</v>
          </cell>
          <cell r="AR14">
            <v>23</v>
          </cell>
          <cell r="AS14">
            <v>45</v>
          </cell>
          <cell r="AT14">
            <v>120</v>
          </cell>
          <cell r="AU14">
            <v>1</v>
          </cell>
          <cell r="AV14">
            <v>0</v>
          </cell>
          <cell r="AW14">
            <v>2</v>
          </cell>
          <cell r="AX14">
            <v>1</v>
          </cell>
          <cell r="AY14">
            <v>4</v>
          </cell>
          <cell r="AZ14">
            <v>14</v>
          </cell>
          <cell r="BA14">
            <v>41</v>
          </cell>
          <cell r="BB14">
            <v>25</v>
          </cell>
          <cell r="BC14">
            <v>46</v>
          </cell>
          <cell r="BD14">
            <v>126</v>
          </cell>
          <cell r="BE14">
            <v>12</v>
          </cell>
          <cell r="BF14">
            <v>40</v>
          </cell>
          <cell r="BG14">
            <v>23</v>
          </cell>
          <cell r="BH14">
            <v>45</v>
          </cell>
          <cell r="BI14">
            <v>120</v>
          </cell>
          <cell r="BJ14">
            <v>2</v>
          </cell>
          <cell r="BK14">
            <v>1</v>
          </cell>
        </row>
        <row r="15">
          <cell r="A15">
            <v>1030</v>
          </cell>
          <cell r="B15" t="str">
            <v>北</v>
          </cell>
          <cell r="C15" t="str">
            <v>洛陽保育園</v>
          </cell>
          <cell r="D15">
            <v>3</v>
          </cell>
          <cell r="E15">
            <v>90</v>
          </cell>
          <cell r="F15">
            <v>1</v>
          </cell>
          <cell r="G15">
            <v>10</v>
          </cell>
          <cell r="H15">
            <v>26</v>
          </cell>
          <cell r="I15">
            <v>21</v>
          </cell>
          <cell r="J15">
            <v>45</v>
          </cell>
          <cell r="K15">
            <v>102</v>
          </cell>
          <cell r="L15">
            <v>8</v>
          </cell>
          <cell r="M15">
            <v>20</v>
          </cell>
          <cell r="N15">
            <v>19</v>
          </cell>
          <cell r="O15">
            <v>43</v>
          </cell>
          <cell r="P15">
            <v>90</v>
          </cell>
          <cell r="Q15">
            <v>2</v>
          </cell>
          <cell r="R15">
            <v>6</v>
          </cell>
          <cell r="S15">
            <v>2</v>
          </cell>
          <cell r="T15">
            <v>2</v>
          </cell>
          <cell r="U15">
            <v>12</v>
          </cell>
          <cell r="V15">
            <v>11</v>
          </cell>
          <cell r="W15">
            <v>26</v>
          </cell>
          <cell r="X15">
            <v>21</v>
          </cell>
          <cell r="Y15">
            <v>45</v>
          </cell>
          <cell r="Z15">
            <v>103</v>
          </cell>
          <cell r="AA15">
            <v>8</v>
          </cell>
          <cell r="AB15">
            <v>20</v>
          </cell>
          <cell r="AC15">
            <v>19</v>
          </cell>
          <cell r="AD15">
            <v>43</v>
          </cell>
          <cell r="AE15">
            <v>90</v>
          </cell>
          <cell r="AF15">
            <v>3</v>
          </cell>
          <cell r="AG15">
            <v>6</v>
          </cell>
          <cell r="AH15">
            <v>2</v>
          </cell>
          <cell r="AI15">
            <v>2</v>
          </cell>
          <cell r="AJ15">
            <v>13</v>
          </cell>
          <cell r="AK15">
            <v>11</v>
          </cell>
          <cell r="AL15">
            <v>26</v>
          </cell>
          <cell r="AM15">
            <v>21</v>
          </cell>
          <cell r="AN15">
            <v>45</v>
          </cell>
          <cell r="AO15">
            <v>103</v>
          </cell>
          <cell r="AP15">
            <v>8</v>
          </cell>
          <cell r="AQ15">
            <v>20</v>
          </cell>
          <cell r="AR15">
            <v>19</v>
          </cell>
          <cell r="AS15">
            <v>43</v>
          </cell>
          <cell r="AT15">
            <v>90</v>
          </cell>
          <cell r="AU15">
            <v>3</v>
          </cell>
          <cell r="AV15">
            <v>6</v>
          </cell>
          <cell r="AW15">
            <v>2</v>
          </cell>
          <cell r="AX15">
            <v>2</v>
          </cell>
          <cell r="AY15">
            <v>13</v>
          </cell>
          <cell r="AZ15">
            <v>11</v>
          </cell>
          <cell r="BA15">
            <v>26</v>
          </cell>
          <cell r="BB15">
            <v>21</v>
          </cell>
          <cell r="BC15">
            <v>45</v>
          </cell>
          <cell r="BD15">
            <v>103</v>
          </cell>
          <cell r="BE15">
            <v>8</v>
          </cell>
          <cell r="BF15">
            <v>20</v>
          </cell>
          <cell r="BG15">
            <v>19</v>
          </cell>
          <cell r="BH15">
            <v>43</v>
          </cell>
          <cell r="BI15">
            <v>90</v>
          </cell>
          <cell r="BJ15">
            <v>3</v>
          </cell>
          <cell r="BK15">
            <v>6</v>
          </cell>
        </row>
        <row r="16">
          <cell r="A16">
            <v>1031</v>
          </cell>
          <cell r="B16" t="str">
            <v>北</v>
          </cell>
          <cell r="C16" t="str">
            <v>上賀茂保育園</v>
          </cell>
          <cell r="D16">
            <v>3</v>
          </cell>
          <cell r="E16">
            <v>90</v>
          </cell>
          <cell r="F16">
            <v>3</v>
          </cell>
          <cell r="G16">
            <v>3</v>
          </cell>
          <cell r="H16">
            <v>31</v>
          </cell>
          <cell r="I16">
            <v>20</v>
          </cell>
          <cell r="J16">
            <v>36</v>
          </cell>
          <cell r="K16">
            <v>90</v>
          </cell>
          <cell r="L16">
            <v>3</v>
          </cell>
          <cell r="M16">
            <v>31</v>
          </cell>
          <cell r="N16">
            <v>20</v>
          </cell>
          <cell r="O16">
            <v>36</v>
          </cell>
          <cell r="P16">
            <v>90</v>
          </cell>
          <cell r="Q16">
            <v>0</v>
          </cell>
          <cell r="R16">
            <v>0</v>
          </cell>
          <cell r="S16">
            <v>0</v>
          </cell>
          <cell r="T16">
            <v>0</v>
          </cell>
          <cell r="U16">
            <v>0</v>
          </cell>
          <cell r="V16">
            <v>3</v>
          </cell>
          <cell r="W16">
            <v>32</v>
          </cell>
          <cell r="X16">
            <v>20</v>
          </cell>
          <cell r="Y16">
            <v>35</v>
          </cell>
          <cell r="Z16">
            <v>90</v>
          </cell>
          <cell r="AA16">
            <v>3</v>
          </cell>
          <cell r="AB16">
            <v>32</v>
          </cell>
          <cell r="AC16">
            <v>20</v>
          </cell>
          <cell r="AD16">
            <v>35</v>
          </cell>
          <cell r="AE16">
            <v>90</v>
          </cell>
          <cell r="AF16">
            <v>0</v>
          </cell>
          <cell r="AG16">
            <v>0</v>
          </cell>
          <cell r="AH16">
            <v>0</v>
          </cell>
          <cell r="AI16">
            <v>0</v>
          </cell>
          <cell r="AJ16">
            <v>0</v>
          </cell>
          <cell r="AK16">
            <v>3</v>
          </cell>
          <cell r="AL16">
            <v>32</v>
          </cell>
          <cell r="AM16">
            <v>20</v>
          </cell>
          <cell r="AN16">
            <v>35</v>
          </cell>
          <cell r="AO16">
            <v>90</v>
          </cell>
          <cell r="AP16">
            <v>3</v>
          </cell>
          <cell r="AQ16">
            <v>32</v>
          </cell>
          <cell r="AR16">
            <v>20</v>
          </cell>
          <cell r="AS16">
            <v>35</v>
          </cell>
          <cell r="AT16">
            <v>90</v>
          </cell>
          <cell r="AU16">
            <v>0</v>
          </cell>
          <cell r="AV16">
            <v>0</v>
          </cell>
          <cell r="AW16">
            <v>0</v>
          </cell>
          <cell r="AX16">
            <v>0</v>
          </cell>
          <cell r="AY16">
            <v>0</v>
          </cell>
          <cell r="AZ16">
            <v>3</v>
          </cell>
          <cell r="BA16">
            <v>32</v>
          </cell>
          <cell r="BB16">
            <v>20</v>
          </cell>
          <cell r="BC16">
            <v>35</v>
          </cell>
          <cell r="BD16">
            <v>90</v>
          </cell>
          <cell r="BE16">
            <v>3</v>
          </cell>
          <cell r="BF16">
            <v>32</v>
          </cell>
          <cell r="BG16">
            <v>20</v>
          </cell>
          <cell r="BH16">
            <v>35</v>
          </cell>
          <cell r="BI16">
            <v>90</v>
          </cell>
          <cell r="BJ16">
            <v>0</v>
          </cell>
          <cell r="BK16">
            <v>0</v>
          </cell>
        </row>
        <row r="17">
          <cell r="A17">
            <v>1032</v>
          </cell>
          <cell r="B17" t="str">
            <v>北</v>
          </cell>
          <cell r="C17" t="str">
            <v>さつき保育園</v>
          </cell>
          <cell r="D17">
            <v>3</v>
          </cell>
          <cell r="E17">
            <v>90</v>
          </cell>
          <cell r="F17">
            <v>2</v>
          </cell>
          <cell r="G17">
            <v>6</v>
          </cell>
          <cell r="H17">
            <v>32</v>
          </cell>
          <cell r="I17">
            <v>17</v>
          </cell>
          <cell r="J17">
            <v>37</v>
          </cell>
          <cell r="K17">
            <v>92</v>
          </cell>
          <cell r="L17">
            <v>6</v>
          </cell>
          <cell r="M17">
            <v>32</v>
          </cell>
          <cell r="N17">
            <v>17</v>
          </cell>
          <cell r="O17">
            <v>35</v>
          </cell>
          <cell r="P17">
            <v>90</v>
          </cell>
          <cell r="Q17">
            <v>0</v>
          </cell>
          <cell r="R17">
            <v>0</v>
          </cell>
          <cell r="S17">
            <v>0</v>
          </cell>
          <cell r="T17">
            <v>2</v>
          </cell>
          <cell r="U17">
            <v>2</v>
          </cell>
          <cell r="V17">
            <v>6</v>
          </cell>
          <cell r="W17">
            <v>32</v>
          </cell>
          <cell r="X17">
            <v>17</v>
          </cell>
          <cell r="Y17">
            <v>37</v>
          </cell>
          <cell r="Z17">
            <v>92</v>
          </cell>
          <cell r="AA17">
            <v>6</v>
          </cell>
          <cell r="AB17">
            <v>32</v>
          </cell>
          <cell r="AC17">
            <v>17</v>
          </cell>
          <cell r="AD17">
            <v>35</v>
          </cell>
          <cell r="AE17">
            <v>90</v>
          </cell>
          <cell r="AF17">
            <v>0</v>
          </cell>
          <cell r="AG17">
            <v>0</v>
          </cell>
          <cell r="AH17">
            <v>0</v>
          </cell>
          <cell r="AI17">
            <v>2</v>
          </cell>
          <cell r="AJ17">
            <v>2</v>
          </cell>
          <cell r="AK17">
            <v>6</v>
          </cell>
          <cell r="AL17">
            <v>33</v>
          </cell>
          <cell r="AM17">
            <v>17</v>
          </cell>
          <cell r="AN17">
            <v>39</v>
          </cell>
          <cell r="AO17">
            <v>95</v>
          </cell>
          <cell r="AP17">
            <v>6</v>
          </cell>
          <cell r="AQ17">
            <v>32</v>
          </cell>
          <cell r="AR17">
            <v>17</v>
          </cell>
          <cell r="AS17">
            <v>35</v>
          </cell>
          <cell r="AT17">
            <v>90</v>
          </cell>
          <cell r="AU17">
            <v>0</v>
          </cell>
          <cell r="AV17">
            <v>1</v>
          </cell>
          <cell r="AW17">
            <v>0</v>
          </cell>
          <cell r="AX17">
            <v>4</v>
          </cell>
          <cell r="AY17">
            <v>5</v>
          </cell>
          <cell r="AZ17">
            <v>6</v>
          </cell>
          <cell r="BA17">
            <v>33</v>
          </cell>
          <cell r="BB17">
            <v>17</v>
          </cell>
          <cell r="BC17">
            <v>39</v>
          </cell>
          <cell r="BD17">
            <v>95</v>
          </cell>
          <cell r="BE17">
            <v>6</v>
          </cell>
          <cell r="BF17">
            <v>32</v>
          </cell>
          <cell r="BG17">
            <v>17</v>
          </cell>
          <cell r="BH17">
            <v>35</v>
          </cell>
          <cell r="BI17">
            <v>90</v>
          </cell>
          <cell r="BJ17">
            <v>0</v>
          </cell>
          <cell r="BK17">
            <v>1</v>
          </cell>
        </row>
        <row r="18">
          <cell r="A18">
            <v>1033</v>
          </cell>
          <cell r="B18" t="str">
            <v>北</v>
          </cell>
          <cell r="C18" t="str">
            <v>のぞみ保育園</v>
          </cell>
          <cell r="D18">
            <v>3</v>
          </cell>
          <cell r="E18">
            <v>60</v>
          </cell>
          <cell r="F18">
            <v>1</v>
          </cell>
          <cell r="G18">
            <v>7</v>
          </cell>
          <cell r="H18">
            <v>25</v>
          </cell>
          <cell r="I18">
            <v>13</v>
          </cell>
          <cell r="J18">
            <v>18</v>
          </cell>
          <cell r="K18">
            <v>63</v>
          </cell>
          <cell r="L18">
            <v>7</v>
          </cell>
          <cell r="M18">
            <v>24</v>
          </cell>
          <cell r="N18">
            <v>11</v>
          </cell>
          <cell r="O18">
            <v>18</v>
          </cell>
          <cell r="P18">
            <v>60</v>
          </cell>
          <cell r="Q18">
            <v>0</v>
          </cell>
          <cell r="R18">
            <v>1</v>
          </cell>
          <cell r="S18">
            <v>2</v>
          </cell>
          <cell r="T18">
            <v>0</v>
          </cell>
          <cell r="U18">
            <v>3</v>
          </cell>
          <cell r="V18">
            <v>7</v>
          </cell>
          <cell r="W18">
            <v>25</v>
          </cell>
          <cell r="X18">
            <v>13</v>
          </cell>
          <cell r="Y18">
            <v>18</v>
          </cell>
          <cell r="Z18">
            <v>63</v>
          </cell>
          <cell r="AA18">
            <v>7</v>
          </cell>
          <cell r="AB18">
            <v>24</v>
          </cell>
          <cell r="AC18">
            <v>11</v>
          </cell>
          <cell r="AD18">
            <v>18</v>
          </cell>
          <cell r="AE18">
            <v>60</v>
          </cell>
          <cell r="AF18">
            <v>0</v>
          </cell>
          <cell r="AG18">
            <v>1</v>
          </cell>
          <cell r="AH18">
            <v>2</v>
          </cell>
          <cell r="AI18">
            <v>0</v>
          </cell>
          <cell r="AJ18">
            <v>3</v>
          </cell>
          <cell r="AK18">
            <v>7</v>
          </cell>
          <cell r="AL18">
            <v>25</v>
          </cell>
          <cell r="AM18">
            <v>13</v>
          </cell>
          <cell r="AN18">
            <v>18</v>
          </cell>
          <cell r="AO18">
            <v>63</v>
          </cell>
          <cell r="AP18">
            <v>7</v>
          </cell>
          <cell r="AQ18">
            <v>24</v>
          </cell>
          <cell r="AR18">
            <v>11</v>
          </cell>
          <cell r="AS18">
            <v>18</v>
          </cell>
          <cell r="AT18">
            <v>60</v>
          </cell>
          <cell r="AU18">
            <v>0</v>
          </cell>
          <cell r="AV18">
            <v>1</v>
          </cell>
          <cell r="AW18">
            <v>2</v>
          </cell>
          <cell r="AX18">
            <v>0</v>
          </cell>
          <cell r="AY18">
            <v>3</v>
          </cell>
          <cell r="AZ18">
            <v>7</v>
          </cell>
          <cell r="BA18">
            <v>24</v>
          </cell>
          <cell r="BB18">
            <v>13</v>
          </cell>
          <cell r="BC18">
            <v>18</v>
          </cell>
          <cell r="BD18">
            <v>62</v>
          </cell>
          <cell r="BE18">
            <v>7</v>
          </cell>
          <cell r="BF18">
            <v>24</v>
          </cell>
          <cell r="BG18">
            <v>11</v>
          </cell>
          <cell r="BH18">
            <v>18</v>
          </cell>
          <cell r="BI18">
            <v>60</v>
          </cell>
          <cell r="BJ18">
            <v>0</v>
          </cell>
          <cell r="BK18">
            <v>0</v>
          </cell>
        </row>
        <row r="19">
          <cell r="A19">
            <v>1034</v>
          </cell>
          <cell r="B19" t="str">
            <v>北</v>
          </cell>
          <cell r="C19" t="str">
            <v>大宮保育所</v>
          </cell>
          <cell r="D19">
            <v>2</v>
          </cell>
          <cell r="E19">
            <v>60</v>
          </cell>
          <cell r="F19">
            <v>1</v>
          </cell>
          <cell r="G19">
            <v>5</v>
          </cell>
          <cell r="H19">
            <v>18</v>
          </cell>
          <cell r="I19">
            <v>14</v>
          </cell>
          <cell r="J19">
            <v>24</v>
          </cell>
          <cell r="K19">
            <v>61</v>
          </cell>
          <cell r="L19">
            <v>5</v>
          </cell>
          <cell r="M19">
            <v>17</v>
          </cell>
          <cell r="N19">
            <v>14</v>
          </cell>
          <cell r="O19">
            <v>24</v>
          </cell>
          <cell r="P19">
            <v>60</v>
          </cell>
          <cell r="Q19">
            <v>0</v>
          </cell>
          <cell r="R19">
            <v>1</v>
          </cell>
          <cell r="S19">
            <v>0</v>
          </cell>
          <cell r="T19">
            <v>0</v>
          </cell>
          <cell r="U19">
            <v>1</v>
          </cell>
          <cell r="V19">
            <v>5</v>
          </cell>
          <cell r="W19">
            <v>18</v>
          </cell>
          <cell r="X19">
            <v>14</v>
          </cell>
          <cell r="Y19">
            <v>24</v>
          </cell>
          <cell r="Z19">
            <v>61</v>
          </cell>
          <cell r="AA19">
            <v>5</v>
          </cell>
          <cell r="AB19">
            <v>17</v>
          </cell>
          <cell r="AC19">
            <v>14</v>
          </cell>
          <cell r="AD19">
            <v>24</v>
          </cell>
          <cell r="AE19">
            <v>60</v>
          </cell>
          <cell r="AF19">
            <v>0</v>
          </cell>
          <cell r="AG19">
            <v>1</v>
          </cell>
          <cell r="AH19">
            <v>0</v>
          </cell>
          <cell r="AI19">
            <v>0</v>
          </cell>
          <cell r="AJ19">
            <v>1</v>
          </cell>
          <cell r="AK19">
            <v>5</v>
          </cell>
          <cell r="AL19">
            <v>19</v>
          </cell>
          <cell r="AM19">
            <v>14</v>
          </cell>
          <cell r="AN19">
            <v>24</v>
          </cell>
          <cell r="AO19">
            <v>62</v>
          </cell>
          <cell r="AP19">
            <v>5</v>
          </cell>
          <cell r="AQ19">
            <v>17</v>
          </cell>
          <cell r="AR19">
            <v>14</v>
          </cell>
          <cell r="AS19">
            <v>24</v>
          </cell>
          <cell r="AT19">
            <v>60</v>
          </cell>
          <cell r="AU19">
            <v>0</v>
          </cell>
          <cell r="AV19">
            <v>2</v>
          </cell>
          <cell r="AW19">
            <v>0</v>
          </cell>
          <cell r="AX19">
            <v>0</v>
          </cell>
          <cell r="AY19">
            <v>2</v>
          </cell>
          <cell r="AZ19">
            <v>6</v>
          </cell>
          <cell r="BA19">
            <v>19</v>
          </cell>
          <cell r="BB19">
            <v>14</v>
          </cell>
          <cell r="BC19">
            <v>24</v>
          </cell>
          <cell r="BD19">
            <v>63</v>
          </cell>
          <cell r="BE19">
            <v>5</v>
          </cell>
          <cell r="BF19">
            <v>17</v>
          </cell>
          <cell r="BG19">
            <v>14</v>
          </cell>
          <cell r="BH19">
            <v>24</v>
          </cell>
          <cell r="BI19">
            <v>60</v>
          </cell>
          <cell r="BJ19">
            <v>1</v>
          </cell>
          <cell r="BK19">
            <v>2</v>
          </cell>
        </row>
        <row r="20">
          <cell r="A20">
            <v>1035</v>
          </cell>
          <cell r="B20" t="str">
            <v>北</v>
          </cell>
          <cell r="C20" t="str">
            <v>柊野保育園</v>
          </cell>
          <cell r="D20">
            <v>3</v>
          </cell>
          <cell r="E20">
            <v>120</v>
          </cell>
          <cell r="F20">
            <v>3</v>
          </cell>
          <cell r="G20">
            <v>3</v>
          </cell>
          <cell r="H20">
            <v>27</v>
          </cell>
          <cell r="I20">
            <v>36</v>
          </cell>
          <cell r="J20">
            <v>54</v>
          </cell>
          <cell r="K20">
            <v>120</v>
          </cell>
          <cell r="L20">
            <v>3</v>
          </cell>
          <cell r="M20">
            <v>27</v>
          </cell>
          <cell r="N20">
            <v>36</v>
          </cell>
          <cell r="O20">
            <v>54</v>
          </cell>
          <cell r="P20">
            <v>120</v>
          </cell>
          <cell r="Q20">
            <v>0</v>
          </cell>
          <cell r="R20">
            <v>0</v>
          </cell>
          <cell r="S20">
            <v>0</v>
          </cell>
          <cell r="T20">
            <v>0</v>
          </cell>
          <cell r="U20">
            <v>0</v>
          </cell>
          <cell r="V20">
            <v>4</v>
          </cell>
          <cell r="W20">
            <v>27</v>
          </cell>
          <cell r="X20">
            <v>36</v>
          </cell>
          <cell r="Y20">
            <v>53</v>
          </cell>
          <cell r="Z20">
            <v>120</v>
          </cell>
          <cell r="AA20">
            <v>4</v>
          </cell>
          <cell r="AB20">
            <v>27</v>
          </cell>
          <cell r="AC20">
            <v>36</v>
          </cell>
          <cell r="AD20">
            <v>53</v>
          </cell>
          <cell r="AE20">
            <v>120</v>
          </cell>
          <cell r="AF20">
            <v>0</v>
          </cell>
          <cell r="AG20">
            <v>0</v>
          </cell>
          <cell r="AH20">
            <v>0</v>
          </cell>
          <cell r="AI20">
            <v>0</v>
          </cell>
          <cell r="AJ20">
            <v>0</v>
          </cell>
          <cell r="AK20">
            <v>4</v>
          </cell>
          <cell r="AL20">
            <v>27</v>
          </cell>
          <cell r="AM20">
            <v>36</v>
          </cell>
          <cell r="AN20">
            <v>53</v>
          </cell>
          <cell r="AO20">
            <v>120</v>
          </cell>
          <cell r="AP20">
            <v>4</v>
          </cell>
          <cell r="AQ20">
            <v>27</v>
          </cell>
          <cell r="AR20">
            <v>36</v>
          </cell>
          <cell r="AS20">
            <v>53</v>
          </cell>
          <cell r="AT20">
            <v>120</v>
          </cell>
          <cell r="AU20">
            <v>0</v>
          </cell>
          <cell r="AV20">
            <v>0</v>
          </cell>
          <cell r="AW20">
            <v>0</v>
          </cell>
          <cell r="AX20">
            <v>0</v>
          </cell>
          <cell r="AY20">
            <v>0</v>
          </cell>
          <cell r="AZ20">
            <v>4</v>
          </cell>
          <cell r="BA20">
            <v>27</v>
          </cell>
          <cell r="BB20">
            <v>36</v>
          </cell>
          <cell r="BC20">
            <v>53</v>
          </cell>
          <cell r="BD20">
            <v>120</v>
          </cell>
          <cell r="BE20">
            <v>4</v>
          </cell>
          <cell r="BF20">
            <v>27</v>
          </cell>
          <cell r="BG20">
            <v>36</v>
          </cell>
          <cell r="BH20">
            <v>53</v>
          </cell>
          <cell r="BI20">
            <v>120</v>
          </cell>
          <cell r="BJ20">
            <v>0</v>
          </cell>
          <cell r="BK20">
            <v>0</v>
          </cell>
        </row>
        <row r="21">
          <cell r="A21">
            <v>1036</v>
          </cell>
          <cell r="B21" t="str">
            <v>北</v>
          </cell>
          <cell r="C21" t="str">
            <v>鷹ケ峯保育園</v>
          </cell>
          <cell r="D21">
            <v>3</v>
          </cell>
          <cell r="E21">
            <v>90</v>
          </cell>
          <cell r="F21">
            <v>3</v>
          </cell>
          <cell r="G21">
            <v>4</v>
          </cell>
          <cell r="H21">
            <v>28</v>
          </cell>
          <cell r="I21">
            <v>25</v>
          </cell>
          <cell r="J21">
            <v>46</v>
          </cell>
          <cell r="K21">
            <v>103</v>
          </cell>
          <cell r="L21">
            <v>4</v>
          </cell>
          <cell r="M21">
            <v>28</v>
          </cell>
          <cell r="N21">
            <v>23</v>
          </cell>
          <cell r="O21">
            <v>35</v>
          </cell>
          <cell r="P21">
            <v>90</v>
          </cell>
          <cell r="Q21">
            <v>0</v>
          </cell>
          <cell r="R21">
            <v>0</v>
          </cell>
          <cell r="S21">
            <v>2</v>
          </cell>
          <cell r="T21">
            <v>11</v>
          </cell>
          <cell r="U21">
            <v>13</v>
          </cell>
          <cell r="V21">
            <v>4</v>
          </cell>
          <cell r="W21">
            <v>29</v>
          </cell>
          <cell r="X21">
            <v>26</v>
          </cell>
          <cell r="Y21">
            <v>46</v>
          </cell>
          <cell r="Z21">
            <v>105</v>
          </cell>
          <cell r="AA21">
            <v>4</v>
          </cell>
          <cell r="AB21">
            <v>28</v>
          </cell>
          <cell r="AC21">
            <v>23</v>
          </cell>
          <cell r="AD21">
            <v>35</v>
          </cell>
          <cell r="AE21">
            <v>90</v>
          </cell>
          <cell r="AF21">
            <v>0</v>
          </cell>
          <cell r="AG21">
            <v>1</v>
          </cell>
          <cell r="AH21">
            <v>3</v>
          </cell>
          <cell r="AI21">
            <v>11</v>
          </cell>
          <cell r="AJ21">
            <v>15</v>
          </cell>
          <cell r="AK21">
            <v>4</v>
          </cell>
          <cell r="AL21">
            <v>29</v>
          </cell>
          <cell r="AM21">
            <v>26</v>
          </cell>
          <cell r="AN21">
            <v>46</v>
          </cell>
          <cell r="AO21">
            <v>105</v>
          </cell>
          <cell r="AP21">
            <v>4</v>
          </cell>
          <cell r="AQ21">
            <v>28</v>
          </cell>
          <cell r="AR21">
            <v>23</v>
          </cell>
          <cell r="AS21">
            <v>35</v>
          </cell>
          <cell r="AT21">
            <v>90</v>
          </cell>
          <cell r="AU21">
            <v>0</v>
          </cell>
          <cell r="AV21">
            <v>1</v>
          </cell>
          <cell r="AW21">
            <v>3</v>
          </cell>
          <cell r="AX21">
            <v>11</v>
          </cell>
          <cell r="AY21">
            <v>15</v>
          </cell>
          <cell r="AZ21">
            <v>4</v>
          </cell>
          <cell r="BA21">
            <v>29</v>
          </cell>
          <cell r="BB21">
            <v>26</v>
          </cell>
          <cell r="BC21">
            <v>46</v>
          </cell>
          <cell r="BD21">
            <v>105</v>
          </cell>
          <cell r="BE21">
            <v>4</v>
          </cell>
          <cell r="BF21">
            <v>28</v>
          </cell>
          <cell r="BG21">
            <v>23</v>
          </cell>
          <cell r="BH21">
            <v>35</v>
          </cell>
          <cell r="BI21">
            <v>90</v>
          </cell>
          <cell r="BJ21">
            <v>0</v>
          </cell>
          <cell r="BK21">
            <v>1</v>
          </cell>
        </row>
        <row r="22">
          <cell r="A22">
            <v>1037</v>
          </cell>
          <cell r="B22" t="str">
            <v>北</v>
          </cell>
          <cell r="C22" t="str">
            <v>たかつかさ保育園</v>
          </cell>
          <cell r="D22">
            <v>3</v>
          </cell>
          <cell r="E22">
            <v>120</v>
          </cell>
          <cell r="F22">
            <v>2</v>
          </cell>
          <cell r="G22">
            <v>9</v>
          </cell>
          <cell r="H22">
            <v>48</v>
          </cell>
          <cell r="I22">
            <v>22</v>
          </cell>
          <cell r="J22">
            <v>56</v>
          </cell>
          <cell r="K22">
            <v>135</v>
          </cell>
          <cell r="L22">
            <v>7</v>
          </cell>
          <cell r="M22">
            <v>42</v>
          </cell>
          <cell r="N22">
            <v>16</v>
          </cell>
          <cell r="O22">
            <v>55</v>
          </cell>
          <cell r="P22">
            <v>120</v>
          </cell>
          <cell r="Q22">
            <v>2</v>
          </cell>
          <cell r="R22">
            <v>6</v>
          </cell>
          <cell r="S22">
            <v>6</v>
          </cell>
          <cell r="T22">
            <v>1</v>
          </cell>
          <cell r="U22">
            <v>15</v>
          </cell>
          <cell r="V22">
            <v>9</v>
          </cell>
          <cell r="W22">
            <v>48</v>
          </cell>
          <cell r="X22">
            <v>22</v>
          </cell>
          <cell r="Y22">
            <v>56</v>
          </cell>
          <cell r="Z22">
            <v>135</v>
          </cell>
          <cell r="AA22">
            <v>7</v>
          </cell>
          <cell r="AB22">
            <v>42</v>
          </cell>
          <cell r="AC22">
            <v>16</v>
          </cell>
          <cell r="AD22">
            <v>55</v>
          </cell>
          <cell r="AE22">
            <v>120</v>
          </cell>
          <cell r="AF22">
            <v>2</v>
          </cell>
          <cell r="AG22">
            <v>6</v>
          </cell>
          <cell r="AH22">
            <v>6</v>
          </cell>
          <cell r="AI22">
            <v>1</v>
          </cell>
          <cell r="AJ22">
            <v>15</v>
          </cell>
          <cell r="AK22">
            <v>11</v>
          </cell>
          <cell r="AL22">
            <v>48</v>
          </cell>
          <cell r="AM22">
            <v>22</v>
          </cell>
          <cell r="AN22">
            <v>56</v>
          </cell>
          <cell r="AO22">
            <v>137</v>
          </cell>
          <cell r="AP22">
            <v>7</v>
          </cell>
          <cell r="AQ22">
            <v>42</v>
          </cell>
          <cell r="AR22">
            <v>16</v>
          </cell>
          <cell r="AS22">
            <v>55</v>
          </cell>
          <cell r="AT22">
            <v>120</v>
          </cell>
          <cell r="AU22">
            <v>4</v>
          </cell>
          <cell r="AV22">
            <v>6</v>
          </cell>
          <cell r="AW22">
            <v>6</v>
          </cell>
          <cell r="AX22">
            <v>1</v>
          </cell>
          <cell r="AY22">
            <v>17</v>
          </cell>
          <cell r="AZ22">
            <v>12</v>
          </cell>
          <cell r="BA22">
            <v>47</v>
          </cell>
          <cell r="BB22">
            <v>22</v>
          </cell>
          <cell r="BC22">
            <v>55</v>
          </cell>
          <cell r="BD22">
            <v>136</v>
          </cell>
          <cell r="BE22">
            <v>9</v>
          </cell>
          <cell r="BF22">
            <v>41</v>
          </cell>
          <cell r="BG22">
            <v>16</v>
          </cell>
          <cell r="BH22">
            <v>54</v>
          </cell>
          <cell r="BI22">
            <v>120</v>
          </cell>
          <cell r="BJ22">
            <v>3</v>
          </cell>
          <cell r="BK22">
            <v>6</v>
          </cell>
        </row>
        <row r="23">
          <cell r="A23">
            <v>1038</v>
          </cell>
          <cell r="B23" t="str">
            <v>北</v>
          </cell>
          <cell r="C23" t="str">
            <v>妙秀保育園</v>
          </cell>
          <cell r="D23">
            <v>3</v>
          </cell>
          <cell r="E23">
            <v>60</v>
          </cell>
          <cell r="F23">
            <v>2</v>
          </cell>
          <cell r="G23">
            <v>6</v>
          </cell>
          <cell r="H23">
            <v>25</v>
          </cell>
          <cell r="I23">
            <v>12</v>
          </cell>
          <cell r="J23">
            <v>26</v>
          </cell>
          <cell r="K23">
            <v>69</v>
          </cell>
          <cell r="L23">
            <v>6</v>
          </cell>
          <cell r="M23">
            <v>16</v>
          </cell>
          <cell r="N23">
            <v>12</v>
          </cell>
          <cell r="O23">
            <v>26</v>
          </cell>
          <cell r="P23">
            <v>60</v>
          </cell>
          <cell r="Q23">
            <v>0</v>
          </cell>
          <cell r="R23">
            <v>9</v>
          </cell>
          <cell r="S23">
            <v>0</v>
          </cell>
          <cell r="T23">
            <v>0</v>
          </cell>
          <cell r="U23">
            <v>9</v>
          </cell>
          <cell r="V23">
            <v>6</v>
          </cell>
          <cell r="W23">
            <v>24</v>
          </cell>
          <cell r="X23">
            <v>12</v>
          </cell>
          <cell r="Y23">
            <v>27</v>
          </cell>
          <cell r="Z23">
            <v>69</v>
          </cell>
          <cell r="AA23">
            <v>6</v>
          </cell>
          <cell r="AB23">
            <v>16</v>
          </cell>
          <cell r="AC23">
            <v>12</v>
          </cell>
          <cell r="AD23">
            <v>26</v>
          </cell>
          <cell r="AE23">
            <v>60</v>
          </cell>
          <cell r="AF23">
            <v>0</v>
          </cell>
          <cell r="AG23">
            <v>8</v>
          </cell>
          <cell r="AH23">
            <v>0</v>
          </cell>
          <cell r="AI23">
            <v>1</v>
          </cell>
          <cell r="AJ23">
            <v>9</v>
          </cell>
          <cell r="AK23">
            <v>6</v>
          </cell>
          <cell r="AL23">
            <v>24</v>
          </cell>
          <cell r="AM23">
            <v>12</v>
          </cell>
          <cell r="AN23">
            <v>27</v>
          </cell>
          <cell r="AO23">
            <v>69</v>
          </cell>
          <cell r="AP23">
            <v>6</v>
          </cell>
          <cell r="AQ23">
            <v>16</v>
          </cell>
          <cell r="AR23">
            <v>12</v>
          </cell>
          <cell r="AS23">
            <v>26</v>
          </cell>
          <cell r="AT23">
            <v>60</v>
          </cell>
          <cell r="AU23">
            <v>0</v>
          </cell>
          <cell r="AV23">
            <v>8</v>
          </cell>
          <cell r="AW23">
            <v>0</v>
          </cell>
          <cell r="AX23">
            <v>1</v>
          </cell>
          <cell r="AY23">
            <v>9</v>
          </cell>
          <cell r="AZ23">
            <v>6</v>
          </cell>
          <cell r="BA23">
            <v>24</v>
          </cell>
          <cell r="BB23">
            <v>12</v>
          </cell>
          <cell r="BC23">
            <v>27</v>
          </cell>
          <cell r="BD23">
            <v>69</v>
          </cell>
          <cell r="BE23">
            <v>6</v>
          </cell>
          <cell r="BF23">
            <v>16</v>
          </cell>
          <cell r="BG23">
            <v>12</v>
          </cell>
          <cell r="BH23">
            <v>26</v>
          </cell>
          <cell r="BI23">
            <v>60</v>
          </cell>
          <cell r="BJ23">
            <v>0</v>
          </cell>
          <cell r="BK23">
            <v>8</v>
          </cell>
        </row>
        <row r="24">
          <cell r="A24">
            <v>1221</v>
          </cell>
          <cell r="B24" t="str">
            <v>上京</v>
          </cell>
          <cell r="C24" t="str">
            <v>北野保育園</v>
          </cell>
          <cell r="D24">
            <v>3</v>
          </cell>
          <cell r="E24">
            <v>150</v>
          </cell>
          <cell r="F24">
            <v>2</v>
          </cell>
          <cell r="G24">
            <v>7</v>
          </cell>
          <cell r="H24">
            <v>48</v>
          </cell>
          <cell r="I24">
            <v>33</v>
          </cell>
          <cell r="J24">
            <v>77</v>
          </cell>
          <cell r="K24">
            <v>165</v>
          </cell>
          <cell r="L24">
            <v>5</v>
          </cell>
          <cell r="M24">
            <v>35</v>
          </cell>
          <cell r="N24">
            <v>33</v>
          </cell>
          <cell r="O24">
            <v>77</v>
          </cell>
          <cell r="P24">
            <v>150</v>
          </cell>
          <cell r="Q24">
            <v>2</v>
          </cell>
          <cell r="R24">
            <v>13</v>
          </cell>
          <cell r="S24">
            <v>0</v>
          </cell>
          <cell r="T24">
            <v>0</v>
          </cell>
          <cell r="U24">
            <v>15</v>
          </cell>
          <cell r="V24">
            <v>7</v>
          </cell>
          <cell r="W24">
            <v>49</v>
          </cell>
          <cell r="X24">
            <v>33</v>
          </cell>
          <cell r="Y24">
            <v>77</v>
          </cell>
          <cell r="Z24">
            <v>166</v>
          </cell>
          <cell r="AA24">
            <v>5</v>
          </cell>
          <cell r="AB24">
            <v>35</v>
          </cell>
          <cell r="AC24">
            <v>33</v>
          </cell>
          <cell r="AD24">
            <v>77</v>
          </cell>
          <cell r="AE24">
            <v>150</v>
          </cell>
          <cell r="AF24">
            <v>2</v>
          </cell>
          <cell r="AG24">
            <v>14</v>
          </cell>
          <cell r="AH24">
            <v>0</v>
          </cell>
          <cell r="AI24">
            <v>0</v>
          </cell>
          <cell r="AJ24">
            <v>16</v>
          </cell>
          <cell r="AK24">
            <v>7</v>
          </cell>
          <cell r="AL24">
            <v>49</v>
          </cell>
          <cell r="AM24">
            <v>33</v>
          </cell>
          <cell r="AN24">
            <v>77</v>
          </cell>
          <cell r="AO24">
            <v>166</v>
          </cell>
          <cell r="AP24">
            <v>5</v>
          </cell>
          <cell r="AQ24">
            <v>35</v>
          </cell>
          <cell r="AR24">
            <v>33</v>
          </cell>
          <cell r="AS24">
            <v>77</v>
          </cell>
          <cell r="AT24">
            <v>150</v>
          </cell>
          <cell r="AU24">
            <v>2</v>
          </cell>
          <cell r="AV24">
            <v>14</v>
          </cell>
          <cell r="AW24">
            <v>0</v>
          </cell>
          <cell r="AX24">
            <v>0</v>
          </cell>
          <cell r="AY24">
            <v>16</v>
          </cell>
          <cell r="AZ24">
            <v>7</v>
          </cell>
          <cell r="BA24">
            <v>48</v>
          </cell>
          <cell r="BB24">
            <v>33</v>
          </cell>
          <cell r="BC24">
            <v>77</v>
          </cell>
          <cell r="BD24">
            <v>165</v>
          </cell>
          <cell r="BE24">
            <v>5</v>
          </cell>
          <cell r="BF24">
            <v>35</v>
          </cell>
          <cell r="BG24">
            <v>33</v>
          </cell>
          <cell r="BH24">
            <v>77</v>
          </cell>
          <cell r="BI24">
            <v>150</v>
          </cell>
          <cell r="BJ24">
            <v>2</v>
          </cell>
          <cell r="BK24">
            <v>13</v>
          </cell>
        </row>
        <row r="25">
          <cell r="A25">
            <v>1222</v>
          </cell>
          <cell r="B25" t="str">
            <v>上京</v>
          </cell>
          <cell r="C25" t="str">
            <v>信愛保育園</v>
          </cell>
          <cell r="D25">
            <v>3</v>
          </cell>
          <cell r="E25">
            <v>150</v>
          </cell>
          <cell r="F25">
            <v>1</v>
          </cell>
          <cell r="G25">
            <v>10</v>
          </cell>
          <cell r="H25">
            <v>55</v>
          </cell>
          <cell r="I25">
            <v>43</v>
          </cell>
          <cell r="J25">
            <v>57</v>
          </cell>
          <cell r="K25">
            <v>165</v>
          </cell>
          <cell r="L25">
            <v>10</v>
          </cell>
          <cell r="M25">
            <v>52</v>
          </cell>
          <cell r="N25">
            <v>36</v>
          </cell>
          <cell r="O25">
            <v>52</v>
          </cell>
          <cell r="P25">
            <v>150</v>
          </cell>
          <cell r="Q25">
            <v>0</v>
          </cell>
          <cell r="R25">
            <v>3</v>
          </cell>
          <cell r="S25">
            <v>7</v>
          </cell>
          <cell r="T25">
            <v>5</v>
          </cell>
          <cell r="U25">
            <v>15</v>
          </cell>
          <cell r="V25">
            <v>10</v>
          </cell>
          <cell r="W25">
            <v>55</v>
          </cell>
          <cell r="X25">
            <v>43</v>
          </cell>
          <cell r="Y25">
            <v>58</v>
          </cell>
          <cell r="Z25">
            <v>166</v>
          </cell>
          <cell r="AA25">
            <v>10</v>
          </cell>
          <cell r="AB25">
            <v>52</v>
          </cell>
          <cell r="AC25">
            <v>36</v>
          </cell>
          <cell r="AD25">
            <v>52</v>
          </cell>
          <cell r="AE25">
            <v>150</v>
          </cell>
          <cell r="AF25">
            <v>0</v>
          </cell>
          <cell r="AG25">
            <v>3</v>
          </cell>
          <cell r="AH25">
            <v>7</v>
          </cell>
          <cell r="AI25">
            <v>6</v>
          </cell>
          <cell r="AJ25">
            <v>16</v>
          </cell>
          <cell r="AK25">
            <v>11</v>
          </cell>
          <cell r="AL25">
            <v>54</v>
          </cell>
          <cell r="AM25">
            <v>42</v>
          </cell>
          <cell r="AN25">
            <v>58</v>
          </cell>
          <cell r="AO25">
            <v>165</v>
          </cell>
          <cell r="AP25">
            <v>11</v>
          </cell>
          <cell r="AQ25">
            <v>52</v>
          </cell>
          <cell r="AR25">
            <v>35</v>
          </cell>
          <cell r="AS25">
            <v>52</v>
          </cell>
          <cell r="AT25">
            <v>150</v>
          </cell>
          <cell r="AU25">
            <v>0</v>
          </cell>
          <cell r="AV25">
            <v>2</v>
          </cell>
          <cell r="AW25">
            <v>7</v>
          </cell>
          <cell r="AX25">
            <v>6</v>
          </cell>
          <cell r="AY25">
            <v>15</v>
          </cell>
          <cell r="AZ25">
            <v>11</v>
          </cell>
          <cell r="BA25">
            <v>54</v>
          </cell>
          <cell r="BB25">
            <v>42</v>
          </cell>
          <cell r="BC25">
            <v>58</v>
          </cell>
          <cell r="BD25">
            <v>165</v>
          </cell>
          <cell r="BE25">
            <v>11</v>
          </cell>
          <cell r="BF25">
            <v>52</v>
          </cell>
          <cell r="BG25">
            <v>35</v>
          </cell>
          <cell r="BH25">
            <v>52</v>
          </cell>
          <cell r="BI25">
            <v>150</v>
          </cell>
          <cell r="BJ25">
            <v>0</v>
          </cell>
          <cell r="BK25">
            <v>2</v>
          </cell>
        </row>
        <row r="26">
          <cell r="A26">
            <v>1223</v>
          </cell>
          <cell r="B26" t="str">
            <v>上京</v>
          </cell>
          <cell r="C26" t="str">
            <v>せいしん幼児園</v>
          </cell>
          <cell r="D26">
            <v>3</v>
          </cell>
          <cell r="E26">
            <v>220</v>
          </cell>
          <cell r="F26">
            <v>1</v>
          </cell>
          <cell r="G26">
            <v>16</v>
          </cell>
          <cell r="H26">
            <v>68</v>
          </cell>
          <cell r="I26">
            <v>43</v>
          </cell>
          <cell r="J26">
            <v>108</v>
          </cell>
          <cell r="K26">
            <v>235</v>
          </cell>
          <cell r="L26">
            <v>16</v>
          </cell>
          <cell r="M26">
            <v>68</v>
          </cell>
          <cell r="N26">
            <v>36</v>
          </cell>
          <cell r="O26">
            <v>100</v>
          </cell>
          <cell r="P26">
            <v>220</v>
          </cell>
          <cell r="Q26">
            <v>0</v>
          </cell>
          <cell r="R26">
            <v>0</v>
          </cell>
          <cell r="S26">
            <v>7</v>
          </cell>
          <cell r="T26">
            <v>8</v>
          </cell>
          <cell r="U26">
            <v>15</v>
          </cell>
          <cell r="V26">
            <v>17</v>
          </cell>
          <cell r="W26">
            <v>69</v>
          </cell>
          <cell r="X26">
            <v>45</v>
          </cell>
          <cell r="Y26">
            <v>111</v>
          </cell>
          <cell r="Z26">
            <v>242</v>
          </cell>
          <cell r="AA26">
            <v>16</v>
          </cell>
          <cell r="AB26">
            <v>68</v>
          </cell>
          <cell r="AC26">
            <v>36</v>
          </cell>
          <cell r="AD26">
            <v>100</v>
          </cell>
          <cell r="AE26">
            <v>220</v>
          </cell>
          <cell r="AF26">
            <v>1</v>
          </cell>
          <cell r="AG26">
            <v>1</v>
          </cell>
          <cell r="AH26">
            <v>9</v>
          </cell>
          <cell r="AI26">
            <v>11</v>
          </cell>
          <cell r="AJ26">
            <v>22</v>
          </cell>
          <cell r="AK26">
            <v>18</v>
          </cell>
          <cell r="AL26">
            <v>69</v>
          </cell>
          <cell r="AM26">
            <v>46</v>
          </cell>
          <cell r="AN26">
            <v>111</v>
          </cell>
          <cell r="AO26">
            <v>244</v>
          </cell>
          <cell r="AP26">
            <v>16</v>
          </cell>
          <cell r="AQ26">
            <v>68</v>
          </cell>
          <cell r="AR26">
            <v>36</v>
          </cell>
          <cell r="AS26">
            <v>100</v>
          </cell>
          <cell r="AT26">
            <v>220</v>
          </cell>
          <cell r="AU26">
            <v>2</v>
          </cell>
          <cell r="AV26">
            <v>1</v>
          </cell>
          <cell r="AW26">
            <v>10</v>
          </cell>
          <cell r="AX26">
            <v>11</v>
          </cell>
          <cell r="AY26">
            <v>24</v>
          </cell>
          <cell r="AZ26">
            <v>18</v>
          </cell>
          <cell r="BA26">
            <v>73</v>
          </cell>
          <cell r="BB26">
            <v>45</v>
          </cell>
          <cell r="BC26">
            <v>115</v>
          </cell>
          <cell r="BD26">
            <v>251</v>
          </cell>
          <cell r="BE26">
            <v>16</v>
          </cell>
          <cell r="BF26">
            <v>69</v>
          </cell>
          <cell r="BG26">
            <v>35</v>
          </cell>
          <cell r="BH26">
            <v>100</v>
          </cell>
          <cell r="BI26">
            <v>220</v>
          </cell>
          <cell r="BJ26">
            <v>2</v>
          </cell>
          <cell r="BK26">
            <v>4</v>
          </cell>
        </row>
        <row r="27">
          <cell r="A27">
            <v>1226</v>
          </cell>
          <cell r="B27" t="str">
            <v>上京</v>
          </cell>
          <cell r="C27" t="str">
            <v>西陣和楽園</v>
          </cell>
          <cell r="D27">
            <v>3</v>
          </cell>
          <cell r="E27">
            <v>90</v>
          </cell>
          <cell r="F27">
            <v>1</v>
          </cell>
          <cell r="G27">
            <v>5</v>
          </cell>
          <cell r="H27">
            <v>35</v>
          </cell>
          <cell r="I27">
            <v>16</v>
          </cell>
          <cell r="J27">
            <v>43</v>
          </cell>
          <cell r="K27">
            <v>99</v>
          </cell>
          <cell r="L27">
            <v>4</v>
          </cell>
          <cell r="M27">
            <v>27</v>
          </cell>
          <cell r="N27">
            <v>16</v>
          </cell>
          <cell r="O27">
            <v>43</v>
          </cell>
          <cell r="P27">
            <v>90</v>
          </cell>
          <cell r="Q27">
            <v>1</v>
          </cell>
          <cell r="R27">
            <v>8</v>
          </cell>
          <cell r="S27" t="str">
            <v xml:space="preserve"> </v>
          </cell>
          <cell r="T27">
            <v>0</v>
          </cell>
          <cell r="U27">
            <v>9</v>
          </cell>
          <cell r="V27">
            <v>4</v>
          </cell>
          <cell r="W27">
            <v>28</v>
          </cell>
          <cell r="X27">
            <v>22</v>
          </cell>
          <cell r="Y27">
            <v>43</v>
          </cell>
          <cell r="Z27">
            <v>97</v>
          </cell>
          <cell r="AA27">
            <v>4</v>
          </cell>
          <cell r="AB27">
            <v>28</v>
          </cell>
          <cell r="AC27">
            <v>16</v>
          </cell>
          <cell r="AD27">
            <v>42</v>
          </cell>
          <cell r="AE27">
            <v>90</v>
          </cell>
          <cell r="AF27" t="str">
            <v xml:space="preserve"> </v>
          </cell>
          <cell r="AG27">
            <v>0</v>
          </cell>
          <cell r="AH27">
            <v>6</v>
          </cell>
          <cell r="AI27">
            <v>1</v>
          </cell>
          <cell r="AJ27">
            <v>7</v>
          </cell>
          <cell r="AK27">
            <v>4</v>
          </cell>
          <cell r="AL27">
            <v>29</v>
          </cell>
          <cell r="AM27">
            <v>22</v>
          </cell>
          <cell r="AN27">
            <v>45</v>
          </cell>
          <cell r="AO27">
            <v>100</v>
          </cell>
          <cell r="AP27">
            <v>4</v>
          </cell>
          <cell r="AQ27">
            <v>28</v>
          </cell>
          <cell r="AR27">
            <v>16</v>
          </cell>
          <cell r="AS27">
            <v>42</v>
          </cell>
          <cell r="AT27">
            <v>90</v>
          </cell>
          <cell r="AU27" t="str">
            <v xml:space="preserve"> </v>
          </cell>
          <cell r="AV27">
            <v>1</v>
          </cell>
          <cell r="AW27">
            <v>6</v>
          </cell>
          <cell r="AX27">
            <v>3</v>
          </cell>
          <cell r="AY27">
            <v>10</v>
          </cell>
          <cell r="AZ27">
            <v>4</v>
          </cell>
          <cell r="BA27">
            <v>32</v>
          </cell>
          <cell r="BB27">
            <v>22</v>
          </cell>
          <cell r="BC27">
            <v>44</v>
          </cell>
          <cell r="BD27">
            <v>102</v>
          </cell>
          <cell r="BE27">
            <v>4</v>
          </cell>
          <cell r="BF27">
            <v>29</v>
          </cell>
          <cell r="BG27">
            <v>16</v>
          </cell>
          <cell r="BH27">
            <v>41</v>
          </cell>
          <cell r="BI27">
            <v>90</v>
          </cell>
          <cell r="BJ27" t="str">
            <v xml:space="preserve"> </v>
          </cell>
          <cell r="BK27">
            <v>3</v>
          </cell>
        </row>
        <row r="28">
          <cell r="A28">
            <v>1227</v>
          </cell>
          <cell r="B28" t="str">
            <v>上京</v>
          </cell>
          <cell r="C28" t="str">
            <v>上京保育所</v>
          </cell>
          <cell r="D28">
            <v>2</v>
          </cell>
          <cell r="E28">
            <v>90</v>
          </cell>
          <cell r="F28">
            <v>1</v>
          </cell>
          <cell r="G28">
            <v>10</v>
          </cell>
          <cell r="H28">
            <v>30</v>
          </cell>
          <cell r="I28">
            <v>19</v>
          </cell>
          <cell r="J28">
            <v>35</v>
          </cell>
          <cell r="K28">
            <v>94</v>
          </cell>
          <cell r="L28">
            <v>10</v>
          </cell>
          <cell r="M28">
            <v>27</v>
          </cell>
          <cell r="N28">
            <v>18</v>
          </cell>
          <cell r="O28">
            <v>35</v>
          </cell>
          <cell r="P28">
            <v>90</v>
          </cell>
          <cell r="Q28">
            <v>0</v>
          </cell>
          <cell r="R28">
            <v>3</v>
          </cell>
          <cell r="S28">
            <v>1</v>
          </cell>
          <cell r="T28">
            <v>0</v>
          </cell>
          <cell r="U28">
            <v>4</v>
          </cell>
          <cell r="V28">
            <v>11</v>
          </cell>
          <cell r="W28">
            <v>29</v>
          </cell>
          <cell r="X28">
            <v>19</v>
          </cell>
          <cell r="Y28">
            <v>35</v>
          </cell>
          <cell r="Z28">
            <v>94</v>
          </cell>
          <cell r="AA28">
            <v>11</v>
          </cell>
          <cell r="AB28">
            <v>26</v>
          </cell>
          <cell r="AC28">
            <v>18</v>
          </cell>
          <cell r="AD28">
            <v>35</v>
          </cell>
          <cell r="AE28">
            <v>90</v>
          </cell>
          <cell r="AF28">
            <v>0</v>
          </cell>
          <cell r="AG28">
            <v>3</v>
          </cell>
          <cell r="AH28">
            <v>1</v>
          </cell>
          <cell r="AI28">
            <v>0</v>
          </cell>
          <cell r="AJ28">
            <v>4</v>
          </cell>
          <cell r="AK28">
            <v>11</v>
          </cell>
          <cell r="AL28">
            <v>29</v>
          </cell>
          <cell r="AM28">
            <v>19</v>
          </cell>
          <cell r="AN28">
            <v>35</v>
          </cell>
          <cell r="AO28">
            <v>94</v>
          </cell>
          <cell r="AP28">
            <v>11</v>
          </cell>
          <cell r="AQ28">
            <v>26</v>
          </cell>
          <cell r="AR28">
            <v>18</v>
          </cell>
          <cell r="AS28">
            <v>35</v>
          </cell>
          <cell r="AT28">
            <v>90</v>
          </cell>
          <cell r="AU28">
            <v>0</v>
          </cell>
          <cell r="AV28">
            <v>3</v>
          </cell>
          <cell r="AW28">
            <v>1</v>
          </cell>
          <cell r="AX28">
            <v>0</v>
          </cell>
          <cell r="AY28">
            <v>4</v>
          </cell>
          <cell r="AZ28">
            <v>12</v>
          </cell>
          <cell r="BA28">
            <v>29</v>
          </cell>
          <cell r="BB28">
            <v>19</v>
          </cell>
          <cell r="BC28">
            <v>35</v>
          </cell>
          <cell r="BD28">
            <v>95</v>
          </cell>
          <cell r="BE28">
            <v>11</v>
          </cell>
          <cell r="BF28">
            <v>26</v>
          </cell>
          <cell r="BG28">
            <v>18</v>
          </cell>
          <cell r="BH28">
            <v>35</v>
          </cell>
          <cell r="BI28">
            <v>90</v>
          </cell>
          <cell r="BJ28">
            <v>1</v>
          </cell>
          <cell r="BK28">
            <v>3</v>
          </cell>
        </row>
        <row r="29">
          <cell r="A29">
            <v>1228</v>
          </cell>
          <cell r="B29" t="str">
            <v>上京</v>
          </cell>
          <cell r="C29" t="str">
            <v>心月保育園</v>
          </cell>
          <cell r="D29">
            <v>3</v>
          </cell>
          <cell r="E29">
            <v>60</v>
          </cell>
          <cell r="F29">
            <v>1</v>
          </cell>
          <cell r="G29">
            <v>1</v>
          </cell>
          <cell r="H29">
            <v>17</v>
          </cell>
          <cell r="I29">
            <v>16</v>
          </cell>
          <cell r="J29">
            <v>27</v>
          </cell>
          <cell r="K29">
            <v>61</v>
          </cell>
          <cell r="L29">
            <v>1</v>
          </cell>
          <cell r="M29">
            <v>17</v>
          </cell>
          <cell r="N29">
            <v>16</v>
          </cell>
          <cell r="O29">
            <v>26</v>
          </cell>
          <cell r="P29">
            <v>60</v>
          </cell>
          <cell r="Q29">
            <v>0</v>
          </cell>
          <cell r="R29">
            <v>0</v>
          </cell>
          <cell r="S29">
            <v>0</v>
          </cell>
          <cell r="T29">
            <v>1</v>
          </cell>
          <cell r="U29">
            <v>1</v>
          </cell>
          <cell r="V29">
            <v>2</v>
          </cell>
          <cell r="W29">
            <v>18</v>
          </cell>
          <cell r="X29">
            <v>16</v>
          </cell>
          <cell r="Y29">
            <v>27</v>
          </cell>
          <cell r="Z29">
            <v>63</v>
          </cell>
          <cell r="AA29">
            <v>1</v>
          </cell>
          <cell r="AB29">
            <v>17</v>
          </cell>
          <cell r="AC29">
            <v>16</v>
          </cell>
          <cell r="AD29">
            <v>26</v>
          </cell>
          <cell r="AE29">
            <v>60</v>
          </cell>
          <cell r="AF29">
            <v>1</v>
          </cell>
          <cell r="AG29">
            <v>1</v>
          </cell>
          <cell r="AH29">
            <v>0</v>
          </cell>
          <cell r="AI29">
            <v>1</v>
          </cell>
          <cell r="AJ29">
            <v>3</v>
          </cell>
          <cell r="AK29">
            <v>2</v>
          </cell>
          <cell r="AL29">
            <v>18</v>
          </cell>
          <cell r="AM29">
            <v>16</v>
          </cell>
          <cell r="AN29">
            <v>27</v>
          </cell>
          <cell r="AO29">
            <v>63</v>
          </cell>
          <cell r="AP29">
            <v>1</v>
          </cell>
          <cell r="AQ29">
            <v>17</v>
          </cell>
          <cell r="AR29">
            <v>16</v>
          </cell>
          <cell r="AS29">
            <v>26</v>
          </cell>
          <cell r="AT29">
            <v>60</v>
          </cell>
          <cell r="AU29">
            <v>1</v>
          </cell>
          <cell r="AV29">
            <v>1</v>
          </cell>
          <cell r="AW29">
            <v>0</v>
          </cell>
          <cell r="AX29">
            <v>1</v>
          </cell>
          <cell r="AY29">
            <v>3</v>
          </cell>
          <cell r="AZ29">
            <v>2</v>
          </cell>
          <cell r="BA29">
            <v>17</v>
          </cell>
          <cell r="BB29">
            <v>16</v>
          </cell>
          <cell r="BC29">
            <v>27</v>
          </cell>
          <cell r="BD29">
            <v>62</v>
          </cell>
          <cell r="BE29">
            <v>1</v>
          </cell>
          <cell r="BF29">
            <v>17</v>
          </cell>
          <cell r="BG29">
            <v>16</v>
          </cell>
          <cell r="BH29">
            <v>26</v>
          </cell>
          <cell r="BI29">
            <v>60</v>
          </cell>
          <cell r="BJ29">
            <v>1</v>
          </cell>
          <cell r="BK29">
            <v>0</v>
          </cell>
        </row>
        <row r="30">
          <cell r="A30">
            <v>1229</v>
          </cell>
          <cell r="B30" t="str">
            <v>上京</v>
          </cell>
          <cell r="C30" t="str">
            <v>わかば園</v>
          </cell>
          <cell r="D30">
            <v>3</v>
          </cell>
          <cell r="E30">
            <v>120</v>
          </cell>
          <cell r="F30">
            <v>1</v>
          </cell>
          <cell r="G30">
            <v>18</v>
          </cell>
          <cell r="H30">
            <v>44</v>
          </cell>
          <cell r="I30">
            <v>26</v>
          </cell>
          <cell r="J30">
            <v>45</v>
          </cell>
          <cell r="K30">
            <v>133</v>
          </cell>
          <cell r="L30">
            <v>18</v>
          </cell>
          <cell r="M30">
            <v>43</v>
          </cell>
          <cell r="N30">
            <v>24</v>
          </cell>
          <cell r="O30">
            <v>35</v>
          </cell>
          <cell r="P30">
            <v>120</v>
          </cell>
          <cell r="Q30">
            <v>0</v>
          </cell>
          <cell r="R30">
            <v>1</v>
          </cell>
          <cell r="S30">
            <v>2</v>
          </cell>
          <cell r="T30">
            <v>10</v>
          </cell>
          <cell r="U30">
            <v>13</v>
          </cell>
          <cell r="V30">
            <v>18</v>
          </cell>
          <cell r="W30">
            <v>44</v>
          </cell>
          <cell r="X30">
            <v>26</v>
          </cell>
          <cell r="Y30">
            <v>46</v>
          </cell>
          <cell r="Z30">
            <v>134</v>
          </cell>
          <cell r="AA30">
            <v>18</v>
          </cell>
          <cell r="AB30">
            <v>43</v>
          </cell>
          <cell r="AC30">
            <v>24</v>
          </cell>
          <cell r="AD30">
            <v>35</v>
          </cell>
          <cell r="AE30">
            <v>120</v>
          </cell>
          <cell r="AF30">
            <v>0</v>
          </cell>
          <cell r="AG30">
            <v>1</v>
          </cell>
          <cell r="AH30">
            <v>2</v>
          </cell>
          <cell r="AI30">
            <v>11</v>
          </cell>
          <cell r="AJ30">
            <v>14</v>
          </cell>
          <cell r="AK30">
            <v>18</v>
          </cell>
          <cell r="AL30">
            <v>44</v>
          </cell>
          <cell r="AM30">
            <v>26</v>
          </cell>
          <cell r="AN30">
            <v>46</v>
          </cell>
          <cell r="AO30">
            <v>134</v>
          </cell>
          <cell r="AP30">
            <v>18</v>
          </cell>
          <cell r="AQ30">
            <v>43</v>
          </cell>
          <cell r="AR30">
            <v>24</v>
          </cell>
          <cell r="AS30">
            <v>35</v>
          </cell>
          <cell r="AT30">
            <v>120</v>
          </cell>
          <cell r="AU30">
            <v>0</v>
          </cell>
          <cell r="AV30">
            <v>1</v>
          </cell>
          <cell r="AW30">
            <v>2</v>
          </cell>
          <cell r="AX30">
            <v>11</v>
          </cell>
          <cell r="AY30">
            <v>14</v>
          </cell>
          <cell r="AZ30">
            <v>19</v>
          </cell>
          <cell r="BA30">
            <v>44</v>
          </cell>
          <cell r="BB30">
            <v>26</v>
          </cell>
          <cell r="BC30">
            <v>46</v>
          </cell>
          <cell r="BD30">
            <v>135</v>
          </cell>
          <cell r="BE30">
            <v>18</v>
          </cell>
          <cell r="BF30">
            <v>43</v>
          </cell>
          <cell r="BG30">
            <v>24</v>
          </cell>
          <cell r="BH30">
            <v>35</v>
          </cell>
          <cell r="BI30">
            <v>120</v>
          </cell>
          <cell r="BJ30">
            <v>1</v>
          </cell>
          <cell r="BK30">
            <v>1</v>
          </cell>
        </row>
        <row r="31">
          <cell r="A31">
            <v>1230</v>
          </cell>
          <cell r="B31" t="str">
            <v>上京</v>
          </cell>
          <cell r="C31" t="str">
            <v>中立保育所</v>
          </cell>
          <cell r="D31">
            <v>2</v>
          </cell>
          <cell r="E31">
            <v>90</v>
          </cell>
          <cell r="F31">
            <v>1</v>
          </cell>
          <cell r="G31">
            <v>6</v>
          </cell>
          <cell r="H31">
            <v>37</v>
          </cell>
          <cell r="I31">
            <v>19</v>
          </cell>
          <cell r="J31">
            <v>35</v>
          </cell>
          <cell r="K31">
            <v>97</v>
          </cell>
          <cell r="L31">
            <v>5</v>
          </cell>
          <cell r="M31">
            <v>32</v>
          </cell>
          <cell r="N31">
            <v>18</v>
          </cell>
          <cell r="O31">
            <v>35</v>
          </cell>
          <cell r="P31">
            <v>90</v>
          </cell>
          <cell r="Q31">
            <v>1</v>
          </cell>
          <cell r="R31">
            <v>5</v>
          </cell>
          <cell r="S31">
            <v>1</v>
          </cell>
          <cell r="T31">
            <v>0</v>
          </cell>
          <cell r="U31">
            <v>7</v>
          </cell>
          <cell r="V31">
            <v>7</v>
          </cell>
          <cell r="W31">
            <v>37</v>
          </cell>
          <cell r="X31">
            <v>19</v>
          </cell>
          <cell r="Y31">
            <v>35</v>
          </cell>
          <cell r="Z31">
            <v>98</v>
          </cell>
          <cell r="AA31">
            <v>5</v>
          </cell>
          <cell r="AB31">
            <v>32</v>
          </cell>
          <cell r="AC31">
            <v>18</v>
          </cell>
          <cell r="AD31">
            <v>35</v>
          </cell>
          <cell r="AE31">
            <v>90</v>
          </cell>
          <cell r="AF31">
            <v>2</v>
          </cell>
          <cell r="AG31">
            <v>5</v>
          </cell>
          <cell r="AH31">
            <v>1</v>
          </cell>
          <cell r="AI31">
            <v>0</v>
          </cell>
          <cell r="AJ31">
            <v>8</v>
          </cell>
          <cell r="AK31">
            <v>7</v>
          </cell>
          <cell r="AL31">
            <v>37</v>
          </cell>
          <cell r="AM31">
            <v>19</v>
          </cell>
          <cell r="AN31">
            <v>35</v>
          </cell>
          <cell r="AO31">
            <v>98</v>
          </cell>
          <cell r="AP31">
            <v>5</v>
          </cell>
          <cell r="AQ31">
            <v>32</v>
          </cell>
          <cell r="AR31">
            <v>18</v>
          </cell>
          <cell r="AS31">
            <v>35</v>
          </cell>
          <cell r="AT31">
            <v>90</v>
          </cell>
          <cell r="AU31">
            <v>2</v>
          </cell>
          <cell r="AV31">
            <v>5</v>
          </cell>
          <cell r="AW31">
            <v>1</v>
          </cell>
          <cell r="AX31">
            <v>0</v>
          </cell>
          <cell r="AY31">
            <v>8</v>
          </cell>
          <cell r="AZ31">
            <v>8</v>
          </cell>
          <cell r="BA31">
            <v>37</v>
          </cell>
          <cell r="BB31">
            <v>19</v>
          </cell>
          <cell r="BC31">
            <v>35</v>
          </cell>
          <cell r="BD31">
            <v>99</v>
          </cell>
          <cell r="BE31">
            <v>5</v>
          </cell>
          <cell r="BF31">
            <v>32</v>
          </cell>
          <cell r="BG31">
            <v>18</v>
          </cell>
          <cell r="BH31">
            <v>35</v>
          </cell>
          <cell r="BI31">
            <v>90</v>
          </cell>
          <cell r="BJ31">
            <v>3</v>
          </cell>
          <cell r="BK31">
            <v>5</v>
          </cell>
        </row>
        <row r="32">
          <cell r="A32">
            <v>1231</v>
          </cell>
          <cell r="B32" t="str">
            <v>上京</v>
          </cell>
          <cell r="C32" t="str">
            <v>上京陵和園</v>
          </cell>
          <cell r="D32">
            <v>3</v>
          </cell>
          <cell r="E32">
            <v>30</v>
          </cell>
          <cell r="F32">
            <v>1</v>
          </cell>
          <cell r="G32">
            <v>8</v>
          </cell>
          <cell r="H32">
            <v>21</v>
          </cell>
          <cell r="I32">
            <v>1</v>
          </cell>
          <cell r="J32">
            <v>0</v>
          </cell>
          <cell r="K32">
            <v>30</v>
          </cell>
          <cell r="L32">
            <v>8</v>
          </cell>
          <cell r="M32">
            <v>21</v>
          </cell>
          <cell r="N32">
            <v>1</v>
          </cell>
          <cell r="O32">
            <v>0</v>
          </cell>
          <cell r="P32">
            <v>30</v>
          </cell>
          <cell r="Q32">
            <v>0</v>
          </cell>
          <cell r="R32">
            <v>0</v>
          </cell>
          <cell r="S32">
            <v>0</v>
          </cell>
          <cell r="T32">
            <v>0</v>
          </cell>
          <cell r="U32">
            <v>0</v>
          </cell>
          <cell r="V32">
            <v>9</v>
          </cell>
          <cell r="W32">
            <v>21</v>
          </cell>
          <cell r="X32">
            <v>1</v>
          </cell>
          <cell r="Y32">
            <v>0</v>
          </cell>
          <cell r="Z32">
            <v>31</v>
          </cell>
          <cell r="AA32">
            <v>8</v>
          </cell>
          <cell r="AB32">
            <v>21</v>
          </cell>
          <cell r="AC32">
            <v>1</v>
          </cell>
          <cell r="AD32">
            <v>0</v>
          </cell>
          <cell r="AE32">
            <v>30</v>
          </cell>
          <cell r="AF32">
            <v>1</v>
          </cell>
          <cell r="AG32">
            <v>0</v>
          </cell>
          <cell r="AH32">
            <v>0</v>
          </cell>
          <cell r="AI32">
            <v>0</v>
          </cell>
          <cell r="AJ32">
            <v>1</v>
          </cell>
          <cell r="AK32">
            <v>9</v>
          </cell>
          <cell r="AL32">
            <v>21</v>
          </cell>
          <cell r="AM32">
            <v>1</v>
          </cell>
          <cell r="AN32">
            <v>0</v>
          </cell>
          <cell r="AO32">
            <v>31</v>
          </cell>
          <cell r="AP32">
            <v>8</v>
          </cell>
          <cell r="AQ32">
            <v>21</v>
          </cell>
          <cell r="AR32">
            <v>1</v>
          </cell>
          <cell r="AS32">
            <v>0</v>
          </cell>
          <cell r="AT32">
            <v>30</v>
          </cell>
          <cell r="AU32">
            <v>1</v>
          </cell>
          <cell r="AV32">
            <v>0</v>
          </cell>
          <cell r="AW32">
            <v>0</v>
          </cell>
          <cell r="AX32">
            <v>0</v>
          </cell>
          <cell r="AY32">
            <v>1</v>
          </cell>
          <cell r="AZ32">
            <v>11</v>
          </cell>
          <cell r="BA32">
            <v>21</v>
          </cell>
          <cell r="BB32">
            <v>1</v>
          </cell>
          <cell r="BC32">
            <v>0</v>
          </cell>
          <cell r="BD32">
            <v>33</v>
          </cell>
          <cell r="BE32">
            <v>8</v>
          </cell>
          <cell r="BF32">
            <v>21</v>
          </cell>
          <cell r="BG32">
            <v>1</v>
          </cell>
          <cell r="BH32">
            <v>0</v>
          </cell>
          <cell r="BI32">
            <v>30</v>
          </cell>
          <cell r="BJ32">
            <v>3</v>
          </cell>
          <cell r="BK32">
            <v>0</v>
          </cell>
        </row>
        <row r="33">
          <cell r="A33">
            <v>1281</v>
          </cell>
          <cell r="B33" t="str">
            <v>上京</v>
          </cell>
          <cell r="C33" t="str">
            <v>第二わかば園</v>
          </cell>
          <cell r="D33">
            <v>3</v>
          </cell>
          <cell r="E33">
            <v>30</v>
          </cell>
          <cell r="F33">
            <v>2</v>
          </cell>
          <cell r="G33">
            <v>5</v>
          </cell>
          <cell r="H33">
            <v>11</v>
          </cell>
          <cell r="I33">
            <v>5</v>
          </cell>
          <cell r="J33">
            <v>11</v>
          </cell>
          <cell r="K33">
            <v>32</v>
          </cell>
          <cell r="L33">
            <v>5</v>
          </cell>
          <cell r="M33">
            <v>10</v>
          </cell>
          <cell r="N33">
            <v>4</v>
          </cell>
          <cell r="O33">
            <v>11</v>
          </cell>
          <cell r="P33">
            <v>30</v>
          </cell>
          <cell r="Q33">
            <v>0</v>
          </cell>
          <cell r="R33">
            <v>1</v>
          </cell>
          <cell r="S33">
            <v>1</v>
          </cell>
          <cell r="T33">
            <v>0</v>
          </cell>
          <cell r="U33">
            <v>2</v>
          </cell>
          <cell r="V33">
            <v>5</v>
          </cell>
          <cell r="W33">
            <v>11</v>
          </cell>
          <cell r="X33">
            <v>5</v>
          </cell>
          <cell r="Y33">
            <v>11</v>
          </cell>
          <cell r="Z33">
            <v>32</v>
          </cell>
          <cell r="AA33">
            <v>5</v>
          </cell>
          <cell r="AB33">
            <v>10</v>
          </cell>
          <cell r="AC33">
            <v>4</v>
          </cell>
          <cell r="AD33">
            <v>11</v>
          </cell>
          <cell r="AE33">
            <v>30</v>
          </cell>
          <cell r="AF33">
            <v>0</v>
          </cell>
          <cell r="AG33">
            <v>1</v>
          </cell>
          <cell r="AH33">
            <v>1</v>
          </cell>
          <cell r="AI33">
            <v>0</v>
          </cell>
          <cell r="AJ33">
            <v>2</v>
          </cell>
          <cell r="AK33">
            <v>5</v>
          </cell>
          <cell r="AL33">
            <v>11</v>
          </cell>
          <cell r="AM33">
            <v>5</v>
          </cell>
          <cell r="AN33">
            <v>11</v>
          </cell>
          <cell r="AO33">
            <v>32</v>
          </cell>
          <cell r="AP33">
            <v>5</v>
          </cell>
          <cell r="AQ33">
            <v>10</v>
          </cell>
          <cell r="AR33">
            <v>4</v>
          </cell>
          <cell r="AS33">
            <v>11</v>
          </cell>
          <cell r="AT33">
            <v>30</v>
          </cell>
          <cell r="AU33">
            <v>0</v>
          </cell>
          <cell r="AV33">
            <v>1</v>
          </cell>
          <cell r="AW33">
            <v>1</v>
          </cell>
          <cell r="AX33">
            <v>0</v>
          </cell>
          <cell r="AY33">
            <v>2</v>
          </cell>
          <cell r="AZ33">
            <v>5</v>
          </cell>
          <cell r="BA33">
            <v>11</v>
          </cell>
          <cell r="BB33">
            <v>5</v>
          </cell>
          <cell r="BC33">
            <v>11</v>
          </cell>
          <cell r="BD33">
            <v>32</v>
          </cell>
          <cell r="BE33">
            <v>5</v>
          </cell>
          <cell r="BF33">
            <v>10</v>
          </cell>
          <cell r="BG33">
            <v>4</v>
          </cell>
          <cell r="BH33">
            <v>11</v>
          </cell>
          <cell r="BI33">
            <v>30</v>
          </cell>
          <cell r="BJ33">
            <v>0</v>
          </cell>
          <cell r="BK33">
            <v>1</v>
          </cell>
        </row>
        <row r="34">
          <cell r="A34">
            <v>1282</v>
          </cell>
          <cell r="B34" t="str">
            <v>上京</v>
          </cell>
          <cell r="C34" t="str">
            <v>第二せいしん幼児園</v>
          </cell>
          <cell r="D34">
            <v>3</v>
          </cell>
          <cell r="E34">
            <v>30</v>
          </cell>
          <cell r="F34">
            <v>1</v>
          </cell>
          <cell r="G34">
            <v>7</v>
          </cell>
          <cell r="H34">
            <v>9</v>
          </cell>
          <cell r="I34">
            <v>6</v>
          </cell>
          <cell r="J34">
            <v>12</v>
          </cell>
          <cell r="K34">
            <v>34</v>
          </cell>
          <cell r="L34">
            <v>7</v>
          </cell>
          <cell r="M34">
            <v>7</v>
          </cell>
          <cell r="N34">
            <v>5</v>
          </cell>
          <cell r="O34">
            <v>11</v>
          </cell>
          <cell r="P34">
            <v>30</v>
          </cell>
          <cell r="Q34">
            <v>0</v>
          </cell>
          <cell r="R34">
            <v>2</v>
          </cell>
          <cell r="S34">
            <v>1</v>
          </cell>
          <cell r="T34">
            <v>1</v>
          </cell>
          <cell r="U34">
            <v>4</v>
          </cell>
          <cell r="V34">
            <v>7</v>
          </cell>
          <cell r="W34">
            <v>10</v>
          </cell>
          <cell r="X34">
            <v>6</v>
          </cell>
          <cell r="Y34">
            <v>12</v>
          </cell>
          <cell r="Z34">
            <v>35</v>
          </cell>
          <cell r="AA34">
            <v>7</v>
          </cell>
          <cell r="AB34">
            <v>7</v>
          </cell>
          <cell r="AC34">
            <v>5</v>
          </cell>
          <cell r="AD34">
            <v>11</v>
          </cell>
          <cell r="AE34">
            <v>30</v>
          </cell>
          <cell r="AF34">
            <v>0</v>
          </cell>
          <cell r="AG34">
            <v>3</v>
          </cell>
          <cell r="AH34">
            <v>1</v>
          </cell>
          <cell r="AI34">
            <v>1</v>
          </cell>
          <cell r="AJ34">
            <v>5</v>
          </cell>
          <cell r="AK34">
            <v>7</v>
          </cell>
          <cell r="AL34">
            <v>10</v>
          </cell>
          <cell r="AM34">
            <v>6</v>
          </cell>
          <cell r="AN34">
            <v>12</v>
          </cell>
          <cell r="AO34">
            <v>35</v>
          </cell>
          <cell r="AP34">
            <v>7</v>
          </cell>
          <cell r="AQ34">
            <v>7</v>
          </cell>
          <cell r="AR34">
            <v>5</v>
          </cell>
          <cell r="AS34">
            <v>11</v>
          </cell>
          <cell r="AT34">
            <v>30</v>
          </cell>
          <cell r="AU34">
            <v>0</v>
          </cell>
          <cell r="AV34">
            <v>3</v>
          </cell>
          <cell r="AW34">
            <v>1</v>
          </cell>
          <cell r="AX34">
            <v>1</v>
          </cell>
          <cell r="AY34">
            <v>5</v>
          </cell>
          <cell r="AZ34">
            <v>7</v>
          </cell>
          <cell r="BA34">
            <v>11</v>
          </cell>
          <cell r="BB34">
            <v>6</v>
          </cell>
          <cell r="BC34">
            <v>12</v>
          </cell>
          <cell r="BD34">
            <v>36</v>
          </cell>
          <cell r="BE34">
            <v>6</v>
          </cell>
          <cell r="BF34">
            <v>8</v>
          </cell>
          <cell r="BG34">
            <v>5</v>
          </cell>
          <cell r="BH34">
            <v>11</v>
          </cell>
          <cell r="BI34">
            <v>30</v>
          </cell>
          <cell r="BJ34">
            <v>1</v>
          </cell>
          <cell r="BK34">
            <v>3</v>
          </cell>
        </row>
        <row r="35">
          <cell r="A35">
            <v>1421</v>
          </cell>
          <cell r="B35" t="str">
            <v>左京</v>
          </cell>
          <cell r="C35" t="str">
            <v>ひまわり保育園</v>
          </cell>
          <cell r="D35">
            <v>3</v>
          </cell>
          <cell r="E35">
            <v>60</v>
          </cell>
          <cell r="F35">
            <v>3</v>
          </cell>
          <cell r="G35">
            <v>6</v>
          </cell>
          <cell r="H35">
            <v>20</v>
          </cell>
          <cell r="I35">
            <v>13</v>
          </cell>
          <cell r="J35">
            <v>20</v>
          </cell>
          <cell r="K35">
            <v>59</v>
          </cell>
          <cell r="L35">
            <v>6</v>
          </cell>
          <cell r="M35">
            <v>20</v>
          </cell>
          <cell r="N35">
            <v>13</v>
          </cell>
          <cell r="O35">
            <v>20</v>
          </cell>
          <cell r="P35">
            <v>59</v>
          </cell>
          <cell r="Q35">
            <v>0</v>
          </cell>
          <cell r="R35">
            <v>0</v>
          </cell>
          <cell r="S35">
            <v>0</v>
          </cell>
          <cell r="T35">
            <v>0</v>
          </cell>
          <cell r="U35">
            <v>0</v>
          </cell>
          <cell r="V35">
            <v>6</v>
          </cell>
          <cell r="W35">
            <v>20</v>
          </cell>
          <cell r="X35">
            <v>13</v>
          </cell>
          <cell r="Y35">
            <v>20</v>
          </cell>
          <cell r="Z35">
            <v>59</v>
          </cell>
          <cell r="AA35">
            <v>6</v>
          </cell>
          <cell r="AB35">
            <v>20</v>
          </cell>
          <cell r="AC35">
            <v>13</v>
          </cell>
          <cell r="AD35">
            <v>20</v>
          </cell>
          <cell r="AE35">
            <v>59</v>
          </cell>
          <cell r="AF35">
            <v>0</v>
          </cell>
          <cell r="AG35">
            <v>0</v>
          </cell>
          <cell r="AH35">
            <v>0</v>
          </cell>
          <cell r="AI35">
            <v>0</v>
          </cell>
          <cell r="AJ35">
            <v>0</v>
          </cell>
          <cell r="AK35">
            <v>6</v>
          </cell>
          <cell r="AL35">
            <v>21</v>
          </cell>
          <cell r="AM35">
            <v>13</v>
          </cell>
          <cell r="AN35">
            <v>20</v>
          </cell>
          <cell r="AO35">
            <v>60</v>
          </cell>
          <cell r="AP35">
            <v>6</v>
          </cell>
          <cell r="AQ35">
            <v>21</v>
          </cell>
          <cell r="AR35">
            <v>13</v>
          </cell>
          <cell r="AS35">
            <v>20</v>
          </cell>
          <cell r="AT35">
            <v>60</v>
          </cell>
          <cell r="AU35">
            <v>0</v>
          </cell>
          <cell r="AV35">
            <v>0</v>
          </cell>
          <cell r="AW35">
            <v>0</v>
          </cell>
          <cell r="AX35">
            <v>0</v>
          </cell>
          <cell r="AY35">
            <v>0</v>
          </cell>
          <cell r="AZ35">
            <v>6</v>
          </cell>
          <cell r="BA35">
            <v>21</v>
          </cell>
          <cell r="BB35">
            <v>13</v>
          </cell>
          <cell r="BC35">
            <v>20</v>
          </cell>
          <cell r="BD35">
            <v>60</v>
          </cell>
          <cell r="BE35">
            <v>6</v>
          </cell>
          <cell r="BF35">
            <v>21</v>
          </cell>
          <cell r="BG35">
            <v>13</v>
          </cell>
          <cell r="BH35">
            <v>20</v>
          </cell>
          <cell r="BI35">
            <v>60</v>
          </cell>
          <cell r="BJ35">
            <v>0</v>
          </cell>
          <cell r="BK35">
            <v>0</v>
          </cell>
        </row>
        <row r="36">
          <cell r="A36">
            <v>1423</v>
          </cell>
          <cell r="B36" t="str">
            <v>左京</v>
          </cell>
          <cell r="C36" t="str">
            <v>松ケ崎保育園</v>
          </cell>
          <cell r="D36">
            <v>3</v>
          </cell>
          <cell r="E36">
            <v>60</v>
          </cell>
          <cell r="F36">
            <v>2</v>
          </cell>
          <cell r="G36">
            <v>0</v>
          </cell>
          <cell r="H36">
            <v>10</v>
          </cell>
          <cell r="I36">
            <v>15</v>
          </cell>
          <cell r="J36">
            <v>38</v>
          </cell>
          <cell r="K36">
            <v>63</v>
          </cell>
          <cell r="L36">
            <v>0</v>
          </cell>
          <cell r="M36">
            <v>10</v>
          </cell>
          <cell r="N36">
            <v>14</v>
          </cell>
          <cell r="O36">
            <v>36</v>
          </cell>
          <cell r="P36">
            <v>60</v>
          </cell>
          <cell r="Q36">
            <v>0</v>
          </cell>
          <cell r="R36">
            <v>0</v>
          </cell>
          <cell r="S36">
            <v>1</v>
          </cell>
          <cell r="T36">
            <v>2</v>
          </cell>
          <cell r="U36">
            <v>3</v>
          </cell>
          <cell r="V36">
            <v>0</v>
          </cell>
          <cell r="W36">
            <v>10</v>
          </cell>
          <cell r="X36">
            <v>16</v>
          </cell>
          <cell r="Y36">
            <v>38</v>
          </cell>
          <cell r="Z36">
            <v>64</v>
          </cell>
          <cell r="AA36">
            <v>0</v>
          </cell>
          <cell r="AB36">
            <v>10</v>
          </cell>
          <cell r="AC36">
            <v>14</v>
          </cell>
          <cell r="AD36">
            <v>36</v>
          </cell>
          <cell r="AE36">
            <v>60</v>
          </cell>
          <cell r="AF36">
            <v>0</v>
          </cell>
          <cell r="AG36">
            <v>0</v>
          </cell>
          <cell r="AH36">
            <v>2</v>
          </cell>
          <cell r="AI36">
            <v>2</v>
          </cell>
          <cell r="AJ36">
            <v>4</v>
          </cell>
          <cell r="AK36">
            <v>0</v>
          </cell>
          <cell r="AL36">
            <v>11</v>
          </cell>
          <cell r="AM36">
            <v>16</v>
          </cell>
          <cell r="AN36">
            <v>38</v>
          </cell>
          <cell r="AO36">
            <v>65</v>
          </cell>
          <cell r="AP36">
            <v>0</v>
          </cell>
          <cell r="AQ36">
            <v>10</v>
          </cell>
          <cell r="AR36">
            <v>14</v>
          </cell>
          <cell r="AS36">
            <v>36</v>
          </cell>
          <cell r="AT36">
            <v>60</v>
          </cell>
          <cell r="AU36">
            <v>0</v>
          </cell>
          <cell r="AV36">
            <v>1</v>
          </cell>
          <cell r="AW36">
            <v>2</v>
          </cell>
          <cell r="AX36">
            <v>2</v>
          </cell>
          <cell r="AY36">
            <v>5</v>
          </cell>
          <cell r="AZ36">
            <v>0</v>
          </cell>
          <cell r="BA36">
            <v>11</v>
          </cell>
          <cell r="BB36">
            <v>16</v>
          </cell>
          <cell r="BC36">
            <v>39</v>
          </cell>
          <cell r="BD36">
            <v>66</v>
          </cell>
          <cell r="BE36">
            <v>0</v>
          </cell>
          <cell r="BF36">
            <v>10</v>
          </cell>
          <cell r="BG36">
            <v>14</v>
          </cell>
          <cell r="BH36">
            <v>36</v>
          </cell>
          <cell r="BI36">
            <v>60</v>
          </cell>
          <cell r="BJ36">
            <v>0</v>
          </cell>
          <cell r="BK36">
            <v>1</v>
          </cell>
        </row>
        <row r="37">
          <cell r="A37">
            <v>1424</v>
          </cell>
          <cell r="B37" t="str">
            <v>左京</v>
          </cell>
          <cell r="C37" t="str">
            <v>ペスタロッチ保育園</v>
          </cell>
          <cell r="D37">
            <v>3</v>
          </cell>
          <cell r="E37">
            <v>60</v>
          </cell>
          <cell r="F37">
            <v>2</v>
          </cell>
          <cell r="G37">
            <v>6</v>
          </cell>
          <cell r="H37">
            <v>17</v>
          </cell>
          <cell r="I37">
            <v>13</v>
          </cell>
          <cell r="J37">
            <v>30</v>
          </cell>
          <cell r="K37">
            <v>66</v>
          </cell>
          <cell r="L37">
            <v>6</v>
          </cell>
          <cell r="M37">
            <v>15</v>
          </cell>
          <cell r="N37">
            <v>11</v>
          </cell>
          <cell r="O37">
            <v>28</v>
          </cell>
          <cell r="P37">
            <v>60</v>
          </cell>
          <cell r="Q37">
            <v>0</v>
          </cell>
          <cell r="R37">
            <v>2</v>
          </cell>
          <cell r="S37">
            <v>2</v>
          </cell>
          <cell r="T37">
            <v>2</v>
          </cell>
          <cell r="U37">
            <v>6</v>
          </cell>
          <cell r="V37">
            <v>6</v>
          </cell>
          <cell r="W37">
            <v>17</v>
          </cell>
          <cell r="X37">
            <v>13</v>
          </cell>
          <cell r="Y37">
            <v>30</v>
          </cell>
          <cell r="Z37">
            <v>66</v>
          </cell>
          <cell r="AA37">
            <v>6</v>
          </cell>
          <cell r="AB37">
            <v>15</v>
          </cell>
          <cell r="AC37">
            <v>11</v>
          </cell>
          <cell r="AD37">
            <v>28</v>
          </cell>
          <cell r="AE37">
            <v>60</v>
          </cell>
          <cell r="AF37">
            <v>0</v>
          </cell>
          <cell r="AG37">
            <v>2</v>
          </cell>
          <cell r="AH37">
            <v>2</v>
          </cell>
          <cell r="AI37">
            <v>2</v>
          </cell>
          <cell r="AJ37">
            <v>6</v>
          </cell>
          <cell r="AK37">
            <v>6</v>
          </cell>
          <cell r="AL37">
            <v>17</v>
          </cell>
          <cell r="AM37">
            <v>13</v>
          </cell>
          <cell r="AN37">
            <v>30</v>
          </cell>
          <cell r="AO37">
            <v>66</v>
          </cell>
          <cell r="AP37">
            <v>6</v>
          </cell>
          <cell r="AQ37">
            <v>15</v>
          </cell>
          <cell r="AR37">
            <v>11</v>
          </cell>
          <cell r="AS37">
            <v>28</v>
          </cell>
          <cell r="AT37">
            <v>60</v>
          </cell>
          <cell r="AU37">
            <v>0</v>
          </cell>
          <cell r="AV37">
            <v>2</v>
          </cell>
          <cell r="AW37">
            <v>2</v>
          </cell>
          <cell r="AX37">
            <v>2</v>
          </cell>
          <cell r="AY37">
            <v>6</v>
          </cell>
          <cell r="AZ37">
            <v>6</v>
          </cell>
          <cell r="BA37">
            <v>17</v>
          </cell>
          <cell r="BB37">
            <v>13</v>
          </cell>
          <cell r="BC37">
            <v>31</v>
          </cell>
          <cell r="BD37">
            <v>67</v>
          </cell>
          <cell r="BE37">
            <v>6</v>
          </cell>
          <cell r="BF37">
            <v>15</v>
          </cell>
          <cell r="BG37">
            <v>11</v>
          </cell>
          <cell r="BH37">
            <v>28</v>
          </cell>
          <cell r="BI37">
            <v>60</v>
          </cell>
          <cell r="BJ37">
            <v>0</v>
          </cell>
          <cell r="BK37">
            <v>2</v>
          </cell>
        </row>
        <row r="38">
          <cell r="A38">
            <v>1425</v>
          </cell>
          <cell r="B38" t="str">
            <v>左京</v>
          </cell>
          <cell r="C38" t="str">
            <v>別所保育園</v>
          </cell>
          <cell r="D38">
            <v>3</v>
          </cell>
          <cell r="E38">
            <v>20</v>
          </cell>
          <cell r="F38">
            <v>1</v>
          </cell>
          <cell r="G38">
            <v>0</v>
          </cell>
          <cell r="H38">
            <v>0</v>
          </cell>
          <cell r="I38">
            <v>0</v>
          </cell>
          <cell r="J38">
            <v>6</v>
          </cell>
          <cell r="K38">
            <v>6</v>
          </cell>
          <cell r="L38">
            <v>0</v>
          </cell>
          <cell r="M38">
            <v>0</v>
          </cell>
          <cell r="N38">
            <v>0</v>
          </cell>
          <cell r="O38">
            <v>6</v>
          </cell>
          <cell r="P38">
            <v>6</v>
          </cell>
          <cell r="Q38">
            <v>0</v>
          </cell>
          <cell r="R38">
            <v>0</v>
          </cell>
          <cell r="S38">
            <v>0</v>
          </cell>
          <cell r="T38">
            <v>0</v>
          </cell>
          <cell r="U38">
            <v>0</v>
          </cell>
          <cell r="V38">
            <v>0</v>
          </cell>
          <cell r="W38">
            <v>0</v>
          </cell>
          <cell r="X38">
            <v>1</v>
          </cell>
          <cell r="Y38">
            <v>6</v>
          </cell>
          <cell r="Z38">
            <v>7</v>
          </cell>
          <cell r="AA38">
            <v>0</v>
          </cell>
          <cell r="AB38">
            <v>0</v>
          </cell>
          <cell r="AC38">
            <v>1</v>
          </cell>
          <cell r="AD38">
            <v>6</v>
          </cell>
          <cell r="AE38">
            <v>7</v>
          </cell>
          <cell r="AF38">
            <v>0</v>
          </cell>
          <cell r="AG38">
            <v>0</v>
          </cell>
          <cell r="AH38">
            <v>0</v>
          </cell>
          <cell r="AI38">
            <v>0</v>
          </cell>
          <cell r="AJ38">
            <v>0</v>
          </cell>
          <cell r="AK38">
            <v>0</v>
          </cell>
          <cell r="AL38">
            <v>3</v>
          </cell>
          <cell r="AM38">
            <v>1</v>
          </cell>
          <cell r="AN38">
            <v>6</v>
          </cell>
          <cell r="AO38">
            <v>10</v>
          </cell>
          <cell r="AP38">
            <v>0</v>
          </cell>
          <cell r="AQ38">
            <v>3</v>
          </cell>
          <cell r="AR38">
            <v>1</v>
          </cell>
          <cell r="AS38">
            <v>6</v>
          </cell>
          <cell r="AT38">
            <v>10</v>
          </cell>
          <cell r="AU38">
            <v>0</v>
          </cell>
          <cell r="AV38">
            <v>0</v>
          </cell>
          <cell r="AW38">
            <v>0</v>
          </cell>
          <cell r="AX38">
            <v>0</v>
          </cell>
          <cell r="AY38">
            <v>0</v>
          </cell>
          <cell r="AZ38">
            <v>0</v>
          </cell>
          <cell r="BA38">
            <v>4</v>
          </cell>
          <cell r="BB38">
            <v>1</v>
          </cell>
          <cell r="BC38">
            <v>6</v>
          </cell>
          <cell r="BD38">
            <v>11</v>
          </cell>
          <cell r="BE38">
            <v>0</v>
          </cell>
          <cell r="BF38">
            <v>4</v>
          </cell>
          <cell r="BG38">
            <v>1</v>
          </cell>
          <cell r="BH38">
            <v>6</v>
          </cell>
          <cell r="BI38">
            <v>11</v>
          </cell>
          <cell r="BJ38">
            <v>0</v>
          </cell>
          <cell r="BK38">
            <v>0</v>
          </cell>
        </row>
        <row r="39">
          <cell r="A39">
            <v>1426</v>
          </cell>
          <cell r="B39" t="str">
            <v>左京</v>
          </cell>
          <cell r="C39" t="str">
            <v>聖水保育園</v>
          </cell>
          <cell r="D39">
            <v>3</v>
          </cell>
          <cell r="E39">
            <v>60</v>
          </cell>
          <cell r="F39">
            <v>1</v>
          </cell>
          <cell r="G39">
            <v>5</v>
          </cell>
          <cell r="H39">
            <v>20</v>
          </cell>
          <cell r="I39">
            <v>13</v>
          </cell>
          <cell r="J39">
            <v>31</v>
          </cell>
          <cell r="K39">
            <v>69</v>
          </cell>
          <cell r="L39">
            <v>4</v>
          </cell>
          <cell r="M39">
            <v>15</v>
          </cell>
          <cell r="N39">
            <v>11</v>
          </cell>
          <cell r="O39">
            <v>30</v>
          </cell>
          <cell r="P39">
            <v>60</v>
          </cell>
          <cell r="Q39">
            <v>1</v>
          </cell>
          <cell r="R39">
            <v>5</v>
          </cell>
          <cell r="S39">
            <v>2</v>
          </cell>
          <cell r="T39">
            <v>1</v>
          </cell>
          <cell r="U39">
            <v>9</v>
          </cell>
          <cell r="V39">
            <v>5</v>
          </cell>
          <cell r="W39">
            <v>20</v>
          </cell>
          <cell r="X39">
            <v>13</v>
          </cell>
          <cell r="Y39">
            <v>31</v>
          </cell>
          <cell r="Z39">
            <v>69</v>
          </cell>
          <cell r="AA39">
            <v>4</v>
          </cell>
          <cell r="AB39">
            <v>15</v>
          </cell>
          <cell r="AC39">
            <v>11</v>
          </cell>
          <cell r="AD39">
            <v>30</v>
          </cell>
          <cell r="AE39">
            <v>60</v>
          </cell>
          <cell r="AF39">
            <v>1</v>
          </cell>
          <cell r="AG39">
            <v>5</v>
          </cell>
          <cell r="AH39">
            <v>2</v>
          </cell>
          <cell r="AI39">
            <v>1</v>
          </cell>
          <cell r="AJ39">
            <v>9</v>
          </cell>
          <cell r="AK39">
            <v>5</v>
          </cell>
          <cell r="AL39">
            <v>20</v>
          </cell>
          <cell r="AM39">
            <v>13</v>
          </cell>
          <cell r="AN39">
            <v>31</v>
          </cell>
          <cell r="AO39">
            <v>69</v>
          </cell>
          <cell r="AP39">
            <v>4</v>
          </cell>
          <cell r="AQ39">
            <v>15</v>
          </cell>
          <cell r="AR39">
            <v>11</v>
          </cell>
          <cell r="AS39">
            <v>30</v>
          </cell>
          <cell r="AT39">
            <v>60</v>
          </cell>
          <cell r="AU39">
            <v>1</v>
          </cell>
          <cell r="AV39">
            <v>5</v>
          </cell>
          <cell r="AW39">
            <v>2</v>
          </cell>
          <cell r="AX39">
            <v>1</v>
          </cell>
          <cell r="AY39">
            <v>9</v>
          </cell>
          <cell r="AZ39">
            <v>5</v>
          </cell>
          <cell r="BA39">
            <v>21</v>
          </cell>
          <cell r="BB39">
            <v>13</v>
          </cell>
          <cell r="BC39">
            <v>31</v>
          </cell>
          <cell r="BD39">
            <v>70</v>
          </cell>
          <cell r="BE39">
            <v>4</v>
          </cell>
          <cell r="BF39">
            <v>15</v>
          </cell>
          <cell r="BG39">
            <v>11</v>
          </cell>
          <cell r="BH39">
            <v>30</v>
          </cell>
          <cell r="BI39">
            <v>60</v>
          </cell>
          <cell r="BJ39">
            <v>1</v>
          </cell>
          <cell r="BK39">
            <v>6</v>
          </cell>
        </row>
        <row r="40">
          <cell r="A40">
            <v>1427</v>
          </cell>
          <cell r="B40" t="str">
            <v>左京</v>
          </cell>
          <cell r="C40" t="str">
            <v>メグミ幼児園</v>
          </cell>
          <cell r="D40">
            <v>3</v>
          </cell>
          <cell r="E40">
            <v>60</v>
          </cell>
          <cell r="F40">
            <v>2</v>
          </cell>
          <cell r="G40">
            <v>7</v>
          </cell>
          <cell r="H40">
            <v>21</v>
          </cell>
          <cell r="I40">
            <v>13</v>
          </cell>
          <cell r="J40">
            <v>24</v>
          </cell>
          <cell r="K40">
            <v>65</v>
          </cell>
          <cell r="L40">
            <v>6</v>
          </cell>
          <cell r="M40">
            <v>17</v>
          </cell>
          <cell r="N40">
            <v>13</v>
          </cell>
          <cell r="O40">
            <v>24</v>
          </cell>
          <cell r="P40">
            <v>60</v>
          </cell>
          <cell r="Q40">
            <v>1</v>
          </cell>
          <cell r="R40">
            <v>4</v>
          </cell>
          <cell r="S40">
            <v>0</v>
          </cell>
          <cell r="T40">
            <v>0</v>
          </cell>
          <cell r="U40">
            <v>5</v>
          </cell>
          <cell r="V40">
            <v>7</v>
          </cell>
          <cell r="W40">
            <v>21</v>
          </cell>
          <cell r="X40">
            <v>13</v>
          </cell>
          <cell r="Y40">
            <v>24</v>
          </cell>
          <cell r="Z40">
            <v>65</v>
          </cell>
          <cell r="AA40">
            <v>6</v>
          </cell>
          <cell r="AB40">
            <v>17</v>
          </cell>
          <cell r="AC40">
            <v>13</v>
          </cell>
          <cell r="AD40">
            <v>24</v>
          </cell>
          <cell r="AE40">
            <v>60</v>
          </cell>
          <cell r="AF40">
            <v>1</v>
          </cell>
          <cell r="AG40">
            <v>4</v>
          </cell>
          <cell r="AH40">
            <v>0</v>
          </cell>
          <cell r="AI40">
            <v>0</v>
          </cell>
          <cell r="AJ40">
            <v>5</v>
          </cell>
          <cell r="AK40">
            <v>7</v>
          </cell>
          <cell r="AL40">
            <v>21</v>
          </cell>
          <cell r="AM40">
            <v>13</v>
          </cell>
          <cell r="AN40">
            <v>24</v>
          </cell>
          <cell r="AO40">
            <v>65</v>
          </cell>
          <cell r="AP40">
            <v>6</v>
          </cell>
          <cell r="AQ40">
            <v>17</v>
          </cell>
          <cell r="AR40">
            <v>13</v>
          </cell>
          <cell r="AS40">
            <v>24</v>
          </cell>
          <cell r="AT40">
            <v>60</v>
          </cell>
          <cell r="AU40">
            <v>1</v>
          </cell>
          <cell r="AV40">
            <v>4</v>
          </cell>
          <cell r="AW40">
            <v>0</v>
          </cell>
          <cell r="AX40">
            <v>0</v>
          </cell>
          <cell r="AY40">
            <v>5</v>
          </cell>
          <cell r="AZ40">
            <v>9</v>
          </cell>
          <cell r="BA40">
            <v>21</v>
          </cell>
          <cell r="BB40">
            <v>13</v>
          </cell>
          <cell r="BC40">
            <v>24</v>
          </cell>
          <cell r="BD40">
            <v>67</v>
          </cell>
          <cell r="BE40">
            <v>6</v>
          </cell>
          <cell r="BF40">
            <v>17</v>
          </cell>
          <cell r="BG40">
            <v>13</v>
          </cell>
          <cell r="BH40">
            <v>24</v>
          </cell>
          <cell r="BI40">
            <v>60</v>
          </cell>
          <cell r="BJ40">
            <v>3</v>
          </cell>
          <cell r="BK40">
            <v>4</v>
          </cell>
        </row>
        <row r="41">
          <cell r="A41">
            <v>1428</v>
          </cell>
          <cell r="B41" t="str">
            <v>左京</v>
          </cell>
          <cell r="C41" t="str">
            <v>八瀬保育園</v>
          </cell>
          <cell r="D41">
            <v>3</v>
          </cell>
          <cell r="E41">
            <v>40</v>
          </cell>
          <cell r="F41">
            <v>1</v>
          </cell>
          <cell r="G41">
            <v>0</v>
          </cell>
          <cell r="H41">
            <v>12</v>
          </cell>
          <cell r="I41">
            <v>4</v>
          </cell>
          <cell r="J41">
            <v>15</v>
          </cell>
          <cell r="K41">
            <v>31</v>
          </cell>
          <cell r="L41">
            <v>0</v>
          </cell>
          <cell r="M41">
            <v>12</v>
          </cell>
          <cell r="N41">
            <v>4</v>
          </cell>
          <cell r="O41">
            <v>15</v>
          </cell>
          <cell r="P41">
            <v>31</v>
          </cell>
          <cell r="Q41">
            <v>0</v>
          </cell>
          <cell r="R41">
            <v>0</v>
          </cell>
          <cell r="S41">
            <v>0</v>
          </cell>
          <cell r="T41">
            <v>0</v>
          </cell>
          <cell r="U41">
            <v>0</v>
          </cell>
          <cell r="V41">
            <v>0</v>
          </cell>
          <cell r="W41">
            <v>13</v>
          </cell>
          <cell r="X41">
            <v>2</v>
          </cell>
          <cell r="Y41">
            <v>15</v>
          </cell>
          <cell r="Z41">
            <v>30</v>
          </cell>
          <cell r="AA41">
            <v>0</v>
          </cell>
          <cell r="AB41">
            <v>13</v>
          </cell>
          <cell r="AC41">
            <v>2</v>
          </cell>
          <cell r="AD41">
            <v>15</v>
          </cell>
          <cell r="AE41">
            <v>30</v>
          </cell>
          <cell r="AF41">
            <v>0</v>
          </cell>
          <cell r="AG41">
            <v>0</v>
          </cell>
          <cell r="AH41">
            <v>0</v>
          </cell>
          <cell r="AI41">
            <v>0</v>
          </cell>
          <cell r="AJ41">
            <v>0</v>
          </cell>
          <cell r="AK41">
            <v>0</v>
          </cell>
          <cell r="AL41">
            <v>13</v>
          </cell>
          <cell r="AM41">
            <v>2</v>
          </cell>
          <cell r="AN41">
            <v>15</v>
          </cell>
          <cell r="AO41">
            <v>30</v>
          </cell>
          <cell r="AP41">
            <v>0</v>
          </cell>
          <cell r="AQ41">
            <v>13</v>
          </cell>
          <cell r="AR41">
            <v>2</v>
          </cell>
          <cell r="AS41">
            <v>15</v>
          </cell>
          <cell r="AT41">
            <v>30</v>
          </cell>
          <cell r="AU41">
            <v>0</v>
          </cell>
          <cell r="AV41">
            <v>0</v>
          </cell>
          <cell r="AW41">
            <v>0</v>
          </cell>
          <cell r="AX41">
            <v>0</v>
          </cell>
          <cell r="AY41">
            <v>0</v>
          </cell>
          <cell r="AZ41">
            <v>0</v>
          </cell>
          <cell r="BA41">
            <v>14</v>
          </cell>
          <cell r="BB41">
            <v>2</v>
          </cell>
          <cell r="BC41">
            <v>15</v>
          </cell>
          <cell r="BD41">
            <v>31</v>
          </cell>
          <cell r="BE41">
            <v>0</v>
          </cell>
          <cell r="BF41">
            <v>14</v>
          </cell>
          <cell r="BG41">
            <v>2</v>
          </cell>
          <cell r="BH41">
            <v>15</v>
          </cell>
          <cell r="BI41">
            <v>31</v>
          </cell>
          <cell r="BJ41">
            <v>0</v>
          </cell>
          <cell r="BK41">
            <v>0</v>
          </cell>
        </row>
        <row r="42">
          <cell r="A42">
            <v>1429</v>
          </cell>
          <cell r="B42" t="str">
            <v>左京</v>
          </cell>
          <cell r="C42" t="str">
            <v>だん王保育園</v>
          </cell>
          <cell r="D42">
            <v>3</v>
          </cell>
          <cell r="E42">
            <v>120</v>
          </cell>
          <cell r="F42">
            <v>1</v>
          </cell>
          <cell r="G42">
            <v>6</v>
          </cell>
          <cell r="H42">
            <v>45</v>
          </cell>
          <cell r="I42">
            <v>27</v>
          </cell>
          <cell r="J42">
            <v>57</v>
          </cell>
          <cell r="K42">
            <v>135</v>
          </cell>
          <cell r="L42">
            <v>6</v>
          </cell>
          <cell r="M42">
            <v>45</v>
          </cell>
          <cell r="N42">
            <v>22</v>
          </cell>
          <cell r="O42">
            <v>47</v>
          </cell>
          <cell r="P42">
            <v>120</v>
          </cell>
          <cell r="Q42">
            <v>0</v>
          </cell>
          <cell r="R42">
            <v>0</v>
          </cell>
          <cell r="S42">
            <v>5</v>
          </cell>
          <cell r="T42">
            <v>10</v>
          </cell>
          <cell r="U42">
            <v>15</v>
          </cell>
          <cell r="V42">
            <v>6</v>
          </cell>
          <cell r="W42">
            <v>47</v>
          </cell>
          <cell r="X42">
            <v>30</v>
          </cell>
          <cell r="Y42">
            <v>62</v>
          </cell>
          <cell r="Z42">
            <v>145</v>
          </cell>
          <cell r="AA42">
            <v>6</v>
          </cell>
          <cell r="AB42">
            <v>45</v>
          </cell>
          <cell r="AC42">
            <v>22</v>
          </cell>
          <cell r="AD42">
            <v>47</v>
          </cell>
          <cell r="AE42">
            <v>120</v>
          </cell>
          <cell r="AF42">
            <v>0</v>
          </cell>
          <cell r="AG42">
            <v>2</v>
          </cell>
          <cell r="AH42">
            <v>8</v>
          </cell>
          <cell r="AI42">
            <v>15</v>
          </cell>
          <cell r="AJ42">
            <v>25</v>
          </cell>
          <cell r="AK42">
            <v>6</v>
          </cell>
          <cell r="AL42">
            <v>47</v>
          </cell>
          <cell r="AM42">
            <v>30</v>
          </cell>
          <cell r="AN42">
            <v>62</v>
          </cell>
          <cell r="AO42">
            <v>145</v>
          </cell>
          <cell r="AP42">
            <v>6</v>
          </cell>
          <cell r="AQ42">
            <v>45</v>
          </cell>
          <cell r="AR42">
            <v>22</v>
          </cell>
          <cell r="AS42">
            <v>47</v>
          </cell>
          <cell r="AT42">
            <v>120</v>
          </cell>
          <cell r="AU42">
            <v>0</v>
          </cell>
          <cell r="AV42">
            <v>2</v>
          </cell>
          <cell r="AW42">
            <v>8</v>
          </cell>
          <cell r="AX42">
            <v>15</v>
          </cell>
          <cell r="AY42">
            <v>25</v>
          </cell>
          <cell r="AZ42">
            <v>6</v>
          </cell>
          <cell r="BA42">
            <v>48</v>
          </cell>
          <cell r="BB42">
            <v>30</v>
          </cell>
          <cell r="BC42">
            <v>61</v>
          </cell>
          <cell r="BD42">
            <v>145</v>
          </cell>
          <cell r="BE42">
            <v>6</v>
          </cell>
          <cell r="BF42">
            <v>46</v>
          </cell>
          <cell r="BG42">
            <v>22</v>
          </cell>
          <cell r="BH42">
            <v>46</v>
          </cell>
          <cell r="BI42">
            <v>120</v>
          </cell>
          <cell r="BJ42">
            <v>0</v>
          </cell>
          <cell r="BK42">
            <v>2</v>
          </cell>
        </row>
        <row r="43">
          <cell r="A43">
            <v>1430</v>
          </cell>
          <cell r="B43" t="str">
            <v>左京</v>
          </cell>
          <cell r="C43" t="str">
            <v>岡崎幼児園</v>
          </cell>
          <cell r="D43">
            <v>3</v>
          </cell>
          <cell r="E43">
            <v>60</v>
          </cell>
          <cell r="F43">
            <v>1</v>
          </cell>
          <cell r="G43">
            <v>6</v>
          </cell>
          <cell r="H43">
            <v>21</v>
          </cell>
          <cell r="I43">
            <v>12</v>
          </cell>
          <cell r="J43">
            <v>24</v>
          </cell>
          <cell r="K43">
            <v>63</v>
          </cell>
          <cell r="L43">
            <v>6</v>
          </cell>
          <cell r="M43">
            <v>20</v>
          </cell>
          <cell r="N43">
            <v>11</v>
          </cell>
          <cell r="O43">
            <v>23</v>
          </cell>
          <cell r="P43">
            <v>60</v>
          </cell>
          <cell r="Q43">
            <v>0</v>
          </cell>
          <cell r="R43">
            <v>1</v>
          </cell>
          <cell r="S43">
            <v>1</v>
          </cell>
          <cell r="T43">
            <v>1</v>
          </cell>
          <cell r="U43">
            <v>3</v>
          </cell>
          <cell r="V43">
            <v>6</v>
          </cell>
          <cell r="W43">
            <v>21</v>
          </cell>
          <cell r="X43">
            <v>12</v>
          </cell>
          <cell r="Y43">
            <v>24</v>
          </cell>
          <cell r="Z43">
            <v>63</v>
          </cell>
          <cell r="AA43">
            <v>6</v>
          </cell>
          <cell r="AB43">
            <v>20</v>
          </cell>
          <cell r="AC43">
            <v>11</v>
          </cell>
          <cell r="AD43">
            <v>23</v>
          </cell>
          <cell r="AE43">
            <v>60</v>
          </cell>
          <cell r="AF43">
            <v>0</v>
          </cell>
          <cell r="AG43">
            <v>1</v>
          </cell>
          <cell r="AH43">
            <v>1</v>
          </cell>
          <cell r="AI43">
            <v>1</v>
          </cell>
          <cell r="AJ43">
            <v>3</v>
          </cell>
          <cell r="AK43">
            <v>6</v>
          </cell>
          <cell r="AL43">
            <v>22</v>
          </cell>
          <cell r="AM43">
            <v>12</v>
          </cell>
          <cell r="AN43">
            <v>24</v>
          </cell>
          <cell r="AO43">
            <v>64</v>
          </cell>
          <cell r="AP43">
            <v>6</v>
          </cell>
          <cell r="AQ43">
            <v>20</v>
          </cell>
          <cell r="AR43">
            <v>11</v>
          </cell>
          <cell r="AS43">
            <v>23</v>
          </cell>
          <cell r="AT43">
            <v>60</v>
          </cell>
          <cell r="AU43">
            <v>0</v>
          </cell>
          <cell r="AV43">
            <v>2</v>
          </cell>
          <cell r="AW43">
            <v>1</v>
          </cell>
          <cell r="AX43">
            <v>1</v>
          </cell>
          <cell r="AY43">
            <v>4</v>
          </cell>
          <cell r="AZ43">
            <v>6</v>
          </cell>
          <cell r="BA43">
            <v>22</v>
          </cell>
          <cell r="BB43">
            <v>12</v>
          </cell>
          <cell r="BC43">
            <v>24</v>
          </cell>
          <cell r="BD43">
            <v>64</v>
          </cell>
          <cell r="BE43">
            <v>6</v>
          </cell>
          <cell r="BF43">
            <v>20</v>
          </cell>
          <cell r="BG43">
            <v>11</v>
          </cell>
          <cell r="BH43">
            <v>23</v>
          </cell>
          <cell r="BI43">
            <v>60</v>
          </cell>
          <cell r="BJ43">
            <v>0</v>
          </cell>
          <cell r="BK43">
            <v>2</v>
          </cell>
        </row>
        <row r="44">
          <cell r="A44">
            <v>1431</v>
          </cell>
          <cell r="B44" t="str">
            <v>左京</v>
          </cell>
          <cell r="C44" t="str">
            <v>鞍馬山保育園</v>
          </cell>
          <cell r="D44">
            <v>3</v>
          </cell>
          <cell r="E44">
            <v>45</v>
          </cell>
          <cell r="F44">
            <v>3</v>
          </cell>
          <cell r="G44">
            <v>0</v>
          </cell>
          <cell r="H44">
            <v>10</v>
          </cell>
          <cell r="I44">
            <v>10</v>
          </cell>
          <cell r="J44">
            <v>31</v>
          </cell>
          <cell r="K44">
            <v>51</v>
          </cell>
          <cell r="L44">
            <v>0</v>
          </cell>
          <cell r="M44">
            <v>7</v>
          </cell>
          <cell r="N44">
            <v>8</v>
          </cell>
          <cell r="O44">
            <v>30</v>
          </cell>
          <cell r="P44">
            <v>45</v>
          </cell>
          <cell r="Q44">
            <v>0</v>
          </cell>
          <cell r="R44">
            <v>3</v>
          </cell>
          <cell r="S44">
            <v>2</v>
          </cell>
          <cell r="T44">
            <v>1</v>
          </cell>
          <cell r="U44">
            <v>6</v>
          </cell>
          <cell r="V44">
            <v>0</v>
          </cell>
          <cell r="W44">
            <v>10</v>
          </cell>
          <cell r="X44">
            <v>10</v>
          </cell>
          <cell r="Y44">
            <v>31</v>
          </cell>
          <cell r="Z44">
            <v>51</v>
          </cell>
          <cell r="AA44">
            <v>0</v>
          </cell>
          <cell r="AB44">
            <v>7</v>
          </cell>
          <cell r="AC44">
            <v>8</v>
          </cell>
          <cell r="AD44">
            <v>30</v>
          </cell>
          <cell r="AE44">
            <v>45</v>
          </cell>
          <cell r="AF44">
            <v>0</v>
          </cell>
          <cell r="AG44">
            <v>3</v>
          </cell>
          <cell r="AH44">
            <v>2</v>
          </cell>
          <cell r="AI44">
            <v>1</v>
          </cell>
          <cell r="AJ44">
            <v>6</v>
          </cell>
          <cell r="AK44">
            <v>0</v>
          </cell>
          <cell r="AL44">
            <v>10</v>
          </cell>
          <cell r="AM44">
            <v>10</v>
          </cell>
          <cell r="AN44">
            <v>31</v>
          </cell>
          <cell r="AO44">
            <v>51</v>
          </cell>
          <cell r="AP44">
            <v>0</v>
          </cell>
          <cell r="AQ44">
            <v>7</v>
          </cell>
          <cell r="AR44">
            <v>8</v>
          </cell>
          <cell r="AS44">
            <v>30</v>
          </cell>
          <cell r="AT44">
            <v>45</v>
          </cell>
          <cell r="AU44">
            <v>0</v>
          </cell>
          <cell r="AV44">
            <v>3</v>
          </cell>
          <cell r="AW44">
            <v>2</v>
          </cell>
          <cell r="AX44">
            <v>1</v>
          </cell>
          <cell r="AY44">
            <v>6</v>
          </cell>
          <cell r="AZ44">
            <v>0</v>
          </cell>
          <cell r="BA44">
            <v>10</v>
          </cell>
          <cell r="BB44">
            <v>10</v>
          </cell>
          <cell r="BC44">
            <v>31</v>
          </cell>
          <cell r="BD44">
            <v>51</v>
          </cell>
          <cell r="BE44">
            <v>0</v>
          </cell>
          <cell r="BF44">
            <v>7</v>
          </cell>
          <cell r="BG44">
            <v>8</v>
          </cell>
          <cell r="BH44">
            <v>30</v>
          </cell>
          <cell r="BI44">
            <v>45</v>
          </cell>
          <cell r="BJ44">
            <v>0</v>
          </cell>
          <cell r="BK44">
            <v>3</v>
          </cell>
        </row>
        <row r="45">
          <cell r="A45">
            <v>1432</v>
          </cell>
          <cell r="B45" t="str">
            <v>左京</v>
          </cell>
          <cell r="C45" t="str">
            <v>百万遍保育園</v>
          </cell>
          <cell r="D45">
            <v>3</v>
          </cell>
          <cell r="E45">
            <v>120</v>
          </cell>
          <cell r="F45">
            <v>2</v>
          </cell>
          <cell r="G45">
            <v>0</v>
          </cell>
          <cell r="H45">
            <v>34</v>
          </cell>
          <cell r="I45">
            <v>19</v>
          </cell>
          <cell r="J45">
            <v>52</v>
          </cell>
          <cell r="K45">
            <v>105</v>
          </cell>
          <cell r="L45">
            <v>0</v>
          </cell>
          <cell r="M45">
            <v>34</v>
          </cell>
          <cell r="N45">
            <v>19</v>
          </cell>
          <cell r="O45">
            <v>52</v>
          </cell>
          <cell r="P45">
            <v>105</v>
          </cell>
          <cell r="Q45">
            <v>0</v>
          </cell>
          <cell r="R45">
            <v>0</v>
          </cell>
          <cell r="S45">
            <v>0</v>
          </cell>
          <cell r="T45">
            <v>0</v>
          </cell>
          <cell r="U45">
            <v>0</v>
          </cell>
          <cell r="V45">
            <v>0</v>
          </cell>
          <cell r="W45">
            <v>34</v>
          </cell>
          <cell r="X45">
            <v>19</v>
          </cell>
          <cell r="Y45">
            <v>52</v>
          </cell>
          <cell r="Z45">
            <v>105</v>
          </cell>
          <cell r="AA45">
            <v>0</v>
          </cell>
          <cell r="AB45">
            <v>34</v>
          </cell>
          <cell r="AC45">
            <v>19</v>
          </cell>
          <cell r="AD45">
            <v>52</v>
          </cell>
          <cell r="AE45">
            <v>105</v>
          </cell>
          <cell r="AF45">
            <v>0</v>
          </cell>
          <cell r="AG45">
            <v>0</v>
          </cell>
          <cell r="AH45">
            <v>0</v>
          </cell>
          <cell r="AI45">
            <v>0</v>
          </cell>
          <cell r="AJ45">
            <v>0</v>
          </cell>
          <cell r="AK45">
            <v>0</v>
          </cell>
          <cell r="AL45">
            <v>34</v>
          </cell>
          <cell r="AM45">
            <v>18</v>
          </cell>
          <cell r="AN45">
            <v>52</v>
          </cell>
          <cell r="AO45">
            <v>104</v>
          </cell>
          <cell r="AP45">
            <v>0</v>
          </cell>
          <cell r="AQ45">
            <v>34</v>
          </cell>
          <cell r="AR45">
            <v>18</v>
          </cell>
          <cell r="AS45">
            <v>52</v>
          </cell>
          <cell r="AT45">
            <v>104</v>
          </cell>
          <cell r="AU45">
            <v>0</v>
          </cell>
          <cell r="AV45">
            <v>0</v>
          </cell>
          <cell r="AW45">
            <v>0</v>
          </cell>
          <cell r="AX45">
            <v>0</v>
          </cell>
          <cell r="AY45">
            <v>0</v>
          </cell>
          <cell r="AZ45">
            <v>0</v>
          </cell>
          <cell r="BA45">
            <v>35</v>
          </cell>
          <cell r="BB45">
            <v>18</v>
          </cell>
          <cell r="BC45">
            <v>51</v>
          </cell>
          <cell r="BD45">
            <v>104</v>
          </cell>
          <cell r="BE45">
            <v>0</v>
          </cell>
          <cell r="BF45">
            <v>35</v>
          </cell>
          <cell r="BG45">
            <v>18</v>
          </cell>
          <cell r="BH45">
            <v>51</v>
          </cell>
          <cell r="BI45">
            <v>104</v>
          </cell>
          <cell r="BJ45">
            <v>0</v>
          </cell>
          <cell r="BK45">
            <v>0</v>
          </cell>
        </row>
        <row r="46">
          <cell r="A46">
            <v>1433</v>
          </cell>
          <cell r="B46" t="str">
            <v>左京</v>
          </cell>
          <cell r="C46" t="str">
            <v>高野川保育園</v>
          </cell>
          <cell r="D46">
            <v>3</v>
          </cell>
          <cell r="E46">
            <v>120</v>
          </cell>
          <cell r="F46">
            <v>1</v>
          </cell>
          <cell r="G46">
            <v>8</v>
          </cell>
          <cell r="H46">
            <v>47</v>
          </cell>
          <cell r="I46">
            <v>29</v>
          </cell>
          <cell r="J46">
            <v>48</v>
          </cell>
          <cell r="K46">
            <v>132</v>
          </cell>
          <cell r="L46">
            <v>8</v>
          </cell>
          <cell r="M46">
            <v>41</v>
          </cell>
          <cell r="N46">
            <v>23</v>
          </cell>
          <cell r="O46">
            <v>48</v>
          </cell>
          <cell r="P46">
            <v>120</v>
          </cell>
          <cell r="Q46">
            <v>0</v>
          </cell>
          <cell r="R46">
            <v>6</v>
          </cell>
          <cell r="S46">
            <v>6</v>
          </cell>
          <cell r="T46">
            <v>0</v>
          </cell>
          <cell r="U46">
            <v>12</v>
          </cell>
          <cell r="V46">
            <v>9</v>
          </cell>
          <cell r="W46">
            <v>47</v>
          </cell>
          <cell r="X46">
            <v>29</v>
          </cell>
          <cell r="Y46">
            <v>48</v>
          </cell>
          <cell r="Z46">
            <v>133</v>
          </cell>
          <cell r="AA46">
            <v>8</v>
          </cell>
          <cell r="AB46">
            <v>41</v>
          </cell>
          <cell r="AC46">
            <v>23</v>
          </cell>
          <cell r="AD46">
            <v>48</v>
          </cell>
          <cell r="AE46">
            <v>120</v>
          </cell>
          <cell r="AF46">
            <v>1</v>
          </cell>
          <cell r="AG46">
            <v>6</v>
          </cell>
          <cell r="AH46">
            <v>6</v>
          </cell>
          <cell r="AI46">
            <v>0</v>
          </cell>
          <cell r="AJ46">
            <v>13</v>
          </cell>
          <cell r="AK46">
            <v>9</v>
          </cell>
          <cell r="AL46">
            <v>47</v>
          </cell>
          <cell r="AM46">
            <v>29</v>
          </cell>
          <cell r="AN46">
            <v>48</v>
          </cell>
          <cell r="AO46">
            <v>133</v>
          </cell>
          <cell r="AP46">
            <v>8</v>
          </cell>
          <cell r="AQ46">
            <v>41</v>
          </cell>
          <cell r="AR46">
            <v>23</v>
          </cell>
          <cell r="AS46">
            <v>48</v>
          </cell>
          <cell r="AT46">
            <v>120</v>
          </cell>
          <cell r="AU46">
            <v>1</v>
          </cell>
          <cell r="AV46">
            <v>6</v>
          </cell>
          <cell r="AW46">
            <v>6</v>
          </cell>
          <cell r="AX46">
            <v>0</v>
          </cell>
          <cell r="AY46">
            <v>13</v>
          </cell>
          <cell r="AZ46">
            <v>9</v>
          </cell>
          <cell r="BA46">
            <v>47</v>
          </cell>
          <cell r="BB46">
            <v>29</v>
          </cell>
          <cell r="BC46">
            <v>48</v>
          </cell>
          <cell r="BD46">
            <v>133</v>
          </cell>
          <cell r="BE46">
            <v>8</v>
          </cell>
          <cell r="BF46">
            <v>41</v>
          </cell>
          <cell r="BG46">
            <v>23</v>
          </cell>
          <cell r="BH46">
            <v>48</v>
          </cell>
          <cell r="BI46">
            <v>120</v>
          </cell>
          <cell r="BJ46">
            <v>1</v>
          </cell>
          <cell r="BK46">
            <v>6</v>
          </cell>
        </row>
        <row r="47">
          <cell r="A47">
            <v>1434</v>
          </cell>
          <cell r="B47" t="str">
            <v>左京</v>
          </cell>
          <cell r="C47" t="str">
            <v>岩倉こひつじ保育園</v>
          </cell>
          <cell r="D47">
            <v>3</v>
          </cell>
          <cell r="E47">
            <v>60</v>
          </cell>
          <cell r="F47">
            <v>2</v>
          </cell>
          <cell r="G47">
            <v>0</v>
          </cell>
          <cell r="H47">
            <v>25</v>
          </cell>
          <cell r="I47">
            <v>17</v>
          </cell>
          <cell r="J47">
            <v>27</v>
          </cell>
          <cell r="K47">
            <v>69</v>
          </cell>
          <cell r="L47">
            <v>0</v>
          </cell>
          <cell r="M47">
            <v>20</v>
          </cell>
          <cell r="N47">
            <v>14</v>
          </cell>
          <cell r="O47">
            <v>26</v>
          </cell>
          <cell r="P47">
            <v>60</v>
          </cell>
          <cell r="Q47">
            <v>0</v>
          </cell>
          <cell r="R47">
            <v>5</v>
          </cell>
          <cell r="S47">
            <v>3</v>
          </cell>
          <cell r="T47">
            <v>1</v>
          </cell>
          <cell r="U47">
            <v>9</v>
          </cell>
          <cell r="V47">
            <v>0</v>
          </cell>
          <cell r="W47">
            <v>25</v>
          </cell>
          <cell r="X47">
            <v>17</v>
          </cell>
          <cell r="Y47">
            <v>27</v>
          </cell>
          <cell r="Z47">
            <v>69</v>
          </cell>
          <cell r="AA47">
            <v>0</v>
          </cell>
          <cell r="AB47">
            <v>20</v>
          </cell>
          <cell r="AC47">
            <v>14</v>
          </cell>
          <cell r="AD47">
            <v>26</v>
          </cell>
          <cell r="AE47">
            <v>60</v>
          </cell>
          <cell r="AF47">
            <v>0</v>
          </cell>
          <cell r="AG47">
            <v>5</v>
          </cell>
          <cell r="AH47">
            <v>3</v>
          </cell>
          <cell r="AI47">
            <v>1</v>
          </cell>
          <cell r="AJ47">
            <v>9</v>
          </cell>
          <cell r="AK47">
            <v>1</v>
          </cell>
          <cell r="AL47">
            <v>24</v>
          </cell>
          <cell r="AM47">
            <v>17</v>
          </cell>
          <cell r="AN47">
            <v>27</v>
          </cell>
          <cell r="AO47">
            <v>69</v>
          </cell>
          <cell r="AP47">
            <v>1</v>
          </cell>
          <cell r="AQ47">
            <v>19</v>
          </cell>
          <cell r="AR47">
            <v>14</v>
          </cell>
          <cell r="AS47">
            <v>26</v>
          </cell>
          <cell r="AT47">
            <v>60</v>
          </cell>
          <cell r="AU47">
            <v>0</v>
          </cell>
          <cell r="AV47">
            <v>5</v>
          </cell>
          <cell r="AW47">
            <v>3</v>
          </cell>
          <cell r="AX47">
            <v>1</v>
          </cell>
          <cell r="AY47">
            <v>9</v>
          </cell>
          <cell r="AZ47">
            <v>1</v>
          </cell>
          <cell r="BA47">
            <v>24</v>
          </cell>
          <cell r="BB47">
            <v>17</v>
          </cell>
          <cell r="BC47">
            <v>27</v>
          </cell>
          <cell r="BD47">
            <v>69</v>
          </cell>
          <cell r="BE47">
            <v>1</v>
          </cell>
          <cell r="BF47">
            <v>19</v>
          </cell>
          <cell r="BG47">
            <v>14</v>
          </cell>
          <cell r="BH47">
            <v>26</v>
          </cell>
          <cell r="BI47">
            <v>60</v>
          </cell>
          <cell r="BJ47">
            <v>0</v>
          </cell>
          <cell r="BK47">
            <v>5</v>
          </cell>
        </row>
        <row r="48">
          <cell r="A48">
            <v>1435</v>
          </cell>
          <cell r="B48" t="str">
            <v>左京</v>
          </cell>
          <cell r="C48" t="str">
            <v>朱い実保育園</v>
          </cell>
          <cell r="D48">
            <v>3</v>
          </cell>
          <cell r="E48">
            <v>120</v>
          </cell>
          <cell r="F48">
            <v>1</v>
          </cell>
          <cell r="G48">
            <v>20</v>
          </cell>
          <cell r="H48">
            <v>40</v>
          </cell>
          <cell r="I48">
            <v>23</v>
          </cell>
          <cell r="J48">
            <v>41</v>
          </cell>
          <cell r="K48">
            <v>124</v>
          </cell>
          <cell r="L48">
            <v>18</v>
          </cell>
          <cell r="M48">
            <v>40</v>
          </cell>
          <cell r="N48">
            <v>22</v>
          </cell>
          <cell r="O48">
            <v>40</v>
          </cell>
          <cell r="P48">
            <v>120</v>
          </cell>
          <cell r="Q48">
            <v>2</v>
          </cell>
          <cell r="R48">
            <v>0</v>
          </cell>
          <cell r="S48">
            <v>1</v>
          </cell>
          <cell r="T48">
            <v>1</v>
          </cell>
          <cell r="U48">
            <v>4</v>
          </cell>
          <cell r="V48">
            <v>20</v>
          </cell>
          <cell r="W48">
            <v>40</v>
          </cell>
          <cell r="X48">
            <v>23</v>
          </cell>
          <cell r="Y48">
            <v>41</v>
          </cell>
          <cell r="Z48">
            <v>124</v>
          </cell>
          <cell r="AA48">
            <v>18</v>
          </cell>
          <cell r="AB48">
            <v>40</v>
          </cell>
          <cell r="AC48">
            <v>22</v>
          </cell>
          <cell r="AD48">
            <v>40</v>
          </cell>
          <cell r="AE48">
            <v>120</v>
          </cell>
          <cell r="AF48">
            <v>2</v>
          </cell>
          <cell r="AG48">
            <v>0</v>
          </cell>
          <cell r="AH48">
            <v>1</v>
          </cell>
          <cell r="AI48">
            <v>1</v>
          </cell>
          <cell r="AJ48">
            <v>4</v>
          </cell>
          <cell r="AK48">
            <v>20</v>
          </cell>
          <cell r="AL48">
            <v>40</v>
          </cell>
          <cell r="AM48">
            <v>23</v>
          </cell>
          <cell r="AN48">
            <v>41</v>
          </cell>
          <cell r="AO48">
            <v>124</v>
          </cell>
          <cell r="AP48">
            <v>18</v>
          </cell>
          <cell r="AQ48">
            <v>40</v>
          </cell>
          <cell r="AR48">
            <v>22</v>
          </cell>
          <cell r="AS48">
            <v>40</v>
          </cell>
          <cell r="AT48">
            <v>120</v>
          </cell>
          <cell r="AU48">
            <v>2</v>
          </cell>
          <cell r="AV48">
            <v>0</v>
          </cell>
          <cell r="AW48">
            <v>1</v>
          </cell>
          <cell r="AX48">
            <v>1</v>
          </cell>
          <cell r="AY48">
            <v>4</v>
          </cell>
          <cell r="AZ48">
            <v>21</v>
          </cell>
          <cell r="BA48">
            <v>40</v>
          </cell>
          <cell r="BB48">
            <v>23</v>
          </cell>
          <cell r="BC48">
            <v>41</v>
          </cell>
          <cell r="BD48">
            <v>125</v>
          </cell>
          <cell r="BE48">
            <v>18</v>
          </cell>
          <cell r="BF48">
            <v>40</v>
          </cell>
          <cell r="BG48">
            <v>22</v>
          </cell>
          <cell r="BH48">
            <v>40</v>
          </cell>
          <cell r="BI48">
            <v>120</v>
          </cell>
          <cell r="BJ48">
            <v>3</v>
          </cell>
          <cell r="BK48">
            <v>0</v>
          </cell>
        </row>
        <row r="49">
          <cell r="A49">
            <v>1436</v>
          </cell>
          <cell r="B49" t="str">
            <v>左京</v>
          </cell>
          <cell r="C49" t="str">
            <v>一乗寺保育所</v>
          </cell>
          <cell r="D49">
            <v>2</v>
          </cell>
          <cell r="E49">
            <v>90</v>
          </cell>
          <cell r="F49">
            <v>1</v>
          </cell>
          <cell r="G49">
            <v>12</v>
          </cell>
          <cell r="H49">
            <v>30</v>
          </cell>
          <cell r="I49">
            <v>20</v>
          </cell>
          <cell r="J49">
            <v>34</v>
          </cell>
          <cell r="K49">
            <v>96</v>
          </cell>
          <cell r="L49">
            <v>11</v>
          </cell>
          <cell r="M49">
            <v>26</v>
          </cell>
          <cell r="N49">
            <v>19</v>
          </cell>
          <cell r="O49">
            <v>34</v>
          </cell>
          <cell r="P49">
            <v>90</v>
          </cell>
          <cell r="Q49">
            <v>1</v>
          </cell>
          <cell r="R49">
            <v>4</v>
          </cell>
          <cell r="S49">
            <v>1</v>
          </cell>
          <cell r="T49">
            <v>0</v>
          </cell>
          <cell r="U49">
            <v>6</v>
          </cell>
          <cell r="V49">
            <v>12</v>
          </cell>
          <cell r="W49">
            <v>30</v>
          </cell>
          <cell r="X49">
            <v>20</v>
          </cell>
          <cell r="Y49">
            <v>34</v>
          </cell>
          <cell r="Z49">
            <v>96</v>
          </cell>
          <cell r="AA49">
            <v>11</v>
          </cell>
          <cell r="AB49">
            <v>26</v>
          </cell>
          <cell r="AC49">
            <v>19</v>
          </cell>
          <cell r="AD49">
            <v>34</v>
          </cell>
          <cell r="AE49">
            <v>90</v>
          </cell>
          <cell r="AF49">
            <v>1</v>
          </cell>
          <cell r="AG49">
            <v>4</v>
          </cell>
          <cell r="AH49">
            <v>1</v>
          </cell>
          <cell r="AI49">
            <v>0</v>
          </cell>
          <cell r="AJ49">
            <v>6</v>
          </cell>
          <cell r="AK49">
            <v>12</v>
          </cell>
          <cell r="AL49">
            <v>30</v>
          </cell>
          <cell r="AM49">
            <v>20</v>
          </cell>
          <cell r="AN49">
            <v>33</v>
          </cell>
          <cell r="AO49">
            <v>95</v>
          </cell>
          <cell r="AP49">
            <v>11</v>
          </cell>
          <cell r="AQ49">
            <v>27</v>
          </cell>
          <cell r="AR49">
            <v>19</v>
          </cell>
          <cell r="AS49">
            <v>33</v>
          </cell>
          <cell r="AT49">
            <v>90</v>
          </cell>
          <cell r="AU49">
            <v>1</v>
          </cell>
          <cell r="AV49">
            <v>3</v>
          </cell>
          <cell r="AW49">
            <v>1</v>
          </cell>
          <cell r="AX49">
            <v>0</v>
          </cell>
          <cell r="AY49">
            <v>5</v>
          </cell>
          <cell r="AZ49">
            <v>11</v>
          </cell>
          <cell r="BA49">
            <v>30</v>
          </cell>
          <cell r="BB49">
            <v>19</v>
          </cell>
          <cell r="BC49">
            <v>33</v>
          </cell>
          <cell r="BD49">
            <v>93</v>
          </cell>
          <cell r="BE49">
            <v>11</v>
          </cell>
          <cell r="BF49">
            <v>27</v>
          </cell>
          <cell r="BG49">
            <v>19</v>
          </cell>
          <cell r="BH49">
            <v>33</v>
          </cell>
          <cell r="BI49">
            <v>90</v>
          </cell>
          <cell r="BJ49" t="str">
            <v xml:space="preserve"> </v>
          </cell>
          <cell r="BK49">
            <v>3</v>
          </cell>
        </row>
        <row r="50">
          <cell r="A50">
            <v>1437</v>
          </cell>
          <cell r="B50" t="str">
            <v>左京</v>
          </cell>
          <cell r="C50" t="str">
            <v>風の子保育園</v>
          </cell>
          <cell r="D50">
            <v>3</v>
          </cell>
          <cell r="E50">
            <v>90</v>
          </cell>
          <cell r="F50">
            <v>1</v>
          </cell>
          <cell r="G50">
            <v>12</v>
          </cell>
          <cell r="H50">
            <v>34</v>
          </cell>
          <cell r="I50">
            <v>18</v>
          </cell>
          <cell r="J50">
            <v>31</v>
          </cell>
          <cell r="K50">
            <v>95</v>
          </cell>
          <cell r="L50">
            <v>11</v>
          </cell>
          <cell r="M50">
            <v>34</v>
          </cell>
          <cell r="N50">
            <v>14</v>
          </cell>
          <cell r="O50">
            <v>31</v>
          </cell>
          <cell r="P50">
            <v>90</v>
          </cell>
          <cell r="Q50">
            <v>1</v>
          </cell>
          <cell r="R50">
            <v>0</v>
          </cell>
          <cell r="S50">
            <v>4</v>
          </cell>
          <cell r="T50">
            <v>0</v>
          </cell>
          <cell r="U50">
            <v>5</v>
          </cell>
          <cell r="V50">
            <v>12</v>
          </cell>
          <cell r="W50">
            <v>34</v>
          </cell>
          <cell r="X50">
            <v>18</v>
          </cell>
          <cell r="Y50">
            <v>31</v>
          </cell>
          <cell r="Z50">
            <v>95</v>
          </cell>
          <cell r="AA50">
            <v>11</v>
          </cell>
          <cell r="AB50">
            <v>34</v>
          </cell>
          <cell r="AC50">
            <v>14</v>
          </cell>
          <cell r="AD50">
            <v>31</v>
          </cell>
          <cell r="AE50">
            <v>90</v>
          </cell>
          <cell r="AF50">
            <v>1</v>
          </cell>
          <cell r="AG50">
            <v>0</v>
          </cell>
          <cell r="AH50">
            <v>4</v>
          </cell>
          <cell r="AI50">
            <v>0</v>
          </cell>
          <cell r="AJ50">
            <v>5</v>
          </cell>
          <cell r="AK50">
            <v>12</v>
          </cell>
          <cell r="AL50">
            <v>34</v>
          </cell>
          <cell r="AM50">
            <v>18</v>
          </cell>
          <cell r="AN50">
            <v>31</v>
          </cell>
          <cell r="AO50">
            <v>95</v>
          </cell>
          <cell r="AP50">
            <v>11</v>
          </cell>
          <cell r="AQ50">
            <v>34</v>
          </cell>
          <cell r="AR50">
            <v>14</v>
          </cell>
          <cell r="AS50">
            <v>31</v>
          </cell>
          <cell r="AT50">
            <v>90</v>
          </cell>
          <cell r="AU50">
            <v>1</v>
          </cell>
          <cell r="AV50">
            <v>0</v>
          </cell>
          <cell r="AW50">
            <v>4</v>
          </cell>
          <cell r="AX50">
            <v>0</v>
          </cell>
          <cell r="AY50">
            <v>5</v>
          </cell>
          <cell r="AZ50">
            <v>12</v>
          </cell>
          <cell r="BA50">
            <v>34</v>
          </cell>
          <cell r="BB50">
            <v>18</v>
          </cell>
          <cell r="BC50">
            <v>31</v>
          </cell>
          <cell r="BD50">
            <v>95</v>
          </cell>
          <cell r="BE50">
            <v>11</v>
          </cell>
          <cell r="BF50">
            <v>34</v>
          </cell>
          <cell r="BG50">
            <v>14</v>
          </cell>
          <cell r="BH50">
            <v>31</v>
          </cell>
          <cell r="BI50">
            <v>90</v>
          </cell>
          <cell r="BJ50">
            <v>1</v>
          </cell>
          <cell r="BK50">
            <v>0</v>
          </cell>
        </row>
        <row r="51">
          <cell r="A51">
            <v>1438</v>
          </cell>
          <cell r="B51" t="str">
            <v>左京</v>
          </cell>
          <cell r="C51" t="str">
            <v>市原野保育園</v>
          </cell>
          <cell r="D51">
            <v>3</v>
          </cell>
          <cell r="E51">
            <v>60</v>
          </cell>
          <cell r="F51">
            <v>1</v>
          </cell>
          <cell r="G51">
            <v>5</v>
          </cell>
          <cell r="H51">
            <v>21</v>
          </cell>
          <cell r="I51">
            <v>16</v>
          </cell>
          <cell r="J51">
            <v>26</v>
          </cell>
          <cell r="K51">
            <v>68</v>
          </cell>
          <cell r="L51">
            <v>4</v>
          </cell>
          <cell r="M51">
            <v>17</v>
          </cell>
          <cell r="N51">
            <v>15</v>
          </cell>
          <cell r="O51">
            <v>24</v>
          </cell>
          <cell r="P51">
            <v>60</v>
          </cell>
          <cell r="Q51">
            <v>1</v>
          </cell>
          <cell r="R51">
            <v>4</v>
          </cell>
          <cell r="S51">
            <v>1</v>
          </cell>
          <cell r="T51">
            <v>2</v>
          </cell>
          <cell r="U51">
            <v>8</v>
          </cell>
          <cell r="V51">
            <v>5</v>
          </cell>
          <cell r="W51">
            <v>21</v>
          </cell>
          <cell r="X51">
            <v>16</v>
          </cell>
          <cell r="Y51">
            <v>26</v>
          </cell>
          <cell r="Z51">
            <v>68</v>
          </cell>
          <cell r="AA51">
            <v>4</v>
          </cell>
          <cell r="AB51">
            <v>17</v>
          </cell>
          <cell r="AC51">
            <v>15</v>
          </cell>
          <cell r="AD51">
            <v>24</v>
          </cell>
          <cell r="AE51">
            <v>60</v>
          </cell>
          <cell r="AF51">
            <v>1</v>
          </cell>
          <cell r="AG51">
            <v>4</v>
          </cell>
          <cell r="AH51">
            <v>1</v>
          </cell>
          <cell r="AI51">
            <v>2</v>
          </cell>
          <cell r="AJ51">
            <v>8</v>
          </cell>
          <cell r="AK51">
            <v>5</v>
          </cell>
          <cell r="AL51">
            <v>21</v>
          </cell>
          <cell r="AM51">
            <v>16</v>
          </cell>
          <cell r="AN51">
            <v>26</v>
          </cell>
          <cell r="AO51">
            <v>68</v>
          </cell>
          <cell r="AP51">
            <v>4</v>
          </cell>
          <cell r="AQ51">
            <v>17</v>
          </cell>
          <cell r="AR51">
            <v>15</v>
          </cell>
          <cell r="AS51">
            <v>24</v>
          </cell>
          <cell r="AT51">
            <v>60</v>
          </cell>
          <cell r="AU51">
            <v>1</v>
          </cell>
          <cell r="AV51">
            <v>4</v>
          </cell>
          <cell r="AW51">
            <v>1</v>
          </cell>
          <cell r="AX51">
            <v>2</v>
          </cell>
          <cell r="AY51">
            <v>8</v>
          </cell>
          <cell r="AZ51">
            <v>5</v>
          </cell>
          <cell r="BA51">
            <v>21</v>
          </cell>
          <cell r="BB51">
            <v>16</v>
          </cell>
          <cell r="BC51">
            <v>26</v>
          </cell>
          <cell r="BD51">
            <v>68</v>
          </cell>
          <cell r="BE51">
            <v>4</v>
          </cell>
          <cell r="BF51">
            <v>17</v>
          </cell>
          <cell r="BG51">
            <v>15</v>
          </cell>
          <cell r="BH51">
            <v>24</v>
          </cell>
          <cell r="BI51">
            <v>60</v>
          </cell>
          <cell r="BJ51">
            <v>1</v>
          </cell>
          <cell r="BK51">
            <v>4</v>
          </cell>
        </row>
        <row r="52">
          <cell r="A52">
            <v>1439</v>
          </cell>
          <cell r="B52" t="str">
            <v>左京</v>
          </cell>
          <cell r="C52" t="str">
            <v>村松保育所</v>
          </cell>
          <cell r="D52">
            <v>2</v>
          </cell>
          <cell r="E52">
            <v>90</v>
          </cell>
          <cell r="F52">
            <v>1</v>
          </cell>
          <cell r="G52">
            <v>8</v>
          </cell>
          <cell r="H52">
            <v>36</v>
          </cell>
          <cell r="I52">
            <v>21</v>
          </cell>
          <cell r="J52">
            <v>37</v>
          </cell>
          <cell r="K52">
            <v>102</v>
          </cell>
          <cell r="L52">
            <v>7</v>
          </cell>
          <cell r="M52">
            <v>30</v>
          </cell>
          <cell r="N52">
            <v>17</v>
          </cell>
          <cell r="O52">
            <v>36</v>
          </cell>
          <cell r="P52">
            <v>90</v>
          </cell>
          <cell r="Q52">
            <v>1</v>
          </cell>
          <cell r="R52">
            <v>6</v>
          </cell>
          <cell r="S52">
            <v>4</v>
          </cell>
          <cell r="T52">
            <v>1</v>
          </cell>
          <cell r="U52">
            <v>12</v>
          </cell>
          <cell r="V52">
            <v>8</v>
          </cell>
          <cell r="W52">
            <v>37</v>
          </cell>
          <cell r="X52">
            <v>22</v>
          </cell>
          <cell r="Y52">
            <v>37</v>
          </cell>
          <cell r="Z52">
            <v>104</v>
          </cell>
          <cell r="AA52">
            <v>7</v>
          </cell>
          <cell r="AB52">
            <v>30</v>
          </cell>
          <cell r="AC52">
            <v>17</v>
          </cell>
          <cell r="AD52">
            <v>36</v>
          </cell>
          <cell r="AE52">
            <v>90</v>
          </cell>
          <cell r="AF52">
            <v>1</v>
          </cell>
          <cell r="AG52">
            <v>7</v>
          </cell>
          <cell r="AH52">
            <v>5</v>
          </cell>
          <cell r="AI52">
            <v>1</v>
          </cell>
          <cell r="AJ52">
            <v>14</v>
          </cell>
          <cell r="AK52">
            <v>8</v>
          </cell>
          <cell r="AL52">
            <v>37</v>
          </cell>
          <cell r="AM52">
            <v>22</v>
          </cell>
          <cell r="AN52">
            <v>37</v>
          </cell>
          <cell r="AO52">
            <v>104</v>
          </cell>
          <cell r="AP52">
            <v>7</v>
          </cell>
          <cell r="AQ52">
            <v>30</v>
          </cell>
          <cell r="AR52">
            <v>17</v>
          </cell>
          <cell r="AS52">
            <v>36</v>
          </cell>
          <cell r="AT52">
            <v>90</v>
          </cell>
          <cell r="AU52">
            <v>1</v>
          </cell>
          <cell r="AV52">
            <v>7</v>
          </cell>
          <cell r="AW52">
            <v>5</v>
          </cell>
          <cell r="AX52">
            <v>1</v>
          </cell>
          <cell r="AY52">
            <v>14</v>
          </cell>
          <cell r="AZ52">
            <v>9</v>
          </cell>
          <cell r="BA52">
            <v>37</v>
          </cell>
          <cell r="BB52">
            <v>22</v>
          </cell>
          <cell r="BC52">
            <v>37</v>
          </cell>
          <cell r="BD52">
            <v>105</v>
          </cell>
          <cell r="BE52">
            <v>7</v>
          </cell>
          <cell r="BF52">
            <v>30</v>
          </cell>
          <cell r="BG52">
            <v>17</v>
          </cell>
          <cell r="BH52">
            <v>36</v>
          </cell>
          <cell r="BI52">
            <v>90</v>
          </cell>
          <cell r="BJ52">
            <v>2</v>
          </cell>
          <cell r="BK52">
            <v>7</v>
          </cell>
        </row>
        <row r="53">
          <cell r="A53">
            <v>1440</v>
          </cell>
          <cell r="B53" t="str">
            <v>左京</v>
          </cell>
          <cell r="C53" t="str">
            <v>北白川いずみ保育園</v>
          </cell>
          <cell r="D53">
            <v>3</v>
          </cell>
          <cell r="E53">
            <v>90</v>
          </cell>
          <cell r="F53">
            <v>1</v>
          </cell>
          <cell r="G53">
            <v>7</v>
          </cell>
          <cell r="H53">
            <v>40</v>
          </cell>
          <cell r="I53">
            <v>20</v>
          </cell>
          <cell r="J53">
            <v>31</v>
          </cell>
          <cell r="K53">
            <v>98</v>
          </cell>
          <cell r="L53">
            <v>7</v>
          </cell>
          <cell r="M53">
            <v>33</v>
          </cell>
          <cell r="N53">
            <v>19</v>
          </cell>
          <cell r="O53">
            <v>31</v>
          </cell>
          <cell r="P53">
            <v>90</v>
          </cell>
          <cell r="Q53">
            <v>0</v>
          </cell>
          <cell r="R53">
            <v>7</v>
          </cell>
          <cell r="S53">
            <v>1</v>
          </cell>
          <cell r="T53">
            <v>0</v>
          </cell>
          <cell r="U53">
            <v>8</v>
          </cell>
          <cell r="V53">
            <v>7</v>
          </cell>
          <cell r="W53">
            <v>40</v>
          </cell>
          <cell r="X53">
            <v>20</v>
          </cell>
          <cell r="Y53">
            <v>31</v>
          </cell>
          <cell r="Z53">
            <v>98</v>
          </cell>
          <cell r="AA53">
            <v>7</v>
          </cell>
          <cell r="AB53">
            <v>33</v>
          </cell>
          <cell r="AC53">
            <v>19</v>
          </cell>
          <cell r="AD53">
            <v>31</v>
          </cell>
          <cell r="AE53">
            <v>90</v>
          </cell>
          <cell r="AF53">
            <v>0</v>
          </cell>
          <cell r="AG53">
            <v>7</v>
          </cell>
          <cell r="AH53">
            <v>1</v>
          </cell>
          <cell r="AI53">
            <v>0</v>
          </cell>
          <cell r="AJ53">
            <v>8</v>
          </cell>
          <cell r="AK53">
            <v>7</v>
          </cell>
          <cell r="AL53">
            <v>40</v>
          </cell>
          <cell r="AM53">
            <v>20</v>
          </cell>
          <cell r="AN53">
            <v>31</v>
          </cell>
          <cell r="AO53">
            <v>98</v>
          </cell>
          <cell r="AP53">
            <v>7</v>
          </cell>
          <cell r="AQ53">
            <v>33</v>
          </cell>
          <cell r="AR53">
            <v>19</v>
          </cell>
          <cell r="AS53">
            <v>31</v>
          </cell>
          <cell r="AT53">
            <v>90</v>
          </cell>
          <cell r="AU53">
            <v>0</v>
          </cell>
          <cell r="AV53">
            <v>7</v>
          </cell>
          <cell r="AW53">
            <v>1</v>
          </cell>
          <cell r="AX53">
            <v>0</v>
          </cell>
          <cell r="AY53">
            <v>8</v>
          </cell>
          <cell r="AZ53">
            <v>8</v>
          </cell>
          <cell r="BA53">
            <v>40</v>
          </cell>
          <cell r="BB53">
            <v>20</v>
          </cell>
          <cell r="BC53">
            <v>29</v>
          </cell>
          <cell r="BD53">
            <v>97</v>
          </cell>
          <cell r="BE53">
            <v>7</v>
          </cell>
          <cell r="BF53">
            <v>35</v>
          </cell>
          <cell r="BG53">
            <v>19</v>
          </cell>
          <cell r="BH53">
            <v>29</v>
          </cell>
          <cell r="BI53">
            <v>90</v>
          </cell>
          <cell r="BJ53">
            <v>1</v>
          </cell>
          <cell r="BK53">
            <v>5</v>
          </cell>
        </row>
        <row r="54">
          <cell r="A54">
            <v>1441</v>
          </cell>
          <cell r="B54" t="str">
            <v>左京</v>
          </cell>
          <cell r="C54" t="str">
            <v>実相院保育園</v>
          </cell>
          <cell r="D54">
            <v>3</v>
          </cell>
          <cell r="E54">
            <v>90</v>
          </cell>
          <cell r="F54">
            <v>3</v>
          </cell>
          <cell r="G54">
            <v>10</v>
          </cell>
          <cell r="H54">
            <v>41</v>
          </cell>
          <cell r="I54">
            <v>16</v>
          </cell>
          <cell r="J54">
            <v>35</v>
          </cell>
          <cell r="K54">
            <v>102</v>
          </cell>
          <cell r="L54">
            <v>10</v>
          </cell>
          <cell r="M54">
            <v>39</v>
          </cell>
          <cell r="N54">
            <v>11</v>
          </cell>
          <cell r="O54">
            <v>30</v>
          </cell>
          <cell r="P54">
            <v>90</v>
          </cell>
          <cell r="Q54">
            <v>0</v>
          </cell>
          <cell r="R54">
            <v>2</v>
          </cell>
          <cell r="S54">
            <v>5</v>
          </cell>
          <cell r="T54">
            <v>5</v>
          </cell>
          <cell r="U54">
            <v>12</v>
          </cell>
          <cell r="V54">
            <v>11</v>
          </cell>
          <cell r="W54">
            <v>41</v>
          </cell>
          <cell r="X54">
            <v>17</v>
          </cell>
          <cell r="Y54">
            <v>35</v>
          </cell>
          <cell r="Z54">
            <v>104</v>
          </cell>
          <cell r="AA54">
            <v>10</v>
          </cell>
          <cell r="AB54">
            <v>39</v>
          </cell>
          <cell r="AC54">
            <v>11</v>
          </cell>
          <cell r="AD54">
            <v>30</v>
          </cell>
          <cell r="AE54">
            <v>90</v>
          </cell>
          <cell r="AF54">
            <v>1</v>
          </cell>
          <cell r="AG54">
            <v>2</v>
          </cell>
          <cell r="AH54">
            <v>6</v>
          </cell>
          <cell r="AI54">
            <v>5</v>
          </cell>
          <cell r="AJ54">
            <v>14</v>
          </cell>
          <cell r="AK54">
            <v>12</v>
          </cell>
          <cell r="AL54">
            <v>42</v>
          </cell>
          <cell r="AM54">
            <v>18</v>
          </cell>
          <cell r="AN54">
            <v>35</v>
          </cell>
          <cell r="AO54">
            <v>107</v>
          </cell>
          <cell r="AP54">
            <v>10</v>
          </cell>
          <cell r="AQ54">
            <v>39</v>
          </cell>
          <cell r="AR54">
            <v>11</v>
          </cell>
          <cell r="AS54">
            <v>30</v>
          </cell>
          <cell r="AT54">
            <v>90</v>
          </cell>
          <cell r="AU54">
            <v>2</v>
          </cell>
          <cell r="AV54">
            <v>3</v>
          </cell>
          <cell r="AW54">
            <v>7</v>
          </cell>
          <cell r="AX54">
            <v>5</v>
          </cell>
          <cell r="AY54">
            <v>17</v>
          </cell>
          <cell r="AZ54">
            <v>12</v>
          </cell>
          <cell r="BA54">
            <v>43</v>
          </cell>
          <cell r="BB54">
            <v>18</v>
          </cell>
          <cell r="BC54">
            <v>35</v>
          </cell>
          <cell r="BD54">
            <v>108</v>
          </cell>
          <cell r="BE54">
            <v>10</v>
          </cell>
          <cell r="BF54">
            <v>39</v>
          </cell>
          <cell r="BG54">
            <v>11</v>
          </cell>
          <cell r="BH54">
            <v>30</v>
          </cell>
          <cell r="BI54">
            <v>90</v>
          </cell>
          <cell r="BJ54">
            <v>2</v>
          </cell>
          <cell r="BK54">
            <v>4</v>
          </cell>
        </row>
        <row r="55">
          <cell r="A55">
            <v>1442</v>
          </cell>
          <cell r="B55" t="str">
            <v>左京</v>
          </cell>
          <cell r="C55" t="str">
            <v>高野保育所</v>
          </cell>
          <cell r="D55">
            <v>2</v>
          </cell>
          <cell r="E55">
            <v>120</v>
          </cell>
          <cell r="F55">
            <v>1</v>
          </cell>
          <cell r="G55">
            <v>11</v>
          </cell>
          <cell r="H55">
            <v>41</v>
          </cell>
          <cell r="I55">
            <v>24</v>
          </cell>
          <cell r="J55">
            <v>44</v>
          </cell>
          <cell r="K55">
            <v>120</v>
          </cell>
          <cell r="L55">
            <v>11</v>
          </cell>
          <cell r="M55">
            <v>41</v>
          </cell>
          <cell r="N55">
            <v>24</v>
          </cell>
          <cell r="O55">
            <v>44</v>
          </cell>
          <cell r="P55">
            <v>120</v>
          </cell>
          <cell r="Q55">
            <v>0</v>
          </cell>
          <cell r="R55">
            <v>0</v>
          </cell>
          <cell r="S55">
            <v>0</v>
          </cell>
          <cell r="T55">
            <v>0</v>
          </cell>
          <cell r="U55">
            <v>0</v>
          </cell>
          <cell r="V55">
            <v>11</v>
          </cell>
          <cell r="W55">
            <v>41</v>
          </cell>
          <cell r="X55">
            <v>24</v>
          </cell>
          <cell r="Y55">
            <v>45</v>
          </cell>
          <cell r="Z55">
            <v>121</v>
          </cell>
          <cell r="AA55">
            <v>11</v>
          </cell>
          <cell r="AB55">
            <v>41</v>
          </cell>
          <cell r="AC55">
            <v>24</v>
          </cell>
          <cell r="AD55">
            <v>44</v>
          </cell>
          <cell r="AE55">
            <v>120</v>
          </cell>
          <cell r="AF55">
            <v>0</v>
          </cell>
          <cell r="AG55">
            <v>0</v>
          </cell>
          <cell r="AH55">
            <v>0</v>
          </cell>
          <cell r="AI55">
            <v>1</v>
          </cell>
          <cell r="AJ55">
            <v>1</v>
          </cell>
          <cell r="AK55">
            <v>11</v>
          </cell>
          <cell r="AL55">
            <v>41</v>
          </cell>
          <cell r="AM55">
            <v>24</v>
          </cell>
          <cell r="AN55">
            <v>45</v>
          </cell>
          <cell r="AO55">
            <v>121</v>
          </cell>
          <cell r="AP55">
            <v>11</v>
          </cell>
          <cell r="AQ55">
            <v>41</v>
          </cell>
          <cell r="AR55">
            <v>24</v>
          </cell>
          <cell r="AS55">
            <v>44</v>
          </cell>
          <cell r="AT55">
            <v>120</v>
          </cell>
          <cell r="AU55">
            <v>0</v>
          </cell>
          <cell r="AV55">
            <v>0</v>
          </cell>
          <cell r="AW55">
            <v>0</v>
          </cell>
          <cell r="AX55">
            <v>1</v>
          </cell>
          <cell r="AY55">
            <v>1</v>
          </cell>
          <cell r="AZ55">
            <v>12</v>
          </cell>
          <cell r="BA55">
            <v>41</v>
          </cell>
          <cell r="BB55">
            <v>24</v>
          </cell>
          <cell r="BC55">
            <v>45</v>
          </cell>
          <cell r="BD55">
            <v>122</v>
          </cell>
          <cell r="BE55">
            <v>11</v>
          </cell>
          <cell r="BF55">
            <v>41</v>
          </cell>
          <cell r="BG55">
            <v>24</v>
          </cell>
          <cell r="BH55">
            <v>44</v>
          </cell>
          <cell r="BI55">
            <v>120</v>
          </cell>
          <cell r="BJ55">
            <v>1</v>
          </cell>
          <cell r="BK55">
            <v>0</v>
          </cell>
        </row>
        <row r="56">
          <cell r="A56">
            <v>1443</v>
          </cell>
          <cell r="B56" t="str">
            <v>左京</v>
          </cell>
          <cell r="C56" t="str">
            <v>葵保育園</v>
          </cell>
          <cell r="D56">
            <v>3</v>
          </cell>
          <cell r="E56">
            <v>60</v>
          </cell>
          <cell r="F56">
            <v>1</v>
          </cell>
          <cell r="G56">
            <v>6</v>
          </cell>
          <cell r="H56">
            <v>25</v>
          </cell>
          <cell r="I56">
            <v>15</v>
          </cell>
          <cell r="J56">
            <v>23</v>
          </cell>
          <cell r="K56">
            <v>69</v>
          </cell>
          <cell r="L56">
            <v>6</v>
          </cell>
          <cell r="M56">
            <v>22</v>
          </cell>
          <cell r="N56">
            <v>12</v>
          </cell>
          <cell r="O56">
            <v>20</v>
          </cell>
          <cell r="P56">
            <v>60</v>
          </cell>
          <cell r="Q56">
            <v>0</v>
          </cell>
          <cell r="R56">
            <v>3</v>
          </cell>
          <cell r="S56">
            <v>3</v>
          </cell>
          <cell r="T56">
            <v>3</v>
          </cell>
          <cell r="U56">
            <v>9</v>
          </cell>
          <cell r="V56">
            <v>8</v>
          </cell>
          <cell r="W56">
            <v>27</v>
          </cell>
          <cell r="X56">
            <v>15</v>
          </cell>
          <cell r="Y56">
            <v>23</v>
          </cell>
          <cell r="Z56">
            <v>73</v>
          </cell>
          <cell r="AA56">
            <v>6</v>
          </cell>
          <cell r="AB56">
            <v>22</v>
          </cell>
          <cell r="AC56">
            <v>12</v>
          </cell>
          <cell r="AD56">
            <v>20</v>
          </cell>
          <cell r="AE56">
            <v>60</v>
          </cell>
          <cell r="AF56">
            <v>2</v>
          </cell>
          <cell r="AG56">
            <v>5</v>
          </cell>
          <cell r="AH56">
            <v>3</v>
          </cell>
          <cell r="AI56">
            <v>3</v>
          </cell>
          <cell r="AJ56">
            <v>13</v>
          </cell>
          <cell r="AK56">
            <v>8</v>
          </cell>
          <cell r="AL56">
            <v>27</v>
          </cell>
          <cell r="AM56">
            <v>15</v>
          </cell>
          <cell r="AN56">
            <v>23</v>
          </cell>
          <cell r="AO56">
            <v>73</v>
          </cell>
          <cell r="AP56">
            <v>6</v>
          </cell>
          <cell r="AQ56">
            <v>22</v>
          </cell>
          <cell r="AR56">
            <v>12</v>
          </cell>
          <cell r="AS56">
            <v>20</v>
          </cell>
          <cell r="AT56">
            <v>60</v>
          </cell>
          <cell r="AU56">
            <v>2</v>
          </cell>
          <cell r="AV56">
            <v>5</v>
          </cell>
          <cell r="AW56">
            <v>3</v>
          </cell>
          <cell r="AX56">
            <v>3</v>
          </cell>
          <cell r="AY56">
            <v>13</v>
          </cell>
          <cell r="AZ56">
            <v>9</v>
          </cell>
          <cell r="BA56">
            <v>27</v>
          </cell>
          <cell r="BB56">
            <v>15</v>
          </cell>
          <cell r="BC56">
            <v>23</v>
          </cell>
          <cell r="BD56">
            <v>74</v>
          </cell>
          <cell r="BE56">
            <v>6</v>
          </cell>
          <cell r="BF56">
            <v>22</v>
          </cell>
          <cell r="BG56">
            <v>12</v>
          </cell>
          <cell r="BH56">
            <v>20</v>
          </cell>
          <cell r="BI56">
            <v>60</v>
          </cell>
          <cell r="BJ56">
            <v>3</v>
          </cell>
          <cell r="BK56">
            <v>5</v>
          </cell>
        </row>
        <row r="57">
          <cell r="A57">
            <v>1444</v>
          </cell>
          <cell r="B57" t="str">
            <v>左京</v>
          </cell>
          <cell r="C57" t="str">
            <v>子どものその保育園</v>
          </cell>
          <cell r="D57">
            <v>3</v>
          </cell>
          <cell r="E57">
            <v>90</v>
          </cell>
          <cell r="F57">
            <v>2</v>
          </cell>
          <cell r="G57">
            <v>7</v>
          </cell>
          <cell r="H57">
            <v>28</v>
          </cell>
          <cell r="I57">
            <v>22</v>
          </cell>
          <cell r="J57">
            <v>40</v>
          </cell>
          <cell r="K57">
            <v>97</v>
          </cell>
          <cell r="L57">
            <v>7</v>
          </cell>
          <cell r="M57">
            <v>26</v>
          </cell>
          <cell r="N57">
            <v>18</v>
          </cell>
          <cell r="O57">
            <v>39</v>
          </cell>
          <cell r="P57">
            <v>90</v>
          </cell>
          <cell r="Q57">
            <v>0</v>
          </cell>
          <cell r="R57">
            <v>2</v>
          </cell>
          <cell r="S57">
            <v>4</v>
          </cell>
          <cell r="T57">
            <v>1</v>
          </cell>
          <cell r="U57">
            <v>7</v>
          </cell>
          <cell r="V57">
            <v>7</v>
          </cell>
          <cell r="W57">
            <v>28</v>
          </cell>
          <cell r="X57">
            <v>22</v>
          </cell>
          <cell r="Y57">
            <v>40</v>
          </cell>
          <cell r="Z57">
            <v>97</v>
          </cell>
          <cell r="AA57">
            <v>7</v>
          </cell>
          <cell r="AB57">
            <v>26</v>
          </cell>
          <cell r="AC57">
            <v>18</v>
          </cell>
          <cell r="AD57">
            <v>39</v>
          </cell>
          <cell r="AE57">
            <v>90</v>
          </cell>
          <cell r="AF57">
            <v>0</v>
          </cell>
          <cell r="AG57">
            <v>2</v>
          </cell>
          <cell r="AH57">
            <v>4</v>
          </cell>
          <cell r="AI57">
            <v>1</v>
          </cell>
          <cell r="AJ57">
            <v>7</v>
          </cell>
          <cell r="AK57">
            <v>7</v>
          </cell>
          <cell r="AL57">
            <v>28</v>
          </cell>
          <cell r="AM57">
            <v>22</v>
          </cell>
          <cell r="AN57">
            <v>39</v>
          </cell>
          <cell r="AO57">
            <v>96</v>
          </cell>
          <cell r="AP57">
            <v>7</v>
          </cell>
          <cell r="AQ57">
            <v>27</v>
          </cell>
          <cell r="AR57">
            <v>18</v>
          </cell>
          <cell r="AS57">
            <v>38</v>
          </cell>
          <cell r="AT57">
            <v>90</v>
          </cell>
          <cell r="AU57">
            <v>0</v>
          </cell>
          <cell r="AV57">
            <v>1</v>
          </cell>
          <cell r="AW57">
            <v>4</v>
          </cell>
          <cell r="AX57">
            <v>1</v>
          </cell>
          <cell r="AY57">
            <v>6</v>
          </cell>
          <cell r="AZ57">
            <v>7</v>
          </cell>
          <cell r="BA57">
            <v>28</v>
          </cell>
          <cell r="BB57">
            <v>22</v>
          </cell>
          <cell r="BC57">
            <v>39</v>
          </cell>
          <cell r="BD57">
            <v>96</v>
          </cell>
          <cell r="BE57">
            <v>7</v>
          </cell>
          <cell r="BF57">
            <v>27</v>
          </cell>
          <cell r="BG57">
            <v>18</v>
          </cell>
          <cell r="BH57">
            <v>38</v>
          </cell>
          <cell r="BI57">
            <v>90</v>
          </cell>
          <cell r="BJ57">
            <v>0</v>
          </cell>
          <cell r="BK57">
            <v>1</v>
          </cell>
        </row>
        <row r="58">
          <cell r="A58">
            <v>1445</v>
          </cell>
          <cell r="B58" t="str">
            <v>左京</v>
          </cell>
          <cell r="C58" t="str">
            <v>吉田山保育園</v>
          </cell>
          <cell r="D58">
            <v>3</v>
          </cell>
          <cell r="E58">
            <v>60</v>
          </cell>
          <cell r="F58">
            <v>1</v>
          </cell>
          <cell r="G58">
            <v>3</v>
          </cell>
          <cell r="H58">
            <v>19</v>
          </cell>
          <cell r="I58">
            <v>17</v>
          </cell>
          <cell r="J58">
            <v>21</v>
          </cell>
          <cell r="K58">
            <v>60</v>
          </cell>
          <cell r="L58">
            <v>3</v>
          </cell>
          <cell r="M58">
            <v>19</v>
          </cell>
          <cell r="N58">
            <v>17</v>
          </cell>
          <cell r="O58">
            <v>21</v>
          </cell>
          <cell r="P58">
            <v>60</v>
          </cell>
          <cell r="Q58">
            <v>0</v>
          </cell>
          <cell r="R58">
            <v>0</v>
          </cell>
          <cell r="S58">
            <v>0</v>
          </cell>
          <cell r="T58">
            <v>0</v>
          </cell>
          <cell r="U58">
            <v>0</v>
          </cell>
          <cell r="V58">
            <v>4</v>
          </cell>
          <cell r="W58">
            <v>19</v>
          </cell>
          <cell r="X58">
            <v>17</v>
          </cell>
          <cell r="Y58">
            <v>21</v>
          </cell>
          <cell r="Z58">
            <v>61</v>
          </cell>
          <cell r="AA58">
            <v>4</v>
          </cell>
          <cell r="AB58">
            <v>18</v>
          </cell>
          <cell r="AC58">
            <v>17</v>
          </cell>
          <cell r="AD58">
            <v>21</v>
          </cell>
          <cell r="AE58">
            <v>60</v>
          </cell>
          <cell r="AF58">
            <v>0</v>
          </cell>
          <cell r="AG58">
            <v>1</v>
          </cell>
          <cell r="AH58">
            <v>0</v>
          </cell>
          <cell r="AI58">
            <v>0</v>
          </cell>
          <cell r="AJ58">
            <v>1</v>
          </cell>
          <cell r="AK58">
            <v>4</v>
          </cell>
          <cell r="AL58">
            <v>20</v>
          </cell>
          <cell r="AM58">
            <v>17</v>
          </cell>
          <cell r="AN58">
            <v>21</v>
          </cell>
          <cell r="AO58">
            <v>62</v>
          </cell>
          <cell r="AP58">
            <v>4</v>
          </cell>
          <cell r="AQ58">
            <v>18</v>
          </cell>
          <cell r="AR58">
            <v>17</v>
          </cell>
          <cell r="AS58">
            <v>21</v>
          </cell>
          <cell r="AT58">
            <v>60</v>
          </cell>
          <cell r="AU58">
            <v>0</v>
          </cell>
          <cell r="AV58">
            <v>2</v>
          </cell>
          <cell r="AW58">
            <v>0</v>
          </cell>
          <cell r="AX58">
            <v>0</v>
          </cell>
          <cell r="AY58">
            <v>2</v>
          </cell>
          <cell r="AZ58">
            <v>6</v>
          </cell>
          <cell r="BA58">
            <v>22</v>
          </cell>
          <cell r="BB58">
            <v>17</v>
          </cell>
          <cell r="BC58">
            <v>21</v>
          </cell>
          <cell r="BD58">
            <v>66</v>
          </cell>
          <cell r="BE58">
            <v>4</v>
          </cell>
          <cell r="BF58">
            <v>18</v>
          </cell>
          <cell r="BG58">
            <v>17</v>
          </cell>
          <cell r="BH58">
            <v>21</v>
          </cell>
          <cell r="BI58">
            <v>60</v>
          </cell>
          <cell r="BJ58">
            <v>2</v>
          </cell>
          <cell r="BK58">
            <v>4</v>
          </cell>
        </row>
        <row r="59">
          <cell r="A59">
            <v>1446</v>
          </cell>
          <cell r="B59" t="str">
            <v>左京</v>
          </cell>
          <cell r="C59" t="str">
            <v>聖護院保育園</v>
          </cell>
          <cell r="D59">
            <v>3</v>
          </cell>
          <cell r="E59">
            <v>90</v>
          </cell>
          <cell r="F59">
            <v>1</v>
          </cell>
          <cell r="G59">
            <v>8</v>
          </cell>
          <cell r="H59">
            <v>36</v>
          </cell>
          <cell r="I59">
            <v>20</v>
          </cell>
          <cell r="J59">
            <v>35</v>
          </cell>
          <cell r="K59">
            <v>99</v>
          </cell>
          <cell r="L59">
            <v>8</v>
          </cell>
          <cell r="M59">
            <v>32</v>
          </cell>
          <cell r="N59">
            <v>16</v>
          </cell>
          <cell r="O59">
            <v>34</v>
          </cell>
          <cell r="P59">
            <v>90</v>
          </cell>
          <cell r="Q59">
            <v>0</v>
          </cell>
          <cell r="R59">
            <v>4</v>
          </cell>
          <cell r="S59">
            <v>4</v>
          </cell>
          <cell r="T59">
            <v>1</v>
          </cell>
          <cell r="U59">
            <v>9</v>
          </cell>
          <cell r="V59">
            <v>9</v>
          </cell>
          <cell r="W59">
            <v>37</v>
          </cell>
          <cell r="X59">
            <v>20</v>
          </cell>
          <cell r="Y59">
            <v>35</v>
          </cell>
          <cell r="Z59">
            <v>101</v>
          </cell>
          <cell r="AA59">
            <v>8</v>
          </cell>
          <cell r="AB59">
            <v>32</v>
          </cell>
          <cell r="AC59">
            <v>16</v>
          </cell>
          <cell r="AD59">
            <v>34</v>
          </cell>
          <cell r="AE59">
            <v>90</v>
          </cell>
          <cell r="AF59">
            <v>1</v>
          </cell>
          <cell r="AG59">
            <v>5</v>
          </cell>
          <cell r="AH59">
            <v>4</v>
          </cell>
          <cell r="AI59">
            <v>1</v>
          </cell>
          <cell r="AJ59">
            <v>11</v>
          </cell>
          <cell r="AK59">
            <v>9</v>
          </cell>
          <cell r="AL59">
            <v>37</v>
          </cell>
          <cell r="AM59">
            <v>20</v>
          </cell>
          <cell r="AN59">
            <v>35</v>
          </cell>
          <cell r="AO59">
            <v>101</v>
          </cell>
          <cell r="AP59">
            <v>8</v>
          </cell>
          <cell r="AQ59">
            <v>32</v>
          </cell>
          <cell r="AR59">
            <v>16</v>
          </cell>
          <cell r="AS59">
            <v>34</v>
          </cell>
          <cell r="AT59">
            <v>90</v>
          </cell>
          <cell r="AU59">
            <v>1</v>
          </cell>
          <cell r="AV59">
            <v>5</v>
          </cell>
          <cell r="AW59">
            <v>4</v>
          </cell>
          <cell r="AX59">
            <v>1</v>
          </cell>
          <cell r="AY59">
            <v>11</v>
          </cell>
          <cell r="AZ59">
            <v>9</v>
          </cell>
          <cell r="BA59">
            <v>37</v>
          </cell>
          <cell r="BB59">
            <v>20</v>
          </cell>
          <cell r="BC59">
            <v>35</v>
          </cell>
          <cell r="BD59">
            <v>101</v>
          </cell>
          <cell r="BE59">
            <v>8</v>
          </cell>
          <cell r="BF59">
            <v>32</v>
          </cell>
          <cell r="BG59">
            <v>16</v>
          </cell>
          <cell r="BH59">
            <v>34</v>
          </cell>
          <cell r="BI59">
            <v>90</v>
          </cell>
          <cell r="BJ59">
            <v>1</v>
          </cell>
          <cell r="BK59">
            <v>5</v>
          </cell>
        </row>
        <row r="60">
          <cell r="A60">
            <v>1481</v>
          </cell>
          <cell r="B60" t="str">
            <v>左京</v>
          </cell>
          <cell r="C60" t="str">
            <v>だん王夜間保育園</v>
          </cell>
          <cell r="D60">
            <v>3</v>
          </cell>
          <cell r="E60">
            <v>30</v>
          </cell>
          <cell r="F60">
            <v>2</v>
          </cell>
          <cell r="G60">
            <v>3</v>
          </cell>
          <cell r="H60">
            <v>11</v>
          </cell>
          <cell r="I60">
            <v>5</v>
          </cell>
          <cell r="J60">
            <v>15</v>
          </cell>
          <cell r="K60">
            <v>34</v>
          </cell>
          <cell r="L60">
            <v>3</v>
          </cell>
          <cell r="M60">
            <v>10</v>
          </cell>
          <cell r="N60">
            <v>3</v>
          </cell>
          <cell r="O60">
            <v>14</v>
          </cell>
          <cell r="P60">
            <v>30</v>
          </cell>
          <cell r="Q60">
            <v>0</v>
          </cell>
          <cell r="R60">
            <v>1</v>
          </cell>
          <cell r="S60">
            <v>2</v>
          </cell>
          <cell r="T60">
            <v>1</v>
          </cell>
          <cell r="U60">
            <v>4</v>
          </cell>
          <cell r="V60">
            <v>3</v>
          </cell>
          <cell r="W60">
            <v>12</v>
          </cell>
          <cell r="X60">
            <v>6</v>
          </cell>
          <cell r="Y60">
            <v>16</v>
          </cell>
          <cell r="Z60">
            <v>37</v>
          </cell>
          <cell r="AA60">
            <v>3</v>
          </cell>
          <cell r="AB60">
            <v>10</v>
          </cell>
          <cell r="AC60">
            <v>3</v>
          </cell>
          <cell r="AD60">
            <v>14</v>
          </cell>
          <cell r="AE60">
            <v>30</v>
          </cell>
          <cell r="AF60">
            <v>0</v>
          </cell>
          <cell r="AG60">
            <v>2</v>
          </cell>
          <cell r="AH60">
            <v>3</v>
          </cell>
          <cell r="AI60">
            <v>2</v>
          </cell>
          <cell r="AJ60">
            <v>7</v>
          </cell>
          <cell r="AK60">
            <v>4</v>
          </cell>
          <cell r="AL60">
            <v>11</v>
          </cell>
          <cell r="AM60">
            <v>6</v>
          </cell>
          <cell r="AN60">
            <v>16</v>
          </cell>
          <cell r="AO60">
            <v>37</v>
          </cell>
          <cell r="AP60">
            <v>4</v>
          </cell>
          <cell r="AQ60">
            <v>9</v>
          </cell>
          <cell r="AR60">
            <v>3</v>
          </cell>
          <cell r="AS60">
            <v>14</v>
          </cell>
          <cell r="AT60">
            <v>30</v>
          </cell>
          <cell r="AU60">
            <v>0</v>
          </cell>
          <cell r="AV60">
            <v>2</v>
          </cell>
          <cell r="AW60">
            <v>3</v>
          </cell>
          <cell r="AX60">
            <v>2</v>
          </cell>
          <cell r="AY60">
            <v>7</v>
          </cell>
          <cell r="AZ60">
            <v>4</v>
          </cell>
          <cell r="BA60">
            <v>11</v>
          </cell>
          <cell r="BB60">
            <v>6</v>
          </cell>
          <cell r="BC60">
            <v>16</v>
          </cell>
          <cell r="BD60">
            <v>37</v>
          </cell>
          <cell r="BE60">
            <v>4</v>
          </cell>
          <cell r="BF60">
            <v>9</v>
          </cell>
          <cell r="BG60">
            <v>3</v>
          </cell>
          <cell r="BH60">
            <v>14</v>
          </cell>
          <cell r="BI60">
            <v>30</v>
          </cell>
          <cell r="BJ60">
            <v>0</v>
          </cell>
          <cell r="BK60">
            <v>2</v>
          </cell>
        </row>
        <row r="61">
          <cell r="A61">
            <v>1621</v>
          </cell>
          <cell r="B61" t="str">
            <v>中京</v>
          </cell>
          <cell r="C61" t="str">
            <v>二条保育園</v>
          </cell>
          <cell r="D61">
            <v>3</v>
          </cell>
          <cell r="E61">
            <v>90</v>
          </cell>
          <cell r="F61">
            <v>2</v>
          </cell>
          <cell r="G61">
            <v>6</v>
          </cell>
          <cell r="H61">
            <v>34</v>
          </cell>
          <cell r="I61">
            <v>26</v>
          </cell>
          <cell r="J61">
            <v>37</v>
          </cell>
          <cell r="K61">
            <v>103</v>
          </cell>
          <cell r="L61">
            <v>6</v>
          </cell>
          <cell r="M61">
            <v>25</v>
          </cell>
          <cell r="N61">
            <v>23</v>
          </cell>
          <cell r="O61">
            <v>36</v>
          </cell>
          <cell r="P61">
            <v>90</v>
          </cell>
          <cell r="Q61">
            <v>0</v>
          </cell>
          <cell r="R61">
            <v>9</v>
          </cell>
          <cell r="S61">
            <v>3</v>
          </cell>
          <cell r="T61">
            <v>1</v>
          </cell>
          <cell r="U61">
            <v>13</v>
          </cell>
          <cell r="V61">
            <v>7</v>
          </cell>
          <cell r="W61">
            <v>34</v>
          </cell>
          <cell r="X61">
            <v>27</v>
          </cell>
          <cell r="Y61">
            <v>36</v>
          </cell>
          <cell r="Z61">
            <v>104</v>
          </cell>
          <cell r="AA61">
            <v>6</v>
          </cell>
          <cell r="AB61">
            <v>25</v>
          </cell>
          <cell r="AC61">
            <v>24</v>
          </cell>
          <cell r="AD61">
            <v>35</v>
          </cell>
          <cell r="AE61">
            <v>90</v>
          </cell>
          <cell r="AF61">
            <v>1</v>
          </cell>
          <cell r="AG61">
            <v>9</v>
          </cell>
          <cell r="AH61">
            <v>3</v>
          </cell>
          <cell r="AI61">
            <v>1</v>
          </cell>
          <cell r="AJ61">
            <v>14</v>
          </cell>
          <cell r="AK61">
            <v>8</v>
          </cell>
          <cell r="AL61">
            <v>34</v>
          </cell>
          <cell r="AM61">
            <v>27</v>
          </cell>
          <cell r="AN61">
            <v>36</v>
          </cell>
          <cell r="AO61">
            <v>105</v>
          </cell>
          <cell r="AP61">
            <v>6</v>
          </cell>
          <cell r="AQ61">
            <v>25</v>
          </cell>
          <cell r="AR61">
            <v>24</v>
          </cell>
          <cell r="AS61">
            <v>35</v>
          </cell>
          <cell r="AT61">
            <v>90</v>
          </cell>
          <cell r="AU61">
            <v>2</v>
          </cell>
          <cell r="AV61">
            <v>9</v>
          </cell>
          <cell r="AW61">
            <v>3</v>
          </cell>
          <cell r="AX61">
            <v>1</v>
          </cell>
          <cell r="AY61">
            <v>15</v>
          </cell>
          <cell r="AZ61">
            <v>8</v>
          </cell>
          <cell r="BA61">
            <v>34</v>
          </cell>
          <cell r="BB61">
            <v>27</v>
          </cell>
          <cell r="BC61">
            <v>36</v>
          </cell>
          <cell r="BD61">
            <v>105</v>
          </cell>
          <cell r="BE61">
            <v>6</v>
          </cell>
          <cell r="BF61">
            <v>25</v>
          </cell>
          <cell r="BG61">
            <v>24</v>
          </cell>
          <cell r="BH61">
            <v>35</v>
          </cell>
          <cell r="BI61">
            <v>90</v>
          </cell>
          <cell r="BJ61">
            <v>2</v>
          </cell>
          <cell r="BK61">
            <v>9</v>
          </cell>
        </row>
        <row r="62">
          <cell r="A62">
            <v>1622</v>
          </cell>
          <cell r="B62" t="str">
            <v>中京</v>
          </cell>
          <cell r="C62" t="str">
            <v>月かげ保育園</v>
          </cell>
          <cell r="D62">
            <v>3</v>
          </cell>
          <cell r="E62">
            <v>180</v>
          </cell>
          <cell r="F62">
            <v>3</v>
          </cell>
          <cell r="G62">
            <v>0</v>
          </cell>
          <cell r="H62">
            <v>43</v>
          </cell>
          <cell r="I62">
            <v>43</v>
          </cell>
          <cell r="J62">
            <v>94</v>
          </cell>
          <cell r="K62">
            <v>180</v>
          </cell>
          <cell r="L62">
            <v>0</v>
          </cell>
          <cell r="M62">
            <v>43</v>
          </cell>
          <cell r="N62">
            <v>43</v>
          </cell>
          <cell r="O62">
            <v>94</v>
          </cell>
          <cell r="P62">
            <v>180</v>
          </cell>
          <cell r="Q62">
            <v>0</v>
          </cell>
          <cell r="R62">
            <v>0</v>
          </cell>
          <cell r="S62">
            <v>0</v>
          </cell>
          <cell r="T62">
            <v>0</v>
          </cell>
          <cell r="U62">
            <v>0</v>
          </cell>
          <cell r="V62">
            <v>0</v>
          </cell>
          <cell r="W62">
            <v>43</v>
          </cell>
          <cell r="X62">
            <v>43</v>
          </cell>
          <cell r="Y62">
            <v>94</v>
          </cell>
          <cell r="Z62">
            <v>180</v>
          </cell>
          <cell r="AA62">
            <v>0</v>
          </cell>
          <cell r="AB62">
            <v>43</v>
          </cell>
          <cell r="AC62">
            <v>43</v>
          </cell>
          <cell r="AD62">
            <v>94</v>
          </cell>
          <cell r="AE62">
            <v>180</v>
          </cell>
          <cell r="AF62">
            <v>0</v>
          </cell>
          <cell r="AG62">
            <v>0</v>
          </cell>
          <cell r="AH62">
            <v>0</v>
          </cell>
          <cell r="AI62">
            <v>0</v>
          </cell>
          <cell r="AJ62">
            <v>0</v>
          </cell>
          <cell r="AK62">
            <v>0</v>
          </cell>
          <cell r="AL62">
            <v>43</v>
          </cell>
          <cell r="AM62">
            <v>43</v>
          </cell>
          <cell r="AN62">
            <v>94</v>
          </cell>
          <cell r="AO62">
            <v>180</v>
          </cell>
          <cell r="AP62">
            <v>0</v>
          </cell>
          <cell r="AQ62">
            <v>43</v>
          </cell>
          <cell r="AR62">
            <v>43</v>
          </cell>
          <cell r="AS62">
            <v>94</v>
          </cell>
          <cell r="AT62">
            <v>180</v>
          </cell>
          <cell r="AU62">
            <v>0</v>
          </cell>
          <cell r="AV62">
            <v>0</v>
          </cell>
          <cell r="AW62">
            <v>0</v>
          </cell>
          <cell r="AX62">
            <v>0</v>
          </cell>
          <cell r="AY62">
            <v>0</v>
          </cell>
          <cell r="AZ62">
            <v>0</v>
          </cell>
          <cell r="BA62">
            <v>43</v>
          </cell>
          <cell r="BB62">
            <v>43</v>
          </cell>
          <cell r="BC62">
            <v>94</v>
          </cell>
          <cell r="BD62">
            <v>180</v>
          </cell>
          <cell r="BE62">
            <v>0</v>
          </cell>
          <cell r="BF62">
            <v>43</v>
          </cell>
          <cell r="BG62">
            <v>43</v>
          </cell>
          <cell r="BH62">
            <v>94</v>
          </cell>
          <cell r="BI62">
            <v>180</v>
          </cell>
          <cell r="BJ62">
            <v>0</v>
          </cell>
          <cell r="BK62">
            <v>0</v>
          </cell>
        </row>
        <row r="63">
          <cell r="A63">
            <v>1623</v>
          </cell>
          <cell r="B63" t="str">
            <v>中京</v>
          </cell>
          <cell r="C63" t="str">
            <v>壬生寺保育園</v>
          </cell>
          <cell r="D63">
            <v>3</v>
          </cell>
          <cell r="E63">
            <v>120</v>
          </cell>
          <cell r="F63">
            <v>1</v>
          </cell>
          <cell r="G63">
            <v>7</v>
          </cell>
          <cell r="H63">
            <v>37</v>
          </cell>
          <cell r="I63">
            <v>29</v>
          </cell>
          <cell r="J63">
            <v>55</v>
          </cell>
          <cell r="K63">
            <v>128</v>
          </cell>
          <cell r="L63">
            <v>7</v>
          </cell>
          <cell r="M63">
            <v>36</v>
          </cell>
          <cell r="N63">
            <v>23</v>
          </cell>
          <cell r="O63">
            <v>54</v>
          </cell>
          <cell r="P63">
            <v>120</v>
          </cell>
          <cell r="Q63">
            <v>0</v>
          </cell>
          <cell r="R63">
            <v>1</v>
          </cell>
          <cell r="S63">
            <v>6</v>
          </cell>
          <cell r="T63">
            <v>1</v>
          </cell>
          <cell r="U63">
            <v>8</v>
          </cell>
          <cell r="V63">
            <v>8</v>
          </cell>
          <cell r="W63">
            <v>37</v>
          </cell>
          <cell r="X63">
            <v>29</v>
          </cell>
          <cell r="Y63">
            <v>55</v>
          </cell>
          <cell r="Z63">
            <v>129</v>
          </cell>
          <cell r="AA63">
            <v>7</v>
          </cell>
          <cell r="AB63">
            <v>36</v>
          </cell>
          <cell r="AC63">
            <v>23</v>
          </cell>
          <cell r="AD63">
            <v>54</v>
          </cell>
          <cell r="AE63">
            <v>120</v>
          </cell>
          <cell r="AF63">
            <v>1</v>
          </cell>
          <cell r="AG63">
            <v>1</v>
          </cell>
          <cell r="AH63">
            <v>6</v>
          </cell>
          <cell r="AI63">
            <v>1</v>
          </cell>
          <cell r="AJ63">
            <v>9</v>
          </cell>
          <cell r="AK63">
            <v>8</v>
          </cell>
          <cell r="AL63">
            <v>37</v>
          </cell>
          <cell r="AM63">
            <v>29</v>
          </cell>
          <cell r="AN63">
            <v>54</v>
          </cell>
          <cell r="AO63">
            <v>128</v>
          </cell>
          <cell r="AP63">
            <v>8</v>
          </cell>
          <cell r="AQ63">
            <v>36</v>
          </cell>
          <cell r="AR63">
            <v>23</v>
          </cell>
          <cell r="AS63">
            <v>53</v>
          </cell>
          <cell r="AT63">
            <v>120</v>
          </cell>
          <cell r="AU63" t="str">
            <v xml:space="preserve"> </v>
          </cell>
          <cell r="AV63">
            <v>1</v>
          </cell>
          <cell r="AW63">
            <v>6</v>
          </cell>
          <cell r="AX63">
            <v>1</v>
          </cell>
          <cell r="AY63">
            <v>8</v>
          </cell>
          <cell r="AZ63">
            <v>8</v>
          </cell>
          <cell r="BA63">
            <v>37</v>
          </cell>
          <cell r="BB63">
            <v>29</v>
          </cell>
          <cell r="BC63">
            <v>54</v>
          </cell>
          <cell r="BD63">
            <v>128</v>
          </cell>
          <cell r="BE63">
            <v>8</v>
          </cell>
          <cell r="BF63">
            <v>36</v>
          </cell>
          <cell r="BG63">
            <v>23</v>
          </cell>
          <cell r="BH63">
            <v>53</v>
          </cell>
          <cell r="BI63">
            <v>120</v>
          </cell>
          <cell r="BJ63" t="str">
            <v xml:space="preserve"> </v>
          </cell>
          <cell r="BK63">
            <v>1</v>
          </cell>
        </row>
        <row r="64">
          <cell r="A64">
            <v>1624</v>
          </cell>
          <cell r="B64" t="str">
            <v>中京</v>
          </cell>
          <cell r="C64" t="str">
            <v>六満保育園</v>
          </cell>
          <cell r="D64">
            <v>3</v>
          </cell>
          <cell r="E64">
            <v>150</v>
          </cell>
          <cell r="F64">
            <v>2</v>
          </cell>
          <cell r="G64">
            <v>9</v>
          </cell>
          <cell r="H64">
            <v>51</v>
          </cell>
          <cell r="I64">
            <v>27</v>
          </cell>
          <cell r="J64">
            <v>63</v>
          </cell>
          <cell r="K64">
            <v>150</v>
          </cell>
          <cell r="L64">
            <v>9</v>
          </cell>
          <cell r="M64">
            <v>51</v>
          </cell>
          <cell r="N64">
            <v>27</v>
          </cell>
          <cell r="O64">
            <v>63</v>
          </cell>
          <cell r="P64">
            <v>150</v>
          </cell>
          <cell r="Q64">
            <v>0</v>
          </cell>
          <cell r="R64">
            <v>0</v>
          </cell>
          <cell r="S64">
            <v>0</v>
          </cell>
          <cell r="T64">
            <v>0</v>
          </cell>
          <cell r="U64">
            <v>0</v>
          </cell>
          <cell r="V64">
            <v>10</v>
          </cell>
          <cell r="W64">
            <v>52</v>
          </cell>
          <cell r="X64">
            <v>27</v>
          </cell>
          <cell r="Y64">
            <v>62</v>
          </cell>
          <cell r="Z64">
            <v>151</v>
          </cell>
          <cell r="AA64">
            <v>10</v>
          </cell>
          <cell r="AB64">
            <v>51</v>
          </cell>
          <cell r="AC64">
            <v>27</v>
          </cell>
          <cell r="AD64">
            <v>62</v>
          </cell>
          <cell r="AE64">
            <v>150</v>
          </cell>
          <cell r="AF64" t="str">
            <v xml:space="preserve"> </v>
          </cell>
          <cell r="AG64">
            <v>1</v>
          </cell>
          <cell r="AH64">
            <v>0</v>
          </cell>
          <cell r="AI64">
            <v>0</v>
          </cell>
          <cell r="AJ64">
            <v>1</v>
          </cell>
          <cell r="AK64">
            <v>11</v>
          </cell>
          <cell r="AL64">
            <v>52</v>
          </cell>
          <cell r="AM64">
            <v>27</v>
          </cell>
          <cell r="AN64">
            <v>62</v>
          </cell>
          <cell r="AO64">
            <v>152</v>
          </cell>
          <cell r="AP64">
            <v>10</v>
          </cell>
          <cell r="AQ64">
            <v>51</v>
          </cell>
          <cell r="AR64">
            <v>27</v>
          </cell>
          <cell r="AS64">
            <v>62</v>
          </cell>
          <cell r="AT64">
            <v>150</v>
          </cell>
          <cell r="AU64">
            <v>1</v>
          </cell>
          <cell r="AV64">
            <v>1</v>
          </cell>
          <cell r="AW64">
            <v>0</v>
          </cell>
          <cell r="AX64">
            <v>0</v>
          </cell>
          <cell r="AY64">
            <v>2</v>
          </cell>
          <cell r="AZ64">
            <v>11</v>
          </cell>
          <cell r="BA64">
            <v>52</v>
          </cell>
          <cell r="BB64">
            <v>28</v>
          </cell>
          <cell r="BC64">
            <v>62</v>
          </cell>
          <cell r="BD64">
            <v>153</v>
          </cell>
          <cell r="BE64">
            <v>10</v>
          </cell>
          <cell r="BF64">
            <v>51</v>
          </cell>
          <cell r="BG64">
            <v>27</v>
          </cell>
          <cell r="BH64">
            <v>62</v>
          </cell>
          <cell r="BI64">
            <v>150</v>
          </cell>
          <cell r="BJ64">
            <v>1</v>
          </cell>
          <cell r="BK64">
            <v>1</v>
          </cell>
        </row>
        <row r="65">
          <cell r="A65">
            <v>1625</v>
          </cell>
          <cell r="B65" t="str">
            <v>中京</v>
          </cell>
          <cell r="C65" t="str">
            <v>カトリック聖母保育園</v>
          </cell>
          <cell r="D65">
            <v>3</v>
          </cell>
          <cell r="E65">
            <v>150</v>
          </cell>
          <cell r="F65">
            <v>2</v>
          </cell>
          <cell r="G65">
            <v>14</v>
          </cell>
          <cell r="H65">
            <v>50</v>
          </cell>
          <cell r="I65">
            <v>32</v>
          </cell>
          <cell r="J65">
            <v>65</v>
          </cell>
          <cell r="K65">
            <v>161</v>
          </cell>
          <cell r="L65">
            <v>12</v>
          </cell>
          <cell r="M65">
            <v>49</v>
          </cell>
          <cell r="N65">
            <v>26</v>
          </cell>
          <cell r="O65">
            <v>63</v>
          </cell>
          <cell r="P65">
            <v>150</v>
          </cell>
          <cell r="Q65">
            <v>2</v>
          </cell>
          <cell r="R65">
            <v>1</v>
          </cell>
          <cell r="S65">
            <v>6</v>
          </cell>
          <cell r="T65">
            <v>2</v>
          </cell>
          <cell r="U65">
            <v>11</v>
          </cell>
          <cell r="V65">
            <v>14</v>
          </cell>
          <cell r="W65">
            <v>49</v>
          </cell>
          <cell r="X65">
            <v>32</v>
          </cell>
          <cell r="Y65">
            <v>65</v>
          </cell>
          <cell r="Z65">
            <v>160</v>
          </cell>
          <cell r="AA65">
            <v>13</v>
          </cell>
          <cell r="AB65">
            <v>48</v>
          </cell>
          <cell r="AC65">
            <v>26</v>
          </cell>
          <cell r="AD65">
            <v>63</v>
          </cell>
          <cell r="AE65">
            <v>150</v>
          </cell>
          <cell r="AF65">
            <v>1</v>
          </cell>
          <cell r="AG65">
            <v>1</v>
          </cell>
          <cell r="AH65">
            <v>6</v>
          </cell>
          <cell r="AI65">
            <v>2</v>
          </cell>
          <cell r="AJ65">
            <v>10</v>
          </cell>
          <cell r="AK65">
            <v>14</v>
          </cell>
          <cell r="AL65">
            <v>50</v>
          </cell>
          <cell r="AM65">
            <v>32</v>
          </cell>
          <cell r="AN65">
            <v>65</v>
          </cell>
          <cell r="AO65">
            <v>161</v>
          </cell>
          <cell r="AP65">
            <v>13</v>
          </cell>
          <cell r="AQ65">
            <v>48</v>
          </cell>
          <cell r="AR65">
            <v>26</v>
          </cell>
          <cell r="AS65">
            <v>63</v>
          </cell>
          <cell r="AT65">
            <v>150</v>
          </cell>
          <cell r="AU65">
            <v>1</v>
          </cell>
          <cell r="AV65">
            <v>2</v>
          </cell>
          <cell r="AW65">
            <v>6</v>
          </cell>
          <cell r="AX65">
            <v>2</v>
          </cell>
          <cell r="AY65">
            <v>11</v>
          </cell>
          <cell r="AZ65">
            <v>14</v>
          </cell>
          <cell r="BA65">
            <v>50</v>
          </cell>
          <cell r="BB65">
            <v>32</v>
          </cell>
          <cell r="BC65">
            <v>65</v>
          </cell>
          <cell r="BD65">
            <v>161</v>
          </cell>
          <cell r="BE65">
            <v>13</v>
          </cell>
          <cell r="BF65">
            <v>48</v>
          </cell>
          <cell r="BG65">
            <v>26</v>
          </cell>
          <cell r="BH65">
            <v>63</v>
          </cell>
          <cell r="BI65">
            <v>150</v>
          </cell>
          <cell r="BJ65">
            <v>1</v>
          </cell>
          <cell r="BK65">
            <v>2</v>
          </cell>
        </row>
        <row r="66">
          <cell r="A66">
            <v>1626</v>
          </cell>
          <cell r="B66" t="str">
            <v>中京</v>
          </cell>
          <cell r="C66" t="str">
            <v>円町隣保園</v>
          </cell>
          <cell r="D66">
            <v>3</v>
          </cell>
          <cell r="E66">
            <v>60</v>
          </cell>
          <cell r="F66">
            <v>2</v>
          </cell>
          <cell r="G66">
            <v>6</v>
          </cell>
          <cell r="H66">
            <v>17</v>
          </cell>
          <cell r="I66">
            <v>11</v>
          </cell>
          <cell r="J66">
            <v>26</v>
          </cell>
          <cell r="K66">
            <v>60</v>
          </cell>
          <cell r="L66">
            <v>6</v>
          </cell>
          <cell r="M66">
            <v>17</v>
          </cell>
          <cell r="N66">
            <v>11</v>
          </cell>
          <cell r="O66">
            <v>26</v>
          </cell>
          <cell r="P66">
            <v>60</v>
          </cell>
          <cell r="Q66">
            <v>0</v>
          </cell>
          <cell r="R66">
            <v>0</v>
          </cell>
          <cell r="S66">
            <v>0</v>
          </cell>
          <cell r="T66">
            <v>0</v>
          </cell>
          <cell r="U66">
            <v>0</v>
          </cell>
          <cell r="V66">
            <v>7</v>
          </cell>
          <cell r="W66">
            <v>17</v>
          </cell>
          <cell r="X66">
            <v>11</v>
          </cell>
          <cell r="Y66">
            <v>26</v>
          </cell>
          <cell r="Z66">
            <v>61</v>
          </cell>
          <cell r="AA66">
            <v>6</v>
          </cell>
          <cell r="AB66">
            <v>17</v>
          </cell>
          <cell r="AC66">
            <v>11</v>
          </cell>
          <cell r="AD66">
            <v>26</v>
          </cell>
          <cell r="AE66">
            <v>60</v>
          </cell>
          <cell r="AF66">
            <v>1</v>
          </cell>
          <cell r="AG66">
            <v>0</v>
          </cell>
          <cell r="AH66">
            <v>0</v>
          </cell>
          <cell r="AI66">
            <v>0</v>
          </cell>
          <cell r="AJ66">
            <v>1</v>
          </cell>
          <cell r="AK66">
            <v>8</v>
          </cell>
          <cell r="AL66">
            <v>16</v>
          </cell>
          <cell r="AM66">
            <v>11</v>
          </cell>
          <cell r="AN66">
            <v>26</v>
          </cell>
          <cell r="AO66">
            <v>61</v>
          </cell>
          <cell r="AP66">
            <v>7</v>
          </cell>
          <cell r="AQ66">
            <v>16</v>
          </cell>
          <cell r="AR66">
            <v>11</v>
          </cell>
          <cell r="AS66">
            <v>26</v>
          </cell>
          <cell r="AT66">
            <v>60</v>
          </cell>
          <cell r="AU66">
            <v>1</v>
          </cell>
          <cell r="AV66">
            <v>0</v>
          </cell>
          <cell r="AW66">
            <v>0</v>
          </cell>
          <cell r="AX66">
            <v>0</v>
          </cell>
          <cell r="AY66">
            <v>1</v>
          </cell>
          <cell r="AZ66">
            <v>8</v>
          </cell>
          <cell r="BA66">
            <v>16</v>
          </cell>
          <cell r="BB66">
            <v>11</v>
          </cell>
          <cell r="BC66">
            <v>26</v>
          </cell>
          <cell r="BD66">
            <v>61</v>
          </cell>
          <cell r="BE66">
            <v>7</v>
          </cell>
          <cell r="BF66">
            <v>16</v>
          </cell>
          <cell r="BG66">
            <v>11</v>
          </cell>
          <cell r="BH66">
            <v>26</v>
          </cell>
          <cell r="BI66">
            <v>60</v>
          </cell>
          <cell r="BJ66">
            <v>1</v>
          </cell>
          <cell r="BK66">
            <v>0</v>
          </cell>
        </row>
        <row r="67">
          <cell r="A67">
            <v>1627</v>
          </cell>
          <cell r="B67" t="str">
            <v>中京</v>
          </cell>
          <cell r="C67" t="str">
            <v>朱七保育所</v>
          </cell>
          <cell r="D67">
            <v>2</v>
          </cell>
          <cell r="E67">
            <v>60</v>
          </cell>
          <cell r="F67">
            <v>1</v>
          </cell>
          <cell r="G67">
            <v>5</v>
          </cell>
          <cell r="H67">
            <v>20</v>
          </cell>
          <cell r="I67">
            <v>13</v>
          </cell>
          <cell r="J67">
            <v>22</v>
          </cell>
          <cell r="K67">
            <v>60</v>
          </cell>
          <cell r="L67">
            <v>5</v>
          </cell>
          <cell r="M67">
            <v>20</v>
          </cell>
          <cell r="N67">
            <v>13</v>
          </cell>
          <cell r="O67">
            <v>22</v>
          </cell>
          <cell r="P67">
            <v>60</v>
          </cell>
          <cell r="Q67">
            <v>0</v>
          </cell>
          <cell r="R67">
            <v>0</v>
          </cell>
          <cell r="S67">
            <v>0</v>
          </cell>
          <cell r="T67">
            <v>0</v>
          </cell>
          <cell r="U67">
            <v>0</v>
          </cell>
          <cell r="V67">
            <v>6</v>
          </cell>
          <cell r="W67">
            <v>20</v>
          </cell>
          <cell r="X67">
            <v>12</v>
          </cell>
          <cell r="Y67">
            <v>22</v>
          </cell>
          <cell r="Z67">
            <v>60</v>
          </cell>
          <cell r="AA67">
            <v>6</v>
          </cell>
          <cell r="AB67">
            <v>20</v>
          </cell>
          <cell r="AC67">
            <v>12</v>
          </cell>
          <cell r="AD67">
            <v>22</v>
          </cell>
          <cell r="AE67">
            <v>60</v>
          </cell>
          <cell r="AF67">
            <v>0</v>
          </cell>
          <cell r="AG67">
            <v>0</v>
          </cell>
          <cell r="AH67">
            <v>0</v>
          </cell>
          <cell r="AI67">
            <v>0</v>
          </cell>
          <cell r="AJ67">
            <v>0</v>
          </cell>
          <cell r="AK67">
            <v>7</v>
          </cell>
          <cell r="AL67">
            <v>21</v>
          </cell>
          <cell r="AM67">
            <v>12</v>
          </cell>
          <cell r="AN67">
            <v>22</v>
          </cell>
          <cell r="AO67">
            <v>62</v>
          </cell>
          <cell r="AP67">
            <v>6</v>
          </cell>
          <cell r="AQ67">
            <v>20</v>
          </cell>
          <cell r="AR67">
            <v>12</v>
          </cell>
          <cell r="AS67">
            <v>22</v>
          </cell>
          <cell r="AT67">
            <v>60</v>
          </cell>
          <cell r="AU67">
            <v>1</v>
          </cell>
          <cell r="AV67">
            <v>1</v>
          </cell>
          <cell r="AW67">
            <v>0</v>
          </cell>
          <cell r="AX67">
            <v>0</v>
          </cell>
          <cell r="AY67">
            <v>2</v>
          </cell>
          <cell r="AZ67">
            <v>7</v>
          </cell>
          <cell r="BA67">
            <v>21</v>
          </cell>
          <cell r="BB67">
            <v>11</v>
          </cell>
          <cell r="BC67">
            <v>22</v>
          </cell>
          <cell r="BD67">
            <v>61</v>
          </cell>
          <cell r="BE67">
            <v>6</v>
          </cell>
          <cell r="BF67">
            <v>21</v>
          </cell>
          <cell r="BG67">
            <v>11</v>
          </cell>
          <cell r="BH67">
            <v>22</v>
          </cell>
          <cell r="BI67">
            <v>60</v>
          </cell>
          <cell r="BJ67">
            <v>1</v>
          </cell>
          <cell r="BK67">
            <v>0</v>
          </cell>
        </row>
        <row r="68">
          <cell r="A68">
            <v>1628</v>
          </cell>
          <cell r="B68" t="str">
            <v>中京</v>
          </cell>
          <cell r="C68" t="str">
            <v>洛西保育園</v>
          </cell>
          <cell r="D68">
            <v>3</v>
          </cell>
          <cell r="E68">
            <v>120</v>
          </cell>
          <cell r="F68">
            <v>1</v>
          </cell>
          <cell r="G68">
            <v>10</v>
          </cell>
          <cell r="H68">
            <v>40</v>
          </cell>
          <cell r="I68">
            <v>26</v>
          </cell>
          <cell r="J68">
            <v>50</v>
          </cell>
          <cell r="K68">
            <v>126</v>
          </cell>
          <cell r="L68">
            <v>10</v>
          </cell>
          <cell r="M68">
            <v>37</v>
          </cell>
          <cell r="N68">
            <v>24</v>
          </cell>
          <cell r="O68">
            <v>49</v>
          </cell>
          <cell r="P68">
            <v>120</v>
          </cell>
          <cell r="Q68">
            <v>0</v>
          </cell>
          <cell r="R68">
            <v>3</v>
          </cell>
          <cell r="S68">
            <v>2</v>
          </cell>
          <cell r="T68">
            <v>1</v>
          </cell>
          <cell r="U68">
            <v>6</v>
          </cell>
          <cell r="V68">
            <v>12</v>
          </cell>
          <cell r="W68">
            <v>41</v>
          </cell>
          <cell r="X68">
            <v>26</v>
          </cell>
          <cell r="Y68">
            <v>50</v>
          </cell>
          <cell r="Z68">
            <v>129</v>
          </cell>
          <cell r="AA68">
            <v>10</v>
          </cell>
          <cell r="AB68">
            <v>37</v>
          </cell>
          <cell r="AC68">
            <v>24</v>
          </cell>
          <cell r="AD68">
            <v>49</v>
          </cell>
          <cell r="AE68">
            <v>120</v>
          </cell>
          <cell r="AF68">
            <v>2</v>
          </cell>
          <cell r="AG68">
            <v>4</v>
          </cell>
          <cell r="AH68">
            <v>2</v>
          </cell>
          <cell r="AI68">
            <v>1</v>
          </cell>
          <cell r="AJ68">
            <v>9</v>
          </cell>
          <cell r="AK68">
            <v>13</v>
          </cell>
          <cell r="AL68">
            <v>44</v>
          </cell>
          <cell r="AM68">
            <v>26</v>
          </cell>
          <cell r="AN68">
            <v>51</v>
          </cell>
          <cell r="AO68">
            <v>134</v>
          </cell>
          <cell r="AP68">
            <v>10</v>
          </cell>
          <cell r="AQ68">
            <v>37</v>
          </cell>
          <cell r="AR68">
            <v>24</v>
          </cell>
          <cell r="AS68">
            <v>49</v>
          </cell>
          <cell r="AT68">
            <v>120</v>
          </cell>
          <cell r="AU68">
            <v>3</v>
          </cell>
          <cell r="AV68">
            <v>7</v>
          </cell>
          <cell r="AW68">
            <v>2</v>
          </cell>
          <cell r="AX68">
            <v>2</v>
          </cell>
          <cell r="AY68">
            <v>14</v>
          </cell>
          <cell r="AZ68">
            <v>16</v>
          </cell>
          <cell r="BA68">
            <v>44</v>
          </cell>
          <cell r="BB68">
            <v>26</v>
          </cell>
          <cell r="BC68">
            <v>51</v>
          </cell>
          <cell r="BD68">
            <v>137</v>
          </cell>
          <cell r="BE68">
            <v>10</v>
          </cell>
          <cell r="BF68">
            <v>37</v>
          </cell>
          <cell r="BG68">
            <v>24</v>
          </cell>
          <cell r="BH68">
            <v>49</v>
          </cell>
          <cell r="BI68">
            <v>120</v>
          </cell>
          <cell r="BJ68">
            <v>6</v>
          </cell>
          <cell r="BK68">
            <v>7</v>
          </cell>
        </row>
        <row r="69">
          <cell r="A69">
            <v>1629</v>
          </cell>
          <cell r="B69" t="str">
            <v>中京</v>
          </cell>
          <cell r="C69" t="str">
            <v>朱七第二保育所</v>
          </cell>
          <cell r="D69">
            <v>2</v>
          </cell>
          <cell r="E69">
            <v>60</v>
          </cell>
          <cell r="F69">
            <v>1</v>
          </cell>
          <cell r="G69">
            <v>6</v>
          </cell>
          <cell r="H69">
            <v>22</v>
          </cell>
          <cell r="I69">
            <v>11</v>
          </cell>
          <cell r="J69">
            <v>21</v>
          </cell>
          <cell r="K69">
            <v>60</v>
          </cell>
          <cell r="L69">
            <v>6</v>
          </cell>
          <cell r="M69">
            <v>22</v>
          </cell>
          <cell r="N69">
            <v>11</v>
          </cell>
          <cell r="O69">
            <v>21</v>
          </cell>
          <cell r="P69">
            <v>60</v>
          </cell>
          <cell r="Q69">
            <v>0</v>
          </cell>
          <cell r="R69">
            <v>0</v>
          </cell>
          <cell r="S69">
            <v>0</v>
          </cell>
          <cell r="T69">
            <v>0</v>
          </cell>
          <cell r="U69">
            <v>0</v>
          </cell>
          <cell r="V69">
            <v>6</v>
          </cell>
          <cell r="W69">
            <v>22</v>
          </cell>
          <cell r="X69">
            <v>11</v>
          </cell>
          <cell r="Y69">
            <v>21</v>
          </cell>
          <cell r="Z69">
            <v>60</v>
          </cell>
          <cell r="AA69">
            <v>6</v>
          </cell>
          <cell r="AB69">
            <v>22</v>
          </cell>
          <cell r="AC69">
            <v>11</v>
          </cell>
          <cell r="AD69">
            <v>21</v>
          </cell>
          <cell r="AE69">
            <v>60</v>
          </cell>
          <cell r="AF69">
            <v>0</v>
          </cell>
          <cell r="AG69">
            <v>0</v>
          </cell>
          <cell r="AH69">
            <v>0</v>
          </cell>
          <cell r="AI69">
            <v>0</v>
          </cell>
          <cell r="AJ69">
            <v>0</v>
          </cell>
          <cell r="AK69">
            <v>6</v>
          </cell>
          <cell r="AL69">
            <v>22</v>
          </cell>
          <cell r="AM69">
            <v>11</v>
          </cell>
          <cell r="AN69">
            <v>21</v>
          </cell>
          <cell r="AO69">
            <v>60</v>
          </cell>
          <cell r="AP69">
            <v>6</v>
          </cell>
          <cell r="AQ69">
            <v>22</v>
          </cell>
          <cell r="AR69">
            <v>11</v>
          </cell>
          <cell r="AS69">
            <v>21</v>
          </cell>
          <cell r="AT69">
            <v>60</v>
          </cell>
          <cell r="AU69">
            <v>0</v>
          </cell>
          <cell r="AV69">
            <v>0</v>
          </cell>
          <cell r="AW69">
            <v>0</v>
          </cell>
          <cell r="AX69">
            <v>0</v>
          </cell>
          <cell r="AY69">
            <v>0</v>
          </cell>
          <cell r="AZ69">
            <v>6</v>
          </cell>
          <cell r="BA69">
            <v>22</v>
          </cell>
          <cell r="BB69">
            <v>11</v>
          </cell>
          <cell r="BC69">
            <v>21</v>
          </cell>
          <cell r="BD69">
            <v>60</v>
          </cell>
          <cell r="BE69">
            <v>6</v>
          </cell>
          <cell r="BF69">
            <v>22</v>
          </cell>
          <cell r="BG69">
            <v>11</v>
          </cell>
          <cell r="BH69">
            <v>21</v>
          </cell>
          <cell r="BI69">
            <v>60</v>
          </cell>
          <cell r="BJ69">
            <v>0</v>
          </cell>
          <cell r="BK69">
            <v>0</v>
          </cell>
        </row>
        <row r="70">
          <cell r="A70">
            <v>1630</v>
          </cell>
          <cell r="B70" t="str">
            <v>中京</v>
          </cell>
          <cell r="C70" t="str">
            <v>朱一保育所</v>
          </cell>
          <cell r="D70">
            <v>2</v>
          </cell>
          <cell r="E70">
            <v>180</v>
          </cell>
          <cell r="F70">
            <v>1</v>
          </cell>
          <cell r="G70">
            <v>18</v>
          </cell>
          <cell r="H70">
            <v>53</v>
          </cell>
          <cell r="I70">
            <v>43</v>
          </cell>
          <cell r="J70">
            <v>65</v>
          </cell>
          <cell r="K70">
            <v>179</v>
          </cell>
          <cell r="L70">
            <v>18</v>
          </cell>
          <cell r="M70">
            <v>53</v>
          </cell>
          <cell r="N70">
            <v>43</v>
          </cell>
          <cell r="O70">
            <v>65</v>
          </cell>
          <cell r="P70">
            <v>179</v>
          </cell>
          <cell r="Q70">
            <v>0</v>
          </cell>
          <cell r="R70">
            <v>0</v>
          </cell>
          <cell r="S70">
            <v>0</v>
          </cell>
          <cell r="T70">
            <v>0</v>
          </cell>
          <cell r="U70">
            <v>0</v>
          </cell>
          <cell r="V70">
            <v>20</v>
          </cell>
          <cell r="W70">
            <v>53</v>
          </cell>
          <cell r="X70">
            <v>43</v>
          </cell>
          <cell r="Y70">
            <v>65</v>
          </cell>
          <cell r="Z70">
            <v>181</v>
          </cell>
          <cell r="AA70">
            <v>19</v>
          </cell>
          <cell r="AB70">
            <v>53</v>
          </cell>
          <cell r="AC70">
            <v>43</v>
          </cell>
          <cell r="AD70">
            <v>65</v>
          </cell>
          <cell r="AE70">
            <v>180</v>
          </cell>
          <cell r="AF70">
            <v>1</v>
          </cell>
          <cell r="AG70">
            <v>0</v>
          </cell>
          <cell r="AH70">
            <v>0</v>
          </cell>
          <cell r="AI70">
            <v>0</v>
          </cell>
          <cell r="AJ70">
            <v>1</v>
          </cell>
          <cell r="AK70">
            <v>21</v>
          </cell>
          <cell r="AL70">
            <v>53</v>
          </cell>
          <cell r="AM70">
            <v>43</v>
          </cell>
          <cell r="AN70">
            <v>65</v>
          </cell>
          <cell r="AO70">
            <v>182</v>
          </cell>
          <cell r="AP70">
            <v>19</v>
          </cell>
          <cell r="AQ70">
            <v>53</v>
          </cell>
          <cell r="AR70">
            <v>43</v>
          </cell>
          <cell r="AS70">
            <v>65</v>
          </cell>
          <cell r="AT70">
            <v>180</v>
          </cell>
          <cell r="AU70">
            <v>2</v>
          </cell>
          <cell r="AV70">
            <v>0</v>
          </cell>
          <cell r="AW70">
            <v>0</v>
          </cell>
          <cell r="AX70">
            <v>0</v>
          </cell>
          <cell r="AY70">
            <v>2</v>
          </cell>
          <cell r="AZ70">
            <v>21</v>
          </cell>
          <cell r="BA70">
            <v>53</v>
          </cell>
          <cell r="BB70">
            <v>43</v>
          </cell>
          <cell r="BC70">
            <v>65</v>
          </cell>
          <cell r="BD70">
            <v>182</v>
          </cell>
          <cell r="BE70">
            <v>19</v>
          </cell>
          <cell r="BF70">
            <v>53</v>
          </cell>
          <cell r="BG70">
            <v>43</v>
          </cell>
          <cell r="BH70">
            <v>65</v>
          </cell>
          <cell r="BI70">
            <v>180</v>
          </cell>
          <cell r="BJ70">
            <v>2</v>
          </cell>
          <cell r="BK70">
            <v>0</v>
          </cell>
        </row>
        <row r="71">
          <cell r="A71">
            <v>1681</v>
          </cell>
          <cell r="B71" t="str">
            <v>中京</v>
          </cell>
          <cell r="C71" t="str">
            <v>六満子供の家保育園</v>
          </cell>
          <cell r="D71">
            <v>3</v>
          </cell>
          <cell r="E71">
            <v>30</v>
          </cell>
          <cell r="F71">
            <v>1</v>
          </cell>
          <cell r="G71">
            <v>1</v>
          </cell>
          <cell r="H71">
            <v>12</v>
          </cell>
          <cell r="I71">
            <v>5</v>
          </cell>
          <cell r="J71">
            <v>12</v>
          </cell>
          <cell r="K71">
            <v>30</v>
          </cell>
          <cell r="L71">
            <v>1</v>
          </cell>
          <cell r="M71">
            <v>12</v>
          </cell>
          <cell r="N71">
            <v>5</v>
          </cell>
          <cell r="O71">
            <v>12</v>
          </cell>
          <cell r="P71">
            <v>30</v>
          </cell>
          <cell r="Q71">
            <v>0</v>
          </cell>
          <cell r="R71">
            <v>0</v>
          </cell>
          <cell r="S71">
            <v>0</v>
          </cell>
          <cell r="T71">
            <v>0</v>
          </cell>
          <cell r="U71">
            <v>0</v>
          </cell>
          <cell r="V71">
            <v>1</v>
          </cell>
          <cell r="W71">
            <v>12</v>
          </cell>
          <cell r="X71">
            <v>5</v>
          </cell>
          <cell r="Y71">
            <v>12</v>
          </cell>
          <cell r="Z71">
            <v>30</v>
          </cell>
          <cell r="AA71">
            <v>1</v>
          </cell>
          <cell r="AB71">
            <v>12</v>
          </cell>
          <cell r="AC71">
            <v>5</v>
          </cell>
          <cell r="AD71">
            <v>12</v>
          </cell>
          <cell r="AE71">
            <v>30</v>
          </cell>
          <cell r="AF71">
            <v>0</v>
          </cell>
          <cell r="AG71">
            <v>0</v>
          </cell>
          <cell r="AH71">
            <v>0</v>
          </cell>
          <cell r="AI71">
            <v>0</v>
          </cell>
          <cell r="AJ71">
            <v>0</v>
          </cell>
          <cell r="AK71">
            <v>1</v>
          </cell>
          <cell r="AL71">
            <v>12</v>
          </cell>
          <cell r="AM71">
            <v>5</v>
          </cell>
          <cell r="AN71">
            <v>12</v>
          </cell>
          <cell r="AO71">
            <v>30</v>
          </cell>
          <cell r="AP71">
            <v>1</v>
          </cell>
          <cell r="AQ71">
            <v>12</v>
          </cell>
          <cell r="AR71">
            <v>5</v>
          </cell>
          <cell r="AS71">
            <v>12</v>
          </cell>
          <cell r="AT71">
            <v>30</v>
          </cell>
          <cell r="AU71">
            <v>0</v>
          </cell>
          <cell r="AV71">
            <v>0</v>
          </cell>
          <cell r="AW71">
            <v>0</v>
          </cell>
          <cell r="AX71">
            <v>0</v>
          </cell>
          <cell r="AY71">
            <v>0</v>
          </cell>
          <cell r="AZ71">
            <v>1</v>
          </cell>
          <cell r="BA71">
            <v>12</v>
          </cell>
          <cell r="BB71">
            <v>5</v>
          </cell>
          <cell r="BC71">
            <v>12</v>
          </cell>
          <cell r="BD71">
            <v>30</v>
          </cell>
          <cell r="BE71">
            <v>1</v>
          </cell>
          <cell r="BF71">
            <v>12</v>
          </cell>
          <cell r="BG71">
            <v>5</v>
          </cell>
          <cell r="BH71">
            <v>12</v>
          </cell>
          <cell r="BI71">
            <v>30</v>
          </cell>
          <cell r="BJ71">
            <v>0</v>
          </cell>
          <cell r="BK71">
            <v>0</v>
          </cell>
        </row>
        <row r="72">
          <cell r="A72">
            <v>2021</v>
          </cell>
          <cell r="B72" t="str">
            <v>東山</v>
          </cell>
          <cell r="C72" t="str">
            <v>昭和保育園</v>
          </cell>
          <cell r="D72">
            <v>3</v>
          </cell>
          <cell r="E72">
            <v>120</v>
          </cell>
          <cell r="F72">
            <v>1</v>
          </cell>
          <cell r="G72">
            <v>6</v>
          </cell>
          <cell r="H72">
            <v>36</v>
          </cell>
          <cell r="I72">
            <v>22</v>
          </cell>
          <cell r="J72">
            <v>56</v>
          </cell>
          <cell r="K72">
            <v>120</v>
          </cell>
          <cell r="L72">
            <v>6</v>
          </cell>
          <cell r="M72">
            <v>36</v>
          </cell>
          <cell r="N72">
            <v>22</v>
          </cell>
          <cell r="O72">
            <v>56</v>
          </cell>
          <cell r="P72">
            <v>120</v>
          </cell>
          <cell r="Q72">
            <v>0</v>
          </cell>
          <cell r="R72">
            <v>0</v>
          </cell>
          <cell r="S72">
            <v>0</v>
          </cell>
          <cell r="T72">
            <v>0</v>
          </cell>
          <cell r="U72">
            <v>0</v>
          </cell>
          <cell r="V72">
            <v>6</v>
          </cell>
          <cell r="W72">
            <v>37</v>
          </cell>
          <cell r="X72">
            <v>22</v>
          </cell>
          <cell r="Y72">
            <v>55</v>
          </cell>
          <cell r="Z72">
            <v>120</v>
          </cell>
          <cell r="AA72">
            <v>6</v>
          </cell>
          <cell r="AB72">
            <v>37</v>
          </cell>
          <cell r="AC72">
            <v>22</v>
          </cell>
          <cell r="AD72">
            <v>55</v>
          </cell>
          <cell r="AE72">
            <v>120</v>
          </cell>
          <cell r="AF72">
            <v>0</v>
          </cell>
          <cell r="AG72">
            <v>0</v>
          </cell>
          <cell r="AH72">
            <v>0</v>
          </cell>
          <cell r="AI72">
            <v>0</v>
          </cell>
          <cell r="AJ72">
            <v>0</v>
          </cell>
          <cell r="AK72">
            <v>7</v>
          </cell>
          <cell r="AL72">
            <v>35</v>
          </cell>
          <cell r="AM72">
            <v>22</v>
          </cell>
          <cell r="AN72">
            <v>56</v>
          </cell>
          <cell r="AO72">
            <v>120</v>
          </cell>
          <cell r="AP72">
            <v>7</v>
          </cell>
          <cell r="AQ72">
            <v>35</v>
          </cell>
          <cell r="AR72">
            <v>22</v>
          </cell>
          <cell r="AS72">
            <v>56</v>
          </cell>
          <cell r="AT72">
            <v>120</v>
          </cell>
          <cell r="AU72">
            <v>0</v>
          </cell>
          <cell r="AV72">
            <v>0</v>
          </cell>
          <cell r="AW72">
            <v>0</v>
          </cell>
          <cell r="AX72">
            <v>0</v>
          </cell>
          <cell r="AY72">
            <v>0</v>
          </cell>
          <cell r="AZ72">
            <v>7</v>
          </cell>
          <cell r="BA72">
            <v>34</v>
          </cell>
          <cell r="BB72">
            <v>22</v>
          </cell>
          <cell r="BC72">
            <v>55</v>
          </cell>
          <cell r="BD72">
            <v>118</v>
          </cell>
          <cell r="BE72">
            <v>7</v>
          </cell>
          <cell r="BF72">
            <v>34</v>
          </cell>
          <cell r="BG72">
            <v>22</v>
          </cell>
          <cell r="BH72">
            <v>55</v>
          </cell>
          <cell r="BI72">
            <v>118</v>
          </cell>
          <cell r="BJ72">
            <v>0</v>
          </cell>
          <cell r="BK72">
            <v>0</v>
          </cell>
        </row>
        <row r="73">
          <cell r="A73">
            <v>2022</v>
          </cell>
          <cell r="B73" t="str">
            <v>東山</v>
          </cell>
          <cell r="C73" t="str">
            <v>真覚寺保育園</v>
          </cell>
          <cell r="D73">
            <v>3</v>
          </cell>
          <cell r="E73">
            <v>60</v>
          </cell>
          <cell r="F73">
            <v>2</v>
          </cell>
          <cell r="G73">
            <v>2</v>
          </cell>
          <cell r="H73">
            <v>21</v>
          </cell>
          <cell r="I73">
            <v>18</v>
          </cell>
          <cell r="J73">
            <v>25</v>
          </cell>
          <cell r="K73">
            <v>66</v>
          </cell>
          <cell r="L73">
            <v>2</v>
          </cell>
          <cell r="M73">
            <v>20</v>
          </cell>
          <cell r="N73">
            <v>14</v>
          </cell>
          <cell r="O73">
            <v>24</v>
          </cell>
          <cell r="P73">
            <v>60</v>
          </cell>
          <cell r="Q73">
            <v>0</v>
          </cell>
          <cell r="R73">
            <v>1</v>
          </cell>
          <cell r="S73">
            <v>4</v>
          </cell>
          <cell r="T73">
            <v>1</v>
          </cell>
          <cell r="U73">
            <v>6</v>
          </cell>
          <cell r="V73">
            <v>2</v>
          </cell>
          <cell r="W73">
            <v>22</v>
          </cell>
          <cell r="X73">
            <v>18</v>
          </cell>
          <cell r="Y73">
            <v>26</v>
          </cell>
          <cell r="Z73">
            <v>68</v>
          </cell>
          <cell r="AA73">
            <v>2</v>
          </cell>
          <cell r="AB73">
            <v>20</v>
          </cell>
          <cell r="AC73">
            <v>14</v>
          </cell>
          <cell r="AD73">
            <v>24</v>
          </cell>
          <cell r="AE73">
            <v>60</v>
          </cell>
          <cell r="AF73">
            <v>0</v>
          </cell>
          <cell r="AG73">
            <v>2</v>
          </cell>
          <cell r="AH73">
            <v>4</v>
          </cell>
          <cell r="AI73">
            <v>2</v>
          </cell>
          <cell r="AJ73">
            <v>8</v>
          </cell>
          <cell r="AK73">
            <v>2</v>
          </cell>
          <cell r="AL73">
            <v>23</v>
          </cell>
          <cell r="AM73">
            <v>18</v>
          </cell>
          <cell r="AN73">
            <v>26</v>
          </cell>
          <cell r="AO73">
            <v>69</v>
          </cell>
          <cell r="AP73">
            <v>2</v>
          </cell>
          <cell r="AQ73">
            <v>20</v>
          </cell>
          <cell r="AR73">
            <v>14</v>
          </cell>
          <cell r="AS73">
            <v>24</v>
          </cell>
          <cell r="AT73">
            <v>60</v>
          </cell>
          <cell r="AU73">
            <v>0</v>
          </cell>
          <cell r="AV73">
            <v>3</v>
          </cell>
          <cell r="AW73">
            <v>4</v>
          </cell>
          <cell r="AX73">
            <v>2</v>
          </cell>
          <cell r="AY73">
            <v>9</v>
          </cell>
          <cell r="AZ73">
            <v>2</v>
          </cell>
          <cell r="BA73">
            <v>23</v>
          </cell>
          <cell r="BB73">
            <v>18</v>
          </cell>
          <cell r="BC73">
            <v>26</v>
          </cell>
          <cell r="BD73">
            <v>69</v>
          </cell>
          <cell r="BE73">
            <v>2</v>
          </cell>
          <cell r="BF73">
            <v>20</v>
          </cell>
          <cell r="BG73">
            <v>14</v>
          </cell>
          <cell r="BH73">
            <v>24</v>
          </cell>
          <cell r="BI73">
            <v>60</v>
          </cell>
          <cell r="BJ73">
            <v>0</v>
          </cell>
          <cell r="BK73">
            <v>3</v>
          </cell>
        </row>
        <row r="74">
          <cell r="A74">
            <v>2024</v>
          </cell>
          <cell r="B74" t="str">
            <v>東山</v>
          </cell>
          <cell r="C74" t="str">
            <v>善立寺保育園</v>
          </cell>
          <cell r="D74">
            <v>3</v>
          </cell>
          <cell r="E74">
            <v>60</v>
          </cell>
          <cell r="F74">
            <v>1</v>
          </cell>
          <cell r="G74">
            <v>2</v>
          </cell>
          <cell r="H74">
            <v>13</v>
          </cell>
          <cell r="I74">
            <v>8</v>
          </cell>
          <cell r="J74">
            <v>20</v>
          </cell>
          <cell r="K74">
            <v>43</v>
          </cell>
          <cell r="L74">
            <v>2</v>
          </cell>
          <cell r="M74">
            <v>13</v>
          </cell>
          <cell r="N74">
            <v>8</v>
          </cell>
          <cell r="O74">
            <v>20</v>
          </cell>
          <cell r="P74">
            <v>43</v>
          </cell>
          <cell r="Q74">
            <v>0</v>
          </cell>
          <cell r="R74">
            <v>0</v>
          </cell>
          <cell r="S74">
            <v>0</v>
          </cell>
          <cell r="T74">
            <v>0</v>
          </cell>
          <cell r="U74">
            <v>0</v>
          </cell>
          <cell r="V74">
            <v>3</v>
          </cell>
          <cell r="W74">
            <v>14</v>
          </cell>
          <cell r="X74">
            <v>8</v>
          </cell>
          <cell r="Y74">
            <v>20</v>
          </cell>
          <cell r="Z74">
            <v>45</v>
          </cell>
          <cell r="AA74">
            <v>3</v>
          </cell>
          <cell r="AB74">
            <v>14</v>
          </cell>
          <cell r="AC74">
            <v>8</v>
          </cell>
          <cell r="AD74">
            <v>20</v>
          </cell>
          <cell r="AE74">
            <v>45</v>
          </cell>
          <cell r="AF74">
            <v>0</v>
          </cell>
          <cell r="AG74">
            <v>0</v>
          </cell>
          <cell r="AH74">
            <v>0</v>
          </cell>
          <cell r="AI74">
            <v>0</v>
          </cell>
          <cell r="AJ74">
            <v>0</v>
          </cell>
          <cell r="AK74">
            <v>3</v>
          </cell>
          <cell r="AL74">
            <v>15</v>
          </cell>
          <cell r="AM74">
            <v>8</v>
          </cell>
          <cell r="AN74">
            <v>21</v>
          </cell>
          <cell r="AO74">
            <v>47</v>
          </cell>
          <cell r="AP74">
            <v>3</v>
          </cell>
          <cell r="AQ74">
            <v>15</v>
          </cell>
          <cell r="AR74">
            <v>8</v>
          </cell>
          <cell r="AS74">
            <v>21</v>
          </cell>
          <cell r="AT74">
            <v>47</v>
          </cell>
          <cell r="AU74">
            <v>0</v>
          </cell>
          <cell r="AV74">
            <v>0</v>
          </cell>
          <cell r="AW74">
            <v>0</v>
          </cell>
          <cell r="AX74">
            <v>0</v>
          </cell>
          <cell r="AY74">
            <v>0</v>
          </cell>
          <cell r="AZ74">
            <v>3</v>
          </cell>
          <cell r="BA74">
            <v>16</v>
          </cell>
          <cell r="BB74">
            <v>8</v>
          </cell>
          <cell r="BC74">
            <v>21</v>
          </cell>
          <cell r="BD74">
            <v>48</v>
          </cell>
          <cell r="BE74">
            <v>3</v>
          </cell>
          <cell r="BF74">
            <v>16</v>
          </cell>
          <cell r="BG74">
            <v>8</v>
          </cell>
          <cell r="BH74">
            <v>21</v>
          </cell>
          <cell r="BI74">
            <v>48</v>
          </cell>
          <cell r="BJ74">
            <v>0</v>
          </cell>
          <cell r="BK74">
            <v>0</v>
          </cell>
        </row>
        <row r="75">
          <cell r="A75">
            <v>2025</v>
          </cell>
          <cell r="B75" t="str">
            <v>東山</v>
          </cell>
          <cell r="C75" t="str">
            <v>小松谷保育園</v>
          </cell>
          <cell r="D75">
            <v>3</v>
          </cell>
          <cell r="E75">
            <v>90</v>
          </cell>
          <cell r="F75">
            <v>1</v>
          </cell>
          <cell r="G75">
            <v>9</v>
          </cell>
          <cell r="H75">
            <v>27</v>
          </cell>
          <cell r="I75">
            <v>22</v>
          </cell>
          <cell r="J75">
            <v>35</v>
          </cell>
          <cell r="K75">
            <v>93</v>
          </cell>
          <cell r="L75">
            <v>9</v>
          </cell>
          <cell r="M75">
            <v>27</v>
          </cell>
          <cell r="N75">
            <v>19</v>
          </cell>
          <cell r="O75">
            <v>35</v>
          </cell>
          <cell r="P75">
            <v>90</v>
          </cell>
          <cell r="Q75">
            <v>0</v>
          </cell>
          <cell r="R75">
            <v>0</v>
          </cell>
          <cell r="S75">
            <v>3</v>
          </cell>
          <cell r="T75">
            <v>0</v>
          </cell>
          <cell r="U75">
            <v>3</v>
          </cell>
          <cell r="V75">
            <v>9</v>
          </cell>
          <cell r="W75">
            <v>27</v>
          </cell>
          <cell r="X75">
            <v>23</v>
          </cell>
          <cell r="Y75">
            <v>35</v>
          </cell>
          <cell r="Z75">
            <v>94</v>
          </cell>
          <cell r="AA75">
            <v>9</v>
          </cell>
          <cell r="AB75">
            <v>27</v>
          </cell>
          <cell r="AC75">
            <v>19</v>
          </cell>
          <cell r="AD75">
            <v>35</v>
          </cell>
          <cell r="AE75">
            <v>90</v>
          </cell>
          <cell r="AF75">
            <v>0</v>
          </cell>
          <cell r="AG75">
            <v>0</v>
          </cell>
          <cell r="AH75">
            <v>4</v>
          </cell>
          <cell r="AI75">
            <v>0</v>
          </cell>
          <cell r="AJ75">
            <v>4</v>
          </cell>
          <cell r="AK75">
            <v>9</v>
          </cell>
          <cell r="AL75">
            <v>27</v>
          </cell>
          <cell r="AM75">
            <v>23</v>
          </cell>
          <cell r="AN75">
            <v>35</v>
          </cell>
          <cell r="AO75">
            <v>94</v>
          </cell>
          <cell r="AP75">
            <v>9</v>
          </cell>
          <cell r="AQ75">
            <v>27</v>
          </cell>
          <cell r="AR75">
            <v>19</v>
          </cell>
          <cell r="AS75">
            <v>35</v>
          </cell>
          <cell r="AT75">
            <v>90</v>
          </cell>
          <cell r="AU75">
            <v>0</v>
          </cell>
          <cell r="AV75">
            <v>0</v>
          </cell>
          <cell r="AW75">
            <v>4</v>
          </cell>
          <cell r="AX75">
            <v>0</v>
          </cell>
          <cell r="AY75">
            <v>4</v>
          </cell>
          <cell r="AZ75">
            <v>9</v>
          </cell>
          <cell r="BA75">
            <v>27</v>
          </cell>
          <cell r="BB75">
            <v>24</v>
          </cell>
          <cell r="BC75">
            <v>34</v>
          </cell>
          <cell r="BD75">
            <v>94</v>
          </cell>
          <cell r="BE75">
            <v>9</v>
          </cell>
          <cell r="BF75">
            <v>27</v>
          </cell>
          <cell r="BG75">
            <v>20</v>
          </cell>
          <cell r="BH75">
            <v>34</v>
          </cell>
          <cell r="BI75">
            <v>90</v>
          </cell>
          <cell r="BJ75">
            <v>0</v>
          </cell>
          <cell r="BK75">
            <v>0</v>
          </cell>
        </row>
        <row r="76">
          <cell r="A76">
            <v>2026</v>
          </cell>
          <cell r="B76" t="str">
            <v>東山</v>
          </cell>
          <cell r="C76" t="str">
            <v>光保育園</v>
          </cell>
          <cell r="D76">
            <v>3</v>
          </cell>
          <cell r="E76">
            <v>45</v>
          </cell>
          <cell r="F76">
            <v>3</v>
          </cell>
          <cell r="G76">
            <v>0</v>
          </cell>
          <cell r="H76">
            <v>12</v>
          </cell>
          <cell r="I76">
            <v>15</v>
          </cell>
          <cell r="J76">
            <v>18</v>
          </cell>
          <cell r="K76">
            <v>45</v>
          </cell>
          <cell r="L76">
            <v>0</v>
          </cell>
          <cell r="M76">
            <v>12</v>
          </cell>
          <cell r="N76">
            <v>15</v>
          </cell>
          <cell r="O76">
            <v>18</v>
          </cell>
          <cell r="P76">
            <v>45</v>
          </cell>
          <cell r="Q76">
            <v>0</v>
          </cell>
          <cell r="R76">
            <v>0</v>
          </cell>
          <cell r="S76">
            <v>0</v>
          </cell>
          <cell r="T76">
            <v>0</v>
          </cell>
          <cell r="U76">
            <v>0</v>
          </cell>
          <cell r="V76">
            <v>0</v>
          </cell>
          <cell r="W76">
            <v>14</v>
          </cell>
          <cell r="X76">
            <v>16</v>
          </cell>
          <cell r="Y76">
            <v>19</v>
          </cell>
          <cell r="Z76">
            <v>49</v>
          </cell>
          <cell r="AA76">
            <v>0</v>
          </cell>
          <cell r="AB76">
            <v>12</v>
          </cell>
          <cell r="AC76">
            <v>15</v>
          </cell>
          <cell r="AD76">
            <v>18</v>
          </cell>
          <cell r="AE76">
            <v>45</v>
          </cell>
          <cell r="AF76">
            <v>0</v>
          </cell>
          <cell r="AG76">
            <v>2</v>
          </cell>
          <cell r="AH76">
            <v>1</v>
          </cell>
          <cell r="AI76">
            <v>1</v>
          </cell>
          <cell r="AJ76">
            <v>4</v>
          </cell>
          <cell r="AK76">
            <v>0</v>
          </cell>
          <cell r="AL76">
            <v>14</v>
          </cell>
          <cell r="AM76">
            <v>16</v>
          </cell>
          <cell r="AN76">
            <v>19</v>
          </cell>
          <cell r="AO76">
            <v>49</v>
          </cell>
          <cell r="AP76">
            <v>0</v>
          </cell>
          <cell r="AQ76">
            <v>12</v>
          </cell>
          <cell r="AR76">
            <v>15</v>
          </cell>
          <cell r="AS76">
            <v>18</v>
          </cell>
          <cell r="AT76">
            <v>45</v>
          </cell>
          <cell r="AU76">
            <v>0</v>
          </cell>
          <cell r="AV76">
            <v>2</v>
          </cell>
          <cell r="AW76">
            <v>1</v>
          </cell>
          <cell r="AX76">
            <v>1</v>
          </cell>
          <cell r="AY76">
            <v>4</v>
          </cell>
          <cell r="AZ76">
            <v>0</v>
          </cell>
          <cell r="BA76">
            <v>14</v>
          </cell>
          <cell r="BB76">
            <v>16</v>
          </cell>
          <cell r="BC76">
            <v>19</v>
          </cell>
          <cell r="BD76">
            <v>49</v>
          </cell>
          <cell r="BE76">
            <v>0</v>
          </cell>
          <cell r="BF76">
            <v>12</v>
          </cell>
          <cell r="BG76">
            <v>15</v>
          </cell>
          <cell r="BH76">
            <v>18</v>
          </cell>
          <cell r="BI76">
            <v>45</v>
          </cell>
          <cell r="BJ76">
            <v>0</v>
          </cell>
          <cell r="BK76">
            <v>2</v>
          </cell>
        </row>
        <row r="77">
          <cell r="A77">
            <v>2027</v>
          </cell>
          <cell r="B77" t="str">
            <v>東山</v>
          </cell>
          <cell r="C77" t="str">
            <v>東福寺保育園</v>
          </cell>
          <cell r="D77">
            <v>3</v>
          </cell>
          <cell r="E77">
            <v>60</v>
          </cell>
          <cell r="F77">
            <v>1</v>
          </cell>
          <cell r="G77">
            <v>2</v>
          </cell>
          <cell r="H77">
            <v>22</v>
          </cell>
          <cell r="I77">
            <v>11</v>
          </cell>
          <cell r="J77">
            <v>34</v>
          </cell>
          <cell r="K77">
            <v>69</v>
          </cell>
          <cell r="L77">
            <v>2</v>
          </cell>
          <cell r="M77">
            <v>20</v>
          </cell>
          <cell r="N77">
            <v>6</v>
          </cell>
          <cell r="O77">
            <v>32</v>
          </cell>
          <cell r="P77">
            <v>60</v>
          </cell>
          <cell r="Q77">
            <v>0</v>
          </cell>
          <cell r="R77">
            <v>2</v>
          </cell>
          <cell r="S77">
            <v>5</v>
          </cell>
          <cell r="T77">
            <v>2</v>
          </cell>
          <cell r="U77">
            <v>9</v>
          </cell>
          <cell r="V77">
            <v>2</v>
          </cell>
          <cell r="W77">
            <v>22</v>
          </cell>
          <cell r="X77">
            <v>11</v>
          </cell>
          <cell r="Y77">
            <v>34</v>
          </cell>
          <cell r="Z77">
            <v>69</v>
          </cell>
          <cell r="AA77">
            <v>2</v>
          </cell>
          <cell r="AB77">
            <v>20</v>
          </cell>
          <cell r="AC77">
            <v>6</v>
          </cell>
          <cell r="AD77">
            <v>32</v>
          </cell>
          <cell r="AE77">
            <v>60</v>
          </cell>
          <cell r="AF77">
            <v>0</v>
          </cell>
          <cell r="AG77">
            <v>2</v>
          </cell>
          <cell r="AH77">
            <v>5</v>
          </cell>
          <cell r="AI77">
            <v>2</v>
          </cell>
          <cell r="AJ77">
            <v>9</v>
          </cell>
          <cell r="AK77">
            <v>4</v>
          </cell>
          <cell r="AL77">
            <v>23</v>
          </cell>
          <cell r="AM77">
            <v>11</v>
          </cell>
          <cell r="AN77">
            <v>34</v>
          </cell>
          <cell r="AO77">
            <v>72</v>
          </cell>
          <cell r="AP77">
            <v>2</v>
          </cell>
          <cell r="AQ77">
            <v>20</v>
          </cell>
          <cell r="AR77">
            <v>6</v>
          </cell>
          <cell r="AS77">
            <v>32</v>
          </cell>
          <cell r="AT77">
            <v>60</v>
          </cell>
          <cell r="AU77">
            <v>2</v>
          </cell>
          <cell r="AV77">
            <v>3</v>
          </cell>
          <cell r="AW77">
            <v>5</v>
          </cell>
          <cell r="AX77">
            <v>2</v>
          </cell>
          <cell r="AY77">
            <v>12</v>
          </cell>
          <cell r="AZ77">
            <v>4</v>
          </cell>
          <cell r="BA77">
            <v>23</v>
          </cell>
          <cell r="BB77">
            <v>11</v>
          </cell>
          <cell r="BC77">
            <v>34</v>
          </cell>
          <cell r="BD77">
            <v>72</v>
          </cell>
          <cell r="BE77">
            <v>2</v>
          </cell>
          <cell r="BF77">
            <v>20</v>
          </cell>
          <cell r="BG77">
            <v>6</v>
          </cell>
          <cell r="BH77">
            <v>32</v>
          </cell>
          <cell r="BI77">
            <v>60</v>
          </cell>
          <cell r="BJ77">
            <v>2</v>
          </cell>
          <cell r="BK77">
            <v>3</v>
          </cell>
        </row>
        <row r="78">
          <cell r="A78">
            <v>2028</v>
          </cell>
          <cell r="B78" t="str">
            <v>東山</v>
          </cell>
          <cell r="C78" t="str">
            <v>永興保育園</v>
          </cell>
          <cell r="D78">
            <v>3</v>
          </cell>
          <cell r="E78">
            <v>150</v>
          </cell>
          <cell r="F78">
            <v>1</v>
          </cell>
          <cell r="G78">
            <v>10</v>
          </cell>
          <cell r="H78">
            <v>54</v>
          </cell>
          <cell r="I78">
            <v>32</v>
          </cell>
          <cell r="J78">
            <v>58</v>
          </cell>
          <cell r="K78">
            <v>154</v>
          </cell>
          <cell r="L78">
            <v>10</v>
          </cell>
          <cell r="M78">
            <v>54</v>
          </cell>
          <cell r="N78">
            <v>29</v>
          </cell>
          <cell r="O78">
            <v>57</v>
          </cell>
          <cell r="P78">
            <v>150</v>
          </cell>
          <cell r="Q78">
            <v>0</v>
          </cell>
          <cell r="R78">
            <v>0</v>
          </cell>
          <cell r="S78">
            <v>3</v>
          </cell>
          <cell r="T78">
            <v>1</v>
          </cell>
          <cell r="U78">
            <v>4</v>
          </cell>
          <cell r="V78">
            <v>10</v>
          </cell>
          <cell r="W78">
            <v>54</v>
          </cell>
          <cell r="X78">
            <v>31</v>
          </cell>
          <cell r="Y78">
            <v>58</v>
          </cell>
          <cell r="Z78">
            <v>153</v>
          </cell>
          <cell r="AA78">
            <v>10</v>
          </cell>
          <cell r="AB78">
            <v>54</v>
          </cell>
          <cell r="AC78">
            <v>29</v>
          </cell>
          <cell r="AD78">
            <v>57</v>
          </cell>
          <cell r="AE78">
            <v>150</v>
          </cell>
          <cell r="AF78">
            <v>0</v>
          </cell>
          <cell r="AG78">
            <v>0</v>
          </cell>
          <cell r="AH78">
            <v>2</v>
          </cell>
          <cell r="AI78">
            <v>1</v>
          </cell>
          <cell r="AJ78">
            <v>3</v>
          </cell>
          <cell r="AK78">
            <v>10</v>
          </cell>
          <cell r="AL78">
            <v>56</v>
          </cell>
          <cell r="AM78">
            <v>30</v>
          </cell>
          <cell r="AN78">
            <v>58</v>
          </cell>
          <cell r="AO78">
            <v>154</v>
          </cell>
          <cell r="AP78">
            <v>10</v>
          </cell>
          <cell r="AQ78">
            <v>55</v>
          </cell>
          <cell r="AR78">
            <v>28</v>
          </cell>
          <cell r="AS78">
            <v>57</v>
          </cell>
          <cell r="AT78">
            <v>150</v>
          </cell>
          <cell r="AU78">
            <v>0</v>
          </cell>
          <cell r="AV78">
            <v>1</v>
          </cell>
          <cell r="AW78">
            <v>2</v>
          </cell>
          <cell r="AX78">
            <v>1</v>
          </cell>
          <cell r="AY78">
            <v>4</v>
          </cell>
          <cell r="AZ78">
            <v>10</v>
          </cell>
          <cell r="BA78">
            <v>56</v>
          </cell>
          <cell r="BB78">
            <v>30</v>
          </cell>
          <cell r="BC78">
            <v>58</v>
          </cell>
          <cell r="BD78">
            <v>154</v>
          </cell>
          <cell r="BE78">
            <v>10</v>
          </cell>
          <cell r="BF78">
            <v>55</v>
          </cell>
          <cell r="BG78">
            <v>28</v>
          </cell>
          <cell r="BH78">
            <v>57</v>
          </cell>
          <cell r="BI78">
            <v>150</v>
          </cell>
          <cell r="BJ78">
            <v>0</v>
          </cell>
          <cell r="BK78">
            <v>1</v>
          </cell>
        </row>
        <row r="79">
          <cell r="A79">
            <v>2029</v>
          </cell>
          <cell r="B79" t="str">
            <v>東山</v>
          </cell>
          <cell r="C79" t="str">
            <v>愛友保育園</v>
          </cell>
          <cell r="D79">
            <v>3</v>
          </cell>
          <cell r="E79">
            <v>90</v>
          </cell>
          <cell r="F79">
            <v>1</v>
          </cell>
          <cell r="G79">
            <v>8</v>
          </cell>
          <cell r="H79">
            <v>31</v>
          </cell>
          <cell r="I79">
            <v>14</v>
          </cell>
          <cell r="J79">
            <v>32</v>
          </cell>
          <cell r="K79">
            <v>85</v>
          </cell>
          <cell r="L79">
            <v>8</v>
          </cell>
          <cell r="M79">
            <v>31</v>
          </cell>
          <cell r="N79">
            <v>14</v>
          </cell>
          <cell r="O79">
            <v>32</v>
          </cell>
          <cell r="P79">
            <v>85</v>
          </cell>
          <cell r="Q79">
            <v>0</v>
          </cell>
          <cell r="R79">
            <v>0</v>
          </cell>
          <cell r="S79">
            <v>0</v>
          </cell>
          <cell r="T79">
            <v>0</v>
          </cell>
          <cell r="U79">
            <v>0</v>
          </cell>
          <cell r="V79">
            <v>8</v>
          </cell>
          <cell r="W79">
            <v>30</v>
          </cell>
          <cell r="X79">
            <v>14</v>
          </cell>
          <cell r="Y79">
            <v>31</v>
          </cell>
          <cell r="Z79">
            <v>83</v>
          </cell>
          <cell r="AA79">
            <v>8</v>
          </cell>
          <cell r="AB79">
            <v>30</v>
          </cell>
          <cell r="AC79">
            <v>14</v>
          </cell>
          <cell r="AD79">
            <v>31</v>
          </cell>
          <cell r="AE79">
            <v>83</v>
          </cell>
          <cell r="AF79">
            <v>0</v>
          </cell>
          <cell r="AG79">
            <v>0</v>
          </cell>
          <cell r="AH79">
            <v>0</v>
          </cell>
          <cell r="AI79">
            <v>0</v>
          </cell>
          <cell r="AJ79">
            <v>0</v>
          </cell>
          <cell r="AK79">
            <v>8</v>
          </cell>
          <cell r="AL79">
            <v>30</v>
          </cell>
          <cell r="AM79">
            <v>14</v>
          </cell>
          <cell r="AN79">
            <v>31</v>
          </cell>
          <cell r="AO79">
            <v>83</v>
          </cell>
          <cell r="AP79">
            <v>8</v>
          </cell>
          <cell r="AQ79">
            <v>30</v>
          </cell>
          <cell r="AR79">
            <v>14</v>
          </cell>
          <cell r="AS79">
            <v>31</v>
          </cell>
          <cell r="AT79">
            <v>83</v>
          </cell>
          <cell r="AU79">
            <v>0</v>
          </cell>
          <cell r="AV79">
            <v>0</v>
          </cell>
          <cell r="AW79">
            <v>0</v>
          </cell>
          <cell r="AX79">
            <v>0</v>
          </cell>
          <cell r="AY79">
            <v>0</v>
          </cell>
          <cell r="AZ79">
            <v>10</v>
          </cell>
          <cell r="BA79">
            <v>31</v>
          </cell>
          <cell r="BB79">
            <v>14</v>
          </cell>
          <cell r="BC79">
            <v>32</v>
          </cell>
          <cell r="BD79">
            <v>87</v>
          </cell>
          <cell r="BE79">
            <v>10</v>
          </cell>
          <cell r="BF79">
            <v>31</v>
          </cell>
          <cell r="BG79">
            <v>14</v>
          </cell>
          <cell r="BH79">
            <v>32</v>
          </cell>
          <cell r="BI79">
            <v>87</v>
          </cell>
          <cell r="BJ79">
            <v>0</v>
          </cell>
          <cell r="BK79">
            <v>0</v>
          </cell>
        </row>
        <row r="80">
          <cell r="A80">
            <v>2221</v>
          </cell>
          <cell r="B80" t="str">
            <v>山科</v>
          </cell>
          <cell r="C80" t="str">
            <v>西念寺保育園</v>
          </cell>
          <cell r="D80">
            <v>3</v>
          </cell>
          <cell r="E80">
            <v>150</v>
          </cell>
          <cell r="F80">
            <v>3</v>
          </cell>
          <cell r="G80">
            <v>12</v>
          </cell>
          <cell r="H80">
            <v>54</v>
          </cell>
          <cell r="I80">
            <v>31</v>
          </cell>
          <cell r="J80">
            <v>68</v>
          </cell>
          <cell r="K80">
            <v>165</v>
          </cell>
          <cell r="L80">
            <v>12</v>
          </cell>
          <cell r="M80">
            <v>47</v>
          </cell>
          <cell r="N80">
            <v>24</v>
          </cell>
          <cell r="O80">
            <v>67</v>
          </cell>
          <cell r="P80">
            <v>150</v>
          </cell>
          <cell r="Q80">
            <v>0</v>
          </cell>
          <cell r="R80">
            <v>7</v>
          </cell>
          <cell r="S80">
            <v>7</v>
          </cell>
          <cell r="T80">
            <v>1</v>
          </cell>
          <cell r="U80">
            <v>15</v>
          </cell>
          <cell r="V80">
            <v>12</v>
          </cell>
          <cell r="W80">
            <v>55</v>
          </cell>
          <cell r="X80">
            <v>31</v>
          </cell>
          <cell r="Y80">
            <v>68</v>
          </cell>
          <cell r="Z80">
            <v>166</v>
          </cell>
          <cell r="AA80">
            <v>12</v>
          </cell>
          <cell r="AB80">
            <v>47</v>
          </cell>
          <cell r="AC80">
            <v>24</v>
          </cell>
          <cell r="AD80">
            <v>67</v>
          </cell>
          <cell r="AE80">
            <v>150</v>
          </cell>
          <cell r="AF80">
            <v>0</v>
          </cell>
          <cell r="AG80">
            <v>8</v>
          </cell>
          <cell r="AH80">
            <v>7</v>
          </cell>
          <cell r="AI80">
            <v>1</v>
          </cell>
          <cell r="AJ80">
            <v>16</v>
          </cell>
          <cell r="AK80">
            <v>13</v>
          </cell>
          <cell r="AL80">
            <v>55</v>
          </cell>
          <cell r="AM80">
            <v>31</v>
          </cell>
          <cell r="AN80">
            <v>68</v>
          </cell>
          <cell r="AO80">
            <v>167</v>
          </cell>
          <cell r="AP80">
            <v>12</v>
          </cell>
          <cell r="AQ80">
            <v>47</v>
          </cell>
          <cell r="AR80">
            <v>24</v>
          </cell>
          <cell r="AS80">
            <v>67</v>
          </cell>
          <cell r="AT80">
            <v>150</v>
          </cell>
          <cell r="AU80">
            <v>1</v>
          </cell>
          <cell r="AV80">
            <v>8</v>
          </cell>
          <cell r="AW80">
            <v>7</v>
          </cell>
          <cell r="AX80">
            <v>1</v>
          </cell>
          <cell r="AY80">
            <v>17</v>
          </cell>
          <cell r="AZ80">
            <v>14</v>
          </cell>
          <cell r="BA80">
            <v>55</v>
          </cell>
          <cell r="BB80">
            <v>31</v>
          </cell>
          <cell r="BC80">
            <v>68</v>
          </cell>
          <cell r="BD80">
            <v>168</v>
          </cell>
          <cell r="BE80">
            <v>12</v>
          </cell>
          <cell r="BF80">
            <v>47</v>
          </cell>
          <cell r="BG80">
            <v>24</v>
          </cell>
          <cell r="BH80">
            <v>67</v>
          </cell>
          <cell r="BI80">
            <v>150</v>
          </cell>
          <cell r="BJ80">
            <v>2</v>
          </cell>
          <cell r="BK80">
            <v>8</v>
          </cell>
        </row>
        <row r="81">
          <cell r="A81">
            <v>2222</v>
          </cell>
          <cell r="B81" t="str">
            <v>山科</v>
          </cell>
          <cell r="C81" t="str">
            <v>岩屋保育園</v>
          </cell>
          <cell r="D81">
            <v>3</v>
          </cell>
          <cell r="E81">
            <v>180</v>
          </cell>
          <cell r="F81">
            <v>3</v>
          </cell>
          <cell r="G81">
            <v>5</v>
          </cell>
          <cell r="H81">
            <v>50</v>
          </cell>
          <cell r="I81">
            <v>41</v>
          </cell>
          <cell r="J81">
            <v>99</v>
          </cell>
          <cell r="K81">
            <v>195</v>
          </cell>
          <cell r="L81">
            <v>5</v>
          </cell>
          <cell r="M81">
            <v>45</v>
          </cell>
          <cell r="N81">
            <v>33</v>
          </cell>
          <cell r="O81">
            <v>97</v>
          </cell>
          <cell r="P81">
            <v>180</v>
          </cell>
          <cell r="Q81">
            <v>0</v>
          </cell>
          <cell r="R81">
            <v>5</v>
          </cell>
          <cell r="S81">
            <v>8</v>
          </cell>
          <cell r="T81">
            <v>2</v>
          </cell>
          <cell r="U81">
            <v>15</v>
          </cell>
          <cell r="V81">
            <v>5</v>
          </cell>
          <cell r="W81">
            <v>49</v>
          </cell>
          <cell r="X81">
            <v>40</v>
          </cell>
          <cell r="Y81">
            <v>99</v>
          </cell>
          <cell r="Z81">
            <v>193</v>
          </cell>
          <cell r="AA81">
            <v>5</v>
          </cell>
          <cell r="AB81">
            <v>46</v>
          </cell>
          <cell r="AC81">
            <v>32</v>
          </cell>
          <cell r="AD81">
            <v>97</v>
          </cell>
          <cell r="AE81">
            <v>180</v>
          </cell>
          <cell r="AF81">
            <v>0</v>
          </cell>
          <cell r="AG81">
            <v>3</v>
          </cell>
          <cell r="AH81">
            <v>8</v>
          </cell>
          <cell r="AI81">
            <v>2</v>
          </cell>
          <cell r="AJ81">
            <v>13</v>
          </cell>
          <cell r="AK81">
            <v>5</v>
          </cell>
          <cell r="AL81">
            <v>49</v>
          </cell>
          <cell r="AM81">
            <v>39</v>
          </cell>
          <cell r="AN81">
            <v>99</v>
          </cell>
          <cell r="AO81">
            <v>192</v>
          </cell>
          <cell r="AP81">
            <v>5</v>
          </cell>
          <cell r="AQ81">
            <v>47</v>
          </cell>
          <cell r="AR81">
            <v>31</v>
          </cell>
          <cell r="AS81">
            <v>97</v>
          </cell>
          <cell r="AT81">
            <v>180</v>
          </cell>
          <cell r="AU81">
            <v>0</v>
          </cell>
          <cell r="AV81">
            <v>2</v>
          </cell>
          <cell r="AW81">
            <v>8</v>
          </cell>
          <cell r="AX81">
            <v>2</v>
          </cell>
          <cell r="AY81">
            <v>12</v>
          </cell>
          <cell r="AZ81">
            <v>5</v>
          </cell>
          <cell r="BA81">
            <v>50</v>
          </cell>
          <cell r="BB81">
            <v>39</v>
          </cell>
          <cell r="BC81">
            <v>98</v>
          </cell>
          <cell r="BD81">
            <v>192</v>
          </cell>
          <cell r="BE81">
            <v>5</v>
          </cell>
          <cell r="BF81">
            <v>48</v>
          </cell>
          <cell r="BG81">
            <v>31</v>
          </cell>
          <cell r="BH81">
            <v>96</v>
          </cell>
          <cell r="BI81">
            <v>180</v>
          </cell>
          <cell r="BJ81">
            <v>0</v>
          </cell>
          <cell r="BK81">
            <v>2</v>
          </cell>
        </row>
        <row r="82">
          <cell r="A82">
            <v>2223</v>
          </cell>
          <cell r="B82" t="str">
            <v>山科</v>
          </cell>
          <cell r="C82" t="str">
            <v>東野保育園</v>
          </cell>
          <cell r="D82">
            <v>3</v>
          </cell>
          <cell r="E82">
            <v>180</v>
          </cell>
          <cell r="F82">
            <v>3</v>
          </cell>
          <cell r="G82">
            <v>5</v>
          </cell>
          <cell r="H82">
            <v>49</v>
          </cell>
          <cell r="I82">
            <v>44</v>
          </cell>
          <cell r="J82">
            <v>97</v>
          </cell>
          <cell r="K82">
            <v>195</v>
          </cell>
          <cell r="L82">
            <v>5</v>
          </cell>
          <cell r="M82">
            <v>46</v>
          </cell>
          <cell r="N82">
            <v>38</v>
          </cell>
          <cell r="O82">
            <v>91</v>
          </cell>
          <cell r="P82">
            <v>180</v>
          </cell>
          <cell r="Q82">
            <v>0</v>
          </cell>
          <cell r="R82">
            <v>3</v>
          </cell>
          <cell r="S82">
            <v>6</v>
          </cell>
          <cell r="T82">
            <v>6</v>
          </cell>
          <cell r="U82">
            <v>15</v>
          </cell>
          <cell r="V82">
            <v>5</v>
          </cell>
          <cell r="W82">
            <v>49</v>
          </cell>
          <cell r="X82">
            <v>44</v>
          </cell>
          <cell r="Y82">
            <v>97</v>
          </cell>
          <cell r="Z82">
            <v>195</v>
          </cell>
          <cell r="AA82">
            <v>5</v>
          </cell>
          <cell r="AB82">
            <v>46</v>
          </cell>
          <cell r="AC82">
            <v>38</v>
          </cell>
          <cell r="AD82">
            <v>91</v>
          </cell>
          <cell r="AE82">
            <v>180</v>
          </cell>
          <cell r="AF82">
            <v>0</v>
          </cell>
          <cell r="AG82">
            <v>3</v>
          </cell>
          <cell r="AH82">
            <v>6</v>
          </cell>
          <cell r="AI82">
            <v>6</v>
          </cell>
          <cell r="AJ82">
            <v>15</v>
          </cell>
          <cell r="AK82">
            <v>6</v>
          </cell>
          <cell r="AL82">
            <v>50</v>
          </cell>
          <cell r="AM82">
            <v>44</v>
          </cell>
          <cell r="AN82">
            <v>95</v>
          </cell>
          <cell r="AO82">
            <v>195</v>
          </cell>
          <cell r="AP82">
            <v>6</v>
          </cell>
          <cell r="AQ82">
            <v>47</v>
          </cell>
          <cell r="AR82">
            <v>38</v>
          </cell>
          <cell r="AS82">
            <v>89</v>
          </cell>
          <cell r="AT82">
            <v>180</v>
          </cell>
          <cell r="AU82">
            <v>0</v>
          </cell>
          <cell r="AV82">
            <v>3</v>
          </cell>
          <cell r="AW82">
            <v>6</v>
          </cell>
          <cell r="AX82">
            <v>6</v>
          </cell>
          <cell r="AY82">
            <v>15</v>
          </cell>
          <cell r="AZ82">
            <v>6</v>
          </cell>
          <cell r="BA82">
            <v>50</v>
          </cell>
          <cell r="BB82">
            <v>44</v>
          </cell>
          <cell r="BC82">
            <v>95</v>
          </cell>
          <cell r="BD82">
            <v>195</v>
          </cell>
          <cell r="BE82">
            <v>6</v>
          </cell>
          <cell r="BF82">
            <v>47</v>
          </cell>
          <cell r="BG82">
            <v>38</v>
          </cell>
          <cell r="BH82">
            <v>89</v>
          </cell>
          <cell r="BI82">
            <v>180</v>
          </cell>
          <cell r="BJ82">
            <v>0</v>
          </cell>
          <cell r="BK82">
            <v>3</v>
          </cell>
        </row>
        <row r="83">
          <cell r="A83">
            <v>2224</v>
          </cell>
          <cell r="B83" t="str">
            <v>山科</v>
          </cell>
          <cell r="C83" t="str">
            <v>万因寺保育園</v>
          </cell>
          <cell r="D83">
            <v>3</v>
          </cell>
          <cell r="E83">
            <v>150</v>
          </cell>
          <cell r="F83">
            <v>2</v>
          </cell>
          <cell r="G83">
            <v>7</v>
          </cell>
          <cell r="H83">
            <v>46</v>
          </cell>
          <cell r="I83">
            <v>36</v>
          </cell>
          <cell r="J83">
            <v>61</v>
          </cell>
          <cell r="K83">
            <v>150</v>
          </cell>
          <cell r="L83">
            <v>7</v>
          </cell>
          <cell r="M83">
            <v>46</v>
          </cell>
          <cell r="N83">
            <v>36</v>
          </cell>
          <cell r="O83">
            <v>61</v>
          </cell>
          <cell r="P83">
            <v>150</v>
          </cell>
          <cell r="Q83">
            <v>0</v>
          </cell>
          <cell r="R83">
            <v>0</v>
          </cell>
          <cell r="S83">
            <v>0</v>
          </cell>
          <cell r="T83">
            <v>0</v>
          </cell>
          <cell r="U83">
            <v>0</v>
          </cell>
          <cell r="V83">
            <v>7</v>
          </cell>
          <cell r="W83">
            <v>46</v>
          </cell>
          <cell r="X83">
            <v>36</v>
          </cell>
          <cell r="Y83">
            <v>61</v>
          </cell>
          <cell r="Z83">
            <v>150</v>
          </cell>
          <cell r="AA83">
            <v>7</v>
          </cell>
          <cell r="AB83">
            <v>46</v>
          </cell>
          <cell r="AC83">
            <v>36</v>
          </cell>
          <cell r="AD83">
            <v>61</v>
          </cell>
          <cell r="AE83">
            <v>150</v>
          </cell>
          <cell r="AF83">
            <v>0</v>
          </cell>
          <cell r="AG83">
            <v>0</v>
          </cell>
          <cell r="AH83">
            <v>0</v>
          </cell>
          <cell r="AI83">
            <v>0</v>
          </cell>
          <cell r="AJ83">
            <v>0</v>
          </cell>
          <cell r="AK83">
            <v>7</v>
          </cell>
          <cell r="AL83">
            <v>46</v>
          </cell>
          <cell r="AM83">
            <v>36</v>
          </cell>
          <cell r="AN83">
            <v>61</v>
          </cell>
          <cell r="AO83">
            <v>150</v>
          </cell>
          <cell r="AP83">
            <v>7</v>
          </cell>
          <cell r="AQ83">
            <v>46</v>
          </cell>
          <cell r="AR83">
            <v>36</v>
          </cell>
          <cell r="AS83">
            <v>61</v>
          </cell>
          <cell r="AT83">
            <v>150</v>
          </cell>
          <cell r="AU83">
            <v>0</v>
          </cell>
          <cell r="AV83">
            <v>0</v>
          </cell>
          <cell r="AW83">
            <v>0</v>
          </cell>
          <cell r="AX83">
            <v>0</v>
          </cell>
          <cell r="AY83">
            <v>0</v>
          </cell>
          <cell r="AZ83">
            <v>8</v>
          </cell>
          <cell r="BA83">
            <v>46</v>
          </cell>
          <cell r="BB83">
            <v>35</v>
          </cell>
          <cell r="BC83">
            <v>61</v>
          </cell>
          <cell r="BD83">
            <v>150</v>
          </cell>
          <cell r="BE83">
            <v>8</v>
          </cell>
          <cell r="BF83">
            <v>46</v>
          </cell>
          <cell r="BG83">
            <v>35</v>
          </cell>
          <cell r="BH83">
            <v>61</v>
          </cell>
          <cell r="BI83">
            <v>150</v>
          </cell>
          <cell r="BJ83">
            <v>0</v>
          </cell>
          <cell r="BK83">
            <v>0</v>
          </cell>
        </row>
        <row r="84">
          <cell r="A84">
            <v>2225</v>
          </cell>
          <cell r="B84" t="str">
            <v>山科</v>
          </cell>
          <cell r="C84" t="str">
            <v>中臣保育園</v>
          </cell>
          <cell r="D84">
            <v>3</v>
          </cell>
          <cell r="E84">
            <v>90</v>
          </cell>
          <cell r="F84">
            <v>1</v>
          </cell>
          <cell r="G84">
            <v>3</v>
          </cell>
          <cell r="H84">
            <v>26</v>
          </cell>
          <cell r="I84">
            <v>21</v>
          </cell>
          <cell r="J84">
            <v>46</v>
          </cell>
          <cell r="K84">
            <v>96</v>
          </cell>
          <cell r="L84">
            <v>3</v>
          </cell>
          <cell r="M84">
            <v>25</v>
          </cell>
          <cell r="N84">
            <v>19</v>
          </cell>
          <cell r="O84">
            <v>43</v>
          </cell>
          <cell r="P84">
            <v>90</v>
          </cell>
          <cell r="Q84">
            <v>0</v>
          </cell>
          <cell r="R84">
            <v>1</v>
          </cell>
          <cell r="S84">
            <v>2</v>
          </cell>
          <cell r="T84">
            <v>3</v>
          </cell>
          <cell r="U84">
            <v>6</v>
          </cell>
          <cell r="V84">
            <v>3</v>
          </cell>
          <cell r="W84">
            <v>25</v>
          </cell>
          <cell r="X84">
            <v>21</v>
          </cell>
          <cell r="Y84">
            <v>46</v>
          </cell>
          <cell r="Z84">
            <v>95</v>
          </cell>
          <cell r="AA84">
            <v>3</v>
          </cell>
          <cell r="AB84">
            <v>25</v>
          </cell>
          <cell r="AC84">
            <v>19</v>
          </cell>
          <cell r="AD84">
            <v>43</v>
          </cell>
          <cell r="AE84">
            <v>90</v>
          </cell>
          <cell r="AF84">
            <v>0</v>
          </cell>
          <cell r="AG84">
            <v>0</v>
          </cell>
          <cell r="AH84">
            <v>2</v>
          </cell>
          <cell r="AI84">
            <v>3</v>
          </cell>
          <cell r="AJ84">
            <v>5</v>
          </cell>
          <cell r="AK84">
            <v>3</v>
          </cell>
          <cell r="AL84">
            <v>25</v>
          </cell>
          <cell r="AM84">
            <v>21</v>
          </cell>
          <cell r="AN84">
            <v>46</v>
          </cell>
          <cell r="AO84">
            <v>95</v>
          </cell>
          <cell r="AP84">
            <v>3</v>
          </cell>
          <cell r="AQ84">
            <v>25</v>
          </cell>
          <cell r="AR84">
            <v>19</v>
          </cell>
          <cell r="AS84">
            <v>43</v>
          </cell>
          <cell r="AT84">
            <v>90</v>
          </cell>
          <cell r="AU84">
            <v>0</v>
          </cell>
          <cell r="AV84">
            <v>0</v>
          </cell>
          <cell r="AW84">
            <v>2</v>
          </cell>
          <cell r="AX84">
            <v>3</v>
          </cell>
          <cell r="AY84">
            <v>5</v>
          </cell>
          <cell r="AZ84">
            <v>3</v>
          </cell>
          <cell r="BA84">
            <v>25</v>
          </cell>
          <cell r="BB84">
            <v>21</v>
          </cell>
          <cell r="BC84">
            <v>46</v>
          </cell>
          <cell r="BD84">
            <v>95</v>
          </cell>
          <cell r="BE84">
            <v>3</v>
          </cell>
          <cell r="BF84">
            <v>25</v>
          </cell>
          <cell r="BG84">
            <v>19</v>
          </cell>
          <cell r="BH84">
            <v>43</v>
          </cell>
          <cell r="BI84">
            <v>90</v>
          </cell>
          <cell r="BJ84">
            <v>0</v>
          </cell>
          <cell r="BK84">
            <v>0</v>
          </cell>
        </row>
        <row r="85">
          <cell r="A85">
            <v>2226</v>
          </cell>
          <cell r="B85" t="str">
            <v>山科</v>
          </cell>
          <cell r="C85" t="str">
            <v>山科保育所</v>
          </cell>
          <cell r="D85">
            <v>2</v>
          </cell>
          <cell r="E85">
            <v>60</v>
          </cell>
          <cell r="F85">
            <v>1</v>
          </cell>
          <cell r="G85">
            <v>11</v>
          </cell>
          <cell r="H85">
            <v>46</v>
          </cell>
          <cell r="I85">
            <v>0</v>
          </cell>
          <cell r="J85">
            <v>0</v>
          </cell>
          <cell r="K85">
            <v>57</v>
          </cell>
          <cell r="L85">
            <v>11</v>
          </cell>
          <cell r="M85">
            <v>46</v>
          </cell>
          <cell r="N85">
            <v>0</v>
          </cell>
          <cell r="O85">
            <v>0</v>
          </cell>
          <cell r="P85">
            <v>57</v>
          </cell>
          <cell r="Q85">
            <v>0</v>
          </cell>
          <cell r="R85">
            <v>0</v>
          </cell>
          <cell r="S85">
            <v>0</v>
          </cell>
          <cell r="T85">
            <v>0</v>
          </cell>
          <cell r="U85">
            <v>0</v>
          </cell>
          <cell r="V85">
            <v>11</v>
          </cell>
          <cell r="W85">
            <v>47</v>
          </cell>
          <cell r="X85">
            <v>0</v>
          </cell>
          <cell r="Y85">
            <v>0</v>
          </cell>
          <cell r="Z85">
            <v>58</v>
          </cell>
          <cell r="AA85">
            <v>11</v>
          </cell>
          <cell r="AB85">
            <v>47</v>
          </cell>
          <cell r="AC85">
            <v>0</v>
          </cell>
          <cell r="AD85">
            <v>0</v>
          </cell>
          <cell r="AE85">
            <v>58</v>
          </cell>
          <cell r="AF85">
            <v>0</v>
          </cell>
          <cell r="AG85">
            <v>0</v>
          </cell>
          <cell r="AH85">
            <v>0</v>
          </cell>
          <cell r="AI85">
            <v>0</v>
          </cell>
          <cell r="AJ85">
            <v>0</v>
          </cell>
          <cell r="AK85">
            <v>12</v>
          </cell>
          <cell r="AL85">
            <v>47</v>
          </cell>
          <cell r="AM85">
            <v>0</v>
          </cell>
          <cell r="AN85">
            <v>0</v>
          </cell>
          <cell r="AO85">
            <v>59</v>
          </cell>
          <cell r="AP85">
            <v>12</v>
          </cell>
          <cell r="AQ85">
            <v>47</v>
          </cell>
          <cell r="AR85">
            <v>0</v>
          </cell>
          <cell r="AS85">
            <v>0</v>
          </cell>
          <cell r="AT85">
            <v>59</v>
          </cell>
          <cell r="AU85">
            <v>0</v>
          </cell>
          <cell r="AV85">
            <v>0</v>
          </cell>
          <cell r="AW85">
            <v>0</v>
          </cell>
          <cell r="AX85">
            <v>0</v>
          </cell>
          <cell r="AY85">
            <v>0</v>
          </cell>
          <cell r="AZ85">
            <v>12</v>
          </cell>
          <cell r="BA85">
            <v>44</v>
          </cell>
          <cell r="BB85">
            <v>0</v>
          </cell>
          <cell r="BC85">
            <v>0</v>
          </cell>
          <cell r="BD85">
            <v>56</v>
          </cell>
          <cell r="BE85">
            <v>12</v>
          </cell>
          <cell r="BF85">
            <v>44</v>
          </cell>
          <cell r="BG85">
            <v>0</v>
          </cell>
          <cell r="BH85">
            <v>0</v>
          </cell>
          <cell r="BI85">
            <v>56</v>
          </cell>
          <cell r="BJ85">
            <v>0</v>
          </cell>
          <cell r="BK85">
            <v>0</v>
          </cell>
        </row>
        <row r="86">
          <cell r="A86">
            <v>2227</v>
          </cell>
          <cell r="B86" t="str">
            <v>山科</v>
          </cell>
          <cell r="C86" t="str">
            <v>大宅保育園</v>
          </cell>
          <cell r="D86">
            <v>3</v>
          </cell>
          <cell r="E86">
            <v>210</v>
          </cell>
          <cell r="F86">
            <v>3</v>
          </cell>
          <cell r="G86">
            <v>7</v>
          </cell>
          <cell r="H86">
            <v>66</v>
          </cell>
          <cell r="I86">
            <v>49</v>
          </cell>
          <cell r="J86">
            <v>103</v>
          </cell>
          <cell r="K86">
            <v>225</v>
          </cell>
          <cell r="L86">
            <v>7</v>
          </cell>
          <cell r="M86">
            <v>57</v>
          </cell>
          <cell r="N86">
            <v>44</v>
          </cell>
          <cell r="O86">
            <v>102</v>
          </cell>
          <cell r="P86">
            <v>210</v>
          </cell>
          <cell r="Q86">
            <v>0</v>
          </cell>
          <cell r="R86">
            <v>9</v>
          </cell>
          <cell r="S86">
            <v>5</v>
          </cell>
          <cell r="T86">
            <v>1</v>
          </cell>
          <cell r="U86">
            <v>15</v>
          </cell>
          <cell r="V86">
            <v>7</v>
          </cell>
          <cell r="W86">
            <v>66</v>
          </cell>
          <cell r="X86">
            <v>49</v>
          </cell>
          <cell r="Y86">
            <v>103</v>
          </cell>
          <cell r="Z86">
            <v>225</v>
          </cell>
          <cell r="AA86">
            <v>7</v>
          </cell>
          <cell r="AB86">
            <v>57</v>
          </cell>
          <cell r="AC86">
            <v>44</v>
          </cell>
          <cell r="AD86">
            <v>102</v>
          </cell>
          <cell r="AE86">
            <v>210</v>
          </cell>
          <cell r="AF86">
            <v>0</v>
          </cell>
          <cell r="AG86">
            <v>9</v>
          </cell>
          <cell r="AH86">
            <v>5</v>
          </cell>
          <cell r="AI86">
            <v>1</v>
          </cell>
          <cell r="AJ86">
            <v>15</v>
          </cell>
          <cell r="AK86">
            <v>7</v>
          </cell>
          <cell r="AL86">
            <v>66</v>
          </cell>
          <cell r="AM86">
            <v>50</v>
          </cell>
          <cell r="AN86">
            <v>102</v>
          </cell>
          <cell r="AO86">
            <v>225</v>
          </cell>
          <cell r="AP86">
            <v>7</v>
          </cell>
          <cell r="AQ86">
            <v>57</v>
          </cell>
          <cell r="AR86">
            <v>45</v>
          </cell>
          <cell r="AS86">
            <v>101</v>
          </cell>
          <cell r="AT86">
            <v>210</v>
          </cell>
          <cell r="AU86">
            <v>0</v>
          </cell>
          <cell r="AV86">
            <v>9</v>
          </cell>
          <cell r="AW86">
            <v>5</v>
          </cell>
          <cell r="AX86">
            <v>1</v>
          </cell>
          <cell r="AY86">
            <v>15</v>
          </cell>
          <cell r="AZ86">
            <v>7</v>
          </cell>
          <cell r="BA86">
            <v>66</v>
          </cell>
          <cell r="BB86">
            <v>50</v>
          </cell>
          <cell r="BC86">
            <v>102</v>
          </cell>
          <cell r="BD86">
            <v>225</v>
          </cell>
          <cell r="BE86">
            <v>7</v>
          </cell>
          <cell r="BF86">
            <v>57</v>
          </cell>
          <cell r="BG86">
            <v>45</v>
          </cell>
          <cell r="BH86">
            <v>101</v>
          </cell>
          <cell r="BI86">
            <v>210</v>
          </cell>
          <cell r="BJ86">
            <v>0</v>
          </cell>
          <cell r="BK86">
            <v>9</v>
          </cell>
        </row>
        <row r="87">
          <cell r="A87">
            <v>2228</v>
          </cell>
          <cell r="B87" t="str">
            <v>山科</v>
          </cell>
          <cell r="C87" t="str">
            <v>安朱保育所</v>
          </cell>
          <cell r="D87">
            <v>2</v>
          </cell>
          <cell r="E87">
            <v>120</v>
          </cell>
          <cell r="F87">
            <v>3</v>
          </cell>
          <cell r="G87">
            <v>9</v>
          </cell>
          <cell r="H87">
            <v>39</v>
          </cell>
          <cell r="I87">
            <v>24</v>
          </cell>
          <cell r="J87">
            <v>48</v>
          </cell>
          <cell r="K87">
            <v>120</v>
          </cell>
          <cell r="L87">
            <v>9</v>
          </cell>
          <cell r="M87">
            <v>39</v>
          </cell>
          <cell r="N87">
            <v>24</v>
          </cell>
          <cell r="O87">
            <v>48</v>
          </cell>
          <cell r="P87">
            <v>120</v>
          </cell>
          <cell r="Q87">
            <v>0</v>
          </cell>
          <cell r="R87">
            <v>0</v>
          </cell>
          <cell r="S87">
            <v>0</v>
          </cell>
          <cell r="T87">
            <v>0</v>
          </cell>
          <cell r="U87">
            <v>0</v>
          </cell>
          <cell r="V87">
            <v>9</v>
          </cell>
          <cell r="W87">
            <v>39</v>
          </cell>
          <cell r="X87">
            <v>24</v>
          </cell>
          <cell r="Y87">
            <v>48</v>
          </cell>
          <cell r="Z87">
            <v>120</v>
          </cell>
          <cell r="AA87">
            <v>9</v>
          </cell>
          <cell r="AB87">
            <v>39</v>
          </cell>
          <cell r="AC87">
            <v>24</v>
          </cell>
          <cell r="AD87">
            <v>48</v>
          </cell>
          <cell r="AE87">
            <v>120</v>
          </cell>
          <cell r="AF87">
            <v>0</v>
          </cell>
          <cell r="AG87">
            <v>0</v>
          </cell>
          <cell r="AH87">
            <v>0</v>
          </cell>
          <cell r="AI87">
            <v>0</v>
          </cell>
          <cell r="AJ87">
            <v>0</v>
          </cell>
          <cell r="AK87">
            <v>9</v>
          </cell>
          <cell r="AL87">
            <v>39</v>
          </cell>
          <cell r="AM87">
            <v>24</v>
          </cell>
          <cell r="AN87">
            <v>48</v>
          </cell>
          <cell r="AO87">
            <v>120</v>
          </cell>
          <cell r="AP87">
            <v>9</v>
          </cell>
          <cell r="AQ87">
            <v>39</v>
          </cell>
          <cell r="AR87">
            <v>24</v>
          </cell>
          <cell r="AS87">
            <v>48</v>
          </cell>
          <cell r="AT87">
            <v>120</v>
          </cell>
          <cell r="AU87">
            <v>0</v>
          </cell>
          <cell r="AV87">
            <v>0</v>
          </cell>
          <cell r="AW87">
            <v>0</v>
          </cell>
          <cell r="AX87">
            <v>0</v>
          </cell>
          <cell r="AY87">
            <v>0</v>
          </cell>
          <cell r="AZ87">
            <v>9</v>
          </cell>
          <cell r="BA87">
            <v>39</v>
          </cell>
          <cell r="BB87">
            <v>24</v>
          </cell>
          <cell r="BC87">
            <v>48</v>
          </cell>
          <cell r="BD87">
            <v>120</v>
          </cell>
          <cell r="BE87">
            <v>9</v>
          </cell>
          <cell r="BF87">
            <v>39</v>
          </cell>
          <cell r="BG87">
            <v>24</v>
          </cell>
          <cell r="BH87">
            <v>48</v>
          </cell>
          <cell r="BI87">
            <v>120</v>
          </cell>
          <cell r="BJ87">
            <v>0</v>
          </cell>
          <cell r="BK87">
            <v>0</v>
          </cell>
        </row>
        <row r="88">
          <cell r="A88">
            <v>2229</v>
          </cell>
          <cell r="B88" t="str">
            <v>山科</v>
          </cell>
          <cell r="C88" t="str">
            <v>西野山保育所</v>
          </cell>
          <cell r="D88">
            <v>2</v>
          </cell>
          <cell r="E88">
            <v>120</v>
          </cell>
          <cell r="F88">
            <v>1</v>
          </cell>
          <cell r="G88">
            <v>8</v>
          </cell>
          <cell r="H88">
            <v>38</v>
          </cell>
          <cell r="I88">
            <v>28</v>
          </cell>
          <cell r="J88">
            <v>51</v>
          </cell>
          <cell r="K88">
            <v>125</v>
          </cell>
          <cell r="L88">
            <v>8</v>
          </cell>
          <cell r="M88">
            <v>37</v>
          </cell>
          <cell r="N88">
            <v>25</v>
          </cell>
          <cell r="O88">
            <v>50</v>
          </cell>
          <cell r="P88">
            <v>120</v>
          </cell>
          <cell r="Q88">
            <v>0</v>
          </cell>
          <cell r="R88">
            <v>1</v>
          </cell>
          <cell r="S88">
            <v>3</v>
          </cell>
          <cell r="T88">
            <v>1</v>
          </cell>
          <cell r="U88">
            <v>5</v>
          </cell>
          <cell r="V88">
            <v>9</v>
          </cell>
          <cell r="W88">
            <v>38</v>
          </cell>
          <cell r="X88">
            <v>28</v>
          </cell>
          <cell r="Y88">
            <v>52</v>
          </cell>
          <cell r="Z88">
            <v>127</v>
          </cell>
          <cell r="AA88">
            <v>8</v>
          </cell>
          <cell r="AB88">
            <v>37</v>
          </cell>
          <cell r="AC88">
            <v>25</v>
          </cell>
          <cell r="AD88">
            <v>50</v>
          </cell>
          <cell r="AE88">
            <v>120</v>
          </cell>
          <cell r="AF88">
            <v>1</v>
          </cell>
          <cell r="AG88">
            <v>1</v>
          </cell>
          <cell r="AH88">
            <v>3</v>
          </cell>
          <cell r="AI88">
            <v>2</v>
          </cell>
          <cell r="AJ88">
            <v>7</v>
          </cell>
          <cell r="AK88">
            <v>9</v>
          </cell>
          <cell r="AL88">
            <v>38</v>
          </cell>
          <cell r="AM88">
            <v>28</v>
          </cell>
          <cell r="AN88">
            <v>52</v>
          </cell>
          <cell r="AO88">
            <v>127</v>
          </cell>
          <cell r="AP88">
            <v>8</v>
          </cell>
          <cell r="AQ88">
            <v>37</v>
          </cell>
          <cell r="AR88">
            <v>25</v>
          </cell>
          <cell r="AS88">
            <v>50</v>
          </cell>
          <cell r="AT88">
            <v>120</v>
          </cell>
          <cell r="AU88">
            <v>1</v>
          </cell>
          <cell r="AV88">
            <v>1</v>
          </cell>
          <cell r="AW88">
            <v>3</v>
          </cell>
          <cell r="AX88">
            <v>2</v>
          </cell>
          <cell r="AY88">
            <v>7</v>
          </cell>
          <cell r="AZ88">
            <v>11</v>
          </cell>
          <cell r="BA88">
            <v>39</v>
          </cell>
          <cell r="BB88">
            <v>28</v>
          </cell>
          <cell r="BC88">
            <v>52</v>
          </cell>
          <cell r="BD88">
            <v>130</v>
          </cell>
          <cell r="BE88">
            <v>8</v>
          </cell>
          <cell r="BF88">
            <v>37</v>
          </cell>
          <cell r="BG88">
            <v>25</v>
          </cell>
          <cell r="BH88">
            <v>50</v>
          </cell>
          <cell r="BI88">
            <v>120</v>
          </cell>
          <cell r="BJ88">
            <v>3</v>
          </cell>
          <cell r="BK88">
            <v>2</v>
          </cell>
        </row>
        <row r="89">
          <cell r="A89">
            <v>2230</v>
          </cell>
          <cell r="B89" t="str">
            <v>山科</v>
          </cell>
          <cell r="C89" t="str">
            <v>勧修保育所</v>
          </cell>
          <cell r="D89">
            <v>2</v>
          </cell>
          <cell r="E89">
            <v>90</v>
          </cell>
          <cell r="F89">
            <v>1</v>
          </cell>
          <cell r="G89">
            <v>5</v>
          </cell>
          <cell r="H89">
            <v>29</v>
          </cell>
          <cell r="I89">
            <v>24</v>
          </cell>
          <cell r="J89">
            <v>40</v>
          </cell>
          <cell r="K89">
            <v>98</v>
          </cell>
          <cell r="L89">
            <v>5</v>
          </cell>
          <cell r="M89">
            <v>29</v>
          </cell>
          <cell r="N89">
            <v>19</v>
          </cell>
          <cell r="O89">
            <v>37</v>
          </cell>
          <cell r="P89">
            <v>90</v>
          </cell>
          <cell r="Q89">
            <v>0</v>
          </cell>
          <cell r="R89">
            <v>0</v>
          </cell>
          <cell r="S89">
            <v>5</v>
          </cell>
          <cell r="T89">
            <v>3</v>
          </cell>
          <cell r="U89">
            <v>8</v>
          </cell>
          <cell r="V89">
            <v>5</v>
          </cell>
          <cell r="W89">
            <v>30</v>
          </cell>
          <cell r="X89">
            <v>24</v>
          </cell>
          <cell r="Y89">
            <v>39</v>
          </cell>
          <cell r="Z89">
            <v>98</v>
          </cell>
          <cell r="AA89">
            <v>5</v>
          </cell>
          <cell r="AB89">
            <v>30</v>
          </cell>
          <cell r="AC89">
            <v>19</v>
          </cell>
          <cell r="AD89">
            <v>36</v>
          </cell>
          <cell r="AE89">
            <v>90</v>
          </cell>
          <cell r="AF89">
            <v>0</v>
          </cell>
          <cell r="AG89">
            <v>0</v>
          </cell>
          <cell r="AH89">
            <v>5</v>
          </cell>
          <cell r="AI89">
            <v>3</v>
          </cell>
          <cell r="AJ89">
            <v>8</v>
          </cell>
          <cell r="AK89">
            <v>5</v>
          </cell>
          <cell r="AL89">
            <v>30</v>
          </cell>
          <cell r="AM89">
            <v>24</v>
          </cell>
          <cell r="AN89">
            <v>39</v>
          </cell>
          <cell r="AO89">
            <v>98</v>
          </cell>
          <cell r="AP89">
            <v>5</v>
          </cell>
          <cell r="AQ89">
            <v>30</v>
          </cell>
          <cell r="AR89">
            <v>19</v>
          </cell>
          <cell r="AS89">
            <v>36</v>
          </cell>
          <cell r="AT89">
            <v>90</v>
          </cell>
          <cell r="AU89">
            <v>0</v>
          </cell>
          <cell r="AV89">
            <v>0</v>
          </cell>
          <cell r="AW89">
            <v>5</v>
          </cell>
          <cell r="AX89">
            <v>3</v>
          </cell>
          <cell r="AY89">
            <v>8</v>
          </cell>
          <cell r="AZ89">
            <v>7</v>
          </cell>
          <cell r="BA89">
            <v>30</v>
          </cell>
          <cell r="BB89">
            <v>24</v>
          </cell>
          <cell r="BC89">
            <v>39</v>
          </cell>
          <cell r="BD89">
            <v>100</v>
          </cell>
          <cell r="BE89">
            <v>5</v>
          </cell>
          <cell r="BF89">
            <v>30</v>
          </cell>
          <cell r="BG89">
            <v>19</v>
          </cell>
          <cell r="BH89">
            <v>36</v>
          </cell>
          <cell r="BI89">
            <v>90</v>
          </cell>
          <cell r="BJ89">
            <v>2</v>
          </cell>
          <cell r="BK89">
            <v>0</v>
          </cell>
        </row>
        <row r="90">
          <cell r="A90">
            <v>2231</v>
          </cell>
          <cell r="B90" t="str">
            <v>山科</v>
          </cell>
          <cell r="C90" t="str">
            <v>こばと保育園</v>
          </cell>
          <cell r="D90">
            <v>3</v>
          </cell>
          <cell r="E90">
            <v>120</v>
          </cell>
          <cell r="F90">
            <v>2</v>
          </cell>
          <cell r="G90">
            <v>8</v>
          </cell>
          <cell r="H90">
            <v>41</v>
          </cell>
          <cell r="I90">
            <v>31</v>
          </cell>
          <cell r="J90">
            <v>55</v>
          </cell>
          <cell r="K90">
            <v>135</v>
          </cell>
          <cell r="L90">
            <v>8</v>
          </cell>
          <cell r="M90">
            <v>34</v>
          </cell>
          <cell r="N90">
            <v>28</v>
          </cell>
          <cell r="O90">
            <v>50</v>
          </cell>
          <cell r="P90">
            <v>120</v>
          </cell>
          <cell r="Q90">
            <v>0</v>
          </cell>
          <cell r="R90">
            <v>7</v>
          </cell>
          <cell r="S90">
            <v>3</v>
          </cell>
          <cell r="T90">
            <v>5</v>
          </cell>
          <cell r="U90">
            <v>15</v>
          </cell>
          <cell r="V90">
            <v>8</v>
          </cell>
          <cell r="W90">
            <v>40</v>
          </cell>
          <cell r="X90">
            <v>31</v>
          </cell>
          <cell r="Y90">
            <v>55</v>
          </cell>
          <cell r="Z90">
            <v>134</v>
          </cell>
          <cell r="AA90">
            <v>8</v>
          </cell>
          <cell r="AB90">
            <v>33</v>
          </cell>
          <cell r="AC90">
            <v>28</v>
          </cell>
          <cell r="AD90">
            <v>51</v>
          </cell>
          <cell r="AE90">
            <v>120</v>
          </cell>
          <cell r="AF90">
            <v>0</v>
          </cell>
          <cell r="AG90">
            <v>7</v>
          </cell>
          <cell r="AH90">
            <v>3</v>
          </cell>
          <cell r="AI90">
            <v>4</v>
          </cell>
          <cell r="AJ90">
            <v>14</v>
          </cell>
          <cell r="AK90">
            <v>10</v>
          </cell>
          <cell r="AL90">
            <v>40</v>
          </cell>
          <cell r="AM90">
            <v>31</v>
          </cell>
          <cell r="AN90">
            <v>55</v>
          </cell>
          <cell r="AO90">
            <v>136</v>
          </cell>
          <cell r="AP90">
            <v>8</v>
          </cell>
          <cell r="AQ90">
            <v>33</v>
          </cell>
          <cell r="AR90">
            <v>28</v>
          </cell>
          <cell r="AS90">
            <v>51</v>
          </cell>
          <cell r="AT90">
            <v>120</v>
          </cell>
          <cell r="AU90">
            <v>2</v>
          </cell>
          <cell r="AV90">
            <v>7</v>
          </cell>
          <cell r="AW90">
            <v>3</v>
          </cell>
          <cell r="AX90">
            <v>4</v>
          </cell>
          <cell r="AY90">
            <v>16</v>
          </cell>
          <cell r="AZ90">
            <v>10</v>
          </cell>
          <cell r="BA90">
            <v>41</v>
          </cell>
          <cell r="BB90">
            <v>31</v>
          </cell>
          <cell r="BC90">
            <v>55</v>
          </cell>
          <cell r="BD90">
            <v>137</v>
          </cell>
          <cell r="BE90">
            <v>8</v>
          </cell>
          <cell r="BF90">
            <v>33</v>
          </cell>
          <cell r="BG90">
            <v>28</v>
          </cell>
          <cell r="BH90">
            <v>51</v>
          </cell>
          <cell r="BI90">
            <v>120</v>
          </cell>
          <cell r="BJ90">
            <v>2</v>
          </cell>
          <cell r="BK90">
            <v>8</v>
          </cell>
        </row>
        <row r="91">
          <cell r="A91">
            <v>2232</v>
          </cell>
          <cell r="B91" t="str">
            <v>山科</v>
          </cell>
          <cell r="C91" t="str">
            <v>陵ケ岡保育園</v>
          </cell>
          <cell r="D91">
            <v>3</v>
          </cell>
          <cell r="E91">
            <v>180</v>
          </cell>
          <cell r="F91">
            <v>2</v>
          </cell>
          <cell r="G91">
            <v>7</v>
          </cell>
          <cell r="H91">
            <v>73</v>
          </cell>
          <cell r="I91">
            <v>34</v>
          </cell>
          <cell r="J91">
            <v>81</v>
          </cell>
          <cell r="K91">
            <v>195</v>
          </cell>
          <cell r="L91">
            <v>7</v>
          </cell>
          <cell r="M91">
            <v>59</v>
          </cell>
          <cell r="N91">
            <v>33</v>
          </cell>
          <cell r="O91">
            <v>81</v>
          </cell>
          <cell r="P91">
            <v>180</v>
          </cell>
          <cell r="Q91">
            <v>0</v>
          </cell>
          <cell r="R91">
            <v>14</v>
          </cell>
          <cell r="S91">
            <v>1</v>
          </cell>
          <cell r="T91">
            <v>0</v>
          </cell>
          <cell r="U91">
            <v>15</v>
          </cell>
          <cell r="V91">
            <v>7</v>
          </cell>
          <cell r="W91">
            <v>73</v>
          </cell>
          <cell r="X91">
            <v>34</v>
          </cell>
          <cell r="Y91">
            <v>81</v>
          </cell>
          <cell r="Z91">
            <v>195</v>
          </cell>
          <cell r="AA91">
            <v>7</v>
          </cell>
          <cell r="AB91">
            <v>59</v>
          </cell>
          <cell r="AC91">
            <v>33</v>
          </cell>
          <cell r="AD91">
            <v>81</v>
          </cell>
          <cell r="AE91">
            <v>180</v>
          </cell>
          <cell r="AF91">
            <v>0</v>
          </cell>
          <cell r="AG91">
            <v>14</v>
          </cell>
          <cell r="AH91">
            <v>1</v>
          </cell>
          <cell r="AI91">
            <v>0</v>
          </cell>
          <cell r="AJ91">
            <v>15</v>
          </cell>
          <cell r="AK91">
            <v>7</v>
          </cell>
          <cell r="AL91">
            <v>74</v>
          </cell>
          <cell r="AM91">
            <v>34</v>
          </cell>
          <cell r="AN91">
            <v>80</v>
          </cell>
          <cell r="AO91">
            <v>195</v>
          </cell>
          <cell r="AP91">
            <v>7</v>
          </cell>
          <cell r="AQ91">
            <v>59</v>
          </cell>
          <cell r="AR91">
            <v>34</v>
          </cell>
          <cell r="AS91">
            <v>80</v>
          </cell>
          <cell r="AT91">
            <v>180</v>
          </cell>
          <cell r="AU91">
            <v>0</v>
          </cell>
          <cell r="AV91">
            <v>15</v>
          </cell>
          <cell r="AW91" t="str">
            <v xml:space="preserve"> </v>
          </cell>
          <cell r="AX91">
            <v>0</v>
          </cell>
          <cell r="AY91">
            <v>15</v>
          </cell>
          <cell r="AZ91">
            <v>8</v>
          </cell>
          <cell r="BA91">
            <v>72</v>
          </cell>
          <cell r="BB91">
            <v>35</v>
          </cell>
          <cell r="BC91">
            <v>80</v>
          </cell>
          <cell r="BD91">
            <v>195</v>
          </cell>
          <cell r="BE91">
            <v>8</v>
          </cell>
          <cell r="BF91">
            <v>57</v>
          </cell>
          <cell r="BG91">
            <v>35</v>
          </cell>
          <cell r="BH91">
            <v>80</v>
          </cell>
          <cell r="BI91">
            <v>180</v>
          </cell>
          <cell r="BJ91">
            <v>0</v>
          </cell>
          <cell r="BK91">
            <v>15</v>
          </cell>
        </row>
        <row r="92">
          <cell r="A92">
            <v>2233</v>
          </cell>
          <cell r="B92" t="str">
            <v>山科</v>
          </cell>
          <cell r="C92" t="str">
            <v>山階保育所</v>
          </cell>
          <cell r="D92">
            <v>2</v>
          </cell>
          <cell r="E92">
            <v>120</v>
          </cell>
          <cell r="F92">
            <v>2</v>
          </cell>
          <cell r="G92">
            <v>8</v>
          </cell>
          <cell r="H92">
            <v>41</v>
          </cell>
          <cell r="I92">
            <v>24</v>
          </cell>
          <cell r="J92">
            <v>48</v>
          </cell>
          <cell r="K92">
            <v>121</v>
          </cell>
          <cell r="L92">
            <v>8</v>
          </cell>
          <cell r="M92">
            <v>41</v>
          </cell>
          <cell r="N92">
            <v>24</v>
          </cell>
          <cell r="O92">
            <v>47</v>
          </cell>
          <cell r="P92">
            <v>120</v>
          </cell>
          <cell r="Q92">
            <v>0</v>
          </cell>
          <cell r="R92">
            <v>0</v>
          </cell>
          <cell r="S92">
            <v>0</v>
          </cell>
          <cell r="T92">
            <v>1</v>
          </cell>
          <cell r="U92">
            <v>1</v>
          </cell>
          <cell r="V92">
            <v>9</v>
          </cell>
          <cell r="W92">
            <v>43</v>
          </cell>
          <cell r="X92">
            <v>24</v>
          </cell>
          <cell r="Y92">
            <v>48</v>
          </cell>
          <cell r="Z92">
            <v>124</v>
          </cell>
          <cell r="AA92">
            <v>8</v>
          </cell>
          <cell r="AB92">
            <v>41</v>
          </cell>
          <cell r="AC92">
            <v>24</v>
          </cell>
          <cell r="AD92">
            <v>47</v>
          </cell>
          <cell r="AE92">
            <v>120</v>
          </cell>
          <cell r="AF92">
            <v>1</v>
          </cell>
          <cell r="AG92">
            <v>2</v>
          </cell>
          <cell r="AH92">
            <v>0</v>
          </cell>
          <cell r="AI92">
            <v>1</v>
          </cell>
          <cell r="AJ92">
            <v>4</v>
          </cell>
          <cell r="AK92">
            <v>9</v>
          </cell>
          <cell r="AL92">
            <v>44</v>
          </cell>
          <cell r="AM92">
            <v>24</v>
          </cell>
          <cell r="AN92">
            <v>47</v>
          </cell>
          <cell r="AO92">
            <v>124</v>
          </cell>
          <cell r="AP92">
            <v>9</v>
          </cell>
          <cell r="AQ92">
            <v>41</v>
          </cell>
          <cell r="AR92">
            <v>24</v>
          </cell>
          <cell r="AS92">
            <v>46</v>
          </cell>
          <cell r="AT92">
            <v>120</v>
          </cell>
          <cell r="AU92" t="str">
            <v xml:space="preserve"> </v>
          </cell>
          <cell r="AV92">
            <v>3</v>
          </cell>
          <cell r="AW92">
            <v>0</v>
          </cell>
          <cell r="AX92">
            <v>1</v>
          </cell>
          <cell r="AY92">
            <v>4</v>
          </cell>
          <cell r="AZ92">
            <v>9</v>
          </cell>
          <cell r="BA92">
            <v>44</v>
          </cell>
          <cell r="BB92">
            <v>24</v>
          </cell>
          <cell r="BC92">
            <v>47</v>
          </cell>
          <cell r="BD92">
            <v>124</v>
          </cell>
          <cell r="BE92">
            <v>9</v>
          </cell>
          <cell r="BF92">
            <v>41</v>
          </cell>
          <cell r="BG92">
            <v>24</v>
          </cell>
          <cell r="BH92">
            <v>46</v>
          </cell>
          <cell r="BI92">
            <v>120</v>
          </cell>
          <cell r="BJ92" t="str">
            <v xml:space="preserve"> </v>
          </cell>
          <cell r="BK92">
            <v>3</v>
          </cell>
        </row>
        <row r="93">
          <cell r="A93">
            <v>2234</v>
          </cell>
          <cell r="B93" t="str">
            <v>山科</v>
          </cell>
          <cell r="C93" t="str">
            <v>椥辻保育園</v>
          </cell>
          <cell r="D93">
            <v>3</v>
          </cell>
          <cell r="E93">
            <v>180</v>
          </cell>
          <cell r="F93">
            <v>2</v>
          </cell>
          <cell r="G93">
            <v>7</v>
          </cell>
          <cell r="H93">
            <v>70</v>
          </cell>
          <cell r="I93">
            <v>34</v>
          </cell>
          <cell r="J93">
            <v>84</v>
          </cell>
          <cell r="K93">
            <v>195</v>
          </cell>
          <cell r="L93">
            <v>1</v>
          </cell>
          <cell r="M93">
            <v>63</v>
          </cell>
          <cell r="N93">
            <v>34</v>
          </cell>
          <cell r="O93">
            <v>82</v>
          </cell>
          <cell r="P93">
            <v>180</v>
          </cell>
          <cell r="Q93">
            <v>6</v>
          </cell>
          <cell r="R93">
            <v>7</v>
          </cell>
          <cell r="S93">
            <v>0</v>
          </cell>
          <cell r="T93">
            <v>2</v>
          </cell>
          <cell r="U93">
            <v>15</v>
          </cell>
          <cell r="V93">
            <v>8</v>
          </cell>
          <cell r="W93">
            <v>72</v>
          </cell>
          <cell r="X93">
            <v>34</v>
          </cell>
          <cell r="Y93">
            <v>84</v>
          </cell>
          <cell r="Z93">
            <v>198</v>
          </cell>
          <cell r="AA93">
            <v>1</v>
          </cell>
          <cell r="AB93">
            <v>63</v>
          </cell>
          <cell r="AC93">
            <v>34</v>
          </cell>
          <cell r="AD93">
            <v>82</v>
          </cell>
          <cell r="AE93">
            <v>180</v>
          </cell>
          <cell r="AF93">
            <v>7</v>
          </cell>
          <cell r="AG93">
            <v>9</v>
          </cell>
          <cell r="AH93">
            <v>0</v>
          </cell>
          <cell r="AI93">
            <v>2</v>
          </cell>
          <cell r="AJ93">
            <v>18</v>
          </cell>
          <cell r="AK93">
            <v>8</v>
          </cell>
          <cell r="AL93">
            <v>72</v>
          </cell>
          <cell r="AM93">
            <v>34</v>
          </cell>
          <cell r="AN93">
            <v>84</v>
          </cell>
          <cell r="AO93">
            <v>198</v>
          </cell>
          <cell r="AP93">
            <v>1</v>
          </cell>
          <cell r="AQ93">
            <v>63</v>
          </cell>
          <cell r="AR93">
            <v>34</v>
          </cell>
          <cell r="AS93">
            <v>82</v>
          </cell>
          <cell r="AT93">
            <v>180</v>
          </cell>
          <cell r="AU93">
            <v>7</v>
          </cell>
          <cell r="AV93">
            <v>9</v>
          </cell>
          <cell r="AW93">
            <v>0</v>
          </cell>
          <cell r="AX93">
            <v>2</v>
          </cell>
          <cell r="AY93">
            <v>18</v>
          </cell>
          <cell r="AZ93">
            <v>9</v>
          </cell>
          <cell r="BA93">
            <v>73</v>
          </cell>
          <cell r="BB93">
            <v>34</v>
          </cell>
          <cell r="BC93">
            <v>84</v>
          </cell>
          <cell r="BD93">
            <v>200</v>
          </cell>
          <cell r="BE93">
            <v>1</v>
          </cell>
          <cell r="BF93">
            <v>63</v>
          </cell>
          <cell r="BG93">
            <v>34</v>
          </cell>
          <cell r="BH93">
            <v>82</v>
          </cell>
          <cell r="BI93">
            <v>180</v>
          </cell>
          <cell r="BJ93">
            <v>8</v>
          </cell>
          <cell r="BK93">
            <v>10</v>
          </cell>
        </row>
        <row r="94">
          <cell r="A94">
            <v>2235</v>
          </cell>
          <cell r="B94" t="str">
            <v>山科</v>
          </cell>
          <cell r="C94" t="str">
            <v>さくら保育園</v>
          </cell>
          <cell r="D94">
            <v>3</v>
          </cell>
          <cell r="E94">
            <v>150</v>
          </cell>
          <cell r="F94">
            <v>1</v>
          </cell>
          <cell r="G94">
            <v>13</v>
          </cell>
          <cell r="H94">
            <v>47</v>
          </cell>
          <cell r="I94">
            <v>39</v>
          </cell>
          <cell r="J94">
            <v>66</v>
          </cell>
          <cell r="K94">
            <v>165</v>
          </cell>
          <cell r="L94">
            <v>13</v>
          </cell>
          <cell r="M94">
            <v>45</v>
          </cell>
          <cell r="N94">
            <v>28</v>
          </cell>
          <cell r="O94">
            <v>64</v>
          </cell>
          <cell r="P94">
            <v>150</v>
          </cell>
          <cell r="Q94">
            <v>0</v>
          </cell>
          <cell r="R94">
            <v>2</v>
          </cell>
          <cell r="S94">
            <v>11</v>
          </cell>
          <cell r="T94">
            <v>2</v>
          </cell>
          <cell r="U94">
            <v>15</v>
          </cell>
          <cell r="V94">
            <v>13</v>
          </cell>
          <cell r="W94">
            <v>47</v>
          </cell>
          <cell r="X94">
            <v>40</v>
          </cell>
          <cell r="Y94">
            <v>65</v>
          </cell>
          <cell r="Z94">
            <v>165</v>
          </cell>
          <cell r="AA94">
            <v>13</v>
          </cell>
          <cell r="AB94">
            <v>45</v>
          </cell>
          <cell r="AC94">
            <v>29</v>
          </cell>
          <cell r="AD94">
            <v>63</v>
          </cell>
          <cell r="AE94">
            <v>150</v>
          </cell>
          <cell r="AF94" t="str">
            <v xml:space="preserve"> </v>
          </cell>
          <cell r="AG94">
            <v>2</v>
          </cell>
          <cell r="AH94">
            <v>11</v>
          </cell>
          <cell r="AI94">
            <v>2</v>
          </cell>
          <cell r="AJ94">
            <v>15</v>
          </cell>
          <cell r="AK94">
            <v>12</v>
          </cell>
          <cell r="AL94">
            <v>48</v>
          </cell>
          <cell r="AM94">
            <v>40</v>
          </cell>
          <cell r="AN94">
            <v>67</v>
          </cell>
          <cell r="AO94">
            <v>167</v>
          </cell>
          <cell r="AP94">
            <v>11</v>
          </cell>
          <cell r="AQ94">
            <v>45</v>
          </cell>
          <cell r="AR94">
            <v>29</v>
          </cell>
          <cell r="AS94">
            <v>65</v>
          </cell>
          <cell r="AT94">
            <v>150</v>
          </cell>
          <cell r="AU94">
            <v>1</v>
          </cell>
          <cell r="AV94">
            <v>3</v>
          </cell>
          <cell r="AW94">
            <v>11</v>
          </cell>
          <cell r="AX94">
            <v>2</v>
          </cell>
          <cell r="AY94">
            <v>17</v>
          </cell>
          <cell r="AZ94">
            <v>11</v>
          </cell>
          <cell r="BA94">
            <v>48</v>
          </cell>
          <cell r="BB94">
            <v>40</v>
          </cell>
          <cell r="BC94">
            <v>66</v>
          </cell>
          <cell r="BD94">
            <v>165</v>
          </cell>
          <cell r="BE94">
            <v>11</v>
          </cell>
          <cell r="BF94">
            <v>45</v>
          </cell>
          <cell r="BG94">
            <v>29</v>
          </cell>
          <cell r="BH94">
            <v>65</v>
          </cell>
          <cell r="BI94">
            <v>150</v>
          </cell>
          <cell r="BJ94" t="str">
            <v xml:space="preserve"> </v>
          </cell>
          <cell r="BK94">
            <v>3</v>
          </cell>
        </row>
        <row r="95">
          <cell r="A95">
            <v>2236</v>
          </cell>
          <cell r="B95" t="str">
            <v>山科</v>
          </cell>
          <cell r="C95" t="str">
            <v>永興小金塚保育園</v>
          </cell>
          <cell r="D95">
            <v>3</v>
          </cell>
          <cell r="E95">
            <v>90</v>
          </cell>
          <cell r="F95">
            <v>1</v>
          </cell>
          <cell r="G95">
            <v>6</v>
          </cell>
          <cell r="H95">
            <v>38</v>
          </cell>
          <cell r="I95">
            <v>17</v>
          </cell>
          <cell r="J95">
            <v>40</v>
          </cell>
          <cell r="K95">
            <v>101</v>
          </cell>
          <cell r="L95">
            <v>6</v>
          </cell>
          <cell r="M95">
            <v>33</v>
          </cell>
          <cell r="N95">
            <v>14</v>
          </cell>
          <cell r="O95">
            <v>37</v>
          </cell>
          <cell r="P95">
            <v>90</v>
          </cell>
          <cell r="Q95">
            <v>0</v>
          </cell>
          <cell r="R95">
            <v>5</v>
          </cell>
          <cell r="S95">
            <v>3</v>
          </cell>
          <cell r="T95">
            <v>3</v>
          </cell>
          <cell r="U95">
            <v>11</v>
          </cell>
          <cell r="V95">
            <v>6</v>
          </cell>
          <cell r="W95">
            <v>38</v>
          </cell>
          <cell r="X95">
            <v>18</v>
          </cell>
          <cell r="Y95">
            <v>40</v>
          </cell>
          <cell r="Z95">
            <v>102</v>
          </cell>
          <cell r="AA95">
            <v>6</v>
          </cell>
          <cell r="AB95">
            <v>33</v>
          </cell>
          <cell r="AC95">
            <v>14</v>
          </cell>
          <cell r="AD95">
            <v>37</v>
          </cell>
          <cell r="AE95">
            <v>90</v>
          </cell>
          <cell r="AF95">
            <v>0</v>
          </cell>
          <cell r="AG95">
            <v>5</v>
          </cell>
          <cell r="AH95">
            <v>4</v>
          </cell>
          <cell r="AI95">
            <v>3</v>
          </cell>
          <cell r="AJ95">
            <v>12</v>
          </cell>
          <cell r="AK95">
            <v>7</v>
          </cell>
          <cell r="AL95">
            <v>38</v>
          </cell>
          <cell r="AM95">
            <v>18</v>
          </cell>
          <cell r="AN95">
            <v>40</v>
          </cell>
          <cell r="AO95">
            <v>103</v>
          </cell>
          <cell r="AP95">
            <v>6</v>
          </cell>
          <cell r="AQ95">
            <v>33</v>
          </cell>
          <cell r="AR95">
            <v>14</v>
          </cell>
          <cell r="AS95">
            <v>37</v>
          </cell>
          <cell r="AT95">
            <v>90</v>
          </cell>
          <cell r="AU95">
            <v>1</v>
          </cell>
          <cell r="AV95">
            <v>5</v>
          </cell>
          <cell r="AW95">
            <v>4</v>
          </cell>
          <cell r="AX95">
            <v>3</v>
          </cell>
          <cell r="AY95">
            <v>13</v>
          </cell>
          <cell r="AZ95">
            <v>7</v>
          </cell>
          <cell r="BA95">
            <v>38</v>
          </cell>
          <cell r="BB95">
            <v>18</v>
          </cell>
          <cell r="BC95">
            <v>40</v>
          </cell>
          <cell r="BD95">
            <v>103</v>
          </cell>
          <cell r="BE95">
            <v>6</v>
          </cell>
          <cell r="BF95">
            <v>33</v>
          </cell>
          <cell r="BG95">
            <v>14</v>
          </cell>
          <cell r="BH95">
            <v>37</v>
          </cell>
          <cell r="BI95">
            <v>90</v>
          </cell>
          <cell r="BJ95">
            <v>1</v>
          </cell>
          <cell r="BK95">
            <v>5</v>
          </cell>
        </row>
        <row r="96">
          <cell r="A96">
            <v>2237</v>
          </cell>
          <cell r="B96" t="str">
            <v>山科</v>
          </cell>
          <cell r="C96" t="str">
            <v>ももの木保育園</v>
          </cell>
          <cell r="D96">
            <v>3</v>
          </cell>
          <cell r="E96">
            <v>60</v>
          </cell>
          <cell r="F96">
            <v>2</v>
          </cell>
          <cell r="G96">
            <v>4</v>
          </cell>
          <cell r="H96">
            <v>24</v>
          </cell>
          <cell r="I96">
            <v>15</v>
          </cell>
          <cell r="J96">
            <v>24</v>
          </cell>
          <cell r="K96">
            <v>67</v>
          </cell>
          <cell r="L96">
            <v>4</v>
          </cell>
          <cell r="M96">
            <v>24</v>
          </cell>
          <cell r="N96">
            <v>10</v>
          </cell>
          <cell r="O96">
            <v>22</v>
          </cell>
          <cell r="P96">
            <v>60</v>
          </cell>
          <cell r="Q96">
            <v>0</v>
          </cell>
          <cell r="R96">
            <v>0</v>
          </cell>
          <cell r="S96">
            <v>5</v>
          </cell>
          <cell r="T96">
            <v>2</v>
          </cell>
          <cell r="U96">
            <v>7</v>
          </cell>
          <cell r="V96">
            <v>5</v>
          </cell>
          <cell r="W96">
            <v>25</v>
          </cell>
          <cell r="X96">
            <v>15</v>
          </cell>
          <cell r="Y96">
            <v>24</v>
          </cell>
          <cell r="Z96">
            <v>69</v>
          </cell>
          <cell r="AA96">
            <v>4</v>
          </cell>
          <cell r="AB96">
            <v>24</v>
          </cell>
          <cell r="AC96">
            <v>10</v>
          </cell>
          <cell r="AD96">
            <v>22</v>
          </cell>
          <cell r="AE96">
            <v>60</v>
          </cell>
          <cell r="AF96">
            <v>1</v>
          </cell>
          <cell r="AG96">
            <v>1</v>
          </cell>
          <cell r="AH96">
            <v>5</v>
          </cell>
          <cell r="AI96">
            <v>2</v>
          </cell>
          <cell r="AJ96">
            <v>9</v>
          </cell>
          <cell r="AK96">
            <v>5</v>
          </cell>
          <cell r="AL96">
            <v>25</v>
          </cell>
          <cell r="AM96">
            <v>15</v>
          </cell>
          <cell r="AN96">
            <v>24</v>
          </cell>
          <cell r="AO96">
            <v>69</v>
          </cell>
          <cell r="AP96">
            <v>4</v>
          </cell>
          <cell r="AQ96">
            <v>24</v>
          </cell>
          <cell r="AR96">
            <v>10</v>
          </cell>
          <cell r="AS96">
            <v>22</v>
          </cell>
          <cell r="AT96">
            <v>60</v>
          </cell>
          <cell r="AU96">
            <v>1</v>
          </cell>
          <cell r="AV96">
            <v>1</v>
          </cell>
          <cell r="AW96">
            <v>5</v>
          </cell>
          <cell r="AX96">
            <v>2</v>
          </cell>
          <cell r="AY96">
            <v>9</v>
          </cell>
          <cell r="AZ96">
            <v>5</v>
          </cell>
          <cell r="BA96">
            <v>25</v>
          </cell>
          <cell r="BB96">
            <v>15</v>
          </cell>
          <cell r="BC96">
            <v>24</v>
          </cell>
          <cell r="BD96">
            <v>69</v>
          </cell>
          <cell r="BE96">
            <v>4</v>
          </cell>
          <cell r="BF96">
            <v>24</v>
          </cell>
          <cell r="BG96">
            <v>10</v>
          </cell>
          <cell r="BH96">
            <v>22</v>
          </cell>
          <cell r="BI96">
            <v>60</v>
          </cell>
          <cell r="BJ96">
            <v>1</v>
          </cell>
          <cell r="BK96">
            <v>1</v>
          </cell>
        </row>
        <row r="97">
          <cell r="A97">
            <v>2238</v>
          </cell>
          <cell r="B97" t="str">
            <v>山科</v>
          </cell>
          <cell r="C97" t="str">
            <v>若林保育園</v>
          </cell>
          <cell r="D97">
            <v>3</v>
          </cell>
          <cell r="E97">
            <v>60</v>
          </cell>
          <cell r="F97">
            <v>3</v>
          </cell>
          <cell r="G97">
            <v>6</v>
          </cell>
          <cell r="H97">
            <v>37</v>
          </cell>
          <cell r="I97">
            <v>14</v>
          </cell>
          <cell r="J97">
            <v>12</v>
          </cell>
          <cell r="K97">
            <v>69</v>
          </cell>
          <cell r="L97">
            <v>6</v>
          </cell>
          <cell r="M97">
            <v>33</v>
          </cell>
          <cell r="N97">
            <v>10</v>
          </cell>
          <cell r="O97">
            <v>11</v>
          </cell>
          <cell r="P97">
            <v>60</v>
          </cell>
          <cell r="Q97">
            <v>0</v>
          </cell>
          <cell r="R97">
            <v>4</v>
          </cell>
          <cell r="S97">
            <v>4</v>
          </cell>
          <cell r="T97">
            <v>1</v>
          </cell>
          <cell r="U97">
            <v>9</v>
          </cell>
          <cell r="V97">
            <v>6</v>
          </cell>
          <cell r="W97">
            <v>37</v>
          </cell>
          <cell r="X97">
            <v>14</v>
          </cell>
          <cell r="Y97">
            <v>12</v>
          </cell>
          <cell r="Z97">
            <v>69</v>
          </cell>
          <cell r="AA97">
            <v>6</v>
          </cell>
          <cell r="AB97">
            <v>33</v>
          </cell>
          <cell r="AC97">
            <v>10</v>
          </cell>
          <cell r="AD97">
            <v>11</v>
          </cell>
          <cell r="AE97">
            <v>60</v>
          </cell>
          <cell r="AF97">
            <v>0</v>
          </cell>
          <cell r="AG97">
            <v>4</v>
          </cell>
          <cell r="AH97">
            <v>4</v>
          </cell>
          <cell r="AI97">
            <v>1</v>
          </cell>
          <cell r="AJ97">
            <v>9</v>
          </cell>
          <cell r="AK97">
            <v>6</v>
          </cell>
          <cell r="AL97">
            <v>38</v>
          </cell>
          <cell r="AM97">
            <v>14</v>
          </cell>
          <cell r="AN97">
            <v>11</v>
          </cell>
          <cell r="AO97">
            <v>69</v>
          </cell>
          <cell r="AP97">
            <v>6</v>
          </cell>
          <cell r="AQ97">
            <v>34</v>
          </cell>
          <cell r="AR97">
            <v>10</v>
          </cell>
          <cell r="AS97">
            <v>10</v>
          </cell>
          <cell r="AT97">
            <v>60</v>
          </cell>
          <cell r="AU97">
            <v>0</v>
          </cell>
          <cell r="AV97">
            <v>4</v>
          </cell>
          <cell r="AW97">
            <v>4</v>
          </cell>
          <cell r="AX97">
            <v>1</v>
          </cell>
          <cell r="AY97">
            <v>9</v>
          </cell>
          <cell r="AZ97">
            <v>6</v>
          </cell>
          <cell r="BA97">
            <v>38</v>
          </cell>
          <cell r="BB97">
            <v>14</v>
          </cell>
          <cell r="BC97">
            <v>11</v>
          </cell>
          <cell r="BD97">
            <v>69</v>
          </cell>
          <cell r="BE97">
            <v>6</v>
          </cell>
          <cell r="BF97">
            <v>34</v>
          </cell>
          <cell r="BG97">
            <v>10</v>
          </cell>
          <cell r="BH97">
            <v>10</v>
          </cell>
          <cell r="BI97">
            <v>60</v>
          </cell>
          <cell r="BJ97">
            <v>0</v>
          </cell>
          <cell r="BK97">
            <v>4</v>
          </cell>
        </row>
        <row r="98">
          <cell r="A98">
            <v>2281</v>
          </cell>
          <cell r="B98" t="str">
            <v>山科</v>
          </cell>
          <cell r="C98" t="str">
            <v>こばと夜間保育園</v>
          </cell>
          <cell r="D98">
            <v>3</v>
          </cell>
          <cell r="E98">
            <v>30</v>
          </cell>
          <cell r="F98">
            <v>1</v>
          </cell>
          <cell r="G98">
            <v>4</v>
          </cell>
          <cell r="H98">
            <v>9</v>
          </cell>
          <cell r="I98">
            <v>8</v>
          </cell>
          <cell r="J98">
            <v>12</v>
          </cell>
          <cell r="K98">
            <v>33</v>
          </cell>
          <cell r="L98">
            <v>2</v>
          </cell>
          <cell r="M98">
            <v>9</v>
          </cell>
          <cell r="N98">
            <v>8</v>
          </cell>
          <cell r="O98">
            <v>11</v>
          </cell>
          <cell r="P98">
            <v>30</v>
          </cell>
          <cell r="Q98">
            <v>2</v>
          </cell>
          <cell r="R98">
            <v>0</v>
          </cell>
          <cell r="S98">
            <v>0</v>
          </cell>
          <cell r="T98">
            <v>1</v>
          </cell>
          <cell r="U98">
            <v>3</v>
          </cell>
          <cell r="V98">
            <v>5</v>
          </cell>
          <cell r="W98">
            <v>9</v>
          </cell>
          <cell r="X98">
            <v>8</v>
          </cell>
          <cell r="Y98">
            <v>12</v>
          </cell>
          <cell r="Z98">
            <v>34</v>
          </cell>
          <cell r="AA98">
            <v>2</v>
          </cell>
          <cell r="AB98">
            <v>9</v>
          </cell>
          <cell r="AC98">
            <v>8</v>
          </cell>
          <cell r="AD98">
            <v>11</v>
          </cell>
          <cell r="AE98">
            <v>30</v>
          </cell>
          <cell r="AF98">
            <v>3</v>
          </cell>
          <cell r="AG98">
            <v>0</v>
          </cell>
          <cell r="AH98">
            <v>0</v>
          </cell>
          <cell r="AI98">
            <v>1</v>
          </cell>
          <cell r="AJ98">
            <v>4</v>
          </cell>
          <cell r="AK98">
            <v>5</v>
          </cell>
          <cell r="AL98">
            <v>9</v>
          </cell>
          <cell r="AM98">
            <v>8</v>
          </cell>
          <cell r="AN98">
            <v>12</v>
          </cell>
          <cell r="AO98">
            <v>34</v>
          </cell>
          <cell r="AP98">
            <v>2</v>
          </cell>
          <cell r="AQ98">
            <v>9</v>
          </cell>
          <cell r="AR98">
            <v>8</v>
          </cell>
          <cell r="AS98">
            <v>11</v>
          </cell>
          <cell r="AT98">
            <v>30</v>
          </cell>
          <cell r="AU98">
            <v>3</v>
          </cell>
          <cell r="AV98">
            <v>0</v>
          </cell>
          <cell r="AW98">
            <v>0</v>
          </cell>
          <cell r="AX98">
            <v>1</v>
          </cell>
          <cell r="AY98">
            <v>4</v>
          </cell>
          <cell r="AZ98">
            <v>5</v>
          </cell>
          <cell r="BA98">
            <v>9</v>
          </cell>
          <cell r="BB98">
            <v>8</v>
          </cell>
          <cell r="BC98">
            <v>12</v>
          </cell>
          <cell r="BD98">
            <v>34</v>
          </cell>
          <cell r="BE98">
            <v>2</v>
          </cell>
          <cell r="BF98">
            <v>9</v>
          </cell>
          <cell r="BG98">
            <v>8</v>
          </cell>
          <cell r="BH98">
            <v>11</v>
          </cell>
          <cell r="BI98">
            <v>30</v>
          </cell>
          <cell r="BJ98">
            <v>3</v>
          </cell>
          <cell r="BK98">
            <v>0</v>
          </cell>
        </row>
        <row r="99">
          <cell r="A99">
            <v>2421</v>
          </cell>
          <cell r="B99" t="str">
            <v>下京</v>
          </cell>
          <cell r="C99" t="str">
            <v>知真保育園</v>
          </cell>
          <cell r="D99">
            <v>3</v>
          </cell>
          <cell r="E99">
            <v>90</v>
          </cell>
          <cell r="F99">
            <v>2</v>
          </cell>
          <cell r="G99">
            <v>4</v>
          </cell>
          <cell r="H99">
            <v>26</v>
          </cell>
          <cell r="I99">
            <v>24</v>
          </cell>
          <cell r="J99">
            <v>33</v>
          </cell>
          <cell r="K99">
            <v>87</v>
          </cell>
          <cell r="L99">
            <v>4</v>
          </cell>
          <cell r="M99">
            <v>26</v>
          </cell>
          <cell r="N99">
            <v>24</v>
          </cell>
          <cell r="O99">
            <v>33</v>
          </cell>
          <cell r="P99">
            <v>87</v>
          </cell>
          <cell r="Q99">
            <v>0</v>
          </cell>
          <cell r="R99">
            <v>0</v>
          </cell>
          <cell r="S99">
            <v>0</v>
          </cell>
          <cell r="T99">
            <v>0</v>
          </cell>
          <cell r="U99">
            <v>0</v>
          </cell>
          <cell r="V99">
            <v>4</v>
          </cell>
          <cell r="W99">
            <v>26</v>
          </cell>
          <cell r="X99">
            <v>24</v>
          </cell>
          <cell r="Y99">
            <v>33</v>
          </cell>
          <cell r="Z99">
            <v>87</v>
          </cell>
          <cell r="AA99">
            <v>4</v>
          </cell>
          <cell r="AB99">
            <v>26</v>
          </cell>
          <cell r="AC99">
            <v>24</v>
          </cell>
          <cell r="AD99">
            <v>33</v>
          </cell>
          <cell r="AE99">
            <v>87</v>
          </cell>
          <cell r="AF99">
            <v>0</v>
          </cell>
          <cell r="AG99">
            <v>0</v>
          </cell>
          <cell r="AH99">
            <v>0</v>
          </cell>
          <cell r="AI99">
            <v>0</v>
          </cell>
          <cell r="AJ99">
            <v>0</v>
          </cell>
          <cell r="AK99">
            <v>5</v>
          </cell>
          <cell r="AL99">
            <v>27</v>
          </cell>
          <cell r="AM99">
            <v>24</v>
          </cell>
          <cell r="AN99">
            <v>33</v>
          </cell>
          <cell r="AO99">
            <v>89</v>
          </cell>
          <cell r="AP99">
            <v>5</v>
          </cell>
          <cell r="AQ99">
            <v>27</v>
          </cell>
          <cell r="AR99">
            <v>24</v>
          </cell>
          <cell r="AS99">
            <v>33</v>
          </cell>
          <cell r="AT99">
            <v>89</v>
          </cell>
          <cell r="AU99">
            <v>0</v>
          </cell>
          <cell r="AV99">
            <v>0</v>
          </cell>
          <cell r="AW99">
            <v>0</v>
          </cell>
          <cell r="AX99">
            <v>0</v>
          </cell>
          <cell r="AY99">
            <v>0</v>
          </cell>
          <cell r="AZ99">
            <v>5</v>
          </cell>
          <cell r="BA99">
            <v>28</v>
          </cell>
          <cell r="BB99">
            <v>24</v>
          </cell>
          <cell r="BC99">
            <v>33</v>
          </cell>
          <cell r="BD99">
            <v>90</v>
          </cell>
          <cell r="BE99">
            <v>5</v>
          </cell>
          <cell r="BF99">
            <v>28</v>
          </cell>
          <cell r="BG99">
            <v>24</v>
          </cell>
          <cell r="BH99">
            <v>33</v>
          </cell>
          <cell r="BI99">
            <v>90</v>
          </cell>
          <cell r="BJ99">
            <v>0</v>
          </cell>
          <cell r="BK99">
            <v>0</v>
          </cell>
        </row>
        <row r="100">
          <cell r="A100">
            <v>2422</v>
          </cell>
          <cell r="B100" t="str">
            <v>下京</v>
          </cell>
          <cell r="C100" t="str">
            <v>たかせ保育園</v>
          </cell>
          <cell r="D100">
            <v>3</v>
          </cell>
          <cell r="E100">
            <v>60</v>
          </cell>
          <cell r="F100">
            <v>1</v>
          </cell>
          <cell r="G100">
            <v>6</v>
          </cell>
          <cell r="H100">
            <v>19</v>
          </cell>
          <cell r="I100">
            <v>7</v>
          </cell>
          <cell r="J100">
            <v>20</v>
          </cell>
          <cell r="K100">
            <v>52</v>
          </cell>
          <cell r="L100">
            <v>6</v>
          </cell>
          <cell r="M100">
            <v>19</v>
          </cell>
          <cell r="N100">
            <v>7</v>
          </cell>
          <cell r="O100">
            <v>20</v>
          </cell>
          <cell r="P100">
            <v>52</v>
          </cell>
          <cell r="Q100">
            <v>0</v>
          </cell>
          <cell r="R100">
            <v>0</v>
          </cell>
          <cell r="S100">
            <v>0</v>
          </cell>
          <cell r="T100">
            <v>0</v>
          </cell>
          <cell r="U100">
            <v>0</v>
          </cell>
          <cell r="V100">
            <v>8</v>
          </cell>
          <cell r="W100">
            <v>19</v>
          </cell>
          <cell r="X100">
            <v>7</v>
          </cell>
          <cell r="Y100">
            <v>20</v>
          </cell>
          <cell r="Z100">
            <v>54</v>
          </cell>
          <cell r="AA100">
            <v>8</v>
          </cell>
          <cell r="AB100">
            <v>19</v>
          </cell>
          <cell r="AC100">
            <v>7</v>
          </cell>
          <cell r="AD100">
            <v>20</v>
          </cell>
          <cell r="AE100">
            <v>54</v>
          </cell>
          <cell r="AF100">
            <v>0</v>
          </cell>
          <cell r="AG100">
            <v>0</v>
          </cell>
          <cell r="AH100">
            <v>0</v>
          </cell>
          <cell r="AI100">
            <v>0</v>
          </cell>
          <cell r="AJ100">
            <v>0</v>
          </cell>
          <cell r="AK100">
            <v>8</v>
          </cell>
          <cell r="AL100">
            <v>19</v>
          </cell>
          <cell r="AM100">
            <v>7</v>
          </cell>
          <cell r="AN100">
            <v>20</v>
          </cell>
          <cell r="AO100">
            <v>54</v>
          </cell>
          <cell r="AP100">
            <v>8</v>
          </cell>
          <cell r="AQ100">
            <v>19</v>
          </cell>
          <cell r="AR100">
            <v>7</v>
          </cell>
          <cell r="AS100">
            <v>20</v>
          </cell>
          <cell r="AT100">
            <v>54</v>
          </cell>
          <cell r="AU100">
            <v>0</v>
          </cell>
          <cell r="AV100">
            <v>0</v>
          </cell>
          <cell r="AW100">
            <v>0</v>
          </cell>
          <cell r="AX100">
            <v>0</v>
          </cell>
          <cell r="AY100">
            <v>0</v>
          </cell>
          <cell r="AZ100">
            <v>7</v>
          </cell>
          <cell r="BA100">
            <v>20</v>
          </cell>
          <cell r="BB100">
            <v>7</v>
          </cell>
          <cell r="BC100">
            <v>19</v>
          </cell>
          <cell r="BD100">
            <v>53</v>
          </cell>
          <cell r="BE100">
            <v>7</v>
          </cell>
          <cell r="BF100">
            <v>20</v>
          </cell>
          <cell r="BG100">
            <v>7</v>
          </cell>
          <cell r="BH100">
            <v>19</v>
          </cell>
          <cell r="BI100">
            <v>53</v>
          </cell>
          <cell r="BJ100">
            <v>0</v>
          </cell>
          <cell r="BK100">
            <v>0</v>
          </cell>
        </row>
        <row r="101">
          <cell r="A101">
            <v>2423</v>
          </cell>
          <cell r="B101" t="str">
            <v>下京</v>
          </cell>
          <cell r="C101" t="str">
            <v>五条愛児園</v>
          </cell>
          <cell r="D101">
            <v>3</v>
          </cell>
          <cell r="E101">
            <v>90</v>
          </cell>
          <cell r="F101">
            <v>1</v>
          </cell>
          <cell r="G101">
            <v>4</v>
          </cell>
          <cell r="H101">
            <v>29</v>
          </cell>
          <cell r="I101">
            <v>18</v>
          </cell>
          <cell r="J101">
            <v>42</v>
          </cell>
          <cell r="K101">
            <v>93</v>
          </cell>
          <cell r="L101">
            <v>3</v>
          </cell>
          <cell r="M101">
            <v>27</v>
          </cell>
          <cell r="N101">
            <v>18</v>
          </cell>
          <cell r="O101">
            <v>42</v>
          </cell>
          <cell r="P101">
            <v>90</v>
          </cell>
          <cell r="Q101">
            <v>1</v>
          </cell>
          <cell r="R101">
            <v>2</v>
          </cell>
          <cell r="S101">
            <v>0</v>
          </cell>
          <cell r="T101">
            <v>0</v>
          </cell>
          <cell r="U101">
            <v>3</v>
          </cell>
          <cell r="V101">
            <v>4</v>
          </cell>
          <cell r="W101">
            <v>29</v>
          </cell>
          <cell r="X101">
            <v>18</v>
          </cell>
          <cell r="Y101">
            <v>42</v>
          </cell>
          <cell r="Z101">
            <v>93</v>
          </cell>
          <cell r="AA101">
            <v>3</v>
          </cell>
          <cell r="AB101">
            <v>27</v>
          </cell>
          <cell r="AC101">
            <v>18</v>
          </cell>
          <cell r="AD101">
            <v>42</v>
          </cell>
          <cell r="AE101">
            <v>90</v>
          </cell>
          <cell r="AF101">
            <v>1</v>
          </cell>
          <cell r="AG101">
            <v>2</v>
          </cell>
          <cell r="AH101">
            <v>0</v>
          </cell>
          <cell r="AI101">
            <v>0</v>
          </cell>
          <cell r="AJ101">
            <v>3</v>
          </cell>
          <cell r="AK101">
            <v>4</v>
          </cell>
          <cell r="AL101">
            <v>29</v>
          </cell>
          <cell r="AM101">
            <v>19</v>
          </cell>
          <cell r="AN101">
            <v>42</v>
          </cell>
          <cell r="AO101">
            <v>94</v>
          </cell>
          <cell r="AP101">
            <v>3</v>
          </cell>
          <cell r="AQ101">
            <v>27</v>
          </cell>
          <cell r="AR101">
            <v>18</v>
          </cell>
          <cell r="AS101">
            <v>42</v>
          </cell>
          <cell r="AT101">
            <v>90</v>
          </cell>
          <cell r="AU101">
            <v>1</v>
          </cell>
          <cell r="AV101">
            <v>2</v>
          </cell>
          <cell r="AW101">
            <v>1</v>
          </cell>
          <cell r="AX101">
            <v>0</v>
          </cell>
          <cell r="AY101">
            <v>4</v>
          </cell>
          <cell r="AZ101">
            <v>5</v>
          </cell>
          <cell r="BA101">
            <v>28</v>
          </cell>
          <cell r="BB101">
            <v>19</v>
          </cell>
          <cell r="BC101">
            <v>40</v>
          </cell>
          <cell r="BD101">
            <v>92</v>
          </cell>
          <cell r="BE101">
            <v>3</v>
          </cell>
          <cell r="BF101">
            <v>28</v>
          </cell>
          <cell r="BG101">
            <v>19</v>
          </cell>
          <cell r="BH101">
            <v>40</v>
          </cell>
          <cell r="BI101">
            <v>90</v>
          </cell>
          <cell r="BJ101">
            <v>2</v>
          </cell>
          <cell r="BK101">
            <v>0</v>
          </cell>
        </row>
        <row r="102">
          <cell r="A102">
            <v>2425</v>
          </cell>
          <cell r="B102" t="str">
            <v>下京</v>
          </cell>
          <cell r="C102" t="str">
            <v>光林保育園</v>
          </cell>
          <cell r="D102">
            <v>3</v>
          </cell>
          <cell r="E102">
            <v>90</v>
          </cell>
          <cell r="F102">
            <v>1</v>
          </cell>
          <cell r="G102">
            <v>5</v>
          </cell>
          <cell r="H102">
            <v>31</v>
          </cell>
          <cell r="I102">
            <v>26</v>
          </cell>
          <cell r="J102">
            <v>35</v>
          </cell>
          <cell r="K102">
            <v>97</v>
          </cell>
          <cell r="L102">
            <v>5</v>
          </cell>
          <cell r="M102">
            <v>30</v>
          </cell>
          <cell r="N102">
            <v>21</v>
          </cell>
          <cell r="O102">
            <v>34</v>
          </cell>
          <cell r="P102">
            <v>90</v>
          </cell>
          <cell r="Q102">
            <v>0</v>
          </cell>
          <cell r="R102">
            <v>1</v>
          </cell>
          <cell r="S102">
            <v>5</v>
          </cell>
          <cell r="T102">
            <v>1</v>
          </cell>
          <cell r="U102">
            <v>7</v>
          </cell>
          <cell r="V102">
            <v>5</v>
          </cell>
          <cell r="W102">
            <v>31</v>
          </cell>
          <cell r="X102">
            <v>26</v>
          </cell>
          <cell r="Y102">
            <v>35</v>
          </cell>
          <cell r="Z102">
            <v>97</v>
          </cell>
          <cell r="AA102">
            <v>5</v>
          </cell>
          <cell r="AB102">
            <v>30</v>
          </cell>
          <cell r="AC102">
            <v>21</v>
          </cell>
          <cell r="AD102">
            <v>34</v>
          </cell>
          <cell r="AE102">
            <v>90</v>
          </cell>
          <cell r="AF102">
            <v>0</v>
          </cell>
          <cell r="AG102">
            <v>1</v>
          </cell>
          <cell r="AH102">
            <v>5</v>
          </cell>
          <cell r="AI102">
            <v>1</v>
          </cell>
          <cell r="AJ102">
            <v>7</v>
          </cell>
          <cell r="AK102">
            <v>5</v>
          </cell>
          <cell r="AL102">
            <v>31</v>
          </cell>
          <cell r="AM102">
            <v>26</v>
          </cell>
          <cell r="AN102">
            <v>35</v>
          </cell>
          <cell r="AO102">
            <v>97</v>
          </cell>
          <cell r="AP102">
            <v>5</v>
          </cell>
          <cell r="AQ102">
            <v>30</v>
          </cell>
          <cell r="AR102">
            <v>21</v>
          </cell>
          <cell r="AS102">
            <v>34</v>
          </cell>
          <cell r="AT102">
            <v>90</v>
          </cell>
          <cell r="AU102">
            <v>0</v>
          </cell>
          <cell r="AV102">
            <v>1</v>
          </cell>
          <cell r="AW102">
            <v>5</v>
          </cell>
          <cell r="AX102">
            <v>1</v>
          </cell>
          <cell r="AY102">
            <v>7</v>
          </cell>
          <cell r="AZ102">
            <v>5</v>
          </cell>
          <cell r="BA102">
            <v>32</v>
          </cell>
          <cell r="BB102">
            <v>26</v>
          </cell>
          <cell r="BC102">
            <v>35</v>
          </cell>
          <cell r="BD102">
            <v>98</v>
          </cell>
          <cell r="BE102">
            <v>5</v>
          </cell>
          <cell r="BF102">
            <v>30</v>
          </cell>
          <cell r="BG102">
            <v>21</v>
          </cell>
          <cell r="BH102">
            <v>34</v>
          </cell>
          <cell r="BI102">
            <v>90</v>
          </cell>
          <cell r="BJ102">
            <v>0</v>
          </cell>
          <cell r="BK102">
            <v>2</v>
          </cell>
        </row>
        <row r="103">
          <cell r="A103">
            <v>2426</v>
          </cell>
          <cell r="B103" t="str">
            <v>下京</v>
          </cell>
          <cell r="C103" t="str">
            <v>大谷保育園</v>
          </cell>
          <cell r="D103">
            <v>3</v>
          </cell>
          <cell r="E103">
            <v>60</v>
          </cell>
          <cell r="F103">
            <v>1</v>
          </cell>
          <cell r="G103">
            <v>6</v>
          </cell>
          <cell r="H103">
            <v>21</v>
          </cell>
          <cell r="I103">
            <v>13</v>
          </cell>
          <cell r="J103">
            <v>26</v>
          </cell>
          <cell r="K103">
            <v>66</v>
          </cell>
          <cell r="L103">
            <v>6</v>
          </cell>
          <cell r="M103">
            <v>19</v>
          </cell>
          <cell r="N103">
            <v>11</v>
          </cell>
          <cell r="O103">
            <v>24</v>
          </cell>
          <cell r="P103">
            <v>60</v>
          </cell>
          <cell r="Q103">
            <v>0</v>
          </cell>
          <cell r="R103">
            <v>2</v>
          </cell>
          <cell r="S103">
            <v>2</v>
          </cell>
          <cell r="T103">
            <v>2</v>
          </cell>
          <cell r="U103">
            <v>6</v>
          </cell>
          <cell r="V103">
            <v>6</v>
          </cell>
          <cell r="W103">
            <v>20</v>
          </cell>
          <cell r="X103">
            <v>13</v>
          </cell>
          <cell r="Y103">
            <v>26</v>
          </cell>
          <cell r="Z103">
            <v>65</v>
          </cell>
          <cell r="AA103">
            <v>6</v>
          </cell>
          <cell r="AB103">
            <v>19</v>
          </cell>
          <cell r="AC103">
            <v>11</v>
          </cell>
          <cell r="AD103">
            <v>24</v>
          </cell>
          <cell r="AE103">
            <v>60</v>
          </cell>
          <cell r="AF103">
            <v>0</v>
          </cell>
          <cell r="AG103">
            <v>1</v>
          </cell>
          <cell r="AH103">
            <v>2</v>
          </cell>
          <cell r="AI103">
            <v>2</v>
          </cell>
          <cell r="AJ103">
            <v>5</v>
          </cell>
          <cell r="AK103">
            <v>5</v>
          </cell>
          <cell r="AL103">
            <v>21</v>
          </cell>
          <cell r="AM103">
            <v>13</v>
          </cell>
          <cell r="AN103">
            <v>26</v>
          </cell>
          <cell r="AO103">
            <v>65</v>
          </cell>
          <cell r="AP103">
            <v>5</v>
          </cell>
          <cell r="AQ103">
            <v>20</v>
          </cell>
          <cell r="AR103">
            <v>11</v>
          </cell>
          <cell r="AS103">
            <v>24</v>
          </cell>
          <cell r="AT103">
            <v>60</v>
          </cell>
          <cell r="AU103">
            <v>0</v>
          </cell>
          <cell r="AV103">
            <v>1</v>
          </cell>
          <cell r="AW103">
            <v>2</v>
          </cell>
          <cell r="AX103">
            <v>2</v>
          </cell>
          <cell r="AY103">
            <v>5</v>
          </cell>
          <cell r="AZ103">
            <v>5</v>
          </cell>
          <cell r="BA103">
            <v>21</v>
          </cell>
          <cell r="BB103">
            <v>13</v>
          </cell>
          <cell r="BC103">
            <v>26</v>
          </cell>
          <cell r="BD103">
            <v>65</v>
          </cell>
          <cell r="BE103">
            <v>5</v>
          </cell>
          <cell r="BF103">
            <v>20</v>
          </cell>
          <cell r="BG103">
            <v>11</v>
          </cell>
          <cell r="BH103">
            <v>24</v>
          </cell>
          <cell r="BI103">
            <v>60</v>
          </cell>
          <cell r="BJ103">
            <v>0</v>
          </cell>
          <cell r="BK103">
            <v>1</v>
          </cell>
        </row>
        <row r="104">
          <cell r="A104">
            <v>2427</v>
          </cell>
          <cell r="B104" t="str">
            <v>下京</v>
          </cell>
          <cell r="C104" t="str">
            <v>たちばな保育園</v>
          </cell>
          <cell r="D104">
            <v>3</v>
          </cell>
          <cell r="E104">
            <v>60</v>
          </cell>
          <cell r="F104">
            <v>2</v>
          </cell>
          <cell r="G104">
            <v>0</v>
          </cell>
          <cell r="H104">
            <v>21</v>
          </cell>
          <cell r="I104">
            <v>12</v>
          </cell>
          <cell r="J104">
            <v>22</v>
          </cell>
          <cell r="K104">
            <v>55</v>
          </cell>
          <cell r="L104">
            <v>0</v>
          </cell>
          <cell r="M104">
            <v>21</v>
          </cell>
          <cell r="N104">
            <v>12</v>
          </cell>
          <cell r="O104">
            <v>22</v>
          </cell>
          <cell r="P104">
            <v>55</v>
          </cell>
          <cell r="Q104">
            <v>0</v>
          </cell>
          <cell r="R104">
            <v>0</v>
          </cell>
          <cell r="S104">
            <v>0</v>
          </cell>
          <cell r="T104">
            <v>0</v>
          </cell>
          <cell r="U104">
            <v>0</v>
          </cell>
          <cell r="V104">
            <v>1</v>
          </cell>
          <cell r="W104">
            <v>21</v>
          </cell>
          <cell r="X104">
            <v>12</v>
          </cell>
          <cell r="Y104">
            <v>22</v>
          </cell>
          <cell r="Z104">
            <v>56</v>
          </cell>
          <cell r="AA104">
            <v>1</v>
          </cell>
          <cell r="AB104">
            <v>21</v>
          </cell>
          <cell r="AC104">
            <v>12</v>
          </cell>
          <cell r="AD104">
            <v>22</v>
          </cell>
          <cell r="AE104">
            <v>56</v>
          </cell>
          <cell r="AF104">
            <v>0</v>
          </cell>
          <cell r="AG104">
            <v>0</v>
          </cell>
          <cell r="AH104">
            <v>0</v>
          </cell>
          <cell r="AI104">
            <v>0</v>
          </cell>
          <cell r="AJ104">
            <v>0</v>
          </cell>
          <cell r="AK104">
            <v>1</v>
          </cell>
          <cell r="AL104">
            <v>23</v>
          </cell>
          <cell r="AM104">
            <v>12</v>
          </cell>
          <cell r="AN104">
            <v>22</v>
          </cell>
          <cell r="AO104">
            <v>58</v>
          </cell>
          <cell r="AP104">
            <v>1</v>
          </cell>
          <cell r="AQ104">
            <v>23</v>
          </cell>
          <cell r="AR104">
            <v>12</v>
          </cell>
          <cell r="AS104">
            <v>22</v>
          </cell>
          <cell r="AT104">
            <v>58</v>
          </cell>
          <cell r="AU104">
            <v>0</v>
          </cell>
          <cell r="AV104">
            <v>0</v>
          </cell>
          <cell r="AW104">
            <v>0</v>
          </cell>
          <cell r="AX104">
            <v>0</v>
          </cell>
          <cell r="AY104">
            <v>0</v>
          </cell>
          <cell r="AZ104">
            <v>1</v>
          </cell>
          <cell r="BA104">
            <v>22</v>
          </cell>
          <cell r="BB104">
            <v>12</v>
          </cell>
          <cell r="BC104">
            <v>22</v>
          </cell>
          <cell r="BD104">
            <v>57</v>
          </cell>
          <cell r="BE104">
            <v>1</v>
          </cell>
          <cell r="BF104">
            <v>22</v>
          </cell>
          <cell r="BG104">
            <v>12</v>
          </cell>
          <cell r="BH104">
            <v>22</v>
          </cell>
          <cell r="BI104">
            <v>57</v>
          </cell>
          <cell r="BJ104">
            <v>0</v>
          </cell>
          <cell r="BK104">
            <v>0</v>
          </cell>
        </row>
        <row r="105">
          <cell r="A105">
            <v>2428</v>
          </cell>
          <cell r="B105" t="str">
            <v>下京</v>
          </cell>
          <cell r="C105" t="str">
            <v>下京保育所</v>
          </cell>
          <cell r="D105">
            <v>3</v>
          </cell>
          <cell r="E105">
            <v>120</v>
          </cell>
          <cell r="F105">
            <v>1</v>
          </cell>
          <cell r="G105">
            <v>8</v>
          </cell>
          <cell r="H105">
            <v>44</v>
          </cell>
          <cell r="I105">
            <v>23</v>
          </cell>
          <cell r="J105">
            <v>46</v>
          </cell>
          <cell r="K105">
            <v>121</v>
          </cell>
          <cell r="L105">
            <v>7</v>
          </cell>
          <cell r="M105">
            <v>44</v>
          </cell>
          <cell r="N105">
            <v>23</v>
          </cell>
          <cell r="O105">
            <v>46</v>
          </cell>
          <cell r="P105">
            <v>120</v>
          </cell>
          <cell r="Q105">
            <v>1</v>
          </cell>
          <cell r="R105">
            <v>0</v>
          </cell>
          <cell r="S105">
            <v>0</v>
          </cell>
          <cell r="T105">
            <v>0</v>
          </cell>
          <cell r="U105">
            <v>1</v>
          </cell>
          <cell r="V105">
            <v>8</v>
          </cell>
          <cell r="W105">
            <v>44</v>
          </cell>
          <cell r="X105">
            <v>23</v>
          </cell>
          <cell r="Y105">
            <v>46</v>
          </cell>
          <cell r="Z105">
            <v>121</v>
          </cell>
          <cell r="AA105">
            <v>7</v>
          </cell>
          <cell r="AB105">
            <v>44</v>
          </cell>
          <cell r="AC105">
            <v>23</v>
          </cell>
          <cell r="AD105">
            <v>46</v>
          </cell>
          <cell r="AE105">
            <v>120</v>
          </cell>
          <cell r="AF105">
            <v>1</v>
          </cell>
          <cell r="AG105">
            <v>0</v>
          </cell>
          <cell r="AH105">
            <v>0</v>
          </cell>
          <cell r="AI105">
            <v>0</v>
          </cell>
          <cell r="AJ105">
            <v>1</v>
          </cell>
          <cell r="AK105">
            <v>8</v>
          </cell>
          <cell r="AL105">
            <v>44</v>
          </cell>
          <cell r="AM105">
            <v>25</v>
          </cell>
          <cell r="AN105">
            <v>46</v>
          </cell>
          <cell r="AO105">
            <v>123</v>
          </cell>
          <cell r="AP105">
            <v>7</v>
          </cell>
          <cell r="AQ105">
            <v>44</v>
          </cell>
          <cell r="AR105">
            <v>23</v>
          </cell>
          <cell r="AS105">
            <v>46</v>
          </cell>
          <cell r="AT105">
            <v>120</v>
          </cell>
          <cell r="AU105">
            <v>1</v>
          </cell>
          <cell r="AV105">
            <v>0</v>
          </cell>
          <cell r="AW105">
            <v>2</v>
          </cell>
          <cell r="AX105">
            <v>0</v>
          </cell>
          <cell r="AY105">
            <v>3</v>
          </cell>
          <cell r="AZ105">
            <v>8</v>
          </cell>
          <cell r="BA105">
            <v>44</v>
          </cell>
          <cell r="BB105">
            <v>24</v>
          </cell>
          <cell r="BC105">
            <v>47</v>
          </cell>
          <cell r="BD105">
            <v>123</v>
          </cell>
          <cell r="BE105">
            <v>7</v>
          </cell>
          <cell r="BF105">
            <v>44</v>
          </cell>
          <cell r="BG105">
            <v>23</v>
          </cell>
          <cell r="BH105">
            <v>46</v>
          </cell>
          <cell r="BI105">
            <v>120</v>
          </cell>
          <cell r="BJ105">
            <v>1</v>
          </cell>
          <cell r="BK105">
            <v>0</v>
          </cell>
        </row>
        <row r="106">
          <cell r="A106">
            <v>2429</v>
          </cell>
          <cell r="B106" t="str">
            <v>下京</v>
          </cell>
          <cell r="C106" t="str">
            <v>西七条保育所</v>
          </cell>
          <cell r="D106">
            <v>2</v>
          </cell>
          <cell r="E106">
            <v>120</v>
          </cell>
          <cell r="F106">
            <v>1</v>
          </cell>
          <cell r="G106">
            <v>12</v>
          </cell>
          <cell r="H106">
            <v>45</v>
          </cell>
          <cell r="I106">
            <v>23</v>
          </cell>
          <cell r="J106">
            <v>46</v>
          </cell>
          <cell r="K106">
            <v>126</v>
          </cell>
          <cell r="L106">
            <v>11</v>
          </cell>
          <cell r="M106">
            <v>45</v>
          </cell>
          <cell r="N106">
            <v>21</v>
          </cell>
          <cell r="O106">
            <v>43</v>
          </cell>
          <cell r="P106">
            <v>120</v>
          </cell>
          <cell r="Q106">
            <v>1</v>
          </cell>
          <cell r="R106">
            <v>0</v>
          </cell>
          <cell r="S106">
            <v>2</v>
          </cell>
          <cell r="T106">
            <v>3</v>
          </cell>
          <cell r="U106">
            <v>6</v>
          </cell>
          <cell r="V106">
            <v>12</v>
          </cell>
          <cell r="W106">
            <v>45</v>
          </cell>
          <cell r="X106">
            <v>23</v>
          </cell>
          <cell r="Y106">
            <v>49</v>
          </cell>
          <cell r="Z106">
            <v>129</v>
          </cell>
          <cell r="AA106">
            <v>11</v>
          </cell>
          <cell r="AB106">
            <v>45</v>
          </cell>
          <cell r="AC106">
            <v>21</v>
          </cell>
          <cell r="AD106">
            <v>43</v>
          </cell>
          <cell r="AE106">
            <v>120</v>
          </cell>
          <cell r="AF106">
            <v>1</v>
          </cell>
          <cell r="AG106">
            <v>0</v>
          </cell>
          <cell r="AH106">
            <v>2</v>
          </cell>
          <cell r="AI106">
            <v>6</v>
          </cell>
          <cell r="AJ106">
            <v>9</v>
          </cell>
          <cell r="AK106">
            <v>16</v>
          </cell>
          <cell r="AL106">
            <v>46</v>
          </cell>
          <cell r="AM106">
            <v>23</v>
          </cell>
          <cell r="AN106">
            <v>50</v>
          </cell>
          <cell r="AO106">
            <v>135</v>
          </cell>
          <cell r="AP106">
            <v>11</v>
          </cell>
          <cell r="AQ106">
            <v>45</v>
          </cell>
          <cell r="AR106">
            <v>21</v>
          </cell>
          <cell r="AS106">
            <v>43</v>
          </cell>
          <cell r="AT106">
            <v>120</v>
          </cell>
          <cell r="AU106">
            <v>5</v>
          </cell>
          <cell r="AV106">
            <v>1</v>
          </cell>
          <cell r="AW106">
            <v>2</v>
          </cell>
          <cell r="AX106">
            <v>7</v>
          </cell>
          <cell r="AY106">
            <v>15</v>
          </cell>
          <cell r="AZ106">
            <v>15</v>
          </cell>
          <cell r="BA106">
            <v>46</v>
          </cell>
          <cell r="BB106">
            <v>23</v>
          </cell>
          <cell r="BC106">
            <v>50</v>
          </cell>
          <cell r="BD106">
            <v>134</v>
          </cell>
          <cell r="BE106">
            <v>11</v>
          </cell>
          <cell r="BF106">
            <v>45</v>
          </cell>
          <cell r="BG106">
            <v>21</v>
          </cell>
          <cell r="BH106">
            <v>43</v>
          </cell>
          <cell r="BI106">
            <v>120</v>
          </cell>
          <cell r="BJ106">
            <v>4</v>
          </cell>
          <cell r="BK106">
            <v>1</v>
          </cell>
        </row>
        <row r="107">
          <cell r="A107">
            <v>2621</v>
          </cell>
          <cell r="B107" t="str">
            <v>南</v>
          </cell>
          <cell r="C107" t="str">
            <v>上鳥羽保育園</v>
          </cell>
          <cell r="D107">
            <v>3</v>
          </cell>
          <cell r="E107">
            <v>60</v>
          </cell>
          <cell r="F107">
            <v>1</v>
          </cell>
          <cell r="G107">
            <v>5</v>
          </cell>
          <cell r="H107">
            <v>19</v>
          </cell>
          <cell r="I107">
            <v>12</v>
          </cell>
          <cell r="J107">
            <v>32</v>
          </cell>
          <cell r="K107">
            <v>68</v>
          </cell>
          <cell r="L107">
            <v>5</v>
          </cell>
          <cell r="M107">
            <v>19</v>
          </cell>
          <cell r="N107">
            <v>7</v>
          </cell>
          <cell r="O107">
            <v>29</v>
          </cell>
          <cell r="P107">
            <v>60</v>
          </cell>
          <cell r="Q107">
            <v>0</v>
          </cell>
          <cell r="R107">
            <v>0</v>
          </cell>
          <cell r="S107">
            <v>5</v>
          </cell>
          <cell r="T107">
            <v>3</v>
          </cell>
          <cell r="U107">
            <v>8</v>
          </cell>
          <cell r="V107">
            <v>6</v>
          </cell>
          <cell r="W107">
            <v>20</v>
          </cell>
          <cell r="X107">
            <v>11</v>
          </cell>
          <cell r="Y107">
            <v>32</v>
          </cell>
          <cell r="Z107">
            <v>69</v>
          </cell>
          <cell r="AA107">
            <v>5</v>
          </cell>
          <cell r="AB107">
            <v>19</v>
          </cell>
          <cell r="AC107">
            <v>7</v>
          </cell>
          <cell r="AD107">
            <v>29</v>
          </cell>
          <cell r="AE107">
            <v>60</v>
          </cell>
          <cell r="AF107">
            <v>1</v>
          </cell>
          <cell r="AG107">
            <v>1</v>
          </cell>
          <cell r="AH107">
            <v>4</v>
          </cell>
          <cell r="AI107">
            <v>3</v>
          </cell>
          <cell r="AJ107">
            <v>9</v>
          </cell>
          <cell r="AK107">
            <v>6</v>
          </cell>
          <cell r="AL107">
            <v>20</v>
          </cell>
          <cell r="AM107">
            <v>11</v>
          </cell>
          <cell r="AN107">
            <v>32</v>
          </cell>
          <cell r="AO107">
            <v>69</v>
          </cell>
          <cell r="AP107">
            <v>5</v>
          </cell>
          <cell r="AQ107">
            <v>19</v>
          </cell>
          <cell r="AR107">
            <v>7</v>
          </cell>
          <cell r="AS107">
            <v>29</v>
          </cell>
          <cell r="AT107">
            <v>60</v>
          </cell>
          <cell r="AU107">
            <v>1</v>
          </cell>
          <cell r="AV107">
            <v>1</v>
          </cell>
          <cell r="AW107">
            <v>4</v>
          </cell>
          <cell r="AX107">
            <v>3</v>
          </cell>
          <cell r="AY107">
            <v>9</v>
          </cell>
          <cell r="AZ107">
            <v>7</v>
          </cell>
          <cell r="BA107">
            <v>20</v>
          </cell>
          <cell r="BB107">
            <v>12</v>
          </cell>
          <cell r="BC107">
            <v>32</v>
          </cell>
          <cell r="BD107">
            <v>71</v>
          </cell>
          <cell r="BE107">
            <v>5</v>
          </cell>
          <cell r="BF107">
            <v>19</v>
          </cell>
          <cell r="BG107">
            <v>7</v>
          </cell>
          <cell r="BH107">
            <v>29</v>
          </cell>
          <cell r="BI107">
            <v>60</v>
          </cell>
          <cell r="BJ107">
            <v>2</v>
          </cell>
          <cell r="BK107">
            <v>1</v>
          </cell>
        </row>
        <row r="108">
          <cell r="A108">
            <v>2622</v>
          </cell>
          <cell r="B108" t="str">
            <v>南</v>
          </cell>
          <cell r="C108" t="str">
            <v>吉祥院保育園</v>
          </cell>
          <cell r="D108">
            <v>3</v>
          </cell>
          <cell r="E108">
            <v>120</v>
          </cell>
          <cell r="F108">
            <v>1</v>
          </cell>
          <cell r="G108">
            <v>6</v>
          </cell>
          <cell r="H108">
            <v>42</v>
          </cell>
          <cell r="I108">
            <v>25</v>
          </cell>
          <cell r="J108">
            <v>51</v>
          </cell>
          <cell r="K108">
            <v>124</v>
          </cell>
          <cell r="L108">
            <v>6</v>
          </cell>
          <cell r="M108">
            <v>42</v>
          </cell>
          <cell r="N108">
            <v>23</v>
          </cell>
          <cell r="O108">
            <v>49</v>
          </cell>
          <cell r="P108">
            <v>120</v>
          </cell>
          <cell r="Q108">
            <v>0</v>
          </cell>
          <cell r="R108">
            <v>0</v>
          </cell>
          <cell r="S108">
            <v>2</v>
          </cell>
          <cell r="T108">
            <v>2</v>
          </cell>
          <cell r="U108">
            <v>4</v>
          </cell>
          <cell r="V108">
            <v>6</v>
          </cell>
          <cell r="W108">
            <v>42</v>
          </cell>
          <cell r="X108">
            <v>25</v>
          </cell>
          <cell r="Y108">
            <v>52</v>
          </cell>
          <cell r="Z108">
            <v>125</v>
          </cell>
          <cell r="AA108">
            <v>6</v>
          </cell>
          <cell r="AB108">
            <v>42</v>
          </cell>
          <cell r="AC108">
            <v>23</v>
          </cell>
          <cell r="AD108">
            <v>49</v>
          </cell>
          <cell r="AE108">
            <v>120</v>
          </cell>
          <cell r="AF108">
            <v>0</v>
          </cell>
          <cell r="AG108">
            <v>0</v>
          </cell>
          <cell r="AH108">
            <v>2</v>
          </cell>
          <cell r="AI108">
            <v>3</v>
          </cell>
          <cell r="AJ108">
            <v>5</v>
          </cell>
          <cell r="AK108">
            <v>6</v>
          </cell>
          <cell r="AL108">
            <v>42</v>
          </cell>
          <cell r="AM108">
            <v>25</v>
          </cell>
          <cell r="AN108">
            <v>52</v>
          </cell>
          <cell r="AO108">
            <v>125</v>
          </cell>
          <cell r="AP108">
            <v>6</v>
          </cell>
          <cell r="AQ108">
            <v>42</v>
          </cell>
          <cell r="AR108">
            <v>23</v>
          </cell>
          <cell r="AS108">
            <v>49</v>
          </cell>
          <cell r="AT108">
            <v>120</v>
          </cell>
          <cell r="AU108">
            <v>0</v>
          </cell>
          <cell r="AV108">
            <v>0</v>
          </cell>
          <cell r="AW108">
            <v>2</v>
          </cell>
          <cell r="AX108">
            <v>3</v>
          </cell>
          <cell r="AY108">
            <v>5</v>
          </cell>
          <cell r="AZ108">
            <v>7</v>
          </cell>
          <cell r="BA108">
            <v>41</v>
          </cell>
          <cell r="BB108">
            <v>25</v>
          </cell>
          <cell r="BC108">
            <v>52</v>
          </cell>
          <cell r="BD108">
            <v>125</v>
          </cell>
          <cell r="BE108">
            <v>7</v>
          </cell>
          <cell r="BF108">
            <v>41</v>
          </cell>
          <cell r="BG108">
            <v>23</v>
          </cell>
          <cell r="BH108">
            <v>49</v>
          </cell>
          <cell r="BI108">
            <v>120</v>
          </cell>
          <cell r="BJ108">
            <v>0</v>
          </cell>
          <cell r="BK108">
            <v>0</v>
          </cell>
        </row>
        <row r="109">
          <cell r="A109">
            <v>2623</v>
          </cell>
          <cell r="B109" t="str">
            <v>南</v>
          </cell>
          <cell r="C109" t="str">
            <v>松ノ木保育所</v>
          </cell>
          <cell r="D109">
            <v>2</v>
          </cell>
          <cell r="E109">
            <v>60</v>
          </cell>
          <cell r="F109">
            <v>1</v>
          </cell>
          <cell r="G109">
            <v>6</v>
          </cell>
          <cell r="H109">
            <v>12</v>
          </cell>
          <cell r="I109">
            <v>11</v>
          </cell>
          <cell r="J109">
            <v>26</v>
          </cell>
          <cell r="K109">
            <v>55</v>
          </cell>
          <cell r="L109">
            <v>6</v>
          </cell>
          <cell r="M109">
            <v>12</v>
          </cell>
          <cell r="N109">
            <v>11</v>
          </cell>
          <cell r="O109">
            <v>26</v>
          </cell>
          <cell r="P109">
            <v>55</v>
          </cell>
          <cell r="Q109">
            <v>0</v>
          </cell>
          <cell r="R109">
            <v>0</v>
          </cell>
          <cell r="S109">
            <v>0</v>
          </cell>
          <cell r="T109">
            <v>0</v>
          </cell>
          <cell r="U109">
            <v>0</v>
          </cell>
          <cell r="V109">
            <v>6</v>
          </cell>
          <cell r="W109">
            <v>11</v>
          </cell>
          <cell r="X109">
            <v>11</v>
          </cell>
          <cell r="Y109">
            <v>26</v>
          </cell>
          <cell r="Z109">
            <v>54</v>
          </cell>
          <cell r="AA109">
            <v>6</v>
          </cell>
          <cell r="AB109">
            <v>11</v>
          </cell>
          <cell r="AC109">
            <v>11</v>
          </cell>
          <cell r="AD109">
            <v>26</v>
          </cell>
          <cell r="AE109">
            <v>54</v>
          </cell>
          <cell r="AF109">
            <v>0</v>
          </cell>
          <cell r="AG109">
            <v>0</v>
          </cell>
          <cell r="AH109">
            <v>0</v>
          </cell>
          <cell r="AI109">
            <v>0</v>
          </cell>
          <cell r="AJ109">
            <v>0</v>
          </cell>
          <cell r="AK109">
            <v>6</v>
          </cell>
          <cell r="AL109">
            <v>12</v>
          </cell>
          <cell r="AM109">
            <v>11</v>
          </cell>
          <cell r="AN109">
            <v>26</v>
          </cell>
          <cell r="AO109">
            <v>55</v>
          </cell>
          <cell r="AP109">
            <v>6</v>
          </cell>
          <cell r="AQ109">
            <v>12</v>
          </cell>
          <cell r="AR109">
            <v>11</v>
          </cell>
          <cell r="AS109">
            <v>26</v>
          </cell>
          <cell r="AT109">
            <v>55</v>
          </cell>
          <cell r="AU109">
            <v>0</v>
          </cell>
          <cell r="AV109">
            <v>0</v>
          </cell>
          <cell r="AW109">
            <v>0</v>
          </cell>
          <cell r="AX109">
            <v>0</v>
          </cell>
          <cell r="AY109">
            <v>0</v>
          </cell>
          <cell r="AZ109">
            <v>6</v>
          </cell>
          <cell r="BA109">
            <v>12</v>
          </cell>
          <cell r="BB109">
            <v>10</v>
          </cell>
          <cell r="BC109">
            <v>27</v>
          </cell>
          <cell r="BD109">
            <v>55</v>
          </cell>
          <cell r="BE109">
            <v>6</v>
          </cell>
          <cell r="BF109">
            <v>12</v>
          </cell>
          <cell r="BG109">
            <v>10</v>
          </cell>
          <cell r="BH109">
            <v>27</v>
          </cell>
          <cell r="BI109">
            <v>55</v>
          </cell>
          <cell r="BJ109">
            <v>0</v>
          </cell>
          <cell r="BK109">
            <v>0</v>
          </cell>
        </row>
        <row r="110">
          <cell r="A110">
            <v>2624</v>
          </cell>
          <cell r="B110" t="str">
            <v>南</v>
          </cell>
          <cell r="C110" t="str">
            <v>塔南保育園</v>
          </cell>
          <cell r="D110">
            <v>3</v>
          </cell>
          <cell r="E110">
            <v>60</v>
          </cell>
          <cell r="F110">
            <v>1</v>
          </cell>
          <cell r="G110">
            <v>3</v>
          </cell>
          <cell r="H110">
            <v>21</v>
          </cell>
          <cell r="I110">
            <v>17</v>
          </cell>
          <cell r="J110">
            <v>21</v>
          </cell>
          <cell r="K110">
            <v>62</v>
          </cell>
          <cell r="L110">
            <v>3</v>
          </cell>
          <cell r="M110">
            <v>21</v>
          </cell>
          <cell r="N110">
            <v>16</v>
          </cell>
          <cell r="O110">
            <v>20</v>
          </cell>
          <cell r="P110">
            <v>60</v>
          </cell>
          <cell r="Q110">
            <v>0</v>
          </cell>
          <cell r="R110">
            <v>0</v>
          </cell>
          <cell r="S110">
            <v>1</v>
          </cell>
          <cell r="T110">
            <v>1</v>
          </cell>
          <cell r="U110">
            <v>2</v>
          </cell>
          <cell r="V110">
            <v>4</v>
          </cell>
          <cell r="W110">
            <v>21</v>
          </cell>
          <cell r="X110">
            <v>16</v>
          </cell>
          <cell r="Y110">
            <v>22</v>
          </cell>
          <cell r="Z110">
            <v>63</v>
          </cell>
          <cell r="AA110">
            <v>4</v>
          </cell>
          <cell r="AB110">
            <v>21</v>
          </cell>
          <cell r="AC110">
            <v>15</v>
          </cell>
          <cell r="AD110">
            <v>20</v>
          </cell>
          <cell r="AE110">
            <v>60</v>
          </cell>
          <cell r="AF110">
            <v>0</v>
          </cell>
          <cell r="AG110">
            <v>0</v>
          </cell>
          <cell r="AH110">
            <v>1</v>
          </cell>
          <cell r="AI110">
            <v>2</v>
          </cell>
          <cell r="AJ110">
            <v>3</v>
          </cell>
          <cell r="AK110">
            <v>5</v>
          </cell>
          <cell r="AL110">
            <v>21</v>
          </cell>
          <cell r="AM110">
            <v>16</v>
          </cell>
          <cell r="AN110">
            <v>22</v>
          </cell>
          <cell r="AO110">
            <v>64</v>
          </cell>
          <cell r="AP110">
            <v>4</v>
          </cell>
          <cell r="AQ110">
            <v>21</v>
          </cell>
          <cell r="AR110">
            <v>15</v>
          </cell>
          <cell r="AS110">
            <v>20</v>
          </cell>
          <cell r="AT110">
            <v>60</v>
          </cell>
          <cell r="AU110">
            <v>1</v>
          </cell>
          <cell r="AV110">
            <v>0</v>
          </cell>
          <cell r="AW110">
            <v>1</v>
          </cell>
          <cell r="AX110">
            <v>2</v>
          </cell>
          <cell r="AY110">
            <v>4</v>
          </cell>
          <cell r="AZ110">
            <v>6</v>
          </cell>
          <cell r="BA110">
            <v>21</v>
          </cell>
          <cell r="BB110">
            <v>16</v>
          </cell>
          <cell r="BC110">
            <v>22</v>
          </cell>
          <cell r="BD110">
            <v>65</v>
          </cell>
          <cell r="BE110">
            <v>4</v>
          </cell>
          <cell r="BF110">
            <v>21</v>
          </cell>
          <cell r="BG110">
            <v>15</v>
          </cell>
          <cell r="BH110">
            <v>20</v>
          </cell>
          <cell r="BI110">
            <v>60</v>
          </cell>
          <cell r="BJ110">
            <v>2</v>
          </cell>
          <cell r="BK110">
            <v>0</v>
          </cell>
        </row>
        <row r="111">
          <cell r="A111">
            <v>2625</v>
          </cell>
          <cell r="B111" t="str">
            <v>南</v>
          </cell>
          <cell r="C111" t="str">
            <v>東寺保育園</v>
          </cell>
          <cell r="D111">
            <v>3</v>
          </cell>
          <cell r="E111">
            <v>60</v>
          </cell>
          <cell r="F111">
            <v>2</v>
          </cell>
          <cell r="G111">
            <v>1</v>
          </cell>
          <cell r="H111">
            <v>21</v>
          </cell>
          <cell r="I111">
            <v>18</v>
          </cell>
          <cell r="J111">
            <v>29</v>
          </cell>
          <cell r="K111">
            <v>69</v>
          </cell>
          <cell r="L111">
            <v>1</v>
          </cell>
          <cell r="M111">
            <v>20</v>
          </cell>
          <cell r="N111">
            <v>14</v>
          </cell>
          <cell r="O111">
            <v>25</v>
          </cell>
          <cell r="P111">
            <v>60</v>
          </cell>
          <cell r="Q111">
            <v>0</v>
          </cell>
          <cell r="R111">
            <v>1</v>
          </cell>
          <cell r="S111">
            <v>4</v>
          </cell>
          <cell r="T111">
            <v>4</v>
          </cell>
          <cell r="U111">
            <v>9</v>
          </cell>
          <cell r="V111">
            <v>1</v>
          </cell>
          <cell r="W111">
            <v>23</v>
          </cell>
          <cell r="X111">
            <v>19</v>
          </cell>
          <cell r="Y111">
            <v>30</v>
          </cell>
          <cell r="Z111">
            <v>73</v>
          </cell>
          <cell r="AA111">
            <v>1</v>
          </cell>
          <cell r="AB111">
            <v>20</v>
          </cell>
          <cell r="AC111">
            <v>14</v>
          </cell>
          <cell r="AD111">
            <v>25</v>
          </cell>
          <cell r="AE111">
            <v>60</v>
          </cell>
          <cell r="AF111">
            <v>0</v>
          </cell>
          <cell r="AG111">
            <v>3</v>
          </cell>
          <cell r="AH111">
            <v>5</v>
          </cell>
          <cell r="AI111">
            <v>5</v>
          </cell>
          <cell r="AJ111">
            <v>13</v>
          </cell>
          <cell r="AK111">
            <v>1</v>
          </cell>
          <cell r="AL111">
            <v>23</v>
          </cell>
          <cell r="AM111">
            <v>18</v>
          </cell>
          <cell r="AN111">
            <v>29</v>
          </cell>
          <cell r="AO111">
            <v>71</v>
          </cell>
          <cell r="AP111">
            <v>1</v>
          </cell>
          <cell r="AQ111">
            <v>20</v>
          </cell>
          <cell r="AR111">
            <v>15</v>
          </cell>
          <cell r="AS111">
            <v>24</v>
          </cell>
          <cell r="AT111">
            <v>60</v>
          </cell>
          <cell r="AU111">
            <v>0</v>
          </cell>
          <cell r="AV111">
            <v>3</v>
          </cell>
          <cell r="AW111">
            <v>3</v>
          </cell>
          <cell r="AX111">
            <v>5</v>
          </cell>
          <cell r="AY111">
            <v>11</v>
          </cell>
          <cell r="AZ111">
            <v>1</v>
          </cell>
          <cell r="BA111">
            <v>25</v>
          </cell>
          <cell r="BB111">
            <v>18</v>
          </cell>
          <cell r="BC111">
            <v>29</v>
          </cell>
          <cell r="BD111">
            <v>73</v>
          </cell>
          <cell r="BE111">
            <v>1</v>
          </cell>
          <cell r="BF111">
            <v>20</v>
          </cell>
          <cell r="BG111">
            <v>15</v>
          </cell>
          <cell r="BH111">
            <v>24</v>
          </cell>
          <cell r="BI111">
            <v>60</v>
          </cell>
          <cell r="BJ111">
            <v>0</v>
          </cell>
          <cell r="BK111">
            <v>5</v>
          </cell>
        </row>
        <row r="112">
          <cell r="A112">
            <v>2626</v>
          </cell>
          <cell r="B112" t="str">
            <v>南</v>
          </cell>
          <cell r="C112" t="str">
            <v>隨林寺保育園</v>
          </cell>
          <cell r="D112">
            <v>3</v>
          </cell>
          <cell r="E112">
            <v>90</v>
          </cell>
          <cell r="F112">
            <v>1</v>
          </cell>
          <cell r="G112">
            <v>4</v>
          </cell>
          <cell r="H112">
            <v>38</v>
          </cell>
          <cell r="I112">
            <v>18</v>
          </cell>
          <cell r="J112">
            <v>43</v>
          </cell>
          <cell r="K112">
            <v>103</v>
          </cell>
          <cell r="L112">
            <v>4</v>
          </cell>
          <cell r="M112">
            <v>38</v>
          </cell>
          <cell r="N112">
            <v>10</v>
          </cell>
          <cell r="O112">
            <v>38</v>
          </cell>
          <cell r="P112">
            <v>90</v>
          </cell>
          <cell r="Q112">
            <v>0</v>
          </cell>
          <cell r="R112">
            <v>0</v>
          </cell>
          <cell r="S112">
            <v>8</v>
          </cell>
          <cell r="T112">
            <v>5</v>
          </cell>
          <cell r="U112">
            <v>13</v>
          </cell>
          <cell r="V112">
            <v>4</v>
          </cell>
          <cell r="W112">
            <v>41</v>
          </cell>
          <cell r="X112">
            <v>18</v>
          </cell>
          <cell r="Y112">
            <v>43</v>
          </cell>
          <cell r="Z112">
            <v>106</v>
          </cell>
          <cell r="AA112">
            <v>4</v>
          </cell>
          <cell r="AB112">
            <v>39</v>
          </cell>
          <cell r="AC112">
            <v>10</v>
          </cell>
          <cell r="AD112">
            <v>37</v>
          </cell>
          <cell r="AE112">
            <v>90</v>
          </cell>
          <cell r="AF112">
            <v>0</v>
          </cell>
          <cell r="AG112">
            <v>2</v>
          </cell>
          <cell r="AH112">
            <v>8</v>
          </cell>
          <cell r="AI112">
            <v>6</v>
          </cell>
          <cell r="AJ112">
            <v>16</v>
          </cell>
          <cell r="AK112">
            <v>5</v>
          </cell>
          <cell r="AL112">
            <v>42</v>
          </cell>
          <cell r="AM112">
            <v>18</v>
          </cell>
          <cell r="AN112">
            <v>43</v>
          </cell>
          <cell r="AO112">
            <v>108</v>
          </cell>
          <cell r="AP112">
            <v>4</v>
          </cell>
          <cell r="AQ112">
            <v>39</v>
          </cell>
          <cell r="AR112">
            <v>10</v>
          </cell>
          <cell r="AS112">
            <v>37</v>
          </cell>
          <cell r="AT112">
            <v>90</v>
          </cell>
          <cell r="AU112">
            <v>1</v>
          </cell>
          <cell r="AV112">
            <v>3</v>
          </cell>
          <cell r="AW112">
            <v>8</v>
          </cell>
          <cell r="AX112">
            <v>6</v>
          </cell>
          <cell r="AY112">
            <v>18</v>
          </cell>
          <cell r="AZ112">
            <v>5</v>
          </cell>
          <cell r="BA112">
            <v>42</v>
          </cell>
          <cell r="BB112">
            <v>18</v>
          </cell>
          <cell r="BC112">
            <v>43</v>
          </cell>
          <cell r="BD112">
            <v>108</v>
          </cell>
          <cell r="BE112">
            <v>4</v>
          </cell>
          <cell r="BF112">
            <v>39</v>
          </cell>
          <cell r="BG112">
            <v>10</v>
          </cell>
          <cell r="BH112">
            <v>37</v>
          </cell>
          <cell r="BI112">
            <v>90</v>
          </cell>
          <cell r="BJ112">
            <v>1</v>
          </cell>
          <cell r="BK112">
            <v>3</v>
          </cell>
        </row>
        <row r="113">
          <cell r="A113">
            <v>2627</v>
          </cell>
          <cell r="B113" t="str">
            <v>南</v>
          </cell>
          <cell r="C113" t="str">
            <v>洛南幼児園</v>
          </cell>
          <cell r="D113">
            <v>3</v>
          </cell>
          <cell r="E113">
            <v>45</v>
          </cell>
          <cell r="F113">
            <v>1</v>
          </cell>
          <cell r="G113">
            <v>1</v>
          </cell>
          <cell r="H113">
            <v>14</v>
          </cell>
          <cell r="I113">
            <v>4</v>
          </cell>
          <cell r="J113">
            <v>11</v>
          </cell>
          <cell r="K113">
            <v>30</v>
          </cell>
          <cell r="L113">
            <v>1</v>
          </cell>
          <cell r="M113">
            <v>14</v>
          </cell>
          <cell r="N113">
            <v>4</v>
          </cell>
          <cell r="O113">
            <v>11</v>
          </cell>
          <cell r="P113">
            <v>30</v>
          </cell>
          <cell r="Q113">
            <v>0</v>
          </cell>
          <cell r="R113">
            <v>0</v>
          </cell>
          <cell r="S113">
            <v>0</v>
          </cell>
          <cell r="T113">
            <v>0</v>
          </cell>
          <cell r="U113">
            <v>0</v>
          </cell>
          <cell r="V113">
            <v>2</v>
          </cell>
          <cell r="W113">
            <v>14</v>
          </cell>
          <cell r="X113">
            <v>4</v>
          </cell>
          <cell r="Y113">
            <v>11</v>
          </cell>
          <cell r="Z113">
            <v>31</v>
          </cell>
          <cell r="AA113">
            <v>2</v>
          </cell>
          <cell r="AB113">
            <v>14</v>
          </cell>
          <cell r="AC113">
            <v>4</v>
          </cell>
          <cell r="AD113">
            <v>11</v>
          </cell>
          <cell r="AE113">
            <v>31</v>
          </cell>
          <cell r="AF113">
            <v>0</v>
          </cell>
          <cell r="AG113">
            <v>0</v>
          </cell>
          <cell r="AH113">
            <v>0</v>
          </cell>
          <cell r="AI113">
            <v>0</v>
          </cell>
          <cell r="AJ113">
            <v>0</v>
          </cell>
          <cell r="AK113">
            <v>2</v>
          </cell>
          <cell r="AL113">
            <v>14</v>
          </cell>
          <cell r="AM113">
            <v>4</v>
          </cell>
          <cell r="AN113">
            <v>11</v>
          </cell>
          <cell r="AO113">
            <v>31</v>
          </cell>
          <cell r="AP113">
            <v>2</v>
          </cell>
          <cell r="AQ113">
            <v>14</v>
          </cell>
          <cell r="AR113">
            <v>4</v>
          </cell>
          <cell r="AS113">
            <v>11</v>
          </cell>
          <cell r="AT113">
            <v>31</v>
          </cell>
          <cell r="AU113">
            <v>0</v>
          </cell>
          <cell r="AV113">
            <v>0</v>
          </cell>
          <cell r="AW113">
            <v>0</v>
          </cell>
          <cell r="AX113">
            <v>0</v>
          </cell>
          <cell r="AY113">
            <v>0</v>
          </cell>
          <cell r="AZ113">
            <v>2</v>
          </cell>
          <cell r="BA113">
            <v>13</v>
          </cell>
          <cell r="BB113">
            <v>4</v>
          </cell>
          <cell r="BC113">
            <v>11</v>
          </cell>
          <cell r="BD113">
            <v>30</v>
          </cell>
          <cell r="BE113">
            <v>2</v>
          </cell>
          <cell r="BF113">
            <v>13</v>
          </cell>
          <cell r="BG113">
            <v>4</v>
          </cell>
          <cell r="BH113">
            <v>11</v>
          </cell>
          <cell r="BI113">
            <v>30</v>
          </cell>
          <cell r="BJ113">
            <v>0</v>
          </cell>
          <cell r="BK113">
            <v>0</v>
          </cell>
        </row>
        <row r="114">
          <cell r="A114">
            <v>2628</v>
          </cell>
          <cell r="B114" t="str">
            <v>南</v>
          </cell>
          <cell r="C114" t="str">
            <v>法光院保育園</v>
          </cell>
          <cell r="D114">
            <v>3</v>
          </cell>
          <cell r="E114">
            <v>90</v>
          </cell>
          <cell r="F114">
            <v>1</v>
          </cell>
          <cell r="G114">
            <v>4</v>
          </cell>
          <cell r="H114">
            <v>33</v>
          </cell>
          <cell r="I114">
            <v>21</v>
          </cell>
          <cell r="J114">
            <v>43</v>
          </cell>
          <cell r="K114">
            <v>101</v>
          </cell>
          <cell r="L114">
            <v>4</v>
          </cell>
          <cell r="M114">
            <v>33</v>
          </cell>
          <cell r="N114">
            <v>15</v>
          </cell>
          <cell r="O114">
            <v>38</v>
          </cell>
          <cell r="P114">
            <v>90</v>
          </cell>
          <cell r="Q114">
            <v>0</v>
          </cell>
          <cell r="R114">
            <v>0</v>
          </cell>
          <cell r="S114">
            <v>6</v>
          </cell>
          <cell r="T114">
            <v>5</v>
          </cell>
          <cell r="U114">
            <v>11</v>
          </cell>
          <cell r="V114">
            <v>4</v>
          </cell>
          <cell r="W114">
            <v>34</v>
          </cell>
          <cell r="X114">
            <v>21</v>
          </cell>
          <cell r="Y114">
            <v>43</v>
          </cell>
          <cell r="Z114">
            <v>102</v>
          </cell>
          <cell r="AA114">
            <v>4</v>
          </cell>
          <cell r="AB114">
            <v>33</v>
          </cell>
          <cell r="AC114">
            <v>15</v>
          </cell>
          <cell r="AD114">
            <v>38</v>
          </cell>
          <cell r="AE114">
            <v>90</v>
          </cell>
          <cell r="AF114">
            <v>0</v>
          </cell>
          <cell r="AG114">
            <v>1</v>
          </cell>
          <cell r="AH114">
            <v>6</v>
          </cell>
          <cell r="AI114">
            <v>5</v>
          </cell>
          <cell r="AJ114">
            <v>12</v>
          </cell>
          <cell r="AK114">
            <v>4</v>
          </cell>
          <cell r="AL114">
            <v>34</v>
          </cell>
          <cell r="AM114">
            <v>21</v>
          </cell>
          <cell r="AN114">
            <v>43</v>
          </cell>
          <cell r="AO114">
            <v>102</v>
          </cell>
          <cell r="AP114">
            <v>4</v>
          </cell>
          <cell r="AQ114">
            <v>33</v>
          </cell>
          <cell r="AR114">
            <v>15</v>
          </cell>
          <cell r="AS114">
            <v>38</v>
          </cell>
          <cell r="AT114">
            <v>90</v>
          </cell>
          <cell r="AU114">
            <v>0</v>
          </cell>
          <cell r="AV114">
            <v>1</v>
          </cell>
          <cell r="AW114">
            <v>6</v>
          </cell>
          <cell r="AX114">
            <v>5</v>
          </cell>
          <cell r="AY114">
            <v>12</v>
          </cell>
          <cell r="AZ114">
            <v>4</v>
          </cell>
          <cell r="BA114">
            <v>35</v>
          </cell>
          <cell r="BB114">
            <v>20</v>
          </cell>
          <cell r="BC114">
            <v>43</v>
          </cell>
          <cell r="BD114">
            <v>102</v>
          </cell>
          <cell r="BE114">
            <v>4</v>
          </cell>
          <cell r="BF114">
            <v>34</v>
          </cell>
          <cell r="BG114">
            <v>14</v>
          </cell>
          <cell r="BH114">
            <v>38</v>
          </cell>
          <cell r="BI114">
            <v>90</v>
          </cell>
          <cell r="BJ114">
            <v>0</v>
          </cell>
          <cell r="BK114">
            <v>1</v>
          </cell>
        </row>
        <row r="115">
          <cell r="A115">
            <v>2629</v>
          </cell>
          <cell r="B115" t="str">
            <v>南</v>
          </cell>
          <cell r="C115" t="str">
            <v>東九条保育園</v>
          </cell>
          <cell r="D115">
            <v>3</v>
          </cell>
          <cell r="E115">
            <v>30</v>
          </cell>
          <cell r="F115">
            <v>1</v>
          </cell>
          <cell r="G115">
            <v>2</v>
          </cell>
          <cell r="H115">
            <v>7</v>
          </cell>
          <cell r="I115">
            <v>3</v>
          </cell>
          <cell r="J115">
            <v>9</v>
          </cell>
          <cell r="K115">
            <v>21</v>
          </cell>
          <cell r="L115">
            <v>2</v>
          </cell>
          <cell r="M115">
            <v>7</v>
          </cell>
          <cell r="N115">
            <v>3</v>
          </cell>
          <cell r="O115">
            <v>9</v>
          </cell>
          <cell r="P115">
            <v>21</v>
          </cell>
          <cell r="Q115">
            <v>0</v>
          </cell>
          <cell r="R115">
            <v>0</v>
          </cell>
          <cell r="S115">
            <v>0</v>
          </cell>
          <cell r="T115">
            <v>0</v>
          </cell>
          <cell r="U115">
            <v>0</v>
          </cell>
          <cell r="V115">
            <v>2</v>
          </cell>
          <cell r="W115">
            <v>7</v>
          </cell>
          <cell r="X115">
            <v>3</v>
          </cell>
          <cell r="Y115">
            <v>9</v>
          </cell>
          <cell r="Z115">
            <v>21</v>
          </cell>
          <cell r="AA115">
            <v>2</v>
          </cell>
          <cell r="AB115">
            <v>7</v>
          </cell>
          <cell r="AC115">
            <v>3</v>
          </cell>
          <cell r="AD115">
            <v>9</v>
          </cell>
          <cell r="AE115">
            <v>21</v>
          </cell>
          <cell r="AF115">
            <v>0</v>
          </cell>
          <cell r="AG115">
            <v>0</v>
          </cell>
          <cell r="AH115">
            <v>0</v>
          </cell>
          <cell r="AI115">
            <v>0</v>
          </cell>
          <cell r="AJ115">
            <v>0</v>
          </cell>
          <cell r="AK115">
            <v>2</v>
          </cell>
          <cell r="AL115">
            <v>7</v>
          </cell>
          <cell r="AM115">
            <v>3</v>
          </cell>
          <cell r="AN115">
            <v>9</v>
          </cell>
          <cell r="AO115">
            <v>21</v>
          </cell>
          <cell r="AP115">
            <v>2</v>
          </cell>
          <cell r="AQ115">
            <v>7</v>
          </cell>
          <cell r="AR115">
            <v>3</v>
          </cell>
          <cell r="AS115">
            <v>9</v>
          </cell>
          <cell r="AT115">
            <v>21</v>
          </cell>
          <cell r="AU115">
            <v>0</v>
          </cell>
          <cell r="AV115">
            <v>0</v>
          </cell>
          <cell r="AW115">
            <v>0</v>
          </cell>
          <cell r="AX115">
            <v>0</v>
          </cell>
          <cell r="AY115">
            <v>0</v>
          </cell>
          <cell r="AZ115">
            <v>2</v>
          </cell>
          <cell r="BA115">
            <v>8</v>
          </cell>
          <cell r="BB115">
            <v>4</v>
          </cell>
          <cell r="BC115">
            <v>9</v>
          </cell>
          <cell r="BD115">
            <v>23</v>
          </cell>
          <cell r="BE115">
            <v>2</v>
          </cell>
          <cell r="BF115">
            <v>8</v>
          </cell>
          <cell r="BG115">
            <v>4</v>
          </cell>
          <cell r="BH115">
            <v>9</v>
          </cell>
          <cell r="BI115">
            <v>23</v>
          </cell>
          <cell r="BJ115">
            <v>0</v>
          </cell>
          <cell r="BK115">
            <v>0</v>
          </cell>
        </row>
        <row r="116">
          <cell r="A116">
            <v>2630</v>
          </cell>
          <cell r="B116" t="str">
            <v>南</v>
          </cell>
          <cell r="C116" t="str">
            <v>東和保育園</v>
          </cell>
          <cell r="D116">
            <v>3</v>
          </cell>
          <cell r="E116">
            <v>60</v>
          </cell>
          <cell r="F116">
            <v>3</v>
          </cell>
          <cell r="G116">
            <v>5</v>
          </cell>
          <cell r="H116">
            <v>18</v>
          </cell>
          <cell r="I116">
            <v>14</v>
          </cell>
          <cell r="J116">
            <v>27</v>
          </cell>
          <cell r="K116">
            <v>64</v>
          </cell>
          <cell r="L116">
            <v>5</v>
          </cell>
          <cell r="M116">
            <v>18</v>
          </cell>
          <cell r="N116">
            <v>11</v>
          </cell>
          <cell r="O116">
            <v>26</v>
          </cell>
          <cell r="P116">
            <v>60</v>
          </cell>
          <cell r="Q116">
            <v>0</v>
          </cell>
          <cell r="R116">
            <v>0</v>
          </cell>
          <cell r="S116">
            <v>3</v>
          </cell>
          <cell r="T116">
            <v>1</v>
          </cell>
          <cell r="U116">
            <v>4</v>
          </cell>
          <cell r="V116">
            <v>6</v>
          </cell>
          <cell r="W116">
            <v>18</v>
          </cell>
          <cell r="X116">
            <v>14</v>
          </cell>
          <cell r="Y116">
            <v>27</v>
          </cell>
          <cell r="Z116">
            <v>65</v>
          </cell>
          <cell r="AA116">
            <v>5</v>
          </cell>
          <cell r="AB116">
            <v>18</v>
          </cell>
          <cell r="AC116">
            <v>11</v>
          </cell>
          <cell r="AD116">
            <v>26</v>
          </cell>
          <cell r="AE116">
            <v>60</v>
          </cell>
          <cell r="AF116">
            <v>1</v>
          </cell>
          <cell r="AG116">
            <v>0</v>
          </cell>
          <cell r="AH116">
            <v>3</v>
          </cell>
          <cell r="AI116">
            <v>1</v>
          </cell>
          <cell r="AJ116">
            <v>5</v>
          </cell>
          <cell r="AK116">
            <v>6</v>
          </cell>
          <cell r="AL116">
            <v>19</v>
          </cell>
          <cell r="AM116">
            <v>14</v>
          </cell>
          <cell r="AN116">
            <v>27</v>
          </cell>
          <cell r="AO116">
            <v>66</v>
          </cell>
          <cell r="AP116">
            <v>5</v>
          </cell>
          <cell r="AQ116">
            <v>18</v>
          </cell>
          <cell r="AR116">
            <v>11</v>
          </cell>
          <cell r="AS116">
            <v>26</v>
          </cell>
          <cell r="AT116">
            <v>60</v>
          </cell>
          <cell r="AU116">
            <v>1</v>
          </cell>
          <cell r="AV116">
            <v>1</v>
          </cell>
          <cell r="AW116">
            <v>3</v>
          </cell>
          <cell r="AX116">
            <v>1</v>
          </cell>
          <cell r="AY116">
            <v>6</v>
          </cell>
          <cell r="AZ116">
            <v>6</v>
          </cell>
          <cell r="BA116">
            <v>19</v>
          </cell>
          <cell r="BB116">
            <v>14</v>
          </cell>
          <cell r="BC116">
            <v>27</v>
          </cell>
          <cell r="BD116">
            <v>66</v>
          </cell>
          <cell r="BE116">
            <v>5</v>
          </cell>
          <cell r="BF116">
            <v>18</v>
          </cell>
          <cell r="BG116">
            <v>11</v>
          </cell>
          <cell r="BH116">
            <v>26</v>
          </cell>
          <cell r="BI116">
            <v>60</v>
          </cell>
          <cell r="BJ116">
            <v>1</v>
          </cell>
          <cell r="BK116">
            <v>1</v>
          </cell>
        </row>
        <row r="117">
          <cell r="A117">
            <v>2631</v>
          </cell>
          <cell r="B117" t="str">
            <v>南</v>
          </cell>
          <cell r="C117" t="str">
            <v>唐橋保育園</v>
          </cell>
          <cell r="D117">
            <v>3</v>
          </cell>
          <cell r="E117">
            <v>60</v>
          </cell>
          <cell r="F117">
            <v>1</v>
          </cell>
          <cell r="G117">
            <v>0</v>
          </cell>
          <cell r="H117">
            <v>15</v>
          </cell>
          <cell r="I117">
            <v>17</v>
          </cell>
          <cell r="J117">
            <v>24</v>
          </cell>
          <cell r="K117">
            <v>56</v>
          </cell>
          <cell r="L117">
            <v>0</v>
          </cell>
          <cell r="M117">
            <v>15</v>
          </cell>
          <cell r="N117">
            <v>17</v>
          </cell>
          <cell r="O117">
            <v>24</v>
          </cell>
          <cell r="P117">
            <v>56</v>
          </cell>
          <cell r="Q117">
            <v>0</v>
          </cell>
          <cell r="R117">
            <v>0</v>
          </cell>
          <cell r="S117">
            <v>0</v>
          </cell>
          <cell r="T117">
            <v>0</v>
          </cell>
          <cell r="U117">
            <v>0</v>
          </cell>
          <cell r="V117">
            <v>0</v>
          </cell>
          <cell r="W117">
            <v>16</v>
          </cell>
          <cell r="X117">
            <v>17</v>
          </cell>
          <cell r="Y117">
            <v>24</v>
          </cell>
          <cell r="Z117">
            <v>57</v>
          </cell>
          <cell r="AA117">
            <v>0</v>
          </cell>
          <cell r="AB117">
            <v>16</v>
          </cell>
          <cell r="AC117">
            <v>17</v>
          </cell>
          <cell r="AD117">
            <v>24</v>
          </cell>
          <cell r="AE117">
            <v>57</v>
          </cell>
          <cell r="AF117">
            <v>0</v>
          </cell>
          <cell r="AG117">
            <v>0</v>
          </cell>
          <cell r="AH117">
            <v>0</v>
          </cell>
          <cell r="AI117">
            <v>0</v>
          </cell>
          <cell r="AJ117">
            <v>0</v>
          </cell>
          <cell r="AK117">
            <v>0</v>
          </cell>
          <cell r="AL117">
            <v>17</v>
          </cell>
          <cell r="AM117">
            <v>17</v>
          </cell>
          <cell r="AN117">
            <v>23</v>
          </cell>
          <cell r="AO117">
            <v>57</v>
          </cell>
          <cell r="AP117">
            <v>0</v>
          </cell>
          <cell r="AQ117">
            <v>17</v>
          </cell>
          <cell r="AR117">
            <v>17</v>
          </cell>
          <cell r="AS117">
            <v>23</v>
          </cell>
          <cell r="AT117">
            <v>57</v>
          </cell>
          <cell r="AU117">
            <v>0</v>
          </cell>
          <cell r="AV117">
            <v>0</v>
          </cell>
          <cell r="AW117">
            <v>0</v>
          </cell>
          <cell r="AX117">
            <v>0</v>
          </cell>
          <cell r="AY117">
            <v>0</v>
          </cell>
          <cell r="AZ117">
            <v>0</v>
          </cell>
          <cell r="BA117">
            <v>19</v>
          </cell>
          <cell r="BB117">
            <v>17</v>
          </cell>
          <cell r="BC117">
            <v>23</v>
          </cell>
          <cell r="BD117">
            <v>59</v>
          </cell>
          <cell r="BE117">
            <v>0</v>
          </cell>
          <cell r="BF117">
            <v>19</v>
          </cell>
          <cell r="BG117">
            <v>17</v>
          </cell>
          <cell r="BH117">
            <v>23</v>
          </cell>
          <cell r="BI117">
            <v>59</v>
          </cell>
          <cell r="BJ117" t="str">
            <v xml:space="preserve"> </v>
          </cell>
          <cell r="BK117">
            <v>0</v>
          </cell>
        </row>
        <row r="118">
          <cell r="A118">
            <v>2632</v>
          </cell>
          <cell r="B118" t="str">
            <v>南</v>
          </cell>
          <cell r="C118" t="str">
            <v>共栄保育園</v>
          </cell>
          <cell r="D118">
            <v>3</v>
          </cell>
          <cell r="E118">
            <v>120</v>
          </cell>
          <cell r="F118">
            <v>1</v>
          </cell>
          <cell r="G118">
            <v>6</v>
          </cell>
          <cell r="H118">
            <v>41</v>
          </cell>
          <cell r="I118">
            <v>27</v>
          </cell>
          <cell r="J118">
            <v>45</v>
          </cell>
          <cell r="K118">
            <v>119</v>
          </cell>
          <cell r="L118">
            <v>6</v>
          </cell>
          <cell r="M118">
            <v>41</v>
          </cell>
          <cell r="N118">
            <v>27</v>
          </cell>
          <cell r="O118">
            <v>45</v>
          </cell>
          <cell r="P118">
            <v>119</v>
          </cell>
          <cell r="Q118">
            <v>0</v>
          </cell>
          <cell r="R118">
            <v>0</v>
          </cell>
          <cell r="S118">
            <v>0</v>
          </cell>
          <cell r="T118">
            <v>0</v>
          </cell>
          <cell r="U118">
            <v>0</v>
          </cell>
          <cell r="V118">
            <v>7</v>
          </cell>
          <cell r="W118">
            <v>42</v>
          </cell>
          <cell r="X118">
            <v>26</v>
          </cell>
          <cell r="Y118">
            <v>45</v>
          </cell>
          <cell r="Z118">
            <v>120</v>
          </cell>
          <cell r="AA118">
            <v>7</v>
          </cell>
          <cell r="AB118">
            <v>42</v>
          </cell>
          <cell r="AC118">
            <v>26</v>
          </cell>
          <cell r="AD118">
            <v>45</v>
          </cell>
          <cell r="AE118">
            <v>120</v>
          </cell>
          <cell r="AF118">
            <v>0</v>
          </cell>
          <cell r="AG118">
            <v>0</v>
          </cell>
          <cell r="AH118">
            <v>0</v>
          </cell>
          <cell r="AI118">
            <v>0</v>
          </cell>
          <cell r="AJ118">
            <v>0</v>
          </cell>
          <cell r="AK118">
            <v>7</v>
          </cell>
          <cell r="AL118">
            <v>42</v>
          </cell>
          <cell r="AM118">
            <v>26</v>
          </cell>
          <cell r="AN118">
            <v>45</v>
          </cell>
          <cell r="AO118">
            <v>120</v>
          </cell>
          <cell r="AP118">
            <v>7</v>
          </cell>
          <cell r="AQ118">
            <v>42</v>
          </cell>
          <cell r="AR118">
            <v>26</v>
          </cell>
          <cell r="AS118">
            <v>45</v>
          </cell>
          <cell r="AT118">
            <v>120</v>
          </cell>
          <cell r="AU118">
            <v>0</v>
          </cell>
          <cell r="AV118">
            <v>0</v>
          </cell>
          <cell r="AW118">
            <v>0</v>
          </cell>
          <cell r="AX118">
            <v>0</v>
          </cell>
          <cell r="AY118">
            <v>0</v>
          </cell>
          <cell r="AZ118">
            <v>7</v>
          </cell>
          <cell r="BA118">
            <v>42</v>
          </cell>
          <cell r="BB118">
            <v>26</v>
          </cell>
          <cell r="BC118">
            <v>45</v>
          </cell>
          <cell r="BD118">
            <v>120</v>
          </cell>
          <cell r="BE118">
            <v>7</v>
          </cell>
          <cell r="BF118">
            <v>42</v>
          </cell>
          <cell r="BG118">
            <v>26</v>
          </cell>
          <cell r="BH118">
            <v>45</v>
          </cell>
          <cell r="BI118">
            <v>120</v>
          </cell>
          <cell r="BJ118">
            <v>0</v>
          </cell>
          <cell r="BK118">
            <v>0</v>
          </cell>
        </row>
        <row r="119">
          <cell r="A119">
            <v>2633</v>
          </cell>
          <cell r="B119" t="str">
            <v>南</v>
          </cell>
          <cell r="C119" t="str">
            <v>希望の家保育園</v>
          </cell>
          <cell r="D119">
            <v>3</v>
          </cell>
          <cell r="E119">
            <v>90</v>
          </cell>
          <cell r="F119">
            <v>1</v>
          </cell>
          <cell r="G119">
            <v>5</v>
          </cell>
          <cell r="H119">
            <v>18</v>
          </cell>
          <cell r="I119">
            <v>17</v>
          </cell>
          <cell r="J119">
            <v>25</v>
          </cell>
          <cell r="K119">
            <v>65</v>
          </cell>
          <cell r="L119">
            <v>5</v>
          </cell>
          <cell r="M119">
            <v>18</v>
          </cell>
          <cell r="N119">
            <v>17</v>
          </cell>
          <cell r="O119">
            <v>25</v>
          </cell>
          <cell r="P119">
            <v>65</v>
          </cell>
          <cell r="Q119">
            <v>0</v>
          </cell>
          <cell r="R119">
            <v>0</v>
          </cell>
          <cell r="S119">
            <v>0</v>
          </cell>
          <cell r="T119">
            <v>0</v>
          </cell>
          <cell r="U119">
            <v>0</v>
          </cell>
          <cell r="V119">
            <v>5</v>
          </cell>
          <cell r="W119">
            <v>18</v>
          </cell>
          <cell r="X119">
            <v>17</v>
          </cell>
          <cell r="Y119">
            <v>25</v>
          </cell>
          <cell r="Z119">
            <v>65</v>
          </cell>
          <cell r="AA119">
            <v>5</v>
          </cell>
          <cell r="AB119">
            <v>18</v>
          </cell>
          <cell r="AC119">
            <v>17</v>
          </cell>
          <cell r="AD119">
            <v>25</v>
          </cell>
          <cell r="AE119">
            <v>65</v>
          </cell>
          <cell r="AF119">
            <v>0</v>
          </cell>
          <cell r="AG119">
            <v>0</v>
          </cell>
          <cell r="AH119">
            <v>0</v>
          </cell>
          <cell r="AI119">
            <v>0</v>
          </cell>
          <cell r="AJ119">
            <v>0</v>
          </cell>
          <cell r="AK119">
            <v>6</v>
          </cell>
          <cell r="AL119">
            <v>20</v>
          </cell>
          <cell r="AM119">
            <v>17</v>
          </cell>
          <cell r="AN119">
            <v>25</v>
          </cell>
          <cell r="AO119">
            <v>68</v>
          </cell>
          <cell r="AP119">
            <v>6</v>
          </cell>
          <cell r="AQ119">
            <v>20</v>
          </cell>
          <cell r="AR119">
            <v>17</v>
          </cell>
          <cell r="AS119">
            <v>25</v>
          </cell>
          <cell r="AT119">
            <v>68</v>
          </cell>
          <cell r="AU119">
            <v>0</v>
          </cell>
          <cell r="AV119">
            <v>0</v>
          </cell>
          <cell r="AW119">
            <v>0</v>
          </cell>
          <cell r="AX119">
            <v>0</v>
          </cell>
          <cell r="AY119">
            <v>0</v>
          </cell>
          <cell r="AZ119">
            <v>6</v>
          </cell>
          <cell r="BA119">
            <v>20</v>
          </cell>
          <cell r="BB119">
            <v>17</v>
          </cell>
          <cell r="BC119">
            <v>25</v>
          </cell>
          <cell r="BD119">
            <v>68</v>
          </cell>
          <cell r="BE119">
            <v>6</v>
          </cell>
          <cell r="BF119">
            <v>20</v>
          </cell>
          <cell r="BG119">
            <v>17</v>
          </cell>
          <cell r="BH119">
            <v>25</v>
          </cell>
          <cell r="BI119">
            <v>68</v>
          </cell>
          <cell r="BJ119">
            <v>0</v>
          </cell>
          <cell r="BK119">
            <v>0</v>
          </cell>
        </row>
        <row r="120">
          <cell r="A120">
            <v>2635</v>
          </cell>
          <cell r="B120" t="str">
            <v>南</v>
          </cell>
          <cell r="C120" t="str">
            <v>久世西保育所</v>
          </cell>
          <cell r="D120">
            <v>2</v>
          </cell>
          <cell r="E120">
            <v>120</v>
          </cell>
          <cell r="F120">
            <v>1</v>
          </cell>
          <cell r="G120">
            <v>6</v>
          </cell>
          <cell r="H120">
            <v>47</v>
          </cell>
          <cell r="I120">
            <v>36</v>
          </cell>
          <cell r="J120">
            <v>36</v>
          </cell>
          <cell r="K120">
            <v>125</v>
          </cell>
          <cell r="L120">
            <v>6</v>
          </cell>
          <cell r="M120">
            <v>47</v>
          </cell>
          <cell r="N120">
            <v>36</v>
          </cell>
          <cell r="O120">
            <v>31</v>
          </cell>
          <cell r="P120">
            <v>120</v>
          </cell>
          <cell r="Q120">
            <v>0</v>
          </cell>
          <cell r="R120">
            <v>0</v>
          </cell>
          <cell r="S120">
            <v>0</v>
          </cell>
          <cell r="T120">
            <v>5</v>
          </cell>
          <cell r="U120">
            <v>5</v>
          </cell>
          <cell r="V120">
            <v>7</v>
          </cell>
          <cell r="W120">
            <v>47</v>
          </cell>
          <cell r="X120">
            <v>36</v>
          </cell>
          <cell r="Y120">
            <v>35</v>
          </cell>
          <cell r="Z120">
            <v>125</v>
          </cell>
          <cell r="AA120">
            <v>7</v>
          </cell>
          <cell r="AB120">
            <v>47</v>
          </cell>
          <cell r="AC120">
            <v>36</v>
          </cell>
          <cell r="AD120">
            <v>30</v>
          </cell>
          <cell r="AE120">
            <v>120</v>
          </cell>
          <cell r="AF120">
            <v>0</v>
          </cell>
          <cell r="AG120">
            <v>0</v>
          </cell>
          <cell r="AH120">
            <v>0</v>
          </cell>
          <cell r="AI120">
            <v>5</v>
          </cell>
          <cell r="AJ120">
            <v>5</v>
          </cell>
          <cell r="AK120">
            <v>7</v>
          </cell>
          <cell r="AL120">
            <v>47</v>
          </cell>
          <cell r="AM120">
            <v>36</v>
          </cell>
          <cell r="AN120">
            <v>35</v>
          </cell>
          <cell r="AO120">
            <v>125</v>
          </cell>
          <cell r="AP120">
            <v>7</v>
          </cell>
          <cell r="AQ120">
            <v>47</v>
          </cell>
          <cell r="AR120">
            <v>36</v>
          </cell>
          <cell r="AS120">
            <v>30</v>
          </cell>
          <cell r="AT120">
            <v>120</v>
          </cell>
          <cell r="AU120">
            <v>0</v>
          </cell>
          <cell r="AV120">
            <v>0</v>
          </cell>
          <cell r="AW120">
            <v>0</v>
          </cell>
          <cell r="AX120">
            <v>5</v>
          </cell>
          <cell r="AY120">
            <v>5</v>
          </cell>
          <cell r="AZ120">
            <v>7</v>
          </cell>
          <cell r="BA120">
            <v>47</v>
          </cell>
          <cell r="BB120">
            <v>36</v>
          </cell>
          <cell r="BC120">
            <v>35</v>
          </cell>
          <cell r="BD120">
            <v>125</v>
          </cell>
          <cell r="BE120">
            <v>7</v>
          </cell>
          <cell r="BF120">
            <v>47</v>
          </cell>
          <cell r="BG120">
            <v>36</v>
          </cell>
          <cell r="BH120">
            <v>30</v>
          </cell>
          <cell r="BI120">
            <v>120</v>
          </cell>
          <cell r="BJ120">
            <v>0</v>
          </cell>
          <cell r="BK120">
            <v>0</v>
          </cell>
        </row>
        <row r="121">
          <cell r="A121">
            <v>2636</v>
          </cell>
          <cell r="B121" t="str">
            <v>南</v>
          </cell>
          <cell r="C121" t="str">
            <v>あらぐさ保育園</v>
          </cell>
          <cell r="D121">
            <v>3</v>
          </cell>
          <cell r="E121">
            <v>30</v>
          </cell>
          <cell r="F121">
            <v>1</v>
          </cell>
          <cell r="G121">
            <v>6</v>
          </cell>
          <cell r="H121">
            <v>27</v>
          </cell>
          <cell r="I121">
            <v>0</v>
          </cell>
          <cell r="J121">
            <v>0</v>
          </cell>
          <cell r="K121">
            <v>33</v>
          </cell>
          <cell r="L121">
            <v>6</v>
          </cell>
          <cell r="M121">
            <v>24</v>
          </cell>
          <cell r="N121">
            <v>0</v>
          </cell>
          <cell r="O121">
            <v>0</v>
          </cell>
          <cell r="P121">
            <v>30</v>
          </cell>
          <cell r="Q121">
            <v>0</v>
          </cell>
          <cell r="R121">
            <v>3</v>
          </cell>
          <cell r="S121">
            <v>0</v>
          </cell>
          <cell r="T121">
            <v>0</v>
          </cell>
          <cell r="U121">
            <v>3</v>
          </cell>
          <cell r="V121">
            <v>6</v>
          </cell>
          <cell r="W121">
            <v>27</v>
          </cell>
          <cell r="X121">
            <v>0</v>
          </cell>
          <cell r="Y121">
            <v>0</v>
          </cell>
          <cell r="Z121">
            <v>33</v>
          </cell>
          <cell r="AA121">
            <v>6</v>
          </cell>
          <cell r="AB121">
            <v>24</v>
          </cell>
          <cell r="AC121">
            <v>0</v>
          </cell>
          <cell r="AD121">
            <v>0</v>
          </cell>
          <cell r="AE121">
            <v>30</v>
          </cell>
          <cell r="AF121">
            <v>0</v>
          </cell>
          <cell r="AG121">
            <v>3</v>
          </cell>
          <cell r="AH121">
            <v>0</v>
          </cell>
          <cell r="AI121">
            <v>0</v>
          </cell>
          <cell r="AJ121">
            <v>3</v>
          </cell>
          <cell r="AK121">
            <v>7</v>
          </cell>
          <cell r="AL121">
            <v>28</v>
          </cell>
          <cell r="AM121">
            <v>0</v>
          </cell>
          <cell r="AN121">
            <v>0</v>
          </cell>
          <cell r="AO121">
            <v>35</v>
          </cell>
          <cell r="AP121">
            <v>6</v>
          </cell>
          <cell r="AQ121">
            <v>24</v>
          </cell>
          <cell r="AR121">
            <v>0</v>
          </cell>
          <cell r="AS121">
            <v>0</v>
          </cell>
          <cell r="AT121">
            <v>30</v>
          </cell>
          <cell r="AU121">
            <v>1</v>
          </cell>
          <cell r="AV121">
            <v>4</v>
          </cell>
          <cell r="AW121">
            <v>0</v>
          </cell>
          <cell r="AX121">
            <v>0</v>
          </cell>
          <cell r="AY121">
            <v>5</v>
          </cell>
          <cell r="AZ121">
            <v>7</v>
          </cell>
          <cell r="BA121">
            <v>28</v>
          </cell>
          <cell r="BB121">
            <v>0</v>
          </cell>
          <cell r="BC121">
            <v>0</v>
          </cell>
          <cell r="BD121">
            <v>35</v>
          </cell>
          <cell r="BE121">
            <v>6</v>
          </cell>
          <cell r="BF121">
            <v>24</v>
          </cell>
          <cell r="BG121">
            <v>0</v>
          </cell>
          <cell r="BH121">
            <v>0</v>
          </cell>
          <cell r="BI121">
            <v>30</v>
          </cell>
          <cell r="BJ121">
            <v>1</v>
          </cell>
          <cell r="BK121">
            <v>4</v>
          </cell>
        </row>
        <row r="122">
          <cell r="A122">
            <v>2637</v>
          </cell>
          <cell r="B122" t="str">
            <v>南</v>
          </cell>
          <cell r="C122" t="str">
            <v>ひかり保育園</v>
          </cell>
          <cell r="D122">
            <v>3</v>
          </cell>
          <cell r="E122">
            <v>60</v>
          </cell>
          <cell r="F122">
            <v>2</v>
          </cell>
          <cell r="G122">
            <v>5</v>
          </cell>
          <cell r="H122">
            <v>26</v>
          </cell>
          <cell r="I122">
            <v>11</v>
          </cell>
          <cell r="J122">
            <v>24</v>
          </cell>
          <cell r="K122">
            <v>66</v>
          </cell>
          <cell r="L122">
            <v>5</v>
          </cell>
          <cell r="M122">
            <v>22</v>
          </cell>
          <cell r="N122">
            <v>9</v>
          </cell>
          <cell r="O122">
            <v>24</v>
          </cell>
          <cell r="P122">
            <v>60</v>
          </cell>
          <cell r="Q122">
            <v>0</v>
          </cell>
          <cell r="R122">
            <v>4</v>
          </cell>
          <cell r="S122">
            <v>2</v>
          </cell>
          <cell r="T122">
            <v>0</v>
          </cell>
          <cell r="U122">
            <v>6</v>
          </cell>
          <cell r="V122">
            <v>5</v>
          </cell>
          <cell r="W122">
            <v>26</v>
          </cell>
          <cell r="X122">
            <v>11</v>
          </cell>
          <cell r="Y122">
            <v>24</v>
          </cell>
          <cell r="Z122">
            <v>66</v>
          </cell>
          <cell r="AA122">
            <v>5</v>
          </cell>
          <cell r="AB122">
            <v>22</v>
          </cell>
          <cell r="AC122">
            <v>9</v>
          </cell>
          <cell r="AD122">
            <v>24</v>
          </cell>
          <cell r="AE122">
            <v>60</v>
          </cell>
          <cell r="AF122">
            <v>0</v>
          </cell>
          <cell r="AG122">
            <v>4</v>
          </cell>
          <cell r="AH122">
            <v>2</v>
          </cell>
          <cell r="AI122">
            <v>0</v>
          </cell>
          <cell r="AJ122">
            <v>6</v>
          </cell>
          <cell r="AK122">
            <v>5</v>
          </cell>
          <cell r="AL122">
            <v>27</v>
          </cell>
          <cell r="AM122">
            <v>11</v>
          </cell>
          <cell r="AN122">
            <v>24</v>
          </cell>
          <cell r="AO122">
            <v>67</v>
          </cell>
          <cell r="AP122">
            <v>5</v>
          </cell>
          <cell r="AQ122">
            <v>22</v>
          </cell>
          <cell r="AR122">
            <v>9</v>
          </cell>
          <cell r="AS122">
            <v>24</v>
          </cell>
          <cell r="AT122">
            <v>60</v>
          </cell>
          <cell r="AU122">
            <v>0</v>
          </cell>
          <cell r="AV122">
            <v>5</v>
          </cell>
          <cell r="AW122">
            <v>2</v>
          </cell>
          <cell r="AX122">
            <v>0</v>
          </cell>
          <cell r="AY122">
            <v>7</v>
          </cell>
          <cell r="AZ122">
            <v>5</v>
          </cell>
          <cell r="BA122">
            <v>27</v>
          </cell>
          <cell r="BB122">
            <v>11</v>
          </cell>
          <cell r="BC122">
            <v>24</v>
          </cell>
          <cell r="BD122">
            <v>67</v>
          </cell>
          <cell r="BE122">
            <v>5</v>
          </cell>
          <cell r="BF122">
            <v>22</v>
          </cell>
          <cell r="BG122">
            <v>9</v>
          </cell>
          <cell r="BH122">
            <v>24</v>
          </cell>
          <cell r="BI122">
            <v>60</v>
          </cell>
          <cell r="BJ122">
            <v>0</v>
          </cell>
          <cell r="BK122">
            <v>5</v>
          </cell>
        </row>
        <row r="123">
          <cell r="A123">
            <v>2638</v>
          </cell>
          <cell r="B123" t="str">
            <v>南</v>
          </cell>
          <cell r="C123" t="str">
            <v>石原保育所</v>
          </cell>
          <cell r="D123">
            <v>2</v>
          </cell>
          <cell r="E123">
            <v>90</v>
          </cell>
          <cell r="F123">
            <v>1</v>
          </cell>
          <cell r="G123">
            <v>7</v>
          </cell>
          <cell r="H123">
            <v>35</v>
          </cell>
          <cell r="I123">
            <v>14</v>
          </cell>
          <cell r="J123">
            <v>39</v>
          </cell>
          <cell r="K123">
            <v>95</v>
          </cell>
          <cell r="L123">
            <v>7</v>
          </cell>
          <cell r="M123">
            <v>34</v>
          </cell>
          <cell r="N123">
            <v>12</v>
          </cell>
          <cell r="O123">
            <v>37</v>
          </cell>
          <cell r="P123">
            <v>90</v>
          </cell>
          <cell r="Q123">
            <v>0</v>
          </cell>
          <cell r="R123">
            <v>1</v>
          </cell>
          <cell r="S123">
            <v>2</v>
          </cell>
          <cell r="T123">
            <v>2</v>
          </cell>
          <cell r="U123">
            <v>5</v>
          </cell>
          <cell r="V123">
            <v>7</v>
          </cell>
          <cell r="W123">
            <v>35</v>
          </cell>
          <cell r="X123">
            <v>15</v>
          </cell>
          <cell r="Y123">
            <v>38</v>
          </cell>
          <cell r="Z123">
            <v>95</v>
          </cell>
          <cell r="AA123">
            <v>7</v>
          </cell>
          <cell r="AB123">
            <v>35</v>
          </cell>
          <cell r="AC123">
            <v>12</v>
          </cell>
          <cell r="AD123">
            <v>36</v>
          </cell>
          <cell r="AE123">
            <v>90</v>
          </cell>
          <cell r="AF123">
            <v>0</v>
          </cell>
          <cell r="AG123">
            <v>0</v>
          </cell>
          <cell r="AH123">
            <v>3</v>
          </cell>
          <cell r="AI123">
            <v>2</v>
          </cell>
          <cell r="AJ123">
            <v>5</v>
          </cell>
          <cell r="AK123">
            <v>7</v>
          </cell>
          <cell r="AL123">
            <v>35</v>
          </cell>
          <cell r="AM123">
            <v>15</v>
          </cell>
          <cell r="AN123">
            <v>38</v>
          </cell>
          <cell r="AO123">
            <v>95</v>
          </cell>
          <cell r="AP123">
            <v>7</v>
          </cell>
          <cell r="AQ123">
            <v>35</v>
          </cell>
          <cell r="AR123">
            <v>12</v>
          </cell>
          <cell r="AS123">
            <v>36</v>
          </cell>
          <cell r="AT123">
            <v>90</v>
          </cell>
          <cell r="AU123">
            <v>0</v>
          </cell>
          <cell r="AV123">
            <v>0</v>
          </cell>
          <cell r="AW123">
            <v>3</v>
          </cell>
          <cell r="AX123">
            <v>2</v>
          </cell>
          <cell r="AY123">
            <v>5</v>
          </cell>
          <cell r="AZ123">
            <v>7</v>
          </cell>
          <cell r="BA123">
            <v>35</v>
          </cell>
          <cell r="BB123">
            <v>15</v>
          </cell>
          <cell r="BC123">
            <v>38</v>
          </cell>
          <cell r="BD123">
            <v>95</v>
          </cell>
          <cell r="BE123">
            <v>7</v>
          </cell>
          <cell r="BF123">
            <v>35</v>
          </cell>
          <cell r="BG123">
            <v>12</v>
          </cell>
          <cell r="BH123">
            <v>36</v>
          </cell>
          <cell r="BI123">
            <v>90</v>
          </cell>
          <cell r="BJ123">
            <v>0</v>
          </cell>
          <cell r="BK123">
            <v>0</v>
          </cell>
        </row>
        <row r="124">
          <cell r="A124">
            <v>2639</v>
          </cell>
          <cell r="B124" t="str">
            <v>南</v>
          </cell>
          <cell r="C124" t="str">
            <v>久世南保育所</v>
          </cell>
          <cell r="D124">
            <v>2</v>
          </cell>
          <cell r="E124">
            <v>90</v>
          </cell>
          <cell r="F124">
            <v>2</v>
          </cell>
          <cell r="G124">
            <v>6</v>
          </cell>
          <cell r="H124">
            <v>26</v>
          </cell>
          <cell r="I124">
            <v>21</v>
          </cell>
          <cell r="J124">
            <v>39</v>
          </cell>
          <cell r="K124">
            <v>92</v>
          </cell>
          <cell r="L124">
            <v>6</v>
          </cell>
          <cell r="M124">
            <v>26</v>
          </cell>
          <cell r="N124">
            <v>21</v>
          </cell>
          <cell r="O124">
            <v>37</v>
          </cell>
          <cell r="P124">
            <v>90</v>
          </cell>
          <cell r="Q124">
            <v>0</v>
          </cell>
          <cell r="R124">
            <v>0</v>
          </cell>
          <cell r="S124">
            <v>0</v>
          </cell>
          <cell r="T124">
            <v>2</v>
          </cell>
          <cell r="U124">
            <v>2</v>
          </cell>
          <cell r="V124">
            <v>6</v>
          </cell>
          <cell r="W124">
            <v>26</v>
          </cell>
          <cell r="X124">
            <v>21</v>
          </cell>
          <cell r="Y124">
            <v>39</v>
          </cell>
          <cell r="Z124">
            <v>92</v>
          </cell>
          <cell r="AA124">
            <v>6</v>
          </cell>
          <cell r="AB124">
            <v>26</v>
          </cell>
          <cell r="AC124">
            <v>21</v>
          </cell>
          <cell r="AD124">
            <v>37</v>
          </cell>
          <cell r="AE124">
            <v>90</v>
          </cell>
          <cell r="AF124">
            <v>0</v>
          </cell>
          <cell r="AG124">
            <v>0</v>
          </cell>
          <cell r="AH124">
            <v>0</v>
          </cell>
          <cell r="AI124">
            <v>2</v>
          </cell>
          <cell r="AJ124">
            <v>2</v>
          </cell>
          <cell r="AK124">
            <v>6</v>
          </cell>
          <cell r="AL124">
            <v>27</v>
          </cell>
          <cell r="AM124">
            <v>21</v>
          </cell>
          <cell r="AN124">
            <v>37</v>
          </cell>
          <cell r="AO124">
            <v>91</v>
          </cell>
          <cell r="AP124">
            <v>6</v>
          </cell>
          <cell r="AQ124">
            <v>27</v>
          </cell>
          <cell r="AR124">
            <v>21</v>
          </cell>
          <cell r="AS124">
            <v>36</v>
          </cell>
          <cell r="AT124">
            <v>90</v>
          </cell>
          <cell r="AU124">
            <v>0</v>
          </cell>
          <cell r="AV124">
            <v>0</v>
          </cell>
          <cell r="AW124" t="str">
            <v xml:space="preserve"> </v>
          </cell>
          <cell r="AX124">
            <v>1</v>
          </cell>
          <cell r="AY124">
            <v>1</v>
          </cell>
          <cell r="AZ124">
            <v>7</v>
          </cell>
          <cell r="BA124">
            <v>28</v>
          </cell>
          <cell r="BB124">
            <v>22</v>
          </cell>
          <cell r="BC124">
            <v>37</v>
          </cell>
          <cell r="BD124">
            <v>94</v>
          </cell>
          <cell r="BE124">
            <v>6</v>
          </cell>
          <cell r="BF124">
            <v>27</v>
          </cell>
          <cell r="BG124">
            <v>21</v>
          </cell>
          <cell r="BH124">
            <v>36</v>
          </cell>
          <cell r="BI124">
            <v>90</v>
          </cell>
          <cell r="BJ124">
            <v>1</v>
          </cell>
          <cell r="BK124">
            <v>1</v>
          </cell>
        </row>
        <row r="125">
          <cell r="A125">
            <v>2641</v>
          </cell>
          <cell r="B125" t="str">
            <v>南</v>
          </cell>
          <cell r="C125" t="str">
            <v>久世築山保育園</v>
          </cell>
          <cell r="D125">
            <v>3</v>
          </cell>
          <cell r="E125">
            <v>90</v>
          </cell>
          <cell r="F125">
            <v>2</v>
          </cell>
          <cell r="G125">
            <v>3</v>
          </cell>
          <cell r="H125">
            <v>28</v>
          </cell>
          <cell r="I125">
            <v>26</v>
          </cell>
          <cell r="J125">
            <v>42</v>
          </cell>
          <cell r="K125">
            <v>99</v>
          </cell>
          <cell r="L125">
            <v>3</v>
          </cell>
          <cell r="M125">
            <v>28</v>
          </cell>
          <cell r="N125">
            <v>18</v>
          </cell>
          <cell r="O125">
            <v>41</v>
          </cell>
          <cell r="P125">
            <v>90</v>
          </cell>
          <cell r="Q125">
            <v>0</v>
          </cell>
          <cell r="R125">
            <v>0</v>
          </cell>
          <cell r="S125">
            <v>8</v>
          </cell>
          <cell r="T125">
            <v>1</v>
          </cell>
          <cell r="U125">
            <v>9</v>
          </cell>
          <cell r="V125">
            <v>3</v>
          </cell>
          <cell r="W125">
            <v>28</v>
          </cell>
          <cell r="X125">
            <v>26</v>
          </cell>
          <cell r="Y125">
            <v>42</v>
          </cell>
          <cell r="Z125">
            <v>99</v>
          </cell>
          <cell r="AA125">
            <v>3</v>
          </cell>
          <cell r="AB125">
            <v>28</v>
          </cell>
          <cell r="AC125">
            <v>18</v>
          </cell>
          <cell r="AD125">
            <v>41</v>
          </cell>
          <cell r="AE125">
            <v>90</v>
          </cell>
          <cell r="AF125">
            <v>0</v>
          </cell>
          <cell r="AG125">
            <v>0</v>
          </cell>
          <cell r="AH125">
            <v>8</v>
          </cell>
          <cell r="AI125">
            <v>1</v>
          </cell>
          <cell r="AJ125">
            <v>9</v>
          </cell>
          <cell r="AK125">
            <v>3</v>
          </cell>
          <cell r="AL125">
            <v>29</v>
          </cell>
          <cell r="AM125">
            <v>26</v>
          </cell>
          <cell r="AN125">
            <v>43</v>
          </cell>
          <cell r="AO125">
            <v>101</v>
          </cell>
          <cell r="AP125">
            <v>3</v>
          </cell>
          <cell r="AQ125">
            <v>28</v>
          </cell>
          <cell r="AR125">
            <v>18</v>
          </cell>
          <cell r="AS125">
            <v>41</v>
          </cell>
          <cell r="AT125">
            <v>90</v>
          </cell>
          <cell r="AU125">
            <v>0</v>
          </cell>
          <cell r="AV125">
            <v>1</v>
          </cell>
          <cell r="AW125">
            <v>8</v>
          </cell>
          <cell r="AX125">
            <v>2</v>
          </cell>
          <cell r="AY125">
            <v>11</v>
          </cell>
          <cell r="AZ125">
            <v>4</v>
          </cell>
          <cell r="BA125">
            <v>29</v>
          </cell>
          <cell r="BB125">
            <v>26</v>
          </cell>
          <cell r="BC125">
            <v>44</v>
          </cell>
          <cell r="BD125">
            <v>103</v>
          </cell>
          <cell r="BE125">
            <v>3</v>
          </cell>
          <cell r="BF125">
            <v>28</v>
          </cell>
          <cell r="BG125">
            <v>18</v>
          </cell>
          <cell r="BH125">
            <v>41</v>
          </cell>
          <cell r="BI125">
            <v>90</v>
          </cell>
          <cell r="BJ125">
            <v>1</v>
          </cell>
          <cell r="BK125">
            <v>1</v>
          </cell>
        </row>
        <row r="126">
          <cell r="A126">
            <v>2642</v>
          </cell>
          <cell r="B126" t="str">
            <v>南</v>
          </cell>
          <cell r="C126" t="str">
            <v>祥南保育所</v>
          </cell>
          <cell r="D126">
            <v>2</v>
          </cell>
          <cell r="E126">
            <v>90</v>
          </cell>
          <cell r="F126">
            <v>1</v>
          </cell>
          <cell r="G126">
            <v>4</v>
          </cell>
          <cell r="H126">
            <v>31</v>
          </cell>
          <cell r="I126">
            <v>17</v>
          </cell>
          <cell r="J126">
            <v>43</v>
          </cell>
          <cell r="K126">
            <v>95</v>
          </cell>
          <cell r="L126">
            <v>4</v>
          </cell>
          <cell r="M126">
            <v>29</v>
          </cell>
          <cell r="N126">
            <v>16</v>
          </cell>
          <cell r="O126">
            <v>41</v>
          </cell>
          <cell r="P126">
            <v>90</v>
          </cell>
          <cell r="Q126">
            <v>0</v>
          </cell>
          <cell r="R126">
            <v>2</v>
          </cell>
          <cell r="S126">
            <v>1</v>
          </cell>
          <cell r="T126">
            <v>2</v>
          </cell>
          <cell r="U126">
            <v>5</v>
          </cell>
          <cell r="V126">
            <v>5</v>
          </cell>
          <cell r="W126">
            <v>31</v>
          </cell>
          <cell r="X126">
            <v>18</v>
          </cell>
          <cell r="Y126">
            <v>43</v>
          </cell>
          <cell r="Z126">
            <v>97</v>
          </cell>
          <cell r="AA126">
            <v>4</v>
          </cell>
          <cell r="AB126">
            <v>29</v>
          </cell>
          <cell r="AC126">
            <v>16</v>
          </cell>
          <cell r="AD126">
            <v>41</v>
          </cell>
          <cell r="AE126">
            <v>90</v>
          </cell>
          <cell r="AF126">
            <v>1</v>
          </cell>
          <cell r="AG126">
            <v>2</v>
          </cell>
          <cell r="AH126">
            <v>2</v>
          </cell>
          <cell r="AI126">
            <v>2</v>
          </cell>
          <cell r="AJ126">
            <v>7</v>
          </cell>
          <cell r="AK126">
            <v>5</v>
          </cell>
          <cell r="AL126">
            <v>31</v>
          </cell>
          <cell r="AM126">
            <v>18</v>
          </cell>
          <cell r="AN126">
            <v>43</v>
          </cell>
          <cell r="AO126">
            <v>97</v>
          </cell>
          <cell r="AP126">
            <v>4</v>
          </cell>
          <cell r="AQ126">
            <v>29</v>
          </cell>
          <cell r="AR126">
            <v>16</v>
          </cell>
          <cell r="AS126">
            <v>41</v>
          </cell>
          <cell r="AT126">
            <v>90</v>
          </cell>
          <cell r="AU126">
            <v>1</v>
          </cell>
          <cell r="AV126">
            <v>2</v>
          </cell>
          <cell r="AW126">
            <v>2</v>
          </cell>
          <cell r="AX126">
            <v>2</v>
          </cell>
          <cell r="AY126">
            <v>7</v>
          </cell>
          <cell r="AZ126">
            <v>5</v>
          </cell>
          <cell r="BA126">
            <v>31</v>
          </cell>
          <cell r="BB126">
            <v>18</v>
          </cell>
          <cell r="BC126">
            <v>42</v>
          </cell>
          <cell r="BD126">
            <v>96</v>
          </cell>
          <cell r="BE126">
            <v>5</v>
          </cell>
          <cell r="BF126">
            <v>29</v>
          </cell>
          <cell r="BG126">
            <v>16</v>
          </cell>
          <cell r="BH126">
            <v>40</v>
          </cell>
          <cell r="BI126">
            <v>90</v>
          </cell>
          <cell r="BJ126" t="str">
            <v xml:space="preserve"> </v>
          </cell>
          <cell r="BK126">
            <v>2</v>
          </cell>
        </row>
        <row r="127">
          <cell r="A127">
            <v>2643</v>
          </cell>
          <cell r="B127" t="str">
            <v>南</v>
          </cell>
          <cell r="C127" t="str">
            <v>殿城保育園</v>
          </cell>
          <cell r="D127">
            <v>3</v>
          </cell>
          <cell r="E127">
            <v>60</v>
          </cell>
          <cell r="F127">
            <v>1</v>
          </cell>
          <cell r="G127">
            <v>4</v>
          </cell>
          <cell r="H127">
            <v>18</v>
          </cell>
          <cell r="I127">
            <v>9</v>
          </cell>
          <cell r="J127">
            <v>30</v>
          </cell>
          <cell r="K127">
            <v>61</v>
          </cell>
          <cell r="L127">
            <v>4</v>
          </cell>
          <cell r="M127">
            <v>18</v>
          </cell>
          <cell r="N127">
            <v>8</v>
          </cell>
          <cell r="O127">
            <v>30</v>
          </cell>
          <cell r="P127">
            <v>60</v>
          </cell>
          <cell r="Q127">
            <v>0</v>
          </cell>
          <cell r="R127">
            <v>0</v>
          </cell>
          <cell r="S127">
            <v>1</v>
          </cell>
          <cell r="T127">
            <v>0</v>
          </cell>
          <cell r="U127">
            <v>1</v>
          </cell>
          <cell r="V127">
            <v>4</v>
          </cell>
          <cell r="W127">
            <v>18</v>
          </cell>
          <cell r="X127">
            <v>9</v>
          </cell>
          <cell r="Y127">
            <v>30</v>
          </cell>
          <cell r="Z127">
            <v>61</v>
          </cell>
          <cell r="AA127">
            <v>4</v>
          </cell>
          <cell r="AB127">
            <v>18</v>
          </cell>
          <cell r="AC127">
            <v>8</v>
          </cell>
          <cell r="AD127">
            <v>30</v>
          </cell>
          <cell r="AE127">
            <v>60</v>
          </cell>
          <cell r="AF127">
            <v>0</v>
          </cell>
          <cell r="AG127">
            <v>0</v>
          </cell>
          <cell r="AH127">
            <v>1</v>
          </cell>
          <cell r="AI127">
            <v>0</v>
          </cell>
          <cell r="AJ127">
            <v>1</v>
          </cell>
          <cell r="AK127">
            <v>4</v>
          </cell>
          <cell r="AL127">
            <v>18</v>
          </cell>
          <cell r="AM127">
            <v>9</v>
          </cell>
          <cell r="AN127">
            <v>32</v>
          </cell>
          <cell r="AO127">
            <v>63</v>
          </cell>
          <cell r="AP127">
            <v>4</v>
          </cell>
          <cell r="AQ127">
            <v>18</v>
          </cell>
          <cell r="AR127">
            <v>8</v>
          </cell>
          <cell r="AS127">
            <v>30</v>
          </cell>
          <cell r="AT127">
            <v>60</v>
          </cell>
          <cell r="AU127">
            <v>0</v>
          </cell>
          <cell r="AV127">
            <v>0</v>
          </cell>
          <cell r="AW127">
            <v>1</v>
          </cell>
          <cell r="AX127">
            <v>2</v>
          </cell>
          <cell r="AY127">
            <v>3</v>
          </cell>
          <cell r="AZ127">
            <v>4</v>
          </cell>
          <cell r="BA127">
            <v>19</v>
          </cell>
          <cell r="BB127">
            <v>8</v>
          </cell>
          <cell r="BC127">
            <v>32</v>
          </cell>
          <cell r="BD127">
            <v>63</v>
          </cell>
          <cell r="BE127">
            <v>4</v>
          </cell>
          <cell r="BF127">
            <v>18</v>
          </cell>
          <cell r="BG127">
            <v>8</v>
          </cell>
          <cell r="BH127">
            <v>30</v>
          </cell>
          <cell r="BI127">
            <v>60</v>
          </cell>
          <cell r="BJ127">
            <v>0</v>
          </cell>
          <cell r="BK127">
            <v>1</v>
          </cell>
        </row>
        <row r="128">
          <cell r="A128">
            <v>2644</v>
          </cell>
          <cell r="B128" t="str">
            <v>南</v>
          </cell>
          <cell r="C128" t="str">
            <v>村山保育所</v>
          </cell>
          <cell r="D128">
            <v>2</v>
          </cell>
          <cell r="E128">
            <v>60</v>
          </cell>
          <cell r="F128">
            <v>1</v>
          </cell>
          <cell r="G128">
            <v>2</v>
          </cell>
          <cell r="H128">
            <v>23</v>
          </cell>
          <cell r="I128">
            <v>12</v>
          </cell>
          <cell r="J128">
            <v>27</v>
          </cell>
          <cell r="K128">
            <v>64</v>
          </cell>
          <cell r="L128">
            <v>2</v>
          </cell>
          <cell r="M128">
            <v>21</v>
          </cell>
          <cell r="N128">
            <v>11</v>
          </cell>
          <cell r="O128">
            <v>26</v>
          </cell>
          <cell r="P128">
            <v>60</v>
          </cell>
          <cell r="Q128">
            <v>0</v>
          </cell>
          <cell r="R128">
            <v>2</v>
          </cell>
          <cell r="S128">
            <v>1</v>
          </cell>
          <cell r="T128">
            <v>1</v>
          </cell>
          <cell r="U128">
            <v>4</v>
          </cell>
          <cell r="V128">
            <v>2</v>
          </cell>
          <cell r="W128">
            <v>23</v>
          </cell>
          <cell r="X128">
            <v>12</v>
          </cell>
          <cell r="Y128">
            <v>27</v>
          </cell>
          <cell r="Z128">
            <v>64</v>
          </cell>
          <cell r="AA128">
            <v>2</v>
          </cell>
          <cell r="AB128">
            <v>21</v>
          </cell>
          <cell r="AC128">
            <v>11</v>
          </cell>
          <cell r="AD128">
            <v>26</v>
          </cell>
          <cell r="AE128">
            <v>60</v>
          </cell>
          <cell r="AF128">
            <v>0</v>
          </cell>
          <cell r="AG128">
            <v>2</v>
          </cell>
          <cell r="AH128">
            <v>1</v>
          </cell>
          <cell r="AI128">
            <v>1</v>
          </cell>
          <cell r="AJ128">
            <v>4</v>
          </cell>
          <cell r="AK128">
            <v>3</v>
          </cell>
          <cell r="AL128">
            <v>24</v>
          </cell>
          <cell r="AM128">
            <v>12</v>
          </cell>
          <cell r="AN128">
            <v>27</v>
          </cell>
          <cell r="AO128">
            <v>66</v>
          </cell>
          <cell r="AP128">
            <v>2</v>
          </cell>
          <cell r="AQ128">
            <v>21</v>
          </cell>
          <cell r="AR128">
            <v>11</v>
          </cell>
          <cell r="AS128">
            <v>26</v>
          </cell>
          <cell r="AT128">
            <v>60</v>
          </cell>
          <cell r="AU128">
            <v>1</v>
          </cell>
          <cell r="AV128">
            <v>3</v>
          </cell>
          <cell r="AW128">
            <v>1</v>
          </cell>
          <cell r="AX128">
            <v>1</v>
          </cell>
          <cell r="AY128">
            <v>6</v>
          </cell>
          <cell r="AZ128">
            <v>5</v>
          </cell>
          <cell r="BA128">
            <v>24</v>
          </cell>
          <cell r="BB128">
            <v>12</v>
          </cell>
          <cell r="BC128">
            <v>27</v>
          </cell>
          <cell r="BD128">
            <v>68</v>
          </cell>
          <cell r="BE128">
            <v>2</v>
          </cell>
          <cell r="BF128">
            <v>21</v>
          </cell>
          <cell r="BG128">
            <v>11</v>
          </cell>
          <cell r="BH128">
            <v>26</v>
          </cell>
          <cell r="BI128">
            <v>60</v>
          </cell>
          <cell r="BJ128">
            <v>3</v>
          </cell>
          <cell r="BK128">
            <v>3</v>
          </cell>
        </row>
        <row r="129">
          <cell r="A129">
            <v>2645</v>
          </cell>
          <cell r="B129" t="str">
            <v>南</v>
          </cell>
          <cell r="C129" t="str">
            <v>祥豊保育園</v>
          </cell>
          <cell r="D129">
            <v>3</v>
          </cell>
          <cell r="E129">
            <v>90</v>
          </cell>
          <cell r="F129">
            <v>1</v>
          </cell>
          <cell r="G129">
            <v>7</v>
          </cell>
          <cell r="H129">
            <v>28</v>
          </cell>
          <cell r="I129">
            <v>22</v>
          </cell>
          <cell r="J129">
            <v>39</v>
          </cell>
          <cell r="K129">
            <v>96</v>
          </cell>
          <cell r="L129">
            <v>7</v>
          </cell>
          <cell r="M129">
            <v>28</v>
          </cell>
          <cell r="N129">
            <v>16</v>
          </cell>
          <cell r="O129">
            <v>39</v>
          </cell>
          <cell r="P129">
            <v>90</v>
          </cell>
          <cell r="Q129">
            <v>0</v>
          </cell>
          <cell r="R129">
            <v>0</v>
          </cell>
          <cell r="S129">
            <v>6</v>
          </cell>
          <cell r="T129">
            <v>0</v>
          </cell>
          <cell r="U129">
            <v>6</v>
          </cell>
          <cell r="V129">
            <v>8</v>
          </cell>
          <cell r="W129">
            <v>28</v>
          </cell>
          <cell r="X129">
            <v>22</v>
          </cell>
          <cell r="Y129">
            <v>39</v>
          </cell>
          <cell r="Z129">
            <v>97</v>
          </cell>
          <cell r="AA129">
            <v>7</v>
          </cell>
          <cell r="AB129">
            <v>28</v>
          </cell>
          <cell r="AC129">
            <v>16</v>
          </cell>
          <cell r="AD129">
            <v>39</v>
          </cell>
          <cell r="AE129">
            <v>90</v>
          </cell>
          <cell r="AF129">
            <v>1</v>
          </cell>
          <cell r="AG129">
            <v>0</v>
          </cell>
          <cell r="AH129">
            <v>6</v>
          </cell>
          <cell r="AI129">
            <v>0</v>
          </cell>
          <cell r="AJ129">
            <v>7</v>
          </cell>
          <cell r="AK129">
            <v>8</v>
          </cell>
          <cell r="AL129">
            <v>28</v>
          </cell>
          <cell r="AM129">
            <v>22</v>
          </cell>
          <cell r="AN129">
            <v>39</v>
          </cell>
          <cell r="AO129">
            <v>97</v>
          </cell>
          <cell r="AP129">
            <v>7</v>
          </cell>
          <cell r="AQ129">
            <v>28</v>
          </cell>
          <cell r="AR129">
            <v>16</v>
          </cell>
          <cell r="AS129">
            <v>39</v>
          </cell>
          <cell r="AT129">
            <v>90</v>
          </cell>
          <cell r="AU129">
            <v>1</v>
          </cell>
          <cell r="AV129">
            <v>0</v>
          </cell>
          <cell r="AW129">
            <v>6</v>
          </cell>
          <cell r="AX129">
            <v>0</v>
          </cell>
          <cell r="AY129">
            <v>7</v>
          </cell>
          <cell r="AZ129">
            <v>8</v>
          </cell>
          <cell r="BA129">
            <v>28</v>
          </cell>
          <cell r="BB129">
            <v>22</v>
          </cell>
          <cell r="BC129">
            <v>39</v>
          </cell>
          <cell r="BD129">
            <v>97</v>
          </cell>
          <cell r="BE129">
            <v>7</v>
          </cell>
          <cell r="BF129">
            <v>28</v>
          </cell>
          <cell r="BG129">
            <v>16</v>
          </cell>
          <cell r="BH129">
            <v>39</v>
          </cell>
          <cell r="BI129">
            <v>90</v>
          </cell>
          <cell r="BJ129">
            <v>1</v>
          </cell>
          <cell r="BK129">
            <v>0</v>
          </cell>
        </row>
        <row r="130">
          <cell r="A130">
            <v>2646</v>
          </cell>
          <cell r="B130" t="str">
            <v>南</v>
          </cell>
          <cell r="C130" t="str">
            <v>上久世保育園</v>
          </cell>
          <cell r="D130">
            <v>3</v>
          </cell>
          <cell r="E130">
            <v>60</v>
          </cell>
          <cell r="F130">
            <v>2</v>
          </cell>
          <cell r="G130">
            <v>2</v>
          </cell>
          <cell r="H130">
            <v>20</v>
          </cell>
          <cell r="I130">
            <v>17</v>
          </cell>
          <cell r="J130">
            <v>26</v>
          </cell>
          <cell r="K130">
            <v>65</v>
          </cell>
          <cell r="L130">
            <v>2</v>
          </cell>
          <cell r="M130">
            <v>20</v>
          </cell>
          <cell r="N130">
            <v>15</v>
          </cell>
          <cell r="O130">
            <v>23</v>
          </cell>
          <cell r="P130">
            <v>60</v>
          </cell>
          <cell r="Q130">
            <v>0</v>
          </cell>
          <cell r="R130">
            <v>0</v>
          </cell>
          <cell r="S130">
            <v>2</v>
          </cell>
          <cell r="T130">
            <v>3</v>
          </cell>
          <cell r="U130">
            <v>5</v>
          </cell>
          <cell r="V130">
            <v>2</v>
          </cell>
          <cell r="W130">
            <v>20</v>
          </cell>
          <cell r="X130">
            <v>17</v>
          </cell>
          <cell r="Y130">
            <v>26</v>
          </cell>
          <cell r="Z130">
            <v>65</v>
          </cell>
          <cell r="AA130">
            <v>2</v>
          </cell>
          <cell r="AB130">
            <v>20</v>
          </cell>
          <cell r="AC130">
            <v>15</v>
          </cell>
          <cell r="AD130">
            <v>23</v>
          </cell>
          <cell r="AE130">
            <v>60</v>
          </cell>
          <cell r="AF130">
            <v>0</v>
          </cell>
          <cell r="AG130">
            <v>0</v>
          </cell>
          <cell r="AH130">
            <v>2</v>
          </cell>
          <cell r="AI130">
            <v>3</v>
          </cell>
          <cell r="AJ130">
            <v>5</v>
          </cell>
          <cell r="AK130">
            <v>2</v>
          </cell>
          <cell r="AL130">
            <v>20</v>
          </cell>
          <cell r="AM130">
            <v>17</v>
          </cell>
          <cell r="AN130">
            <v>26</v>
          </cell>
          <cell r="AO130">
            <v>65</v>
          </cell>
          <cell r="AP130">
            <v>2</v>
          </cell>
          <cell r="AQ130">
            <v>20</v>
          </cell>
          <cell r="AR130">
            <v>15</v>
          </cell>
          <cell r="AS130">
            <v>23</v>
          </cell>
          <cell r="AT130">
            <v>60</v>
          </cell>
          <cell r="AU130">
            <v>0</v>
          </cell>
          <cell r="AV130">
            <v>0</v>
          </cell>
          <cell r="AW130">
            <v>2</v>
          </cell>
          <cell r="AX130">
            <v>3</v>
          </cell>
          <cell r="AY130">
            <v>5</v>
          </cell>
          <cell r="AZ130">
            <v>2</v>
          </cell>
          <cell r="BA130">
            <v>20</v>
          </cell>
          <cell r="BB130">
            <v>17</v>
          </cell>
          <cell r="BC130">
            <v>26</v>
          </cell>
          <cell r="BD130">
            <v>65</v>
          </cell>
          <cell r="BE130">
            <v>2</v>
          </cell>
          <cell r="BF130">
            <v>20</v>
          </cell>
          <cell r="BG130">
            <v>15</v>
          </cell>
          <cell r="BH130">
            <v>23</v>
          </cell>
          <cell r="BI130">
            <v>60</v>
          </cell>
          <cell r="BJ130">
            <v>0</v>
          </cell>
          <cell r="BK130">
            <v>0</v>
          </cell>
        </row>
        <row r="131">
          <cell r="A131">
            <v>2681</v>
          </cell>
          <cell r="B131" t="str">
            <v>南</v>
          </cell>
          <cell r="C131" t="str">
            <v>みのり園</v>
          </cell>
          <cell r="D131">
            <v>3</v>
          </cell>
          <cell r="E131">
            <v>30</v>
          </cell>
          <cell r="F131">
            <v>2</v>
          </cell>
          <cell r="G131">
            <v>2</v>
          </cell>
          <cell r="H131">
            <v>11</v>
          </cell>
          <cell r="I131">
            <v>3</v>
          </cell>
          <cell r="J131">
            <v>13</v>
          </cell>
          <cell r="K131">
            <v>29</v>
          </cell>
          <cell r="L131">
            <v>2</v>
          </cell>
          <cell r="M131">
            <v>11</v>
          </cell>
          <cell r="N131">
            <v>3</v>
          </cell>
          <cell r="O131">
            <v>13</v>
          </cell>
          <cell r="P131">
            <v>29</v>
          </cell>
          <cell r="Q131">
            <v>0</v>
          </cell>
          <cell r="R131">
            <v>0</v>
          </cell>
          <cell r="S131">
            <v>0</v>
          </cell>
          <cell r="T131">
            <v>0</v>
          </cell>
          <cell r="U131">
            <v>0</v>
          </cell>
          <cell r="V131">
            <v>2</v>
          </cell>
          <cell r="W131">
            <v>12</v>
          </cell>
          <cell r="X131">
            <v>4</v>
          </cell>
          <cell r="Y131">
            <v>13</v>
          </cell>
          <cell r="Z131">
            <v>31</v>
          </cell>
          <cell r="AA131">
            <v>2</v>
          </cell>
          <cell r="AB131">
            <v>12</v>
          </cell>
          <cell r="AC131">
            <v>3</v>
          </cell>
          <cell r="AD131">
            <v>13</v>
          </cell>
          <cell r="AE131">
            <v>30</v>
          </cell>
          <cell r="AF131">
            <v>0</v>
          </cell>
          <cell r="AG131">
            <v>0</v>
          </cell>
          <cell r="AH131">
            <v>1</v>
          </cell>
          <cell r="AI131">
            <v>0</v>
          </cell>
          <cell r="AJ131">
            <v>1</v>
          </cell>
          <cell r="AK131">
            <v>2</v>
          </cell>
          <cell r="AL131">
            <v>12</v>
          </cell>
          <cell r="AM131">
            <v>4</v>
          </cell>
          <cell r="AN131">
            <v>12</v>
          </cell>
          <cell r="AO131">
            <v>30</v>
          </cell>
          <cell r="AP131">
            <v>2</v>
          </cell>
          <cell r="AQ131">
            <v>12</v>
          </cell>
          <cell r="AR131">
            <v>4</v>
          </cell>
          <cell r="AS131">
            <v>12</v>
          </cell>
          <cell r="AT131">
            <v>30</v>
          </cell>
          <cell r="AU131">
            <v>0</v>
          </cell>
          <cell r="AV131">
            <v>0</v>
          </cell>
          <cell r="AW131" t="str">
            <v xml:space="preserve"> </v>
          </cell>
          <cell r="AX131">
            <v>0</v>
          </cell>
          <cell r="AY131">
            <v>0</v>
          </cell>
          <cell r="AZ131">
            <v>2</v>
          </cell>
          <cell r="BA131">
            <v>12</v>
          </cell>
          <cell r="BB131">
            <v>4</v>
          </cell>
          <cell r="BC131">
            <v>12</v>
          </cell>
          <cell r="BD131">
            <v>30</v>
          </cell>
          <cell r="BE131">
            <v>2</v>
          </cell>
          <cell r="BF131">
            <v>12</v>
          </cell>
          <cell r="BG131">
            <v>4</v>
          </cell>
          <cell r="BH131">
            <v>12</v>
          </cell>
          <cell r="BI131">
            <v>30</v>
          </cell>
          <cell r="BJ131">
            <v>0</v>
          </cell>
          <cell r="BK131">
            <v>0</v>
          </cell>
        </row>
        <row r="132">
          <cell r="A132">
            <v>2821</v>
          </cell>
          <cell r="B132" t="str">
            <v>右京</v>
          </cell>
          <cell r="C132" t="str">
            <v>妙覚保育園</v>
          </cell>
          <cell r="D132">
            <v>3</v>
          </cell>
          <cell r="E132">
            <v>60</v>
          </cell>
          <cell r="F132">
            <v>1</v>
          </cell>
          <cell r="G132">
            <v>3</v>
          </cell>
          <cell r="H132">
            <v>19</v>
          </cell>
          <cell r="I132">
            <v>16</v>
          </cell>
          <cell r="J132">
            <v>31</v>
          </cell>
          <cell r="K132">
            <v>69</v>
          </cell>
          <cell r="L132">
            <v>3</v>
          </cell>
          <cell r="M132">
            <v>14</v>
          </cell>
          <cell r="N132">
            <v>14</v>
          </cell>
          <cell r="O132">
            <v>29</v>
          </cell>
          <cell r="P132">
            <v>60</v>
          </cell>
          <cell r="Q132">
            <v>0</v>
          </cell>
          <cell r="R132">
            <v>5</v>
          </cell>
          <cell r="S132">
            <v>2</v>
          </cell>
          <cell r="T132">
            <v>2</v>
          </cell>
          <cell r="U132">
            <v>9</v>
          </cell>
          <cell r="V132">
            <v>3</v>
          </cell>
          <cell r="W132">
            <v>20</v>
          </cell>
          <cell r="X132">
            <v>16</v>
          </cell>
          <cell r="Y132">
            <v>32</v>
          </cell>
          <cell r="Z132">
            <v>71</v>
          </cell>
          <cell r="AA132">
            <v>3</v>
          </cell>
          <cell r="AB132">
            <v>14</v>
          </cell>
          <cell r="AC132">
            <v>14</v>
          </cell>
          <cell r="AD132">
            <v>29</v>
          </cell>
          <cell r="AE132">
            <v>60</v>
          </cell>
          <cell r="AF132">
            <v>0</v>
          </cell>
          <cell r="AG132">
            <v>6</v>
          </cell>
          <cell r="AH132">
            <v>2</v>
          </cell>
          <cell r="AI132">
            <v>3</v>
          </cell>
          <cell r="AJ132">
            <v>11</v>
          </cell>
          <cell r="AK132">
            <v>3</v>
          </cell>
          <cell r="AL132">
            <v>20</v>
          </cell>
          <cell r="AM132">
            <v>17</v>
          </cell>
          <cell r="AN132">
            <v>32</v>
          </cell>
          <cell r="AO132">
            <v>72</v>
          </cell>
          <cell r="AP132">
            <v>3</v>
          </cell>
          <cell r="AQ132">
            <v>14</v>
          </cell>
          <cell r="AR132">
            <v>14</v>
          </cell>
          <cell r="AS132">
            <v>29</v>
          </cell>
          <cell r="AT132">
            <v>60</v>
          </cell>
          <cell r="AU132">
            <v>0</v>
          </cell>
          <cell r="AV132">
            <v>6</v>
          </cell>
          <cell r="AW132">
            <v>3</v>
          </cell>
          <cell r="AX132">
            <v>3</v>
          </cell>
          <cell r="AY132">
            <v>12</v>
          </cell>
          <cell r="AZ132">
            <v>3</v>
          </cell>
          <cell r="BA132">
            <v>20</v>
          </cell>
          <cell r="BB132">
            <v>18</v>
          </cell>
          <cell r="BC132">
            <v>32</v>
          </cell>
          <cell r="BD132">
            <v>73</v>
          </cell>
          <cell r="BE132">
            <v>3</v>
          </cell>
          <cell r="BF132">
            <v>14</v>
          </cell>
          <cell r="BG132">
            <v>14</v>
          </cell>
          <cell r="BH132">
            <v>29</v>
          </cell>
          <cell r="BI132">
            <v>60</v>
          </cell>
          <cell r="BJ132">
            <v>0</v>
          </cell>
          <cell r="BK132">
            <v>6</v>
          </cell>
        </row>
        <row r="133">
          <cell r="A133">
            <v>2822</v>
          </cell>
          <cell r="B133" t="str">
            <v>右京</v>
          </cell>
          <cell r="C133" t="str">
            <v>蜂ケ岡保育園</v>
          </cell>
          <cell r="D133">
            <v>3</v>
          </cell>
          <cell r="E133">
            <v>150</v>
          </cell>
          <cell r="F133">
            <v>1</v>
          </cell>
          <cell r="G133">
            <v>15</v>
          </cell>
          <cell r="H133">
            <v>56</v>
          </cell>
          <cell r="I133">
            <v>31</v>
          </cell>
          <cell r="J133">
            <v>60</v>
          </cell>
          <cell r="K133">
            <v>162</v>
          </cell>
          <cell r="L133">
            <v>15</v>
          </cell>
          <cell r="M133">
            <v>49</v>
          </cell>
          <cell r="N133">
            <v>27</v>
          </cell>
          <cell r="O133">
            <v>59</v>
          </cell>
          <cell r="P133">
            <v>150</v>
          </cell>
          <cell r="Q133">
            <v>0</v>
          </cell>
          <cell r="R133">
            <v>7</v>
          </cell>
          <cell r="S133">
            <v>4</v>
          </cell>
          <cell r="T133">
            <v>1</v>
          </cell>
          <cell r="U133">
            <v>12</v>
          </cell>
          <cell r="V133">
            <v>15</v>
          </cell>
          <cell r="W133">
            <v>57</v>
          </cell>
          <cell r="X133">
            <v>31</v>
          </cell>
          <cell r="Y133">
            <v>60</v>
          </cell>
          <cell r="Z133">
            <v>163</v>
          </cell>
          <cell r="AA133">
            <v>15</v>
          </cell>
          <cell r="AB133">
            <v>49</v>
          </cell>
          <cell r="AC133">
            <v>27</v>
          </cell>
          <cell r="AD133">
            <v>59</v>
          </cell>
          <cell r="AE133">
            <v>150</v>
          </cell>
          <cell r="AF133">
            <v>0</v>
          </cell>
          <cell r="AG133">
            <v>8</v>
          </cell>
          <cell r="AH133">
            <v>4</v>
          </cell>
          <cell r="AI133">
            <v>1</v>
          </cell>
          <cell r="AJ133">
            <v>13</v>
          </cell>
          <cell r="AK133">
            <v>15</v>
          </cell>
          <cell r="AL133">
            <v>58</v>
          </cell>
          <cell r="AM133">
            <v>31</v>
          </cell>
          <cell r="AN133">
            <v>61</v>
          </cell>
          <cell r="AO133">
            <v>165</v>
          </cell>
          <cell r="AP133">
            <v>15</v>
          </cell>
          <cell r="AQ133">
            <v>49</v>
          </cell>
          <cell r="AR133">
            <v>27</v>
          </cell>
          <cell r="AS133">
            <v>59</v>
          </cell>
          <cell r="AT133">
            <v>150</v>
          </cell>
          <cell r="AU133">
            <v>0</v>
          </cell>
          <cell r="AV133">
            <v>9</v>
          </cell>
          <cell r="AW133">
            <v>4</v>
          </cell>
          <cell r="AX133">
            <v>2</v>
          </cell>
          <cell r="AY133">
            <v>15</v>
          </cell>
          <cell r="AZ133">
            <v>15</v>
          </cell>
          <cell r="BA133">
            <v>59</v>
          </cell>
          <cell r="BB133">
            <v>31</v>
          </cell>
          <cell r="BC133">
            <v>61</v>
          </cell>
          <cell r="BD133">
            <v>166</v>
          </cell>
          <cell r="BE133">
            <v>15</v>
          </cell>
          <cell r="BF133">
            <v>49</v>
          </cell>
          <cell r="BG133">
            <v>27</v>
          </cell>
          <cell r="BH133">
            <v>59</v>
          </cell>
          <cell r="BI133">
            <v>150</v>
          </cell>
          <cell r="BJ133">
            <v>0</v>
          </cell>
          <cell r="BK133">
            <v>10</v>
          </cell>
        </row>
        <row r="134">
          <cell r="A134">
            <v>2823</v>
          </cell>
          <cell r="B134" t="str">
            <v>右京</v>
          </cell>
          <cell r="C134" t="str">
            <v>双ケ丘保育園</v>
          </cell>
          <cell r="D134">
            <v>3</v>
          </cell>
          <cell r="E134">
            <v>60</v>
          </cell>
          <cell r="F134">
            <v>1</v>
          </cell>
          <cell r="G134">
            <v>1</v>
          </cell>
          <cell r="H134">
            <v>18</v>
          </cell>
          <cell r="I134">
            <v>13</v>
          </cell>
          <cell r="J134">
            <v>34</v>
          </cell>
          <cell r="K134">
            <v>66</v>
          </cell>
          <cell r="L134">
            <v>1</v>
          </cell>
          <cell r="M134">
            <v>15</v>
          </cell>
          <cell r="N134">
            <v>11</v>
          </cell>
          <cell r="O134">
            <v>33</v>
          </cell>
          <cell r="P134">
            <v>60</v>
          </cell>
          <cell r="Q134">
            <v>0</v>
          </cell>
          <cell r="R134">
            <v>3</v>
          </cell>
          <cell r="S134">
            <v>2</v>
          </cell>
          <cell r="T134">
            <v>1</v>
          </cell>
          <cell r="U134">
            <v>6</v>
          </cell>
          <cell r="V134">
            <v>1</v>
          </cell>
          <cell r="W134">
            <v>18</v>
          </cell>
          <cell r="X134">
            <v>14</v>
          </cell>
          <cell r="Y134">
            <v>34</v>
          </cell>
          <cell r="Z134">
            <v>67</v>
          </cell>
          <cell r="AA134">
            <v>1</v>
          </cell>
          <cell r="AB134">
            <v>15</v>
          </cell>
          <cell r="AC134">
            <v>11</v>
          </cell>
          <cell r="AD134">
            <v>33</v>
          </cell>
          <cell r="AE134">
            <v>60</v>
          </cell>
          <cell r="AF134">
            <v>0</v>
          </cell>
          <cell r="AG134">
            <v>3</v>
          </cell>
          <cell r="AH134">
            <v>3</v>
          </cell>
          <cell r="AI134">
            <v>1</v>
          </cell>
          <cell r="AJ134">
            <v>7</v>
          </cell>
          <cell r="AK134">
            <v>1</v>
          </cell>
          <cell r="AL134">
            <v>18</v>
          </cell>
          <cell r="AM134">
            <v>13</v>
          </cell>
          <cell r="AN134">
            <v>34</v>
          </cell>
          <cell r="AO134">
            <v>66</v>
          </cell>
          <cell r="AP134">
            <v>1</v>
          </cell>
          <cell r="AQ134">
            <v>15</v>
          </cell>
          <cell r="AR134">
            <v>11</v>
          </cell>
          <cell r="AS134">
            <v>33</v>
          </cell>
          <cell r="AT134">
            <v>60</v>
          </cell>
          <cell r="AU134">
            <v>0</v>
          </cell>
          <cell r="AV134">
            <v>3</v>
          </cell>
          <cell r="AW134">
            <v>2</v>
          </cell>
          <cell r="AX134">
            <v>1</v>
          </cell>
          <cell r="AY134">
            <v>6</v>
          </cell>
          <cell r="AZ134">
            <v>2</v>
          </cell>
          <cell r="BA134">
            <v>18</v>
          </cell>
          <cell r="BB134">
            <v>13</v>
          </cell>
          <cell r="BC134">
            <v>34</v>
          </cell>
          <cell r="BD134">
            <v>67</v>
          </cell>
          <cell r="BE134">
            <v>1</v>
          </cell>
          <cell r="BF134">
            <v>15</v>
          </cell>
          <cell r="BG134">
            <v>11</v>
          </cell>
          <cell r="BH134">
            <v>33</v>
          </cell>
          <cell r="BI134">
            <v>60</v>
          </cell>
          <cell r="BJ134">
            <v>1</v>
          </cell>
          <cell r="BK134">
            <v>3</v>
          </cell>
        </row>
        <row r="135">
          <cell r="A135">
            <v>2824</v>
          </cell>
          <cell r="B135" t="str">
            <v>右京</v>
          </cell>
          <cell r="C135" t="str">
            <v>西本願寺保育園</v>
          </cell>
          <cell r="D135">
            <v>3</v>
          </cell>
          <cell r="E135">
            <v>120</v>
          </cell>
          <cell r="F135">
            <v>2</v>
          </cell>
          <cell r="G135">
            <v>6</v>
          </cell>
          <cell r="H135">
            <v>39</v>
          </cell>
          <cell r="I135">
            <v>29</v>
          </cell>
          <cell r="J135">
            <v>52</v>
          </cell>
          <cell r="K135">
            <v>126</v>
          </cell>
          <cell r="L135">
            <v>6</v>
          </cell>
          <cell r="M135">
            <v>39</v>
          </cell>
          <cell r="N135">
            <v>23</v>
          </cell>
          <cell r="O135">
            <v>52</v>
          </cell>
          <cell r="P135">
            <v>120</v>
          </cell>
          <cell r="Q135">
            <v>0</v>
          </cell>
          <cell r="R135">
            <v>0</v>
          </cell>
          <cell r="S135">
            <v>6</v>
          </cell>
          <cell r="T135">
            <v>0</v>
          </cell>
          <cell r="U135">
            <v>6</v>
          </cell>
          <cell r="V135">
            <v>6</v>
          </cell>
          <cell r="W135">
            <v>39</v>
          </cell>
          <cell r="X135">
            <v>29</v>
          </cell>
          <cell r="Y135">
            <v>52</v>
          </cell>
          <cell r="Z135">
            <v>126</v>
          </cell>
          <cell r="AA135">
            <v>6</v>
          </cell>
          <cell r="AB135">
            <v>39</v>
          </cell>
          <cell r="AC135">
            <v>23</v>
          </cell>
          <cell r="AD135">
            <v>52</v>
          </cell>
          <cell r="AE135">
            <v>120</v>
          </cell>
          <cell r="AF135">
            <v>0</v>
          </cell>
          <cell r="AG135">
            <v>0</v>
          </cell>
          <cell r="AH135">
            <v>6</v>
          </cell>
          <cell r="AI135">
            <v>0</v>
          </cell>
          <cell r="AJ135">
            <v>6</v>
          </cell>
          <cell r="AK135">
            <v>6</v>
          </cell>
          <cell r="AL135">
            <v>39</v>
          </cell>
          <cell r="AM135">
            <v>29</v>
          </cell>
          <cell r="AN135">
            <v>52</v>
          </cell>
          <cell r="AO135">
            <v>126</v>
          </cell>
          <cell r="AP135">
            <v>6</v>
          </cell>
          <cell r="AQ135">
            <v>39</v>
          </cell>
          <cell r="AR135">
            <v>23</v>
          </cell>
          <cell r="AS135">
            <v>52</v>
          </cell>
          <cell r="AT135">
            <v>120</v>
          </cell>
          <cell r="AU135">
            <v>0</v>
          </cell>
          <cell r="AV135">
            <v>0</v>
          </cell>
          <cell r="AW135">
            <v>6</v>
          </cell>
          <cell r="AX135">
            <v>0</v>
          </cell>
          <cell r="AY135">
            <v>6</v>
          </cell>
          <cell r="AZ135">
            <v>6</v>
          </cell>
          <cell r="BA135">
            <v>39</v>
          </cell>
          <cell r="BB135">
            <v>29</v>
          </cell>
          <cell r="BC135">
            <v>52</v>
          </cell>
          <cell r="BD135">
            <v>126</v>
          </cell>
          <cell r="BE135">
            <v>6</v>
          </cell>
          <cell r="BF135">
            <v>39</v>
          </cell>
          <cell r="BG135">
            <v>23</v>
          </cell>
          <cell r="BH135">
            <v>52</v>
          </cell>
          <cell r="BI135">
            <v>120</v>
          </cell>
          <cell r="BJ135">
            <v>0</v>
          </cell>
          <cell r="BK135">
            <v>0</v>
          </cell>
        </row>
        <row r="136">
          <cell r="A136">
            <v>2826</v>
          </cell>
          <cell r="B136" t="str">
            <v>右京</v>
          </cell>
          <cell r="C136" t="str">
            <v>まこと幼児園</v>
          </cell>
          <cell r="D136">
            <v>3</v>
          </cell>
          <cell r="E136">
            <v>90</v>
          </cell>
          <cell r="F136">
            <v>2</v>
          </cell>
          <cell r="G136">
            <v>9</v>
          </cell>
          <cell r="H136">
            <v>26</v>
          </cell>
          <cell r="I136">
            <v>17</v>
          </cell>
          <cell r="J136">
            <v>46</v>
          </cell>
          <cell r="K136">
            <v>98</v>
          </cell>
          <cell r="L136">
            <v>7</v>
          </cell>
          <cell r="M136">
            <v>20</v>
          </cell>
          <cell r="N136">
            <v>17</v>
          </cell>
          <cell r="O136">
            <v>46</v>
          </cell>
          <cell r="P136">
            <v>90</v>
          </cell>
          <cell r="Q136">
            <v>2</v>
          </cell>
          <cell r="R136">
            <v>6</v>
          </cell>
          <cell r="S136">
            <v>0</v>
          </cell>
          <cell r="T136">
            <v>0</v>
          </cell>
          <cell r="U136">
            <v>8</v>
          </cell>
          <cell r="V136">
            <v>9</v>
          </cell>
          <cell r="W136">
            <v>26</v>
          </cell>
          <cell r="X136">
            <v>17</v>
          </cell>
          <cell r="Y136">
            <v>46</v>
          </cell>
          <cell r="Z136">
            <v>98</v>
          </cell>
          <cell r="AA136">
            <v>7</v>
          </cell>
          <cell r="AB136">
            <v>20</v>
          </cell>
          <cell r="AC136">
            <v>17</v>
          </cell>
          <cell r="AD136">
            <v>46</v>
          </cell>
          <cell r="AE136">
            <v>90</v>
          </cell>
          <cell r="AF136">
            <v>2</v>
          </cell>
          <cell r="AG136">
            <v>6</v>
          </cell>
          <cell r="AH136">
            <v>0</v>
          </cell>
          <cell r="AI136">
            <v>0</v>
          </cell>
          <cell r="AJ136">
            <v>8</v>
          </cell>
          <cell r="AK136">
            <v>9</v>
          </cell>
          <cell r="AL136">
            <v>26</v>
          </cell>
          <cell r="AM136">
            <v>17</v>
          </cell>
          <cell r="AN136">
            <v>46</v>
          </cell>
          <cell r="AO136">
            <v>98</v>
          </cell>
          <cell r="AP136">
            <v>7</v>
          </cell>
          <cell r="AQ136">
            <v>20</v>
          </cell>
          <cell r="AR136">
            <v>17</v>
          </cell>
          <cell r="AS136">
            <v>46</v>
          </cell>
          <cell r="AT136">
            <v>90</v>
          </cell>
          <cell r="AU136">
            <v>2</v>
          </cell>
          <cell r="AV136">
            <v>6</v>
          </cell>
          <cell r="AW136">
            <v>0</v>
          </cell>
          <cell r="AX136">
            <v>0</v>
          </cell>
          <cell r="AY136">
            <v>8</v>
          </cell>
          <cell r="AZ136">
            <v>9</v>
          </cell>
          <cell r="BA136">
            <v>26</v>
          </cell>
          <cell r="BB136">
            <v>17</v>
          </cell>
          <cell r="BC136">
            <v>46</v>
          </cell>
          <cell r="BD136">
            <v>98</v>
          </cell>
          <cell r="BE136">
            <v>7</v>
          </cell>
          <cell r="BF136">
            <v>20</v>
          </cell>
          <cell r="BG136">
            <v>17</v>
          </cell>
          <cell r="BH136">
            <v>46</v>
          </cell>
          <cell r="BI136">
            <v>90</v>
          </cell>
          <cell r="BJ136">
            <v>2</v>
          </cell>
          <cell r="BK136">
            <v>6</v>
          </cell>
        </row>
        <row r="137">
          <cell r="A137">
            <v>2827</v>
          </cell>
          <cell r="B137" t="str">
            <v>右京</v>
          </cell>
          <cell r="C137" t="str">
            <v>太秦保育園</v>
          </cell>
          <cell r="D137">
            <v>3</v>
          </cell>
          <cell r="E137">
            <v>120</v>
          </cell>
          <cell r="F137">
            <v>2</v>
          </cell>
          <cell r="G137">
            <v>13</v>
          </cell>
          <cell r="H137">
            <v>37</v>
          </cell>
          <cell r="I137">
            <v>27</v>
          </cell>
          <cell r="J137">
            <v>54</v>
          </cell>
          <cell r="K137">
            <v>131</v>
          </cell>
          <cell r="L137">
            <v>13</v>
          </cell>
          <cell r="M137">
            <v>34</v>
          </cell>
          <cell r="N137">
            <v>20</v>
          </cell>
          <cell r="O137">
            <v>53</v>
          </cell>
          <cell r="P137">
            <v>120</v>
          </cell>
          <cell r="Q137">
            <v>0</v>
          </cell>
          <cell r="R137">
            <v>3</v>
          </cell>
          <cell r="S137">
            <v>7</v>
          </cell>
          <cell r="T137">
            <v>1</v>
          </cell>
          <cell r="U137">
            <v>11</v>
          </cell>
          <cell r="V137">
            <v>13</v>
          </cell>
          <cell r="W137">
            <v>37</v>
          </cell>
          <cell r="X137">
            <v>27</v>
          </cell>
          <cell r="Y137">
            <v>54</v>
          </cell>
          <cell r="Z137">
            <v>131</v>
          </cell>
          <cell r="AA137">
            <v>13</v>
          </cell>
          <cell r="AB137">
            <v>34</v>
          </cell>
          <cell r="AC137">
            <v>20</v>
          </cell>
          <cell r="AD137">
            <v>53</v>
          </cell>
          <cell r="AE137">
            <v>120</v>
          </cell>
          <cell r="AF137">
            <v>0</v>
          </cell>
          <cell r="AG137">
            <v>3</v>
          </cell>
          <cell r="AH137">
            <v>7</v>
          </cell>
          <cell r="AI137">
            <v>1</v>
          </cell>
          <cell r="AJ137">
            <v>11</v>
          </cell>
          <cell r="AK137">
            <v>13</v>
          </cell>
          <cell r="AL137">
            <v>37</v>
          </cell>
          <cell r="AM137">
            <v>27</v>
          </cell>
          <cell r="AN137">
            <v>54</v>
          </cell>
          <cell r="AO137">
            <v>131</v>
          </cell>
          <cell r="AP137">
            <v>13</v>
          </cell>
          <cell r="AQ137">
            <v>34</v>
          </cell>
          <cell r="AR137">
            <v>20</v>
          </cell>
          <cell r="AS137">
            <v>53</v>
          </cell>
          <cell r="AT137">
            <v>120</v>
          </cell>
          <cell r="AU137">
            <v>0</v>
          </cell>
          <cell r="AV137">
            <v>3</v>
          </cell>
          <cell r="AW137">
            <v>7</v>
          </cell>
          <cell r="AX137">
            <v>1</v>
          </cell>
          <cell r="AY137">
            <v>11</v>
          </cell>
          <cell r="AZ137">
            <v>13</v>
          </cell>
          <cell r="BA137">
            <v>37</v>
          </cell>
          <cell r="BB137">
            <v>27</v>
          </cell>
          <cell r="BC137">
            <v>54</v>
          </cell>
          <cell r="BD137">
            <v>131</v>
          </cell>
          <cell r="BE137">
            <v>13</v>
          </cell>
          <cell r="BF137">
            <v>34</v>
          </cell>
          <cell r="BG137">
            <v>20</v>
          </cell>
          <cell r="BH137">
            <v>53</v>
          </cell>
          <cell r="BI137">
            <v>120</v>
          </cell>
          <cell r="BJ137">
            <v>0</v>
          </cell>
          <cell r="BK137">
            <v>3</v>
          </cell>
        </row>
        <row r="138">
          <cell r="A138">
            <v>2828</v>
          </cell>
          <cell r="B138" t="str">
            <v>右京</v>
          </cell>
          <cell r="C138" t="str">
            <v>ゆりかご保育園</v>
          </cell>
          <cell r="D138">
            <v>3</v>
          </cell>
          <cell r="E138">
            <v>150</v>
          </cell>
          <cell r="F138">
            <v>1</v>
          </cell>
          <cell r="G138">
            <v>10</v>
          </cell>
          <cell r="H138">
            <v>48</v>
          </cell>
          <cell r="I138">
            <v>33</v>
          </cell>
          <cell r="J138">
            <v>67</v>
          </cell>
          <cell r="K138">
            <v>158</v>
          </cell>
          <cell r="L138">
            <v>10</v>
          </cell>
          <cell r="M138">
            <v>48</v>
          </cell>
          <cell r="N138">
            <v>27</v>
          </cell>
          <cell r="O138">
            <v>65</v>
          </cell>
          <cell r="P138">
            <v>150</v>
          </cell>
          <cell r="Q138">
            <v>0</v>
          </cell>
          <cell r="R138">
            <v>0</v>
          </cell>
          <cell r="S138">
            <v>6</v>
          </cell>
          <cell r="T138">
            <v>2</v>
          </cell>
          <cell r="U138">
            <v>8</v>
          </cell>
          <cell r="V138">
            <v>10</v>
          </cell>
          <cell r="W138">
            <v>48</v>
          </cell>
          <cell r="X138">
            <v>34</v>
          </cell>
          <cell r="Y138">
            <v>68</v>
          </cell>
          <cell r="Z138">
            <v>160</v>
          </cell>
          <cell r="AA138">
            <v>10</v>
          </cell>
          <cell r="AB138">
            <v>48</v>
          </cell>
          <cell r="AC138">
            <v>27</v>
          </cell>
          <cell r="AD138">
            <v>65</v>
          </cell>
          <cell r="AE138">
            <v>150</v>
          </cell>
          <cell r="AF138">
            <v>0</v>
          </cell>
          <cell r="AG138">
            <v>0</v>
          </cell>
          <cell r="AH138">
            <v>7</v>
          </cell>
          <cell r="AI138">
            <v>3</v>
          </cell>
          <cell r="AJ138">
            <v>10</v>
          </cell>
          <cell r="AK138">
            <v>10</v>
          </cell>
          <cell r="AL138">
            <v>48</v>
          </cell>
          <cell r="AM138">
            <v>34</v>
          </cell>
          <cell r="AN138">
            <v>68</v>
          </cell>
          <cell r="AO138">
            <v>160</v>
          </cell>
          <cell r="AP138">
            <v>10</v>
          </cell>
          <cell r="AQ138">
            <v>48</v>
          </cell>
          <cell r="AR138">
            <v>27</v>
          </cell>
          <cell r="AS138">
            <v>65</v>
          </cell>
          <cell r="AT138">
            <v>150</v>
          </cell>
          <cell r="AU138">
            <v>0</v>
          </cell>
          <cell r="AV138">
            <v>0</v>
          </cell>
          <cell r="AW138">
            <v>7</v>
          </cell>
          <cell r="AX138">
            <v>3</v>
          </cell>
          <cell r="AY138">
            <v>10</v>
          </cell>
          <cell r="AZ138">
            <v>10</v>
          </cell>
          <cell r="BA138">
            <v>48</v>
          </cell>
          <cell r="BB138">
            <v>34</v>
          </cell>
          <cell r="BC138">
            <v>70</v>
          </cell>
          <cell r="BD138">
            <v>162</v>
          </cell>
          <cell r="BE138">
            <v>10</v>
          </cell>
          <cell r="BF138">
            <v>48</v>
          </cell>
          <cell r="BG138">
            <v>27</v>
          </cell>
          <cell r="BH138">
            <v>65</v>
          </cell>
          <cell r="BI138">
            <v>150</v>
          </cell>
          <cell r="BJ138">
            <v>0</v>
          </cell>
          <cell r="BK138">
            <v>0</v>
          </cell>
        </row>
        <row r="139">
          <cell r="A139">
            <v>2829</v>
          </cell>
          <cell r="B139" t="str">
            <v>右京</v>
          </cell>
          <cell r="C139" t="str">
            <v>若竹保育園</v>
          </cell>
          <cell r="D139">
            <v>3</v>
          </cell>
          <cell r="E139">
            <v>90</v>
          </cell>
          <cell r="F139">
            <v>1</v>
          </cell>
          <cell r="G139">
            <v>0</v>
          </cell>
          <cell r="H139">
            <v>17</v>
          </cell>
          <cell r="I139">
            <v>27</v>
          </cell>
          <cell r="J139">
            <v>56</v>
          </cell>
          <cell r="K139">
            <v>100</v>
          </cell>
          <cell r="L139">
            <v>0</v>
          </cell>
          <cell r="M139">
            <v>17</v>
          </cell>
          <cell r="N139">
            <v>18</v>
          </cell>
          <cell r="O139">
            <v>55</v>
          </cell>
          <cell r="P139">
            <v>90</v>
          </cell>
          <cell r="Q139">
            <v>0</v>
          </cell>
          <cell r="R139">
            <v>0</v>
          </cell>
          <cell r="S139">
            <v>9</v>
          </cell>
          <cell r="T139">
            <v>1</v>
          </cell>
          <cell r="U139">
            <v>10</v>
          </cell>
          <cell r="V139">
            <v>0</v>
          </cell>
          <cell r="W139">
            <v>17</v>
          </cell>
          <cell r="X139">
            <v>27</v>
          </cell>
          <cell r="Y139">
            <v>56</v>
          </cell>
          <cell r="Z139">
            <v>100</v>
          </cell>
          <cell r="AA139">
            <v>0</v>
          </cell>
          <cell r="AB139">
            <v>17</v>
          </cell>
          <cell r="AC139">
            <v>18</v>
          </cell>
          <cell r="AD139">
            <v>55</v>
          </cell>
          <cell r="AE139">
            <v>90</v>
          </cell>
          <cell r="AF139">
            <v>0</v>
          </cell>
          <cell r="AG139">
            <v>0</v>
          </cell>
          <cell r="AH139">
            <v>9</v>
          </cell>
          <cell r="AI139">
            <v>1</v>
          </cell>
          <cell r="AJ139">
            <v>10</v>
          </cell>
          <cell r="AK139">
            <v>0</v>
          </cell>
          <cell r="AL139">
            <v>17</v>
          </cell>
          <cell r="AM139">
            <v>27</v>
          </cell>
          <cell r="AN139">
            <v>56</v>
          </cell>
          <cell r="AO139">
            <v>100</v>
          </cell>
          <cell r="AP139">
            <v>0</v>
          </cell>
          <cell r="AQ139">
            <v>17</v>
          </cell>
          <cell r="AR139">
            <v>18</v>
          </cell>
          <cell r="AS139">
            <v>55</v>
          </cell>
          <cell r="AT139">
            <v>90</v>
          </cell>
          <cell r="AU139">
            <v>0</v>
          </cell>
          <cell r="AV139">
            <v>0</v>
          </cell>
          <cell r="AW139">
            <v>9</v>
          </cell>
          <cell r="AX139">
            <v>1</v>
          </cell>
          <cell r="AY139">
            <v>10</v>
          </cell>
          <cell r="AZ139">
            <v>0</v>
          </cell>
          <cell r="BA139">
            <v>17</v>
          </cell>
          <cell r="BB139">
            <v>27</v>
          </cell>
          <cell r="BC139">
            <v>56</v>
          </cell>
          <cell r="BD139">
            <v>100</v>
          </cell>
          <cell r="BE139">
            <v>0</v>
          </cell>
          <cell r="BF139">
            <v>17</v>
          </cell>
          <cell r="BG139">
            <v>18</v>
          </cell>
          <cell r="BH139">
            <v>55</v>
          </cell>
          <cell r="BI139">
            <v>90</v>
          </cell>
          <cell r="BJ139">
            <v>0</v>
          </cell>
          <cell r="BK139">
            <v>0</v>
          </cell>
        </row>
        <row r="140">
          <cell r="A140">
            <v>2830</v>
          </cell>
          <cell r="B140" t="str">
            <v>右京</v>
          </cell>
          <cell r="C140" t="str">
            <v>向上社保育園</v>
          </cell>
          <cell r="D140">
            <v>3</v>
          </cell>
          <cell r="E140">
            <v>90</v>
          </cell>
          <cell r="F140">
            <v>1</v>
          </cell>
          <cell r="G140">
            <v>6</v>
          </cell>
          <cell r="H140">
            <v>30</v>
          </cell>
          <cell r="I140">
            <v>19</v>
          </cell>
          <cell r="J140">
            <v>38</v>
          </cell>
          <cell r="K140">
            <v>93</v>
          </cell>
          <cell r="L140">
            <v>6</v>
          </cell>
          <cell r="M140">
            <v>30</v>
          </cell>
          <cell r="N140">
            <v>19</v>
          </cell>
          <cell r="O140">
            <v>35</v>
          </cell>
          <cell r="P140">
            <v>90</v>
          </cell>
          <cell r="Q140">
            <v>0</v>
          </cell>
          <cell r="R140">
            <v>0</v>
          </cell>
          <cell r="S140">
            <v>0</v>
          </cell>
          <cell r="T140">
            <v>3</v>
          </cell>
          <cell r="U140">
            <v>3</v>
          </cell>
          <cell r="V140">
            <v>6</v>
          </cell>
          <cell r="W140">
            <v>30</v>
          </cell>
          <cell r="X140">
            <v>19</v>
          </cell>
          <cell r="Y140">
            <v>38</v>
          </cell>
          <cell r="Z140">
            <v>93</v>
          </cell>
          <cell r="AA140">
            <v>6</v>
          </cell>
          <cell r="AB140">
            <v>30</v>
          </cell>
          <cell r="AC140">
            <v>19</v>
          </cell>
          <cell r="AD140">
            <v>35</v>
          </cell>
          <cell r="AE140">
            <v>90</v>
          </cell>
          <cell r="AF140">
            <v>0</v>
          </cell>
          <cell r="AG140">
            <v>0</v>
          </cell>
          <cell r="AH140">
            <v>0</v>
          </cell>
          <cell r="AI140">
            <v>3</v>
          </cell>
          <cell r="AJ140">
            <v>3</v>
          </cell>
          <cell r="AK140">
            <v>6</v>
          </cell>
          <cell r="AL140">
            <v>31</v>
          </cell>
          <cell r="AM140">
            <v>19</v>
          </cell>
          <cell r="AN140">
            <v>38</v>
          </cell>
          <cell r="AO140">
            <v>94</v>
          </cell>
          <cell r="AP140">
            <v>6</v>
          </cell>
          <cell r="AQ140">
            <v>30</v>
          </cell>
          <cell r="AR140">
            <v>19</v>
          </cell>
          <cell r="AS140">
            <v>35</v>
          </cell>
          <cell r="AT140">
            <v>90</v>
          </cell>
          <cell r="AU140">
            <v>0</v>
          </cell>
          <cell r="AV140">
            <v>1</v>
          </cell>
          <cell r="AW140">
            <v>0</v>
          </cell>
          <cell r="AX140">
            <v>3</v>
          </cell>
          <cell r="AY140">
            <v>4</v>
          </cell>
          <cell r="AZ140">
            <v>6</v>
          </cell>
          <cell r="BA140">
            <v>31</v>
          </cell>
          <cell r="BB140">
            <v>19</v>
          </cell>
          <cell r="BC140">
            <v>38</v>
          </cell>
          <cell r="BD140">
            <v>94</v>
          </cell>
          <cell r="BE140">
            <v>6</v>
          </cell>
          <cell r="BF140">
            <v>30</v>
          </cell>
          <cell r="BG140">
            <v>19</v>
          </cell>
          <cell r="BH140">
            <v>35</v>
          </cell>
          <cell r="BI140">
            <v>90</v>
          </cell>
          <cell r="BJ140">
            <v>0</v>
          </cell>
          <cell r="BK140">
            <v>1</v>
          </cell>
        </row>
        <row r="141">
          <cell r="A141">
            <v>2831</v>
          </cell>
          <cell r="B141" t="str">
            <v>右京</v>
          </cell>
          <cell r="C141" t="str">
            <v>聖徳保育園</v>
          </cell>
          <cell r="D141">
            <v>3</v>
          </cell>
          <cell r="E141">
            <v>60</v>
          </cell>
          <cell r="F141">
            <v>1</v>
          </cell>
          <cell r="G141">
            <v>0</v>
          </cell>
          <cell r="H141">
            <v>20</v>
          </cell>
          <cell r="I141">
            <v>16</v>
          </cell>
          <cell r="J141">
            <v>31</v>
          </cell>
          <cell r="K141">
            <v>67</v>
          </cell>
          <cell r="L141">
            <v>0</v>
          </cell>
          <cell r="M141">
            <v>19</v>
          </cell>
          <cell r="N141">
            <v>11</v>
          </cell>
          <cell r="O141">
            <v>30</v>
          </cell>
          <cell r="P141">
            <v>60</v>
          </cell>
          <cell r="Q141">
            <v>0</v>
          </cell>
          <cell r="R141">
            <v>1</v>
          </cell>
          <cell r="S141">
            <v>5</v>
          </cell>
          <cell r="T141">
            <v>1</v>
          </cell>
          <cell r="U141">
            <v>7</v>
          </cell>
          <cell r="V141">
            <v>0</v>
          </cell>
          <cell r="W141">
            <v>21</v>
          </cell>
          <cell r="X141">
            <v>16</v>
          </cell>
          <cell r="Y141">
            <v>31</v>
          </cell>
          <cell r="Z141">
            <v>68</v>
          </cell>
          <cell r="AA141">
            <v>0</v>
          </cell>
          <cell r="AB141">
            <v>19</v>
          </cell>
          <cell r="AC141">
            <v>11</v>
          </cell>
          <cell r="AD141">
            <v>30</v>
          </cell>
          <cell r="AE141">
            <v>60</v>
          </cell>
          <cell r="AF141">
            <v>0</v>
          </cell>
          <cell r="AG141">
            <v>2</v>
          </cell>
          <cell r="AH141">
            <v>5</v>
          </cell>
          <cell r="AI141">
            <v>1</v>
          </cell>
          <cell r="AJ141">
            <v>8</v>
          </cell>
          <cell r="AK141">
            <v>0</v>
          </cell>
          <cell r="AL141">
            <v>22</v>
          </cell>
          <cell r="AM141">
            <v>16</v>
          </cell>
          <cell r="AN141">
            <v>31</v>
          </cell>
          <cell r="AO141">
            <v>69</v>
          </cell>
          <cell r="AP141">
            <v>0</v>
          </cell>
          <cell r="AQ141">
            <v>19</v>
          </cell>
          <cell r="AR141">
            <v>11</v>
          </cell>
          <cell r="AS141">
            <v>30</v>
          </cell>
          <cell r="AT141">
            <v>60</v>
          </cell>
          <cell r="AU141">
            <v>0</v>
          </cell>
          <cell r="AV141">
            <v>3</v>
          </cell>
          <cell r="AW141">
            <v>5</v>
          </cell>
          <cell r="AX141">
            <v>1</v>
          </cell>
          <cell r="AY141">
            <v>9</v>
          </cell>
          <cell r="AZ141">
            <v>0</v>
          </cell>
          <cell r="BA141">
            <v>24</v>
          </cell>
          <cell r="BB141">
            <v>16</v>
          </cell>
          <cell r="BC141">
            <v>31</v>
          </cell>
          <cell r="BD141">
            <v>71</v>
          </cell>
          <cell r="BE141">
            <v>0</v>
          </cell>
          <cell r="BF141">
            <v>19</v>
          </cell>
          <cell r="BG141">
            <v>11</v>
          </cell>
          <cell r="BH141">
            <v>30</v>
          </cell>
          <cell r="BI141">
            <v>60</v>
          </cell>
          <cell r="BJ141">
            <v>0</v>
          </cell>
          <cell r="BK141">
            <v>5</v>
          </cell>
        </row>
        <row r="142">
          <cell r="A142">
            <v>2832</v>
          </cell>
          <cell r="B142" t="str">
            <v>右京</v>
          </cell>
          <cell r="C142" t="str">
            <v>山ノ内保育園</v>
          </cell>
          <cell r="D142">
            <v>3</v>
          </cell>
          <cell r="E142">
            <v>90</v>
          </cell>
          <cell r="F142">
            <v>1</v>
          </cell>
          <cell r="G142">
            <v>8</v>
          </cell>
          <cell r="H142">
            <v>30</v>
          </cell>
          <cell r="I142">
            <v>17</v>
          </cell>
          <cell r="J142">
            <v>44</v>
          </cell>
          <cell r="K142">
            <v>99</v>
          </cell>
          <cell r="L142">
            <v>8</v>
          </cell>
          <cell r="M142">
            <v>30</v>
          </cell>
          <cell r="N142">
            <v>10</v>
          </cell>
          <cell r="O142">
            <v>42</v>
          </cell>
          <cell r="P142">
            <v>90</v>
          </cell>
          <cell r="Q142">
            <v>0</v>
          </cell>
          <cell r="R142">
            <v>0</v>
          </cell>
          <cell r="S142">
            <v>7</v>
          </cell>
          <cell r="T142">
            <v>2</v>
          </cell>
          <cell r="U142">
            <v>9</v>
          </cell>
          <cell r="V142">
            <v>8</v>
          </cell>
          <cell r="W142">
            <v>30</v>
          </cell>
          <cell r="X142">
            <v>17</v>
          </cell>
          <cell r="Y142">
            <v>44</v>
          </cell>
          <cell r="Z142">
            <v>99</v>
          </cell>
          <cell r="AA142">
            <v>8</v>
          </cell>
          <cell r="AB142">
            <v>30</v>
          </cell>
          <cell r="AC142">
            <v>10</v>
          </cell>
          <cell r="AD142">
            <v>42</v>
          </cell>
          <cell r="AE142">
            <v>90</v>
          </cell>
          <cell r="AF142">
            <v>0</v>
          </cell>
          <cell r="AG142">
            <v>0</v>
          </cell>
          <cell r="AH142">
            <v>7</v>
          </cell>
          <cell r="AI142">
            <v>2</v>
          </cell>
          <cell r="AJ142">
            <v>9</v>
          </cell>
          <cell r="AK142">
            <v>8</v>
          </cell>
          <cell r="AL142">
            <v>31</v>
          </cell>
          <cell r="AM142">
            <v>17</v>
          </cell>
          <cell r="AN142">
            <v>45</v>
          </cell>
          <cell r="AO142">
            <v>101</v>
          </cell>
          <cell r="AP142">
            <v>8</v>
          </cell>
          <cell r="AQ142">
            <v>30</v>
          </cell>
          <cell r="AR142">
            <v>10</v>
          </cell>
          <cell r="AS142">
            <v>42</v>
          </cell>
          <cell r="AT142">
            <v>90</v>
          </cell>
          <cell r="AU142">
            <v>0</v>
          </cell>
          <cell r="AV142">
            <v>1</v>
          </cell>
          <cell r="AW142">
            <v>7</v>
          </cell>
          <cell r="AX142">
            <v>3</v>
          </cell>
          <cell r="AY142">
            <v>11</v>
          </cell>
          <cell r="AZ142">
            <v>8</v>
          </cell>
          <cell r="BA142">
            <v>31</v>
          </cell>
          <cell r="BB142">
            <v>17</v>
          </cell>
          <cell r="BC142">
            <v>45</v>
          </cell>
          <cell r="BD142">
            <v>101</v>
          </cell>
          <cell r="BE142">
            <v>8</v>
          </cell>
          <cell r="BF142">
            <v>30</v>
          </cell>
          <cell r="BG142">
            <v>10</v>
          </cell>
          <cell r="BH142">
            <v>42</v>
          </cell>
          <cell r="BI142">
            <v>90</v>
          </cell>
          <cell r="BJ142">
            <v>0</v>
          </cell>
          <cell r="BK142">
            <v>1</v>
          </cell>
        </row>
        <row r="143">
          <cell r="A143">
            <v>2833</v>
          </cell>
          <cell r="B143" t="str">
            <v>右京</v>
          </cell>
          <cell r="C143" t="str">
            <v>花園保育園</v>
          </cell>
          <cell r="D143">
            <v>3</v>
          </cell>
          <cell r="E143">
            <v>60</v>
          </cell>
          <cell r="F143">
            <v>1</v>
          </cell>
          <cell r="G143">
            <v>1</v>
          </cell>
          <cell r="H143">
            <v>14</v>
          </cell>
          <cell r="I143">
            <v>12</v>
          </cell>
          <cell r="J143">
            <v>23</v>
          </cell>
          <cell r="K143">
            <v>50</v>
          </cell>
          <cell r="L143">
            <v>1</v>
          </cell>
          <cell r="M143">
            <v>14</v>
          </cell>
          <cell r="N143">
            <v>12</v>
          </cell>
          <cell r="O143">
            <v>23</v>
          </cell>
          <cell r="P143">
            <v>50</v>
          </cell>
          <cell r="Q143">
            <v>0</v>
          </cell>
          <cell r="R143">
            <v>0</v>
          </cell>
          <cell r="S143">
            <v>0</v>
          </cell>
          <cell r="T143">
            <v>0</v>
          </cell>
          <cell r="U143">
            <v>0</v>
          </cell>
          <cell r="V143">
            <v>1</v>
          </cell>
          <cell r="W143">
            <v>14</v>
          </cell>
          <cell r="X143">
            <v>12</v>
          </cell>
          <cell r="Y143">
            <v>23</v>
          </cell>
          <cell r="Z143">
            <v>50</v>
          </cell>
          <cell r="AA143">
            <v>1</v>
          </cell>
          <cell r="AB143">
            <v>14</v>
          </cell>
          <cell r="AC143">
            <v>12</v>
          </cell>
          <cell r="AD143">
            <v>23</v>
          </cell>
          <cell r="AE143">
            <v>50</v>
          </cell>
          <cell r="AF143">
            <v>0</v>
          </cell>
          <cell r="AG143">
            <v>0</v>
          </cell>
          <cell r="AH143">
            <v>0</v>
          </cell>
          <cell r="AI143">
            <v>0</v>
          </cell>
          <cell r="AJ143">
            <v>0</v>
          </cell>
          <cell r="AK143">
            <v>1</v>
          </cell>
          <cell r="AL143">
            <v>15</v>
          </cell>
          <cell r="AM143">
            <v>12</v>
          </cell>
          <cell r="AN143">
            <v>23</v>
          </cell>
          <cell r="AO143">
            <v>51</v>
          </cell>
          <cell r="AP143">
            <v>1</v>
          </cell>
          <cell r="AQ143">
            <v>15</v>
          </cell>
          <cell r="AR143">
            <v>12</v>
          </cell>
          <cell r="AS143">
            <v>23</v>
          </cell>
          <cell r="AT143">
            <v>51</v>
          </cell>
          <cell r="AU143">
            <v>0</v>
          </cell>
          <cell r="AV143">
            <v>0</v>
          </cell>
          <cell r="AW143">
            <v>0</v>
          </cell>
          <cell r="AX143">
            <v>0</v>
          </cell>
          <cell r="AY143">
            <v>0</v>
          </cell>
          <cell r="AZ143">
            <v>1</v>
          </cell>
          <cell r="BA143">
            <v>17</v>
          </cell>
          <cell r="BB143">
            <v>13</v>
          </cell>
          <cell r="BC143">
            <v>24</v>
          </cell>
          <cell r="BD143">
            <v>55</v>
          </cell>
          <cell r="BE143">
            <v>1</v>
          </cell>
          <cell r="BF143">
            <v>17</v>
          </cell>
          <cell r="BG143">
            <v>13</v>
          </cell>
          <cell r="BH143">
            <v>24</v>
          </cell>
          <cell r="BI143">
            <v>55</v>
          </cell>
          <cell r="BJ143">
            <v>0</v>
          </cell>
          <cell r="BK143">
            <v>0</v>
          </cell>
        </row>
        <row r="144">
          <cell r="A144">
            <v>2834</v>
          </cell>
          <cell r="B144" t="str">
            <v>右京</v>
          </cell>
          <cell r="C144" t="str">
            <v>つわぶき園</v>
          </cell>
          <cell r="D144">
            <v>3</v>
          </cell>
          <cell r="E144">
            <v>120</v>
          </cell>
          <cell r="F144">
            <v>1</v>
          </cell>
          <cell r="G144">
            <v>11</v>
          </cell>
          <cell r="H144">
            <v>43</v>
          </cell>
          <cell r="I144">
            <v>26</v>
          </cell>
          <cell r="J144">
            <v>48</v>
          </cell>
          <cell r="K144">
            <v>128</v>
          </cell>
          <cell r="L144">
            <v>9</v>
          </cell>
          <cell r="M144">
            <v>39</v>
          </cell>
          <cell r="N144">
            <v>24</v>
          </cell>
          <cell r="O144">
            <v>48</v>
          </cell>
          <cell r="P144">
            <v>120</v>
          </cell>
          <cell r="Q144">
            <v>2</v>
          </cell>
          <cell r="R144">
            <v>4</v>
          </cell>
          <cell r="S144">
            <v>2</v>
          </cell>
          <cell r="T144">
            <v>0</v>
          </cell>
          <cell r="U144">
            <v>8</v>
          </cell>
          <cell r="V144">
            <v>12</v>
          </cell>
          <cell r="W144">
            <v>43</v>
          </cell>
          <cell r="X144">
            <v>26</v>
          </cell>
          <cell r="Y144">
            <v>48</v>
          </cell>
          <cell r="Z144">
            <v>129</v>
          </cell>
          <cell r="AA144">
            <v>9</v>
          </cell>
          <cell r="AB144">
            <v>39</v>
          </cell>
          <cell r="AC144">
            <v>24</v>
          </cell>
          <cell r="AD144">
            <v>48</v>
          </cell>
          <cell r="AE144">
            <v>120</v>
          </cell>
          <cell r="AF144">
            <v>3</v>
          </cell>
          <cell r="AG144">
            <v>4</v>
          </cell>
          <cell r="AH144">
            <v>2</v>
          </cell>
          <cell r="AI144">
            <v>0</v>
          </cell>
          <cell r="AJ144">
            <v>9</v>
          </cell>
          <cell r="AK144">
            <v>12</v>
          </cell>
          <cell r="AL144">
            <v>44</v>
          </cell>
          <cell r="AM144">
            <v>26</v>
          </cell>
          <cell r="AN144">
            <v>49</v>
          </cell>
          <cell r="AO144">
            <v>131</v>
          </cell>
          <cell r="AP144">
            <v>9</v>
          </cell>
          <cell r="AQ144">
            <v>39</v>
          </cell>
          <cell r="AR144">
            <v>24</v>
          </cell>
          <cell r="AS144">
            <v>48</v>
          </cell>
          <cell r="AT144">
            <v>120</v>
          </cell>
          <cell r="AU144">
            <v>3</v>
          </cell>
          <cell r="AV144">
            <v>5</v>
          </cell>
          <cell r="AW144">
            <v>2</v>
          </cell>
          <cell r="AX144">
            <v>1</v>
          </cell>
          <cell r="AY144">
            <v>11</v>
          </cell>
          <cell r="AZ144">
            <v>12</v>
          </cell>
          <cell r="BA144">
            <v>44</v>
          </cell>
          <cell r="BB144">
            <v>26</v>
          </cell>
          <cell r="BC144">
            <v>50</v>
          </cell>
          <cell r="BD144">
            <v>132</v>
          </cell>
          <cell r="BE144">
            <v>9</v>
          </cell>
          <cell r="BF144">
            <v>39</v>
          </cell>
          <cell r="BG144">
            <v>24</v>
          </cell>
          <cell r="BH144">
            <v>48</v>
          </cell>
          <cell r="BI144">
            <v>120</v>
          </cell>
          <cell r="BJ144">
            <v>3</v>
          </cell>
          <cell r="BK144">
            <v>5</v>
          </cell>
        </row>
        <row r="145">
          <cell r="A145">
            <v>2835</v>
          </cell>
          <cell r="B145" t="str">
            <v>右京</v>
          </cell>
          <cell r="C145" t="str">
            <v>梅ノ宮乳児保育園</v>
          </cell>
          <cell r="D145">
            <v>3</v>
          </cell>
          <cell r="E145">
            <v>60</v>
          </cell>
          <cell r="F145">
            <v>2</v>
          </cell>
          <cell r="G145">
            <v>12</v>
          </cell>
          <cell r="H145">
            <v>57</v>
          </cell>
          <cell r="I145">
            <v>0</v>
          </cell>
          <cell r="J145">
            <v>0</v>
          </cell>
          <cell r="K145">
            <v>69</v>
          </cell>
          <cell r="L145">
            <v>12</v>
          </cell>
          <cell r="M145">
            <v>48</v>
          </cell>
          <cell r="N145">
            <v>0</v>
          </cell>
          <cell r="O145">
            <v>0</v>
          </cell>
          <cell r="P145">
            <v>60</v>
          </cell>
          <cell r="Q145">
            <v>0</v>
          </cell>
          <cell r="R145">
            <v>9</v>
          </cell>
          <cell r="S145">
            <v>0</v>
          </cell>
          <cell r="T145">
            <v>0</v>
          </cell>
          <cell r="U145">
            <v>9</v>
          </cell>
          <cell r="V145">
            <v>12</v>
          </cell>
          <cell r="W145">
            <v>57</v>
          </cell>
          <cell r="X145">
            <v>0</v>
          </cell>
          <cell r="Y145">
            <v>0</v>
          </cell>
          <cell r="Z145">
            <v>69</v>
          </cell>
          <cell r="AA145">
            <v>12</v>
          </cell>
          <cell r="AB145">
            <v>48</v>
          </cell>
          <cell r="AC145">
            <v>0</v>
          </cell>
          <cell r="AD145">
            <v>0</v>
          </cell>
          <cell r="AE145">
            <v>60</v>
          </cell>
          <cell r="AF145">
            <v>0</v>
          </cell>
          <cell r="AG145">
            <v>9</v>
          </cell>
          <cell r="AH145">
            <v>0</v>
          </cell>
          <cell r="AI145">
            <v>0</v>
          </cell>
          <cell r="AJ145">
            <v>9</v>
          </cell>
          <cell r="AK145">
            <v>13</v>
          </cell>
          <cell r="AL145">
            <v>56</v>
          </cell>
          <cell r="AM145">
            <v>0</v>
          </cell>
          <cell r="AN145">
            <v>0</v>
          </cell>
          <cell r="AO145">
            <v>69</v>
          </cell>
          <cell r="AP145">
            <v>13</v>
          </cell>
          <cell r="AQ145">
            <v>47</v>
          </cell>
          <cell r="AR145">
            <v>0</v>
          </cell>
          <cell r="AS145">
            <v>0</v>
          </cell>
          <cell r="AT145">
            <v>60</v>
          </cell>
          <cell r="AU145">
            <v>0</v>
          </cell>
          <cell r="AV145">
            <v>9</v>
          </cell>
          <cell r="AW145">
            <v>0</v>
          </cell>
          <cell r="AX145">
            <v>0</v>
          </cell>
          <cell r="AY145">
            <v>9</v>
          </cell>
          <cell r="AZ145">
            <v>12</v>
          </cell>
          <cell r="BA145">
            <v>57</v>
          </cell>
          <cell r="BB145">
            <v>0</v>
          </cell>
          <cell r="BC145">
            <v>0</v>
          </cell>
          <cell r="BD145">
            <v>69</v>
          </cell>
          <cell r="BE145">
            <v>12</v>
          </cell>
          <cell r="BF145">
            <v>48</v>
          </cell>
          <cell r="BG145">
            <v>0</v>
          </cell>
          <cell r="BH145">
            <v>0</v>
          </cell>
          <cell r="BI145">
            <v>60</v>
          </cell>
          <cell r="BJ145">
            <v>0</v>
          </cell>
          <cell r="BK145">
            <v>9</v>
          </cell>
        </row>
        <row r="146">
          <cell r="A146">
            <v>2836</v>
          </cell>
          <cell r="B146" t="str">
            <v>右京</v>
          </cell>
          <cell r="C146" t="str">
            <v>富士保育園</v>
          </cell>
          <cell r="D146">
            <v>3</v>
          </cell>
          <cell r="E146">
            <v>150</v>
          </cell>
          <cell r="F146">
            <v>1</v>
          </cell>
          <cell r="G146">
            <v>13</v>
          </cell>
          <cell r="H146">
            <v>59</v>
          </cell>
          <cell r="I146">
            <v>32</v>
          </cell>
          <cell r="J146">
            <v>53</v>
          </cell>
          <cell r="K146">
            <v>157</v>
          </cell>
          <cell r="L146">
            <v>13</v>
          </cell>
          <cell r="M146">
            <v>59</v>
          </cell>
          <cell r="N146">
            <v>29</v>
          </cell>
          <cell r="O146">
            <v>49</v>
          </cell>
          <cell r="P146">
            <v>150</v>
          </cell>
          <cell r="Q146">
            <v>0</v>
          </cell>
          <cell r="R146">
            <v>0</v>
          </cell>
          <cell r="S146">
            <v>3</v>
          </cell>
          <cell r="T146">
            <v>4</v>
          </cell>
          <cell r="U146">
            <v>7</v>
          </cell>
          <cell r="V146">
            <v>15</v>
          </cell>
          <cell r="W146">
            <v>59</v>
          </cell>
          <cell r="X146">
            <v>32</v>
          </cell>
          <cell r="Y146">
            <v>53</v>
          </cell>
          <cell r="Z146">
            <v>159</v>
          </cell>
          <cell r="AA146">
            <v>13</v>
          </cell>
          <cell r="AB146">
            <v>59</v>
          </cell>
          <cell r="AC146">
            <v>29</v>
          </cell>
          <cell r="AD146">
            <v>49</v>
          </cell>
          <cell r="AE146">
            <v>150</v>
          </cell>
          <cell r="AF146">
            <v>2</v>
          </cell>
          <cell r="AG146">
            <v>0</v>
          </cell>
          <cell r="AH146">
            <v>3</v>
          </cell>
          <cell r="AI146">
            <v>4</v>
          </cell>
          <cell r="AJ146">
            <v>9</v>
          </cell>
          <cell r="AK146">
            <v>15</v>
          </cell>
          <cell r="AL146">
            <v>58</v>
          </cell>
          <cell r="AM146">
            <v>32</v>
          </cell>
          <cell r="AN146">
            <v>52</v>
          </cell>
          <cell r="AO146">
            <v>157</v>
          </cell>
          <cell r="AP146">
            <v>15</v>
          </cell>
          <cell r="AQ146">
            <v>58</v>
          </cell>
          <cell r="AR146">
            <v>29</v>
          </cell>
          <cell r="AS146">
            <v>48</v>
          </cell>
          <cell r="AT146">
            <v>150</v>
          </cell>
          <cell r="AU146" t="str">
            <v xml:space="preserve"> </v>
          </cell>
          <cell r="AV146">
            <v>0</v>
          </cell>
          <cell r="AW146">
            <v>3</v>
          </cell>
          <cell r="AX146">
            <v>4</v>
          </cell>
          <cell r="AY146">
            <v>7</v>
          </cell>
          <cell r="AZ146">
            <v>15</v>
          </cell>
          <cell r="BA146">
            <v>58</v>
          </cell>
          <cell r="BB146">
            <v>32</v>
          </cell>
          <cell r="BC146">
            <v>52</v>
          </cell>
          <cell r="BD146">
            <v>157</v>
          </cell>
          <cell r="BE146">
            <v>15</v>
          </cell>
          <cell r="BF146">
            <v>58</v>
          </cell>
          <cell r="BG146">
            <v>29</v>
          </cell>
          <cell r="BH146">
            <v>48</v>
          </cell>
          <cell r="BI146">
            <v>150</v>
          </cell>
          <cell r="BJ146" t="str">
            <v xml:space="preserve"> </v>
          </cell>
          <cell r="BK146">
            <v>0</v>
          </cell>
        </row>
        <row r="147">
          <cell r="A147">
            <v>2838</v>
          </cell>
          <cell r="B147" t="str">
            <v>右京</v>
          </cell>
          <cell r="C147" t="str">
            <v>このしま保育園</v>
          </cell>
          <cell r="D147">
            <v>3</v>
          </cell>
          <cell r="E147">
            <v>90</v>
          </cell>
          <cell r="F147">
            <v>3</v>
          </cell>
          <cell r="G147">
            <v>8</v>
          </cell>
          <cell r="H147">
            <v>35</v>
          </cell>
          <cell r="I147">
            <v>15</v>
          </cell>
          <cell r="J147">
            <v>34</v>
          </cell>
          <cell r="K147">
            <v>92</v>
          </cell>
          <cell r="L147">
            <v>8</v>
          </cell>
          <cell r="M147">
            <v>35</v>
          </cell>
          <cell r="N147">
            <v>13</v>
          </cell>
          <cell r="O147">
            <v>34</v>
          </cell>
          <cell r="P147">
            <v>90</v>
          </cell>
          <cell r="Q147">
            <v>0</v>
          </cell>
          <cell r="R147">
            <v>0</v>
          </cell>
          <cell r="S147">
            <v>2</v>
          </cell>
          <cell r="T147">
            <v>0</v>
          </cell>
          <cell r="U147">
            <v>2</v>
          </cell>
          <cell r="V147">
            <v>8</v>
          </cell>
          <cell r="W147">
            <v>35</v>
          </cell>
          <cell r="X147">
            <v>15</v>
          </cell>
          <cell r="Y147">
            <v>34</v>
          </cell>
          <cell r="Z147">
            <v>92</v>
          </cell>
          <cell r="AA147">
            <v>8</v>
          </cell>
          <cell r="AB147">
            <v>35</v>
          </cell>
          <cell r="AC147">
            <v>13</v>
          </cell>
          <cell r="AD147">
            <v>34</v>
          </cell>
          <cell r="AE147">
            <v>90</v>
          </cell>
          <cell r="AF147">
            <v>0</v>
          </cell>
          <cell r="AG147">
            <v>0</v>
          </cell>
          <cell r="AH147">
            <v>2</v>
          </cell>
          <cell r="AI147">
            <v>0</v>
          </cell>
          <cell r="AJ147">
            <v>2</v>
          </cell>
          <cell r="AK147">
            <v>8</v>
          </cell>
          <cell r="AL147">
            <v>35</v>
          </cell>
          <cell r="AM147">
            <v>15</v>
          </cell>
          <cell r="AN147">
            <v>34</v>
          </cell>
          <cell r="AO147">
            <v>92</v>
          </cell>
          <cell r="AP147">
            <v>8</v>
          </cell>
          <cell r="AQ147">
            <v>35</v>
          </cell>
          <cell r="AR147">
            <v>13</v>
          </cell>
          <cell r="AS147">
            <v>34</v>
          </cell>
          <cell r="AT147">
            <v>90</v>
          </cell>
          <cell r="AU147">
            <v>0</v>
          </cell>
          <cell r="AV147">
            <v>0</v>
          </cell>
          <cell r="AW147">
            <v>2</v>
          </cell>
          <cell r="AX147">
            <v>0</v>
          </cell>
          <cell r="AY147">
            <v>2</v>
          </cell>
          <cell r="AZ147">
            <v>8</v>
          </cell>
          <cell r="BA147">
            <v>35</v>
          </cell>
          <cell r="BB147">
            <v>15</v>
          </cell>
          <cell r="BC147">
            <v>34</v>
          </cell>
          <cell r="BD147">
            <v>92</v>
          </cell>
          <cell r="BE147">
            <v>8</v>
          </cell>
          <cell r="BF147">
            <v>35</v>
          </cell>
          <cell r="BG147">
            <v>13</v>
          </cell>
          <cell r="BH147">
            <v>34</v>
          </cell>
          <cell r="BI147">
            <v>90</v>
          </cell>
          <cell r="BJ147">
            <v>0</v>
          </cell>
          <cell r="BK147">
            <v>0</v>
          </cell>
        </row>
        <row r="148">
          <cell r="A148">
            <v>2839</v>
          </cell>
          <cell r="B148" t="str">
            <v>右京</v>
          </cell>
          <cell r="C148" t="str">
            <v>うぐいす保育園</v>
          </cell>
          <cell r="D148">
            <v>3</v>
          </cell>
          <cell r="E148">
            <v>90</v>
          </cell>
          <cell r="F148">
            <v>2</v>
          </cell>
          <cell r="G148">
            <v>5</v>
          </cell>
          <cell r="H148">
            <v>26</v>
          </cell>
          <cell r="I148">
            <v>21</v>
          </cell>
          <cell r="J148">
            <v>38</v>
          </cell>
          <cell r="K148">
            <v>90</v>
          </cell>
          <cell r="L148">
            <v>5</v>
          </cell>
          <cell r="M148">
            <v>26</v>
          </cell>
          <cell r="N148">
            <v>21</v>
          </cell>
          <cell r="O148">
            <v>38</v>
          </cell>
          <cell r="P148">
            <v>90</v>
          </cell>
          <cell r="Q148">
            <v>0</v>
          </cell>
          <cell r="R148">
            <v>0</v>
          </cell>
          <cell r="S148">
            <v>0</v>
          </cell>
          <cell r="T148">
            <v>0</v>
          </cell>
          <cell r="U148">
            <v>0</v>
          </cell>
          <cell r="V148">
            <v>5</v>
          </cell>
          <cell r="W148">
            <v>26</v>
          </cell>
          <cell r="X148">
            <v>21</v>
          </cell>
          <cell r="Y148">
            <v>38</v>
          </cell>
          <cell r="Z148">
            <v>90</v>
          </cell>
          <cell r="AA148">
            <v>5</v>
          </cell>
          <cell r="AB148">
            <v>26</v>
          </cell>
          <cell r="AC148">
            <v>21</v>
          </cell>
          <cell r="AD148">
            <v>38</v>
          </cell>
          <cell r="AE148">
            <v>90</v>
          </cell>
          <cell r="AF148">
            <v>0</v>
          </cell>
          <cell r="AG148">
            <v>0</v>
          </cell>
          <cell r="AH148">
            <v>0</v>
          </cell>
          <cell r="AI148">
            <v>0</v>
          </cell>
          <cell r="AJ148">
            <v>0</v>
          </cell>
          <cell r="AK148">
            <v>5</v>
          </cell>
          <cell r="AL148">
            <v>26</v>
          </cell>
          <cell r="AM148">
            <v>21</v>
          </cell>
          <cell r="AN148">
            <v>38</v>
          </cell>
          <cell r="AO148">
            <v>90</v>
          </cell>
          <cell r="AP148">
            <v>5</v>
          </cell>
          <cell r="AQ148">
            <v>26</v>
          </cell>
          <cell r="AR148">
            <v>21</v>
          </cell>
          <cell r="AS148">
            <v>38</v>
          </cell>
          <cell r="AT148">
            <v>90</v>
          </cell>
          <cell r="AU148">
            <v>0</v>
          </cell>
          <cell r="AV148">
            <v>0</v>
          </cell>
          <cell r="AW148">
            <v>0</v>
          </cell>
          <cell r="AX148">
            <v>0</v>
          </cell>
          <cell r="AY148">
            <v>0</v>
          </cell>
          <cell r="AZ148">
            <v>5</v>
          </cell>
          <cell r="BA148">
            <v>26</v>
          </cell>
          <cell r="BB148">
            <v>21</v>
          </cell>
          <cell r="BC148">
            <v>38</v>
          </cell>
          <cell r="BD148">
            <v>90</v>
          </cell>
          <cell r="BE148">
            <v>5</v>
          </cell>
          <cell r="BF148">
            <v>26</v>
          </cell>
          <cell r="BG148">
            <v>21</v>
          </cell>
          <cell r="BH148">
            <v>38</v>
          </cell>
          <cell r="BI148">
            <v>90</v>
          </cell>
          <cell r="BJ148">
            <v>0</v>
          </cell>
          <cell r="BK148">
            <v>0</v>
          </cell>
        </row>
        <row r="149">
          <cell r="A149">
            <v>2840</v>
          </cell>
          <cell r="B149" t="str">
            <v>右京</v>
          </cell>
          <cell r="C149" t="str">
            <v>嵯峨野保育所</v>
          </cell>
          <cell r="D149">
            <v>2</v>
          </cell>
          <cell r="E149">
            <v>90</v>
          </cell>
          <cell r="F149">
            <v>2</v>
          </cell>
          <cell r="G149">
            <v>6</v>
          </cell>
          <cell r="H149">
            <v>32</v>
          </cell>
          <cell r="I149">
            <v>20</v>
          </cell>
          <cell r="J149">
            <v>45</v>
          </cell>
          <cell r="K149">
            <v>103</v>
          </cell>
          <cell r="L149">
            <v>6</v>
          </cell>
          <cell r="M149">
            <v>24</v>
          </cell>
          <cell r="N149">
            <v>16</v>
          </cell>
          <cell r="O149">
            <v>44</v>
          </cell>
          <cell r="P149">
            <v>90</v>
          </cell>
          <cell r="Q149">
            <v>0</v>
          </cell>
          <cell r="R149">
            <v>8</v>
          </cell>
          <cell r="S149">
            <v>4</v>
          </cell>
          <cell r="T149">
            <v>1</v>
          </cell>
          <cell r="U149">
            <v>13</v>
          </cell>
          <cell r="V149">
            <v>8</v>
          </cell>
          <cell r="W149">
            <v>33</v>
          </cell>
          <cell r="X149">
            <v>20</v>
          </cell>
          <cell r="Y149">
            <v>45</v>
          </cell>
          <cell r="Z149">
            <v>106</v>
          </cell>
          <cell r="AA149">
            <v>6</v>
          </cell>
          <cell r="AB149">
            <v>24</v>
          </cell>
          <cell r="AC149">
            <v>16</v>
          </cell>
          <cell r="AD149">
            <v>44</v>
          </cell>
          <cell r="AE149">
            <v>90</v>
          </cell>
          <cell r="AF149">
            <v>2</v>
          </cell>
          <cell r="AG149">
            <v>9</v>
          </cell>
          <cell r="AH149">
            <v>4</v>
          </cell>
          <cell r="AI149">
            <v>1</v>
          </cell>
          <cell r="AJ149">
            <v>16</v>
          </cell>
          <cell r="AK149">
            <v>9</v>
          </cell>
          <cell r="AL149">
            <v>33</v>
          </cell>
          <cell r="AM149">
            <v>20</v>
          </cell>
          <cell r="AN149">
            <v>45</v>
          </cell>
          <cell r="AO149">
            <v>107</v>
          </cell>
          <cell r="AP149">
            <v>6</v>
          </cell>
          <cell r="AQ149">
            <v>24</v>
          </cell>
          <cell r="AR149">
            <v>16</v>
          </cell>
          <cell r="AS149">
            <v>44</v>
          </cell>
          <cell r="AT149">
            <v>90</v>
          </cell>
          <cell r="AU149">
            <v>3</v>
          </cell>
          <cell r="AV149">
            <v>9</v>
          </cell>
          <cell r="AW149">
            <v>4</v>
          </cell>
          <cell r="AX149">
            <v>1</v>
          </cell>
          <cell r="AY149">
            <v>17</v>
          </cell>
          <cell r="AZ149">
            <v>10</v>
          </cell>
          <cell r="BA149">
            <v>33</v>
          </cell>
          <cell r="BB149">
            <v>20</v>
          </cell>
          <cell r="BC149">
            <v>46</v>
          </cell>
          <cell r="BD149">
            <v>109</v>
          </cell>
          <cell r="BE149">
            <v>6</v>
          </cell>
          <cell r="BF149">
            <v>24</v>
          </cell>
          <cell r="BG149">
            <v>16</v>
          </cell>
          <cell r="BH149">
            <v>44</v>
          </cell>
          <cell r="BI149">
            <v>90</v>
          </cell>
          <cell r="BJ149">
            <v>4</v>
          </cell>
          <cell r="BK149">
            <v>9</v>
          </cell>
        </row>
        <row r="150">
          <cell r="A150">
            <v>2841</v>
          </cell>
          <cell r="B150" t="str">
            <v>右京</v>
          </cell>
          <cell r="C150" t="str">
            <v>安井保育園</v>
          </cell>
          <cell r="D150">
            <v>3</v>
          </cell>
          <cell r="E150">
            <v>90</v>
          </cell>
          <cell r="F150">
            <v>2</v>
          </cell>
          <cell r="G150">
            <v>4</v>
          </cell>
          <cell r="H150">
            <v>35</v>
          </cell>
          <cell r="I150">
            <v>17</v>
          </cell>
          <cell r="J150">
            <v>37</v>
          </cell>
          <cell r="K150">
            <v>93</v>
          </cell>
          <cell r="L150">
            <v>4</v>
          </cell>
          <cell r="M150">
            <v>35</v>
          </cell>
          <cell r="N150">
            <v>16</v>
          </cell>
          <cell r="O150">
            <v>35</v>
          </cell>
          <cell r="P150">
            <v>90</v>
          </cell>
          <cell r="Q150">
            <v>0</v>
          </cell>
          <cell r="R150">
            <v>0</v>
          </cell>
          <cell r="S150">
            <v>1</v>
          </cell>
          <cell r="T150">
            <v>2</v>
          </cell>
          <cell r="U150">
            <v>3</v>
          </cell>
          <cell r="V150">
            <v>5</v>
          </cell>
          <cell r="W150">
            <v>35</v>
          </cell>
          <cell r="X150">
            <v>18</v>
          </cell>
          <cell r="Y150">
            <v>37</v>
          </cell>
          <cell r="Z150">
            <v>95</v>
          </cell>
          <cell r="AA150">
            <v>4</v>
          </cell>
          <cell r="AB150">
            <v>35</v>
          </cell>
          <cell r="AC150">
            <v>16</v>
          </cell>
          <cell r="AD150">
            <v>35</v>
          </cell>
          <cell r="AE150">
            <v>90</v>
          </cell>
          <cell r="AF150">
            <v>1</v>
          </cell>
          <cell r="AG150">
            <v>0</v>
          </cell>
          <cell r="AH150">
            <v>2</v>
          </cell>
          <cell r="AI150">
            <v>2</v>
          </cell>
          <cell r="AJ150">
            <v>5</v>
          </cell>
          <cell r="AK150">
            <v>5</v>
          </cell>
          <cell r="AL150">
            <v>35</v>
          </cell>
          <cell r="AM150">
            <v>18</v>
          </cell>
          <cell r="AN150">
            <v>37</v>
          </cell>
          <cell r="AO150">
            <v>95</v>
          </cell>
          <cell r="AP150">
            <v>4</v>
          </cell>
          <cell r="AQ150">
            <v>35</v>
          </cell>
          <cell r="AR150">
            <v>16</v>
          </cell>
          <cell r="AS150">
            <v>35</v>
          </cell>
          <cell r="AT150">
            <v>90</v>
          </cell>
          <cell r="AU150">
            <v>1</v>
          </cell>
          <cell r="AV150">
            <v>0</v>
          </cell>
          <cell r="AW150">
            <v>2</v>
          </cell>
          <cell r="AX150">
            <v>2</v>
          </cell>
          <cell r="AY150">
            <v>5</v>
          </cell>
          <cell r="AZ150">
            <v>6</v>
          </cell>
          <cell r="BA150">
            <v>36</v>
          </cell>
          <cell r="BB150">
            <v>18</v>
          </cell>
          <cell r="BC150">
            <v>37</v>
          </cell>
          <cell r="BD150">
            <v>97</v>
          </cell>
          <cell r="BE150">
            <v>4</v>
          </cell>
          <cell r="BF150">
            <v>35</v>
          </cell>
          <cell r="BG150">
            <v>16</v>
          </cell>
          <cell r="BH150">
            <v>35</v>
          </cell>
          <cell r="BI150">
            <v>90</v>
          </cell>
          <cell r="BJ150">
            <v>2</v>
          </cell>
          <cell r="BK150">
            <v>1</v>
          </cell>
        </row>
        <row r="151">
          <cell r="A151">
            <v>2842</v>
          </cell>
          <cell r="B151" t="str">
            <v>右京</v>
          </cell>
          <cell r="C151" t="str">
            <v>西京極保育所</v>
          </cell>
          <cell r="D151">
            <v>2</v>
          </cell>
          <cell r="E151">
            <v>90</v>
          </cell>
          <cell r="F151">
            <v>2</v>
          </cell>
          <cell r="G151">
            <v>10</v>
          </cell>
          <cell r="H151">
            <v>30</v>
          </cell>
          <cell r="I151">
            <v>14</v>
          </cell>
          <cell r="J151">
            <v>45</v>
          </cell>
          <cell r="K151">
            <v>99</v>
          </cell>
          <cell r="L151">
            <v>8</v>
          </cell>
          <cell r="M151">
            <v>25</v>
          </cell>
          <cell r="N151">
            <v>12</v>
          </cell>
          <cell r="O151">
            <v>45</v>
          </cell>
          <cell r="P151">
            <v>90</v>
          </cell>
          <cell r="Q151">
            <v>2</v>
          </cell>
          <cell r="R151">
            <v>5</v>
          </cell>
          <cell r="S151">
            <v>2</v>
          </cell>
          <cell r="T151">
            <v>0</v>
          </cell>
          <cell r="U151">
            <v>9</v>
          </cell>
          <cell r="V151">
            <v>10</v>
          </cell>
          <cell r="W151">
            <v>31</v>
          </cell>
          <cell r="X151">
            <v>14</v>
          </cell>
          <cell r="Y151">
            <v>45</v>
          </cell>
          <cell r="Z151">
            <v>100</v>
          </cell>
          <cell r="AA151">
            <v>8</v>
          </cell>
          <cell r="AB151">
            <v>25</v>
          </cell>
          <cell r="AC151">
            <v>12</v>
          </cell>
          <cell r="AD151">
            <v>45</v>
          </cell>
          <cell r="AE151">
            <v>90</v>
          </cell>
          <cell r="AF151">
            <v>2</v>
          </cell>
          <cell r="AG151">
            <v>6</v>
          </cell>
          <cell r="AH151">
            <v>2</v>
          </cell>
          <cell r="AI151">
            <v>0</v>
          </cell>
          <cell r="AJ151">
            <v>10</v>
          </cell>
          <cell r="AK151">
            <v>10</v>
          </cell>
          <cell r="AL151">
            <v>31</v>
          </cell>
          <cell r="AM151">
            <v>14</v>
          </cell>
          <cell r="AN151">
            <v>45</v>
          </cell>
          <cell r="AO151">
            <v>100</v>
          </cell>
          <cell r="AP151">
            <v>8</v>
          </cell>
          <cell r="AQ151">
            <v>25</v>
          </cell>
          <cell r="AR151">
            <v>12</v>
          </cell>
          <cell r="AS151">
            <v>45</v>
          </cell>
          <cell r="AT151">
            <v>90</v>
          </cell>
          <cell r="AU151">
            <v>2</v>
          </cell>
          <cell r="AV151">
            <v>6</v>
          </cell>
          <cell r="AW151">
            <v>2</v>
          </cell>
          <cell r="AX151">
            <v>0</v>
          </cell>
          <cell r="AY151">
            <v>10</v>
          </cell>
          <cell r="AZ151">
            <v>11</v>
          </cell>
          <cell r="BA151">
            <v>31</v>
          </cell>
          <cell r="BB151">
            <v>14</v>
          </cell>
          <cell r="BC151">
            <v>45</v>
          </cell>
          <cell r="BD151">
            <v>101</v>
          </cell>
          <cell r="BE151">
            <v>8</v>
          </cell>
          <cell r="BF151">
            <v>25</v>
          </cell>
          <cell r="BG151">
            <v>12</v>
          </cell>
          <cell r="BH151">
            <v>45</v>
          </cell>
          <cell r="BI151">
            <v>90</v>
          </cell>
          <cell r="BJ151">
            <v>3</v>
          </cell>
          <cell r="BK151">
            <v>6</v>
          </cell>
        </row>
        <row r="152">
          <cell r="A152">
            <v>2843</v>
          </cell>
          <cell r="B152" t="str">
            <v>右京</v>
          </cell>
          <cell r="C152" t="str">
            <v>御室保育所</v>
          </cell>
          <cell r="D152">
            <v>2</v>
          </cell>
          <cell r="E152">
            <v>90</v>
          </cell>
          <cell r="F152">
            <v>1</v>
          </cell>
          <cell r="G152">
            <v>6</v>
          </cell>
          <cell r="H152">
            <v>28</v>
          </cell>
          <cell r="I152">
            <v>20</v>
          </cell>
          <cell r="J152">
            <v>45</v>
          </cell>
          <cell r="K152">
            <v>99</v>
          </cell>
          <cell r="L152">
            <v>6</v>
          </cell>
          <cell r="M152">
            <v>27</v>
          </cell>
          <cell r="N152">
            <v>13</v>
          </cell>
          <cell r="O152">
            <v>44</v>
          </cell>
          <cell r="P152">
            <v>90</v>
          </cell>
          <cell r="Q152">
            <v>0</v>
          </cell>
          <cell r="R152">
            <v>1</v>
          </cell>
          <cell r="S152">
            <v>7</v>
          </cell>
          <cell r="T152">
            <v>1</v>
          </cell>
          <cell r="U152">
            <v>9</v>
          </cell>
          <cell r="V152">
            <v>6</v>
          </cell>
          <cell r="W152">
            <v>28</v>
          </cell>
          <cell r="X152">
            <v>20</v>
          </cell>
          <cell r="Y152">
            <v>45</v>
          </cell>
          <cell r="Z152">
            <v>99</v>
          </cell>
          <cell r="AA152">
            <v>6</v>
          </cell>
          <cell r="AB152">
            <v>27</v>
          </cell>
          <cell r="AC152">
            <v>13</v>
          </cell>
          <cell r="AD152">
            <v>44</v>
          </cell>
          <cell r="AE152">
            <v>90</v>
          </cell>
          <cell r="AF152">
            <v>0</v>
          </cell>
          <cell r="AG152">
            <v>1</v>
          </cell>
          <cell r="AH152">
            <v>7</v>
          </cell>
          <cell r="AI152">
            <v>1</v>
          </cell>
          <cell r="AJ152">
            <v>9</v>
          </cell>
          <cell r="AK152">
            <v>7</v>
          </cell>
          <cell r="AL152">
            <v>26</v>
          </cell>
          <cell r="AM152">
            <v>20</v>
          </cell>
          <cell r="AN152">
            <v>44</v>
          </cell>
          <cell r="AO152">
            <v>97</v>
          </cell>
          <cell r="AP152">
            <v>7</v>
          </cell>
          <cell r="AQ152">
            <v>26</v>
          </cell>
          <cell r="AR152">
            <v>14</v>
          </cell>
          <cell r="AS152">
            <v>43</v>
          </cell>
          <cell r="AT152">
            <v>90</v>
          </cell>
          <cell r="AU152">
            <v>0</v>
          </cell>
          <cell r="AV152">
            <v>0</v>
          </cell>
          <cell r="AW152">
            <v>6</v>
          </cell>
          <cell r="AX152">
            <v>1</v>
          </cell>
          <cell r="AY152">
            <v>7</v>
          </cell>
          <cell r="AZ152">
            <v>7</v>
          </cell>
          <cell r="BA152">
            <v>26</v>
          </cell>
          <cell r="BB152">
            <v>20</v>
          </cell>
          <cell r="BC152">
            <v>44</v>
          </cell>
          <cell r="BD152">
            <v>97</v>
          </cell>
          <cell r="BE152">
            <v>7</v>
          </cell>
          <cell r="BF152">
            <v>26</v>
          </cell>
          <cell r="BG152">
            <v>14</v>
          </cell>
          <cell r="BH152">
            <v>43</v>
          </cell>
          <cell r="BI152">
            <v>90</v>
          </cell>
          <cell r="BJ152">
            <v>0</v>
          </cell>
          <cell r="BK152">
            <v>0</v>
          </cell>
        </row>
        <row r="153">
          <cell r="A153">
            <v>2844</v>
          </cell>
          <cell r="B153" t="str">
            <v>右京</v>
          </cell>
          <cell r="C153" t="str">
            <v>西院保育所</v>
          </cell>
          <cell r="D153">
            <v>2</v>
          </cell>
          <cell r="E153">
            <v>60</v>
          </cell>
          <cell r="F153">
            <v>1</v>
          </cell>
          <cell r="G153">
            <v>4</v>
          </cell>
          <cell r="H153">
            <v>22</v>
          </cell>
          <cell r="I153">
            <v>14</v>
          </cell>
          <cell r="J153">
            <v>25</v>
          </cell>
          <cell r="K153">
            <v>65</v>
          </cell>
          <cell r="L153">
            <v>4</v>
          </cell>
          <cell r="M153">
            <v>18</v>
          </cell>
          <cell r="N153">
            <v>13</v>
          </cell>
          <cell r="O153">
            <v>25</v>
          </cell>
          <cell r="P153">
            <v>60</v>
          </cell>
          <cell r="Q153">
            <v>0</v>
          </cell>
          <cell r="R153">
            <v>4</v>
          </cell>
          <cell r="S153">
            <v>1</v>
          </cell>
          <cell r="T153">
            <v>0</v>
          </cell>
          <cell r="U153">
            <v>5</v>
          </cell>
          <cell r="V153">
            <v>5</v>
          </cell>
          <cell r="W153">
            <v>22</v>
          </cell>
          <cell r="X153">
            <v>14</v>
          </cell>
          <cell r="Y153">
            <v>25</v>
          </cell>
          <cell r="Z153">
            <v>66</v>
          </cell>
          <cell r="AA153">
            <v>4</v>
          </cell>
          <cell r="AB153">
            <v>18</v>
          </cell>
          <cell r="AC153">
            <v>13</v>
          </cell>
          <cell r="AD153">
            <v>25</v>
          </cell>
          <cell r="AE153">
            <v>60</v>
          </cell>
          <cell r="AF153">
            <v>1</v>
          </cell>
          <cell r="AG153">
            <v>4</v>
          </cell>
          <cell r="AH153">
            <v>1</v>
          </cell>
          <cell r="AI153">
            <v>0</v>
          </cell>
          <cell r="AJ153">
            <v>6</v>
          </cell>
          <cell r="AK153">
            <v>5</v>
          </cell>
          <cell r="AL153">
            <v>21</v>
          </cell>
          <cell r="AM153">
            <v>14</v>
          </cell>
          <cell r="AN153">
            <v>25</v>
          </cell>
          <cell r="AO153">
            <v>65</v>
          </cell>
          <cell r="AP153">
            <v>5</v>
          </cell>
          <cell r="AQ153">
            <v>17</v>
          </cell>
          <cell r="AR153">
            <v>13</v>
          </cell>
          <cell r="AS153">
            <v>25</v>
          </cell>
          <cell r="AT153">
            <v>60</v>
          </cell>
          <cell r="AU153" t="str">
            <v xml:space="preserve"> </v>
          </cell>
          <cell r="AV153">
            <v>4</v>
          </cell>
          <cell r="AW153">
            <v>1</v>
          </cell>
          <cell r="AX153">
            <v>0</v>
          </cell>
          <cell r="AY153">
            <v>5</v>
          </cell>
          <cell r="AZ153">
            <v>6</v>
          </cell>
          <cell r="BA153">
            <v>21</v>
          </cell>
          <cell r="BB153">
            <v>14</v>
          </cell>
          <cell r="BC153">
            <v>25</v>
          </cell>
          <cell r="BD153">
            <v>66</v>
          </cell>
          <cell r="BE153">
            <v>5</v>
          </cell>
          <cell r="BF153">
            <v>17</v>
          </cell>
          <cell r="BG153">
            <v>13</v>
          </cell>
          <cell r="BH153">
            <v>25</v>
          </cell>
          <cell r="BI153">
            <v>60</v>
          </cell>
          <cell r="BJ153">
            <v>1</v>
          </cell>
          <cell r="BK153">
            <v>4</v>
          </cell>
        </row>
        <row r="154">
          <cell r="A154">
            <v>2846</v>
          </cell>
          <cell r="B154" t="str">
            <v>右京</v>
          </cell>
          <cell r="C154" t="str">
            <v>嵯峨こばと保育園</v>
          </cell>
          <cell r="D154">
            <v>3</v>
          </cell>
          <cell r="E154">
            <v>45</v>
          </cell>
          <cell r="F154">
            <v>2</v>
          </cell>
          <cell r="G154">
            <v>3</v>
          </cell>
          <cell r="H154">
            <v>36</v>
          </cell>
          <cell r="I154">
            <v>0</v>
          </cell>
          <cell r="J154">
            <v>0</v>
          </cell>
          <cell r="K154">
            <v>39</v>
          </cell>
          <cell r="L154">
            <v>3</v>
          </cell>
          <cell r="M154">
            <v>36</v>
          </cell>
          <cell r="N154">
            <v>0</v>
          </cell>
          <cell r="O154">
            <v>0</v>
          </cell>
          <cell r="P154">
            <v>39</v>
          </cell>
          <cell r="Q154">
            <v>0</v>
          </cell>
          <cell r="R154">
            <v>0</v>
          </cell>
          <cell r="S154">
            <v>0</v>
          </cell>
          <cell r="T154">
            <v>0</v>
          </cell>
          <cell r="U154">
            <v>0</v>
          </cell>
          <cell r="V154">
            <v>7</v>
          </cell>
          <cell r="W154">
            <v>36</v>
          </cell>
          <cell r="X154">
            <v>0</v>
          </cell>
          <cell r="Y154">
            <v>0</v>
          </cell>
          <cell r="Z154">
            <v>43</v>
          </cell>
          <cell r="AA154">
            <v>7</v>
          </cell>
          <cell r="AB154">
            <v>36</v>
          </cell>
          <cell r="AC154">
            <v>0</v>
          </cell>
          <cell r="AD154">
            <v>0</v>
          </cell>
          <cell r="AE154">
            <v>43</v>
          </cell>
          <cell r="AF154">
            <v>0</v>
          </cell>
          <cell r="AG154">
            <v>0</v>
          </cell>
          <cell r="AH154">
            <v>0</v>
          </cell>
          <cell r="AI154">
            <v>0</v>
          </cell>
          <cell r="AJ154">
            <v>0</v>
          </cell>
          <cell r="AK154">
            <v>8</v>
          </cell>
          <cell r="AL154">
            <v>36</v>
          </cell>
          <cell r="AM154">
            <v>0</v>
          </cell>
          <cell r="AN154">
            <v>0</v>
          </cell>
          <cell r="AO154">
            <v>44</v>
          </cell>
          <cell r="AP154">
            <v>8</v>
          </cell>
          <cell r="AQ154">
            <v>36</v>
          </cell>
          <cell r="AR154">
            <v>0</v>
          </cell>
          <cell r="AS154">
            <v>0</v>
          </cell>
          <cell r="AT154">
            <v>44</v>
          </cell>
          <cell r="AU154">
            <v>0</v>
          </cell>
          <cell r="AV154">
            <v>0</v>
          </cell>
          <cell r="AW154">
            <v>0</v>
          </cell>
          <cell r="AX154">
            <v>0</v>
          </cell>
          <cell r="AY154">
            <v>0</v>
          </cell>
          <cell r="AZ154">
            <v>9</v>
          </cell>
          <cell r="BA154">
            <v>36</v>
          </cell>
          <cell r="BB154">
            <v>0</v>
          </cell>
          <cell r="BC154">
            <v>0</v>
          </cell>
          <cell r="BD154">
            <v>45</v>
          </cell>
          <cell r="BE154">
            <v>9</v>
          </cell>
          <cell r="BF154">
            <v>36</v>
          </cell>
          <cell r="BG154">
            <v>0</v>
          </cell>
          <cell r="BH154">
            <v>0</v>
          </cell>
          <cell r="BI154">
            <v>45</v>
          </cell>
          <cell r="BJ154">
            <v>0</v>
          </cell>
          <cell r="BK154">
            <v>0</v>
          </cell>
        </row>
        <row r="155">
          <cell r="A155">
            <v>2847</v>
          </cell>
          <cell r="B155" t="str">
            <v>右京</v>
          </cell>
          <cell r="C155" t="str">
            <v>ときわ保育園</v>
          </cell>
          <cell r="D155">
            <v>3</v>
          </cell>
          <cell r="E155">
            <v>120</v>
          </cell>
          <cell r="F155">
            <v>3</v>
          </cell>
          <cell r="G155">
            <v>9</v>
          </cell>
          <cell r="H155">
            <v>35</v>
          </cell>
          <cell r="I155">
            <v>25</v>
          </cell>
          <cell r="J155">
            <v>55</v>
          </cell>
          <cell r="K155">
            <v>124</v>
          </cell>
          <cell r="L155">
            <v>9</v>
          </cell>
          <cell r="M155">
            <v>33</v>
          </cell>
          <cell r="N155">
            <v>23</v>
          </cell>
          <cell r="O155">
            <v>55</v>
          </cell>
          <cell r="P155">
            <v>120</v>
          </cell>
          <cell r="Q155">
            <v>0</v>
          </cell>
          <cell r="R155">
            <v>2</v>
          </cell>
          <cell r="S155">
            <v>2</v>
          </cell>
          <cell r="T155">
            <v>0</v>
          </cell>
          <cell r="U155">
            <v>4</v>
          </cell>
          <cell r="V155">
            <v>9</v>
          </cell>
          <cell r="W155">
            <v>35</v>
          </cell>
          <cell r="X155">
            <v>25</v>
          </cell>
          <cell r="Y155">
            <v>55</v>
          </cell>
          <cell r="Z155">
            <v>124</v>
          </cell>
          <cell r="AA155">
            <v>9</v>
          </cell>
          <cell r="AB155">
            <v>33</v>
          </cell>
          <cell r="AC155">
            <v>23</v>
          </cell>
          <cell r="AD155">
            <v>55</v>
          </cell>
          <cell r="AE155">
            <v>120</v>
          </cell>
          <cell r="AF155">
            <v>0</v>
          </cell>
          <cell r="AG155">
            <v>2</v>
          </cell>
          <cell r="AH155">
            <v>2</v>
          </cell>
          <cell r="AI155">
            <v>0</v>
          </cell>
          <cell r="AJ155">
            <v>4</v>
          </cell>
          <cell r="AK155">
            <v>10</v>
          </cell>
          <cell r="AL155">
            <v>34</v>
          </cell>
          <cell r="AM155">
            <v>25</v>
          </cell>
          <cell r="AN155">
            <v>55</v>
          </cell>
          <cell r="AO155">
            <v>124</v>
          </cell>
          <cell r="AP155">
            <v>10</v>
          </cell>
          <cell r="AQ155">
            <v>32</v>
          </cell>
          <cell r="AR155">
            <v>23</v>
          </cell>
          <cell r="AS155">
            <v>55</v>
          </cell>
          <cell r="AT155">
            <v>120</v>
          </cell>
          <cell r="AU155">
            <v>0</v>
          </cell>
          <cell r="AV155">
            <v>2</v>
          </cell>
          <cell r="AW155">
            <v>2</v>
          </cell>
          <cell r="AX155">
            <v>0</v>
          </cell>
          <cell r="AY155">
            <v>4</v>
          </cell>
          <cell r="AZ155">
            <v>10</v>
          </cell>
          <cell r="BA155">
            <v>34</v>
          </cell>
          <cell r="BB155">
            <v>25</v>
          </cell>
          <cell r="BC155">
            <v>55</v>
          </cell>
          <cell r="BD155">
            <v>124</v>
          </cell>
          <cell r="BE155">
            <v>10</v>
          </cell>
          <cell r="BF155">
            <v>32</v>
          </cell>
          <cell r="BG155">
            <v>23</v>
          </cell>
          <cell r="BH155">
            <v>55</v>
          </cell>
          <cell r="BI155">
            <v>120</v>
          </cell>
          <cell r="BJ155">
            <v>0</v>
          </cell>
          <cell r="BK155">
            <v>2</v>
          </cell>
        </row>
        <row r="156">
          <cell r="A156">
            <v>2848</v>
          </cell>
          <cell r="B156" t="str">
            <v>右京</v>
          </cell>
          <cell r="C156" t="str">
            <v>梅ノ宮保育園</v>
          </cell>
          <cell r="D156">
            <v>3</v>
          </cell>
          <cell r="E156">
            <v>120</v>
          </cell>
          <cell r="F156">
            <v>3</v>
          </cell>
          <cell r="G156">
            <v>0</v>
          </cell>
          <cell r="H156">
            <v>0</v>
          </cell>
          <cell r="I156">
            <v>41</v>
          </cell>
          <cell r="J156">
            <v>94</v>
          </cell>
          <cell r="K156">
            <v>135</v>
          </cell>
          <cell r="L156">
            <v>0</v>
          </cell>
          <cell r="M156">
            <v>0</v>
          </cell>
          <cell r="N156">
            <v>27</v>
          </cell>
          <cell r="O156">
            <v>93</v>
          </cell>
          <cell r="P156">
            <v>120</v>
          </cell>
          <cell r="Q156">
            <v>0</v>
          </cell>
          <cell r="R156">
            <v>0</v>
          </cell>
          <cell r="S156">
            <v>14</v>
          </cell>
          <cell r="T156">
            <v>1</v>
          </cell>
          <cell r="U156">
            <v>15</v>
          </cell>
          <cell r="V156">
            <v>0</v>
          </cell>
          <cell r="W156">
            <v>0</v>
          </cell>
          <cell r="X156">
            <v>40</v>
          </cell>
          <cell r="Y156">
            <v>94</v>
          </cell>
          <cell r="Z156">
            <v>134</v>
          </cell>
          <cell r="AA156">
            <v>0</v>
          </cell>
          <cell r="AB156">
            <v>0</v>
          </cell>
          <cell r="AC156">
            <v>27</v>
          </cell>
          <cell r="AD156">
            <v>93</v>
          </cell>
          <cell r="AE156">
            <v>120</v>
          </cell>
          <cell r="AF156">
            <v>0</v>
          </cell>
          <cell r="AG156">
            <v>0</v>
          </cell>
          <cell r="AH156">
            <v>13</v>
          </cell>
          <cell r="AI156">
            <v>1</v>
          </cell>
          <cell r="AJ156">
            <v>14</v>
          </cell>
          <cell r="AK156">
            <v>0</v>
          </cell>
          <cell r="AL156">
            <v>0</v>
          </cell>
          <cell r="AM156">
            <v>40</v>
          </cell>
          <cell r="AN156">
            <v>93</v>
          </cell>
          <cell r="AO156">
            <v>133</v>
          </cell>
          <cell r="AP156">
            <v>0</v>
          </cell>
          <cell r="AQ156">
            <v>0</v>
          </cell>
          <cell r="AR156">
            <v>28</v>
          </cell>
          <cell r="AS156">
            <v>92</v>
          </cell>
          <cell r="AT156">
            <v>120</v>
          </cell>
          <cell r="AU156">
            <v>0</v>
          </cell>
          <cell r="AV156">
            <v>0</v>
          </cell>
          <cell r="AW156">
            <v>12</v>
          </cell>
          <cell r="AX156">
            <v>1</v>
          </cell>
          <cell r="AY156">
            <v>13</v>
          </cell>
          <cell r="AZ156">
            <v>0</v>
          </cell>
          <cell r="BA156">
            <v>0</v>
          </cell>
          <cell r="BB156">
            <v>40</v>
          </cell>
          <cell r="BC156">
            <v>93</v>
          </cell>
          <cell r="BD156">
            <v>133</v>
          </cell>
          <cell r="BE156">
            <v>0</v>
          </cell>
          <cell r="BF156">
            <v>0</v>
          </cell>
          <cell r="BG156">
            <v>28</v>
          </cell>
          <cell r="BH156">
            <v>92</v>
          </cell>
          <cell r="BI156">
            <v>120</v>
          </cell>
          <cell r="BJ156">
            <v>0</v>
          </cell>
          <cell r="BK156">
            <v>0</v>
          </cell>
        </row>
        <row r="157">
          <cell r="A157">
            <v>2849</v>
          </cell>
          <cell r="B157" t="str">
            <v>右京</v>
          </cell>
          <cell r="C157" t="str">
            <v>川勝寺保育園</v>
          </cell>
          <cell r="D157">
            <v>3</v>
          </cell>
          <cell r="E157">
            <v>90</v>
          </cell>
          <cell r="F157">
            <v>1</v>
          </cell>
          <cell r="G157">
            <v>4</v>
          </cell>
          <cell r="H157">
            <v>34</v>
          </cell>
          <cell r="I157">
            <v>19</v>
          </cell>
          <cell r="J157">
            <v>41</v>
          </cell>
          <cell r="K157">
            <v>98</v>
          </cell>
          <cell r="L157">
            <v>4</v>
          </cell>
          <cell r="M157">
            <v>30</v>
          </cell>
          <cell r="N157">
            <v>16</v>
          </cell>
          <cell r="O157">
            <v>40</v>
          </cell>
          <cell r="P157">
            <v>90</v>
          </cell>
          <cell r="Q157">
            <v>0</v>
          </cell>
          <cell r="R157">
            <v>4</v>
          </cell>
          <cell r="S157">
            <v>3</v>
          </cell>
          <cell r="T157">
            <v>1</v>
          </cell>
          <cell r="U157">
            <v>8</v>
          </cell>
          <cell r="V157">
            <v>4</v>
          </cell>
          <cell r="W157">
            <v>33</v>
          </cell>
          <cell r="X157">
            <v>19</v>
          </cell>
          <cell r="Y157">
            <v>40</v>
          </cell>
          <cell r="Z157">
            <v>96</v>
          </cell>
          <cell r="AA157">
            <v>4</v>
          </cell>
          <cell r="AB157">
            <v>31</v>
          </cell>
          <cell r="AC157">
            <v>16</v>
          </cell>
          <cell r="AD157">
            <v>39</v>
          </cell>
          <cell r="AE157">
            <v>90</v>
          </cell>
          <cell r="AF157">
            <v>0</v>
          </cell>
          <cell r="AG157">
            <v>2</v>
          </cell>
          <cell r="AH157">
            <v>3</v>
          </cell>
          <cell r="AI157">
            <v>1</v>
          </cell>
          <cell r="AJ157">
            <v>6</v>
          </cell>
          <cell r="AK157">
            <v>4</v>
          </cell>
          <cell r="AL157">
            <v>33</v>
          </cell>
          <cell r="AM157">
            <v>19</v>
          </cell>
          <cell r="AN157">
            <v>41</v>
          </cell>
          <cell r="AO157">
            <v>97</v>
          </cell>
          <cell r="AP157">
            <v>4</v>
          </cell>
          <cell r="AQ157">
            <v>31</v>
          </cell>
          <cell r="AR157">
            <v>16</v>
          </cell>
          <cell r="AS157">
            <v>39</v>
          </cell>
          <cell r="AT157">
            <v>90</v>
          </cell>
          <cell r="AU157">
            <v>0</v>
          </cell>
          <cell r="AV157">
            <v>2</v>
          </cell>
          <cell r="AW157">
            <v>3</v>
          </cell>
          <cell r="AX157">
            <v>2</v>
          </cell>
          <cell r="AY157">
            <v>7</v>
          </cell>
          <cell r="AZ157">
            <v>4</v>
          </cell>
          <cell r="BA157">
            <v>33</v>
          </cell>
          <cell r="BB157">
            <v>19</v>
          </cell>
          <cell r="BC157">
            <v>41</v>
          </cell>
          <cell r="BD157">
            <v>97</v>
          </cell>
          <cell r="BE157">
            <v>4</v>
          </cell>
          <cell r="BF157">
            <v>31</v>
          </cell>
          <cell r="BG157">
            <v>16</v>
          </cell>
          <cell r="BH157">
            <v>39</v>
          </cell>
          <cell r="BI157">
            <v>90</v>
          </cell>
          <cell r="BJ157">
            <v>0</v>
          </cell>
          <cell r="BK157">
            <v>2</v>
          </cell>
        </row>
        <row r="158">
          <cell r="A158">
            <v>2881</v>
          </cell>
          <cell r="B158" t="str">
            <v>右京</v>
          </cell>
          <cell r="C158" t="str">
            <v>富士夜間保育園</v>
          </cell>
          <cell r="D158">
            <v>3</v>
          </cell>
          <cell r="E158">
            <v>30</v>
          </cell>
          <cell r="F158">
            <v>1</v>
          </cell>
          <cell r="G158">
            <v>3</v>
          </cell>
          <cell r="H158">
            <v>6</v>
          </cell>
          <cell r="I158">
            <v>0</v>
          </cell>
          <cell r="J158">
            <v>16</v>
          </cell>
          <cell r="K158">
            <v>25</v>
          </cell>
          <cell r="L158">
            <v>3</v>
          </cell>
          <cell r="M158">
            <v>6</v>
          </cell>
          <cell r="N158">
            <v>0</v>
          </cell>
          <cell r="O158">
            <v>16</v>
          </cell>
          <cell r="P158">
            <v>25</v>
          </cell>
          <cell r="Q158">
            <v>0</v>
          </cell>
          <cell r="R158">
            <v>0</v>
          </cell>
          <cell r="S158">
            <v>0</v>
          </cell>
          <cell r="T158">
            <v>0</v>
          </cell>
          <cell r="U158">
            <v>0</v>
          </cell>
          <cell r="V158">
            <v>3</v>
          </cell>
          <cell r="W158">
            <v>6</v>
          </cell>
          <cell r="X158">
            <v>0</v>
          </cell>
          <cell r="Y158">
            <v>16</v>
          </cell>
          <cell r="Z158">
            <v>25</v>
          </cell>
          <cell r="AA158">
            <v>3</v>
          </cell>
          <cell r="AB158">
            <v>6</v>
          </cell>
          <cell r="AC158">
            <v>0</v>
          </cell>
          <cell r="AD158">
            <v>16</v>
          </cell>
          <cell r="AE158">
            <v>25</v>
          </cell>
          <cell r="AF158">
            <v>0</v>
          </cell>
          <cell r="AG158">
            <v>0</v>
          </cell>
          <cell r="AH158">
            <v>0</v>
          </cell>
          <cell r="AI158">
            <v>0</v>
          </cell>
          <cell r="AJ158">
            <v>0</v>
          </cell>
          <cell r="AK158">
            <v>3</v>
          </cell>
          <cell r="AL158">
            <v>6</v>
          </cell>
          <cell r="AM158">
            <v>0</v>
          </cell>
          <cell r="AN158">
            <v>16</v>
          </cell>
          <cell r="AO158">
            <v>25</v>
          </cell>
          <cell r="AP158">
            <v>3</v>
          </cell>
          <cell r="AQ158">
            <v>6</v>
          </cell>
          <cell r="AR158">
            <v>0</v>
          </cell>
          <cell r="AS158">
            <v>16</v>
          </cell>
          <cell r="AT158">
            <v>25</v>
          </cell>
          <cell r="AU158">
            <v>0</v>
          </cell>
          <cell r="AV158">
            <v>0</v>
          </cell>
          <cell r="AW158">
            <v>0</v>
          </cell>
          <cell r="AX158">
            <v>0</v>
          </cell>
          <cell r="AY158">
            <v>0</v>
          </cell>
          <cell r="AZ158">
            <v>3</v>
          </cell>
          <cell r="BA158">
            <v>7</v>
          </cell>
          <cell r="BB158">
            <v>0</v>
          </cell>
          <cell r="BC158">
            <v>17</v>
          </cell>
          <cell r="BD158">
            <v>27</v>
          </cell>
          <cell r="BE158">
            <v>3</v>
          </cell>
          <cell r="BF158">
            <v>7</v>
          </cell>
          <cell r="BG158">
            <v>0</v>
          </cell>
          <cell r="BH158">
            <v>17</v>
          </cell>
          <cell r="BI158">
            <v>27</v>
          </cell>
          <cell r="BJ158">
            <v>0</v>
          </cell>
          <cell r="BK158">
            <v>0</v>
          </cell>
        </row>
        <row r="159">
          <cell r="A159">
            <v>3021</v>
          </cell>
          <cell r="B159" t="str">
            <v>西京</v>
          </cell>
          <cell r="C159" t="str">
            <v>山田保育園</v>
          </cell>
          <cell r="D159">
            <v>3</v>
          </cell>
          <cell r="E159">
            <v>60</v>
          </cell>
          <cell r="F159">
            <v>2</v>
          </cell>
          <cell r="G159">
            <v>0</v>
          </cell>
          <cell r="H159">
            <v>22</v>
          </cell>
          <cell r="I159">
            <v>15</v>
          </cell>
          <cell r="J159">
            <v>27</v>
          </cell>
          <cell r="K159">
            <v>64</v>
          </cell>
          <cell r="L159">
            <v>0</v>
          </cell>
          <cell r="M159">
            <v>22</v>
          </cell>
          <cell r="N159">
            <v>12</v>
          </cell>
          <cell r="O159">
            <v>26</v>
          </cell>
          <cell r="P159">
            <v>60</v>
          </cell>
          <cell r="Q159">
            <v>0</v>
          </cell>
          <cell r="R159">
            <v>0</v>
          </cell>
          <cell r="S159">
            <v>3</v>
          </cell>
          <cell r="T159">
            <v>1</v>
          </cell>
          <cell r="U159">
            <v>4</v>
          </cell>
          <cell r="V159">
            <v>0</v>
          </cell>
          <cell r="W159">
            <v>22</v>
          </cell>
          <cell r="X159">
            <v>16</v>
          </cell>
          <cell r="Y159">
            <v>26</v>
          </cell>
          <cell r="Z159">
            <v>64</v>
          </cell>
          <cell r="AA159">
            <v>0</v>
          </cell>
          <cell r="AB159">
            <v>22</v>
          </cell>
          <cell r="AC159">
            <v>13</v>
          </cell>
          <cell r="AD159">
            <v>25</v>
          </cell>
          <cell r="AE159">
            <v>60</v>
          </cell>
          <cell r="AF159">
            <v>0</v>
          </cell>
          <cell r="AG159">
            <v>0</v>
          </cell>
          <cell r="AH159">
            <v>3</v>
          </cell>
          <cell r="AI159">
            <v>1</v>
          </cell>
          <cell r="AJ159">
            <v>4</v>
          </cell>
          <cell r="AK159">
            <v>0</v>
          </cell>
          <cell r="AL159">
            <v>22</v>
          </cell>
          <cell r="AM159">
            <v>16</v>
          </cell>
          <cell r="AN159">
            <v>26</v>
          </cell>
          <cell r="AO159">
            <v>64</v>
          </cell>
          <cell r="AP159">
            <v>0</v>
          </cell>
          <cell r="AQ159">
            <v>22</v>
          </cell>
          <cell r="AR159">
            <v>13</v>
          </cell>
          <cell r="AS159">
            <v>25</v>
          </cell>
          <cell r="AT159">
            <v>60</v>
          </cell>
          <cell r="AU159">
            <v>0</v>
          </cell>
          <cell r="AV159">
            <v>0</v>
          </cell>
          <cell r="AW159">
            <v>3</v>
          </cell>
          <cell r="AX159">
            <v>1</v>
          </cell>
          <cell r="AY159">
            <v>4</v>
          </cell>
          <cell r="AZ159">
            <v>1</v>
          </cell>
          <cell r="BA159">
            <v>21</v>
          </cell>
          <cell r="BB159">
            <v>16</v>
          </cell>
          <cell r="BC159">
            <v>26</v>
          </cell>
          <cell r="BD159">
            <v>64</v>
          </cell>
          <cell r="BE159">
            <v>1</v>
          </cell>
          <cell r="BF159">
            <v>21</v>
          </cell>
          <cell r="BG159">
            <v>13</v>
          </cell>
          <cell r="BH159">
            <v>25</v>
          </cell>
          <cell r="BI159">
            <v>60</v>
          </cell>
          <cell r="BJ159">
            <v>0</v>
          </cell>
          <cell r="BK159">
            <v>0</v>
          </cell>
        </row>
        <row r="160">
          <cell r="A160">
            <v>3022</v>
          </cell>
          <cell r="B160" t="str">
            <v>西京</v>
          </cell>
          <cell r="C160" t="str">
            <v>桂保育園</v>
          </cell>
          <cell r="D160">
            <v>3</v>
          </cell>
          <cell r="E160">
            <v>105</v>
          </cell>
          <cell r="F160">
            <v>2</v>
          </cell>
          <cell r="G160">
            <v>13</v>
          </cell>
          <cell r="H160">
            <v>36</v>
          </cell>
          <cell r="I160">
            <v>20</v>
          </cell>
          <cell r="J160">
            <v>46</v>
          </cell>
          <cell r="K160">
            <v>115</v>
          </cell>
          <cell r="L160">
            <v>13</v>
          </cell>
          <cell r="M160">
            <v>35</v>
          </cell>
          <cell r="N160">
            <v>18</v>
          </cell>
          <cell r="O160">
            <v>39</v>
          </cell>
          <cell r="P160">
            <v>105</v>
          </cell>
          <cell r="Q160">
            <v>0</v>
          </cell>
          <cell r="R160">
            <v>1</v>
          </cell>
          <cell r="S160">
            <v>2</v>
          </cell>
          <cell r="T160">
            <v>7</v>
          </cell>
          <cell r="U160">
            <v>10</v>
          </cell>
          <cell r="V160">
            <v>13</v>
          </cell>
          <cell r="W160">
            <v>36</v>
          </cell>
          <cell r="X160">
            <v>20</v>
          </cell>
          <cell r="Y160">
            <v>46</v>
          </cell>
          <cell r="Z160">
            <v>115</v>
          </cell>
          <cell r="AA160">
            <v>13</v>
          </cell>
          <cell r="AB160">
            <v>35</v>
          </cell>
          <cell r="AC160">
            <v>18</v>
          </cell>
          <cell r="AD160">
            <v>39</v>
          </cell>
          <cell r="AE160">
            <v>105</v>
          </cell>
          <cell r="AF160">
            <v>0</v>
          </cell>
          <cell r="AG160">
            <v>1</v>
          </cell>
          <cell r="AH160">
            <v>2</v>
          </cell>
          <cell r="AI160">
            <v>7</v>
          </cell>
          <cell r="AJ160">
            <v>10</v>
          </cell>
          <cell r="AK160">
            <v>13</v>
          </cell>
          <cell r="AL160">
            <v>36</v>
          </cell>
          <cell r="AM160">
            <v>20</v>
          </cell>
          <cell r="AN160">
            <v>46</v>
          </cell>
          <cell r="AO160">
            <v>115</v>
          </cell>
          <cell r="AP160">
            <v>13</v>
          </cell>
          <cell r="AQ160">
            <v>35</v>
          </cell>
          <cell r="AR160">
            <v>18</v>
          </cell>
          <cell r="AS160">
            <v>39</v>
          </cell>
          <cell r="AT160">
            <v>105</v>
          </cell>
          <cell r="AU160">
            <v>0</v>
          </cell>
          <cell r="AV160">
            <v>1</v>
          </cell>
          <cell r="AW160">
            <v>2</v>
          </cell>
          <cell r="AX160">
            <v>7</v>
          </cell>
          <cell r="AY160">
            <v>10</v>
          </cell>
          <cell r="AZ160">
            <v>13</v>
          </cell>
          <cell r="BA160">
            <v>36</v>
          </cell>
          <cell r="BB160">
            <v>20</v>
          </cell>
          <cell r="BC160">
            <v>46</v>
          </cell>
          <cell r="BD160">
            <v>115</v>
          </cell>
          <cell r="BE160">
            <v>13</v>
          </cell>
          <cell r="BF160">
            <v>35</v>
          </cell>
          <cell r="BG160">
            <v>18</v>
          </cell>
          <cell r="BH160">
            <v>39</v>
          </cell>
          <cell r="BI160">
            <v>105</v>
          </cell>
          <cell r="BJ160">
            <v>0</v>
          </cell>
          <cell r="BK160">
            <v>1</v>
          </cell>
        </row>
        <row r="161">
          <cell r="A161">
            <v>3023</v>
          </cell>
          <cell r="B161" t="str">
            <v>西京</v>
          </cell>
          <cell r="C161" t="str">
            <v>嵐山保育園</v>
          </cell>
          <cell r="D161">
            <v>3</v>
          </cell>
          <cell r="E161">
            <v>120</v>
          </cell>
          <cell r="F161">
            <v>4</v>
          </cell>
          <cell r="G161">
            <v>0</v>
          </cell>
          <cell r="H161">
            <v>31</v>
          </cell>
          <cell r="I161">
            <v>23</v>
          </cell>
          <cell r="J161">
            <v>66</v>
          </cell>
          <cell r="K161">
            <v>120</v>
          </cell>
          <cell r="L161">
            <v>0</v>
          </cell>
          <cell r="M161">
            <v>31</v>
          </cell>
          <cell r="N161">
            <v>23</v>
          </cell>
          <cell r="O161">
            <v>66</v>
          </cell>
          <cell r="P161">
            <v>120</v>
          </cell>
          <cell r="Q161">
            <v>0</v>
          </cell>
          <cell r="R161">
            <v>0</v>
          </cell>
          <cell r="S161">
            <v>0</v>
          </cell>
          <cell r="T161">
            <v>0</v>
          </cell>
          <cell r="U161">
            <v>0</v>
          </cell>
          <cell r="V161">
            <v>0</v>
          </cell>
          <cell r="W161">
            <v>31</v>
          </cell>
          <cell r="X161">
            <v>23</v>
          </cell>
          <cell r="Y161">
            <v>66</v>
          </cell>
          <cell r="Z161">
            <v>120</v>
          </cell>
          <cell r="AA161">
            <v>0</v>
          </cell>
          <cell r="AB161">
            <v>31</v>
          </cell>
          <cell r="AC161">
            <v>23</v>
          </cell>
          <cell r="AD161">
            <v>66</v>
          </cell>
          <cell r="AE161">
            <v>120</v>
          </cell>
          <cell r="AF161">
            <v>0</v>
          </cell>
          <cell r="AG161">
            <v>0</v>
          </cell>
          <cell r="AH161">
            <v>0</v>
          </cell>
          <cell r="AI161">
            <v>0</v>
          </cell>
          <cell r="AJ161">
            <v>0</v>
          </cell>
          <cell r="AK161">
            <v>0</v>
          </cell>
          <cell r="AL161">
            <v>31</v>
          </cell>
          <cell r="AM161">
            <v>23</v>
          </cell>
          <cell r="AN161">
            <v>66</v>
          </cell>
          <cell r="AO161">
            <v>120</v>
          </cell>
          <cell r="AP161">
            <v>0</v>
          </cell>
          <cell r="AQ161">
            <v>31</v>
          </cell>
          <cell r="AR161">
            <v>23</v>
          </cell>
          <cell r="AS161">
            <v>66</v>
          </cell>
          <cell r="AT161">
            <v>120</v>
          </cell>
          <cell r="AU161">
            <v>0</v>
          </cell>
          <cell r="AV161">
            <v>0</v>
          </cell>
          <cell r="AW161">
            <v>0</v>
          </cell>
          <cell r="AX161">
            <v>0</v>
          </cell>
          <cell r="AY161">
            <v>0</v>
          </cell>
          <cell r="AZ161">
            <v>0</v>
          </cell>
          <cell r="BA161">
            <v>31</v>
          </cell>
          <cell r="BB161">
            <v>23</v>
          </cell>
          <cell r="BC161">
            <v>66</v>
          </cell>
          <cell r="BD161">
            <v>120</v>
          </cell>
          <cell r="BE161">
            <v>0</v>
          </cell>
          <cell r="BF161">
            <v>31</v>
          </cell>
          <cell r="BG161">
            <v>23</v>
          </cell>
          <cell r="BH161">
            <v>66</v>
          </cell>
          <cell r="BI161">
            <v>120</v>
          </cell>
          <cell r="BJ161">
            <v>0</v>
          </cell>
          <cell r="BK161">
            <v>0</v>
          </cell>
        </row>
        <row r="162">
          <cell r="A162">
            <v>3024</v>
          </cell>
          <cell r="B162" t="str">
            <v>西京</v>
          </cell>
          <cell r="C162" t="str">
            <v>京都白百合保育園</v>
          </cell>
          <cell r="D162">
            <v>3</v>
          </cell>
          <cell r="E162">
            <v>150</v>
          </cell>
          <cell r="F162">
            <v>2</v>
          </cell>
          <cell r="G162">
            <v>15</v>
          </cell>
          <cell r="H162">
            <v>47</v>
          </cell>
          <cell r="I162">
            <v>32</v>
          </cell>
          <cell r="J162">
            <v>56</v>
          </cell>
          <cell r="K162">
            <v>150</v>
          </cell>
          <cell r="L162">
            <v>15</v>
          </cell>
          <cell r="M162">
            <v>47</v>
          </cell>
          <cell r="N162">
            <v>32</v>
          </cell>
          <cell r="O162">
            <v>56</v>
          </cell>
          <cell r="P162">
            <v>150</v>
          </cell>
          <cell r="Q162">
            <v>0</v>
          </cell>
          <cell r="R162">
            <v>0</v>
          </cell>
          <cell r="S162">
            <v>0</v>
          </cell>
          <cell r="T162">
            <v>0</v>
          </cell>
          <cell r="U162">
            <v>0</v>
          </cell>
          <cell r="V162">
            <v>16</v>
          </cell>
          <cell r="W162">
            <v>46</v>
          </cell>
          <cell r="X162">
            <v>32</v>
          </cell>
          <cell r="Y162">
            <v>56</v>
          </cell>
          <cell r="Z162">
            <v>150</v>
          </cell>
          <cell r="AA162">
            <v>16</v>
          </cell>
          <cell r="AB162">
            <v>46</v>
          </cell>
          <cell r="AC162">
            <v>32</v>
          </cell>
          <cell r="AD162">
            <v>56</v>
          </cell>
          <cell r="AE162">
            <v>150</v>
          </cell>
          <cell r="AF162">
            <v>0</v>
          </cell>
          <cell r="AG162">
            <v>0</v>
          </cell>
          <cell r="AH162">
            <v>0</v>
          </cell>
          <cell r="AI162">
            <v>0</v>
          </cell>
          <cell r="AJ162">
            <v>0</v>
          </cell>
          <cell r="AK162">
            <v>16</v>
          </cell>
          <cell r="AL162">
            <v>46</v>
          </cell>
          <cell r="AM162">
            <v>32</v>
          </cell>
          <cell r="AN162">
            <v>56</v>
          </cell>
          <cell r="AO162">
            <v>150</v>
          </cell>
          <cell r="AP162">
            <v>16</v>
          </cell>
          <cell r="AQ162">
            <v>46</v>
          </cell>
          <cell r="AR162">
            <v>32</v>
          </cell>
          <cell r="AS162">
            <v>56</v>
          </cell>
          <cell r="AT162">
            <v>150</v>
          </cell>
          <cell r="AU162">
            <v>0</v>
          </cell>
          <cell r="AV162">
            <v>0</v>
          </cell>
          <cell r="AW162">
            <v>0</v>
          </cell>
          <cell r="AX162">
            <v>0</v>
          </cell>
          <cell r="AY162">
            <v>0</v>
          </cell>
          <cell r="AZ162">
            <v>16</v>
          </cell>
          <cell r="BA162">
            <v>47</v>
          </cell>
          <cell r="BB162">
            <v>32</v>
          </cell>
          <cell r="BC162">
            <v>55</v>
          </cell>
          <cell r="BD162">
            <v>150</v>
          </cell>
          <cell r="BE162">
            <v>16</v>
          </cell>
          <cell r="BF162">
            <v>47</v>
          </cell>
          <cell r="BG162">
            <v>32</v>
          </cell>
          <cell r="BH162">
            <v>55</v>
          </cell>
          <cell r="BI162">
            <v>150</v>
          </cell>
          <cell r="BJ162">
            <v>0</v>
          </cell>
          <cell r="BK162">
            <v>0</v>
          </cell>
        </row>
        <row r="163">
          <cell r="A163">
            <v>3025</v>
          </cell>
          <cell r="B163" t="str">
            <v>西京</v>
          </cell>
          <cell r="C163" t="str">
            <v>川岡保育所</v>
          </cell>
          <cell r="D163">
            <v>2</v>
          </cell>
          <cell r="E163">
            <v>60</v>
          </cell>
          <cell r="F163">
            <v>1</v>
          </cell>
          <cell r="G163">
            <v>3</v>
          </cell>
          <cell r="H163">
            <v>17</v>
          </cell>
          <cell r="I163">
            <v>15</v>
          </cell>
          <cell r="J163">
            <v>33</v>
          </cell>
          <cell r="K163">
            <v>68</v>
          </cell>
          <cell r="L163">
            <v>3</v>
          </cell>
          <cell r="M163">
            <v>17</v>
          </cell>
          <cell r="N163">
            <v>11</v>
          </cell>
          <cell r="O163">
            <v>29</v>
          </cell>
          <cell r="P163">
            <v>60</v>
          </cell>
          <cell r="Q163">
            <v>0</v>
          </cell>
          <cell r="R163">
            <v>0</v>
          </cell>
          <cell r="S163">
            <v>4</v>
          </cell>
          <cell r="T163">
            <v>4</v>
          </cell>
          <cell r="U163">
            <v>8</v>
          </cell>
          <cell r="V163">
            <v>3</v>
          </cell>
          <cell r="W163">
            <v>17</v>
          </cell>
          <cell r="X163">
            <v>15</v>
          </cell>
          <cell r="Y163">
            <v>33</v>
          </cell>
          <cell r="Z163">
            <v>68</v>
          </cell>
          <cell r="AA163">
            <v>3</v>
          </cell>
          <cell r="AB163">
            <v>17</v>
          </cell>
          <cell r="AC163">
            <v>11</v>
          </cell>
          <cell r="AD163">
            <v>29</v>
          </cell>
          <cell r="AE163">
            <v>60</v>
          </cell>
          <cell r="AF163">
            <v>0</v>
          </cell>
          <cell r="AG163">
            <v>0</v>
          </cell>
          <cell r="AH163">
            <v>4</v>
          </cell>
          <cell r="AI163">
            <v>4</v>
          </cell>
          <cell r="AJ163">
            <v>8</v>
          </cell>
          <cell r="AK163">
            <v>3</v>
          </cell>
          <cell r="AL163">
            <v>17</v>
          </cell>
          <cell r="AM163">
            <v>15</v>
          </cell>
          <cell r="AN163">
            <v>33</v>
          </cell>
          <cell r="AO163">
            <v>68</v>
          </cell>
          <cell r="AP163">
            <v>3</v>
          </cell>
          <cell r="AQ163">
            <v>17</v>
          </cell>
          <cell r="AR163">
            <v>11</v>
          </cell>
          <cell r="AS163">
            <v>29</v>
          </cell>
          <cell r="AT163">
            <v>60</v>
          </cell>
          <cell r="AU163">
            <v>0</v>
          </cell>
          <cell r="AV163">
            <v>0</v>
          </cell>
          <cell r="AW163">
            <v>4</v>
          </cell>
          <cell r="AX163">
            <v>4</v>
          </cell>
          <cell r="AY163">
            <v>8</v>
          </cell>
          <cell r="AZ163">
            <v>3</v>
          </cell>
          <cell r="BA163">
            <v>17</v>
          </cell>
          <cell r="BB163">
            <v>15</v>
          </cell>
          <cell r="BC163">
            <v>33</v>
          </cell>
          <cell r="BD163">
            <v>68</v>
          </cell>
          <cell r="BE163">
            <v>3</v>
          </cell>
          <cell r="BF163">
            <v>17</v>
          </cell>
          <cell r="BG163">
            <v>11</v>
          </cell>
          <cell r="BH163">
            <v>29</v>
          </cell>
          <cell r="BI163">
            <v>60</v>
          </cell>
          <cell r="BJ163">
            <v>0</v>
          </cell>
          <cell r="BK163">
            <v>0</v>
          </cell>
        </row>
        <row r="164">
          <cell r="A164">
            <v>3026</v>
          </cell>
          <cell r="B164" t="str">
            <v>西京</v>
          </cell>
          <cell r="C164" t="str">
            <v>川島保育所</v>
          </cell>
          <cell r="D164">
            <v>2</v>
          </cell>
          <cell r="E164">
            <v>90</v>
          </cell>
          <cell r="F164">
            <v>1</v>
          </cell>
          <cell r="G164">
            <v>8</v>
          </cell>
          <cell r="H164">
            <v>34</v>
          </cell>
          <cell r="I164">
            <v>16</v>
          </cell>
          <cell r="J164">
            <v>39</v>
          </cell>
          <cell r="K164">
            <v>97</v>
          </cell>
          <cell r="L164">
            <v>8</v>
          </cell>
          <cell r="M164">
            <v>29</v>
          </cell>
          <cell r="N164">
            <v>14</v>
          </cell>
          <cell r="O164">
            <v>39</v>
          </cell>
          <cell r="P164">
            <v>90</v>
          </cell>
          <cell r="Q164">
            <v>0</v>
          </cell>
          <cell r="R164">
            <v>5</v>
          </cell>
          <cell r="S164">
            <v>2</v>
          </cell>
          <cell r="T164">
            <v>0</v>
          </cell>
          <cell r="U164">
            <v>7</v>
          </cell>
          <cell r="V164">
            <v>8</v>
          </cell>
          <cell r="W164">
            <v>34</v>
          </cell>
          <cell r="X164">
            <v>16</v>
          </cell>
          <cell r="Y164">
            <v>39</v>
          </cell>
          <cell r="Z164">
            <v>97</v>
          </cell>
          <cell r="AA164">
            <v>8</v>
          </cell>
          <cell r="AB164">
            <v>29</v>
          </cell>
          <cell r="AC164">
            <v>14</v>
          </cell>
          <cell r="AD164">
            <v>39</v>
          </cell>
          <cell r="AE164">
            <v>90</v>
          </cell>
          <cell r="AF164">
            <v>0</v>
          </cell>
          <cell r="AG164">
            <v>5</v>
          </cell>
          <cell r="AH164">
            <v>2</v>
          </cell>
          <cell r="AI164">
            <v>0</v>
          </cell>
          <cell r="AJ164">
            <v>7</v>
          </cell>
          <cell r="AK164">
            <v>9</v>
          </cell>
          <cell r="AL164">
            <v>33</v>
          </cell>
          <cell r="AM164">
            <v>17</v>
          </cell>
          <cell r="AN164">
            <v>38</v>
          </cell>
          <cell r="AO164">
            <v>97</v>
          </cell>
          <cell r="AP164">
            <v>9</v>
          </cell>
          <cell r="AQ164">
            <v>28</v>
          </cell>
          <cell r="AR164">
            <v>15</v>
          </cell>
          <cell r="AS164">
            <v>38</v>
          </cell>
          <cell r="AT164">
            <v>90</v>
          </cell>
          <cell r="AU164">
            <v>0</v>
          </cell>
          <cell r="AV164">
            <v>5</v>
          </cell>
          <cell r="AW164">
            <v>2</v>
          </cell>
          <cell r="AX164">
            <v>0</v>
          </cell>
          <cell r="AY164">
            <v>7</v>
          </cell>
          <cell r="AZ164">
            <v>9</v>
          </cell>
          <cell r="BA164">
            <v>33</v>
          </cell>
          <cell r="BB164">
            <v>17</v>
          </cell>
          <cell r="BC164">
            <v>38</v>
          </cell>
          <cell r="BD164">
            <v>97</v>
          </cell>
          <cell r="BE164">
            <v>9</v>
          </cell>
          <cell r="BF164">
            <v>28</v>
          </cell>
          <cell r="BG164">
            <v>15</v>
          </cell>
          <cell r="BH164">
            <v>38</v>
          </cell>
          <cell r="BI164">
            <v>90</v>
          </cell>
          <cell r="BJ164">
            <v>0</v>
          </cell>
          <cell r="BK164">
            <v>5</v>
          </cell>
        </row>
        <row r="165">
          <cell r="A165">
            <v>3027</v>
          </cell>
          <cell r="B165" t="str">
            <v>西京</v>
          </cell>
          <cell r="C165" t="str">
            <v>西嶺保育園</v>
          </cell>
          <cell r="D165">
            <v>3</v>
          </cell>
          <cell r="E165">
            <v>90</v>
          </cell>
          <cell r="F165">
            <v>1</v>
          </cell>
          <cell r="G165">
            <v>6</v>
          </cell>
          <cell r="H165">
            <v>27</v>
          </cell>
          <cell r="I165">
            <v>20</v>
          </cell>
          <cell r="J165">
            <v>33</v>
          </cell>
          <cell r="K165">
            <v>86</v>
          </cell>
          <cell r="L165">
            <v>6</v>
          </cell>
          <cell r="M165">
            <v>27</v>
          </cell>
          <cell r="N165">
            <v>20</v>
          </cell>
          <cell r="O165">
            <v>33</v>
          </cell>
          <cell r="P165">
            <v>86</v>
          </cell>
          <cell r="Q165">
            <v>0</v>
          </cell>
          <cell r="R165">
            <v>0</v>
          </cell>
          <cell r="S165">
            <v>0</v>
          </cell>
          <cell r="T165">
            <v>0</v>
          </cell>
          <cell r="U165">
            <v>0</v>
          </cell>
          <cell r="V165">
            <v>6</v>
          </cell>
          <cell r="W165">
            <v>28</v>
          </cell>
          <cell r="X165">
            <v>20</v>
          </cell>
          <cell r="Y165">
            <v>34</v>
          </cell>
          <cell r="Z165">
            <v>88</v>
          </cell>
          <cell r="AA165">
            <v>6</v>
          </cell>
          <cell r="AB165">
            <v>28</v>
          </cell>
          <cell r="AC165">
            <v>20</v>
          </cell>
          <cell r="AD165">
            <v>34</v>
          </cell>
          <cell r="AE165">
            <v>88</v>
          </cell>
          <cell r="AF165">
            <v>0</v>
          </cell>
          <cell r="AG165">
            <v>0</v>
          </cell>
          <cell r="AH165">
            <v>0</v>
          </cell>
          <cell r="AI165">
            <v>0</v>
          </cell>
          <cell r="AJ165">
            <v>0</v>
          </cell>
          <cell r="AK165">
            <v>6</v>
          </cell>
          <cell r="AL165">
            <v>28</v>
          </cell>
          <cell r="AM165">
            <v>20</v>
          </cell>
          <cell r="AN165">
            <v>34</v>
          </cell>
          <cell r="AO165">
            <v>88</v>
          </cell>
          <cell r="AP165">
            <v>6</v>
          </cell>
          <cell r="AQ165">
            <v>28</v>
          </cell>
          <cell r="AR165">
            <v>20</v>
          </cell>
          <cell r="AS165">
            <v>34</v>
          </cell>
          <cell r="AT165">
            <v>88</v>
          </cell>
          <cell r="AU165">
            <v>0</v>
          </cell>
          <cell r="AV165">
            <v>0</v>
          </cell>
          <cell r="AW165">
            <v>0</v>
          </cell>
          <cell r="AX165">
            <v>0</v>
          </cell>
          <cell r="AY165">
            <v>0</v>
          </cell>
          <cell r="AZ165">
            <v>7</v>
          </cell>
          <cell r="BA165">
            <v>28</v>
          </cell>
          <cell r="BB165">
            <v>20</v>
          </cell>
          <cell r="BC165">
            <v>34</v>
          </cell>
          <cell r="BD165">
            <v>89</v>
          </cell>
          <cell r="BE165">
            <v>7</v>
          </cell>
          <cell r="BF165">
            <v>28</v>
          </cell>
          <cell r="BG165">
            <v>20</v>
          </cell>
          <cell r="BH165">
            <v>34</v>
          </cell>
          <cell r="BI165">
            <v>89</v>
          </cell>
          <cell r="BJ165">
            <v>0</v>
          </cell>
          <cell r="BK165">
            <v>0</v>
          </cell>
        </row>
        <row r="166">
          <cell r="A166">
            <v>3028</v>
          </cell>
          <cell r="B166" t="str">
            <v>西京</v>
          </cell>
          <cell r="C166" t="str">
            <v>樫原保育所</v>
          </cell>
          <cell r="D166">
            <v>2</v>
          </cell>
          <cell r="E166">
            <v>60</v>
          </cell>
          <cell r="F166">
            <v>1</v>
          </cell>
          <cell r="G166">
            <v>8</v>
          </cell>
          <cell r="H166">
            <v>23</v>
          </cell>
          <cell r="I166">
            <v>12</v>
          </cell>
          <cell r="J166">
            <v>26</v>
          </cell>
          <cell r="K166">
            <v>69</v>
          </cell>
          <cell r="L166">
            <v>6</v>
          </cell>
          <cell r="M166">
            <v>16</v>
          </cell>
          <cell r="N166">
            <v>12</v>
          </cell>
          <cell r="O166">
            <v>26</v>
          </cell>
          <cell r="P166">
            <v>60</v>
          </cell>
          <cell r="Q166">
            <v>2</v>
          </cell>
          <cell r="R166">
            <v>7</v>
          </cell>
          <cell r="S166">
            <v>0</v>
          </cell>
          <cell r="T166">
            <v>0</v>
          </cell>
          <cell r="U166">
            <v>9</v>
          </cell>
          <cell r="V166">
            <v>8</v>
          </cell>
          <cell r="W166">
            <v>24</v>
          </cell>
          <cell r="X166">
            <v>12</v>
          </cell>
          <cell r="Y166">
            <v>25</v>
          </cell>
          <cell r="Z166">
            <v>69</v>
          </cell>
          <cell r="AA166">
            <v>6</v>
          </cell>
          <cell r="AB166">
            <v>17</v>
          </cell>
          <cell r="AC166">
            <v>12</v>
          </cell>
          <cell r="AD166">
            <v>25</v>
          </cell>
          <cell r="AE166">
            <v>60</v>
          </cell>
          <cell r="AF166">
            <v>2</v>
          </cell>
          <cell r="AG166">
            <v>7</v>
          </cell>
          <cell r="AH166">
            <v>0</v>
          </cell>
          <cell r="AI166">
            <v>0</v>
          </cell>
          <cell r="AJ166">
            <v>9</v>
          </cell>
          <cell r="AK166">
            <v>8</v>
          </cell>
          <cell r="AL166">
            <v>24</v>
          </cell>
          <cell r="AM166">
            <v>12</v>
          </cell>
          <cell r="AN166">
            <v>25</v>
          </cell>
          <cell r="AO166">
            <v>69</v>
          </cell>
          <cell r="AP166">
            <v>6</v>
          </cell>
          <cell r="AQ166">
            <v>17</v>
          </cell>
          <cell r="AR166">
            <v>12</v>
          </cell>
          <cell r="AS166">
            <v>25</v>
          </cell>
          <cell r="AT166">
            <v>60</v>
          </cell>
          <cell r="AU166">
            <v>2</v>
          </cell>
          <cell r="AV166">
            <v>7</v>
          </cell>
          <cell r="AW166">
            <v>0</v>
          </cell>
          <cell r="AX166">
            <v>0</v>
          </cell>
          <cell r="AY166">
            <v>9</v>
          </cell>
          <cell r="AZ166">
            <v>8</v>
          </cell>
          <cell r="BA166">
            <v>24</v>
          </cell>
          <cell r="BB166">
            <v>12</v>
          </cell>
          <cell r="BC166">
            <v>25</v>
          </cell>
          <cell r="BD166">
            <v>69</v>
          </cell>
          <cell r="BE166">
            <v>6</v>
          </cell>
          <cell r="BF166">
            <v>17</v>
          </cell>
          <cell r="BG166">
            <v>12</v>
          </cell>
          <cell r="BH166">
            <v>25</v>
          </cell>
          <cell r="BI166">
            <v>60</v>
          </cell>
          <cell r="BJ166">
            <v>2</v>
          </cell>
          <cell r="BK166">
            <v>7</v>
          </cell>
        </row>
        <row r="167">
          <cell r="A167">
            <v>3030</v>
          </cell>
          <cell r="B167" t="str">
            <v>西京</v>
          </cell>
          <cell r="C167" t="str">
            <v>くすのき保育園</v>
          </cell>
          <cell r="D167">
            <v>3</v>
          </cell>
          <cell r="E167">
            <v>90</v>
          </cell>
          <cell r="F167">
            <v>2</v>
          </cell>
          <cell r="G167">
            <v>4</v>
          </cell>
          <cell r="H167">
            <v>29</v>
          </cell>
          <cell r="I167">
            <v>20</v>
          </cell>
          <cell r="J167">
            <v>37</v>
          </cell>
          <cell r="K167">
            <v>90</v>
          </cell>
          <cell r="L167">
            <v>4</v>
          </cell>
          <cell r="M167">
            <v>29</v>
          </cell>
          <cell r="N167">
            <v>20</v>
          </cell>
          <cell r="O167">
            <v>37</v>
          </cell>
          <cell r="P167">
            <v>90</v>
          </cell>
          <cell r="Q167">
            <v>0</v>
          </cell>
          <cell r="R167">
            <v>0</v>
          </cell>
          <cell r="S167">
            <v>0</v>
          </cell>
          <cell r="T167">
            <v>0</v>
          </cell>
          <cell r="U167">
            <v>0</v>
          </cell>
          <cell r="V167">
            <v>4</v>
          </cell>
          <cell r="W167">
            <v>29</v>
          </cell>
          <cell r="X167">
            <v>20</v>
          </cell>
          <cell r="Y167">
            <v>37</v>
          </cell>
          <cell r="Z167">
            <v>90</v>
          </cell>
          <cell r="AA167">
            <v>4</v>
          </cell>
          <cell r="AB167">
            <v>29</v>
          </cell>
          <cell r="AC167">
            <v>20</v>
          </cell>
          <cell r="AD167">
            <v>37</v>
          </cell>
          <cell r="AE167">
            <v>90</v>
          </cell>
          <cell r="AF167">
            <v>0</v>
          </cell>
          <cell r="AG167">
            <v>0</v>
          </cell>
          <cell r="AH167">
            <v>0</v>
          </cell>
          <cell r="AI167">
            <v>0</v>
          </cell>
          <cell r="AJ167">
            <v>0</v>
          </cell>
          <cell r="AK167">
            <v>4</v>
          </cell>
          <cell r="AL167">
            <v>30</v>
          </cell>
          <cell r="AM167">
            <v>19</v>
          </cell>
          <cell r="AN167">
            <v>37</v>
          </cell>
          <cell r="AO167">
            <v>90</v>
          </cell>
          <cell r="AP167">
            <v>4</v>
          </cell>
          <cell r="AQ167">
            <v>30</v>
          </cell>
          <cell r="AR167">
            <v>19</v>
          </cell>
          <cell r="AS167">
            <v>37</v>
          </cell>
          <cell r="AT167">
            <v>90</v>
          </cell>
          <cell r="AU167">
            <v>0</v>
          </cell>
          <cell r="AV167">
            <v>0</v>
          </cell>
          <cell r="AW167">
            <v>0</v>
          </cell>
          <cell r="AX167">
            <v>0</v>
          </cell>
          <cell r="AY167">
            <v>0</v>
          </cell>
          <cell r="AZ167">
            <v>4</v>
          </cell>
          <cell r="BA167">
            <v>30</v>
          </cell>
          <cell r="BB167">
            <v>19</v>
          </cell>
          <cell r="BC167">
            <v>37</v>
          </cell>
          <cell r="BD167">
            <v>90</v>
          </cell>
          <cell r="BE167">
            <v>4</v>
          </cell>
          <cell r="BF167">
            <v>30</v>
          </cell>
          <cell r="BG167">
            <v>19</v>
          </cell>
          <cell r="BH167">
            <v>37</v>
          </cell>
          <cell r="BI167">
            <v>90</v>
          </cell>
          <cell r="BJ167">
            <v>0</v>
          </cell>
          <cell r="BK167">
            <v>0</v>
          </cell>
        </row>
        <row r="168">
          <cell r="A168">
            <v>3031</v>
          </cell>
          <cell r="B168" t="str">
            <v>西京</v>
          </cell>
          <cell r="C168" t="str">
            <v>牛ケ瀬保育園</v>
          </cell>
          <cell r="D168">
            <v>3</v>
          </cell>
          <cell r="E168">
            <v>60</v>
          </cell>
          <cell r="F168">
            <v>2</v>
          </cell>
          <cell r="G168">
            <v>4</v>
          </cell>
          <cell r="H168">
            <v>17</v>
          </cell>
          <cell r="I168">
            <v>14</v>
          </cell>
          <cell r="J168">
            <v>30</v>
          </cell>
          <cell r="K168">
            <v>65</v>
          </cell>
          <cell r="L168">
            <v>4</v>
          </cell>
          <cell r="M168">
            <v>17</v>
          </cell>
          <cell r="N168">
            <v>13</v>
          </cell>
          <cell r="O168">
            <v>26</v>
          </cell>
          <cell r="P168">
            <v>60</v>
          </cell>
          <cell r="Q168">
            <v>0</v>
          </cell>
          <cell r="R168">
            <v>0</v>
          </cell>
          <cell r="S168">
            <v>1</v>
          </cell>
          <cell r="T168">
            <v>4</v>
          </cell>
          <cell r="U168">
            <v>5</v>
          </cell>
          <cell r="V168">
            <v>4</v>
          </cell>
          <cell r="W168">
            <v>17</v>
          </cell>
          <cell r="X168">
            <v>14</v>
          </cell>
          <cell r="Y168">
            <v>30</v>
          </cell>
          <cell r="Z168">
            <v>65</v>
          </cell>
          <cell r="AA168">
            <v>4</v>
          </cell>
          <cell r="AB168">
            <v>17</v>
          </cell>
          <cell r="AC168">
            <v>13</v>
          </cell>
          <cell r="AD168">
            <v>26</v>
          </cell>
          <cell r="AE168">
            <v>60</v>
          </cell>
          <cell r="AF168">
            <v>0</v>
          </cell>
          <cell r="AG168">
            <v>0</v>
          </cell>
          <cell r="AH168">
            <v>1</v>
          </cell>
          <cell r="AI168">
            <v>4</v>
          </cell>
          <cell r="AJ168">
            <v>5</v>
          </cell>
          <cell r="AK168">
            <v>4</v>
          </cell>
          <cell r="AL168">
            <v>17</v>
          </cell>
          <cell r="AM168">
            <v>14</v>
          </cell>
          <cell r="AN168">
            <v>30</v>
          </cell>
          <cell r="AO168">
            <v>65</v>
          </cell>
          <cell r="AP168">
            <v>4</v>
          </cell>
          <cell r="AQ168">
            <v>17</v>
          </cell>
          <cell r="AR168">
            <v>13</v>
          </cell>
          <cell r="AS168">
            <v>26</v>
          </cell>
          <cell r="AT168">
            <v>60</v>
          </cell>
          <cell r="AU168">
            <v>0</v>
          </cell>
          <cell r="AV168">
            <v>0</v>
          </cell>
          <cell r="AW168">
            <v>1</v>
          </cell>
          <cell r="AX168">
            <v>4</v>
          </cell>
          <cell r="AY168">
            <v>5</v>
          </cell>
          <cell r="AZ168">
            <v>4</v>
          </cell>
          <cell r="BA168">
            <v>17</v>
          </cell>
          <cell r="BB168">
            <v>14</v>
          </cell>
          <cell r="BC168">
            <v>30</v>
          </cell>
          <cell r="BD168">
            <v>65</v>
          </cell>
          <cell r="BE168">
            <v>4</v>
          </cell>
          <cell r="BF168">
            <v>17</v>
          </cell>
          <cell r="BG168">
            <v>13</v>
          </cell>
          <cell r="BH168">
            <v>26</v>
          </cell>
          <cell r="BI168">
            <v>60</v>
          </cell>
          <cell r="BJ168">
            <v>0</v>
          </cell>
          <cell r="BK168">
            <v>0</v>
          </cell>
        </row>
        <row r="169">
          <cell r="A169">
            <v>3033</v>
          </cell>
          <cell r="B169" t="str">
            <v>西京</v>
          </cell>
          <cell r="C169" t="str">
            <v>つみき保育園</v>
          </cell>
          <cell r="D169">
            <v>3</v>
          </cell>
          <cell r="E169">
            <v>120</v>
          </cell>
          <cell r="F169">
            <v>1</v>
          </cell>
          <cell r="G169">
            <v>10</v>
          </cell>
          <cell r="H169">
            <v>40</v>
          </cell>
          <cell r="I169">
            <v>26</v>
          </cell>
          <cell r="J169">
            <v>53</v>
          </cell>
          <cell r="K169">
            <v>129</v>
          </cell>
          <cell r="L169">
            <v>10</v>
          </cell>
          <cell r="M169">
            <v>37</v>
          </cell>
          <cell r="N169">
            <v>21</v>
          </cell>
          <cell r="O169">
            <v>52</v>
          </cell>
          <cell r="P169">
            <v>120</v>
          </cell>
          <cell r="Q169">
            <v>0</v>
          </cell>
          <cell r="R169">
            <v>3</v>
          </cell>
          <cell r="S169">
            <v>5</v>
          </cell>
          <cell r="T169">
            <v>1</v>
          </cell>
          <cell r="U169">
            <v>9</v>
          </cell>
          <cell r="V169">
            <v>10</v>
          </cell>
          <cell r="W169">
            <v>40</v>
          </cell>
          <cell r="X169">
            <v>26</v>
          </cell>
          <cell r="Y169">
            <v>53</v>
          </cell>
          <cell r="Z169">
            <v>129</v>
          </cell>
          <cell r="AA169">
            <v>10</v>
          </cell>
          <cell r="AB169">
            <v>37</v>
          </cell>
          <cell r="AC169">
            <v>21</v>
          </cell>
          <cell r="AD169">
            <v>52</v>
          </cell>
          <cell r="AE169">
            <v>120</v>
          </cell>
          <cell r="AF169">
            <v>0</v>
          </cell>
          <cell r="AG169">
            <v>3</v>
          </cell>
          <cell r="AH169">
            <v>5</v>
          </cell>
          <cell r="AI169">
            <v>1</v>
          </cell>
          <cell r="AJ169">
            <v>9</v>
          </cell>
          <cell r="AK169">
            <v>10</v>
          </cell>
          <cell r="AL169">
            <v>40</v>
          </cell>
          <cell r="AM169">
            <v>26</v>
          </cell>
          <cell r="AN169">
            <v>53</v>
          </cell>
          <cell r="AO169">
            <v>129</v>
          </cell>
          <cell r="AP169">
            <v>10</v>
          </cell>
          <cell r="AQ169">
            <v>37</v>
          </cell>
          <cell r="AR169">
            <v>21</v>
          </cell>
          <cell r="AS169">
            <v>52</v>
          </cell>
          <cell r="AT169">
            <v>120</v>
          </cell>
          <cell r="AU169">
            <v>0</v>
          </cell>
          <cell r="AV169">
            <v>3</v>
          </cell>
          <cell r="AW169">
            <v>5</v>
          </cell>
          <cell r="AX169">
            <v>1</v>
          </cell>
          <cell r="AY169">
            <v>9</v>
          </cell>
          <cell r="AZ169">
            <v>11</v>
          </cell>
          <cell r="BA169">
            <v>40</v>
          </cell>
          <cell r="BB169">
            <v>26</v>
          </cell>
          <cell r="BC169">
            <v>53</v>
          </cell>
          <cell r="BD169">
            <v>130</v>
          </cell>
          <cell r="BE169">
            <v>10</v>
          </cell>
          <cell r="BF169">
            <v>37</v>
          </cell>
          <cell r="BG169">
            <v>21</v>
          </cell>
          <cell r="BH169">
            <v>52</v>
          </cell>
          <cell r="BI169">
            <v>120</v>
          </cell>
          <cell r="BJ169">
            <v>1</v>
          </cell>
          <cell r="BK169">
            <v>3</v>
          </cell>
        </row>
        <row r="170">
          <cell r="A170">
            <v>3035</v>
          </cell>
          <cell r="B170" t="str">
            <v>西京</v>
          </cell>
          <cell r="C170" t="str">
            <v>樫原ふじ保育園</v>
          </cell>
          <cell r="D170">
            <v>3</v>
          </cell>
          <cell r="E170">
            <v>90</v>
          </cell>
          <cell r="F170">
            <v>3</v>
          </cell>
          <cell r="G170">
            <v>9</v>
          </cell>
          <cell r="H170">
            <v>34</v>
          </cell>
          <cell r="I170">
            <v>17</v>
          </cell>
          <cell r="J170">
            <v>30</v>
          </cell>
          <cell r="K170">
            <v>90</v>
          </cell>
          <cell r="L170">
            <v>9</v>
          </cell>
          <cell r="M170">
            <v>34</v>
          </cell>
          <cell r="N170">
            <v>17</v>
          </cell>
          <cell r="O170">
            <v>30</v>
          </cell>
          <cell r="P170">
            <v>90</v>
          </cell>
          <cell r="Q170">
            <v>0</v>
          </cell>
          <cell r="R170">
            <v>0</v>
          </cell>
          <cell r="S170">
            <v>0</v>
          </cell>
          <cell r="T170">
            <v>0</v>
          </cell>
          <cell r="U170">
            <v>0</v>
          </cell>
          <cell r="V170">
            <v>9</v>
          </cell>
          <cell r="W170">
            <v>34</v>
          </cell>
          <cell r="X170">
            <v>17</v>
          </cell>
          <cell r="Y170">
            <v>30</v>
          </cell>
          <cell r="Z170">
            <v>90</v>
          </cell>
          <cell r="AA170">
            <v>9</v>
          </cell>
          <cell r="AB170">
            <v>34</v>
          </cell>
          <cell r="AC170">
            <v>17</v>
          </cell>
          <cell r="AD170">
            <v>30</v>
          </cell>
          <cell r="AE170">
            <v>90</v>
          </cell>
          <cell r="AF170">
            <v>0</v>
          </cell>
          <cell r="AG170">
            <v>0</v>
          </cell>
          <cell r="AH170">
            <v>0</v>
          </cell>
          <cell r="AI170">
            <v>0</v>
          </cell>
          <cell r="AJ170">
            <v>0</v>
          </cell>
          <cell r="AK170">
            <v>9</v>
          </cell>
          <cell r="AL170">
            <v>34</v>
          </cell>
          <cell r="AM170">
            <v>17</v>
          </cell>
          <cell r="AN170">
            <v>30</v>
          </cell>
          <cell r="AO170">
            <v>90</v>
          </cell>
          <cell r="AP170">
            <v>9</v>
          </cell>
          <cell r="AQ170">
            <v>34</v>
          </cell>
          <cell r="AR170">
            <v>17</v>
          </cell>
          <cell r="AS170">
            <v>30</v>
          </cell>
          <cell r="AT170">
            <v>90</v>
          </cell>
          <cell r="AU170">
            <v>0</v>
          </cell>
          <cell r="AV170">
            <v>0</v>
          </cell>
          <cell r="AW170">
            <v>0</v>
          </cell>
          <cell r="AX170">
            <v>0</v>
          </cell>
          <cell r="AY170">
            <v>0</v>
          </cell>
          <cell r="AZ170">
            <v>9</v>
          </cell>
          <cell r="BA170">
            <v>34</v>
          </cell>
          <cell r="BB170">
            <v>17</v>
          </cell>
          <cell r="BC170">
            <v>30</v>
          </cell>
          <cell r="BD170">
            <v>90</v>
          </cell>
          <cell r="BE170">
            <v>9</v>
          </cell>
          <cell r="BF170">
            <v>34</v>
          </cell>
          <cell r="BG170">
            <v>17</v>
          </cell>
          <cell r="BH170">
            <v>30</v>
          </cell>
          <cell r="BI170">
            <v>90</v>
          </cell>
          <cell r="BJ170">
            <v>0</v>
          </cell>
          <cell r="BK170">
            <v>0</v>
          </cell>
        </row>
        <row r="171">
          <cell r="A171">
            <v>3037</v>
          </cell>
          <cell r="B171" t="str">
            <v>西京</v>
          </cell>
          <cell r="C171" t="str">
            <v>桂東保育園</v>
          </cell>
          <cell r="D171">
            <v>3</v>
          </cell>
          <cell r="E171">
            <v>90</v>
          </cell>
          <cell r="F171">
            <v>3</v>
          </cell>
          <cell r="G171">
            <v>7</v>
          </cell>
          <cell r="H171">
            <v>34</v>
          </cell>
          <cell r="I171">
            <v>13</v>
          </cell>
          <cell r="J171">
            <v>36</v>
          </cell>
          <cell r="K171">
            <v>90</v>
          </cell>
          <cell r="L171">
            <v>7</v>
          </cell>
          <cell r="M171">
            <v>34</v>
          </cell>
          <cell r="N171">
            <v>13</v>
          </cell>
          <cell r="O171">
            <v>36</v>
          </cell>
          <cell r="P171">
            <v>90</v>
          </cell>
          <cell r="Q171">
            <v>0</v>
          </cell>
          <cell r="R171">
            <v>0</v>
          </cell>
          <cell r="S171">
            <v>0</v>
          </cell>
          <cell r="T171">
            <v>0</v>
          </cell>
          <cell r="U171">
            <v>0</v>
          </cell>
          <cell r="V171">
            <v>6</v>
          </cell>
          <cell r="W171">
            <v>35</v>
          </cell>
          <cell r="X171">
            <v>13</v>
          </cell>
          <cell r="Y171">
            <v>36</v>
          </cell>
          <cell r="Z171">
            <v>90</v>
          </cell>
          <cell r="AA171">
            <v>6</v>
          </cell>
          <cell r="AB171">
            <v>35</v>
          </cell>
          <cell r="AC171">
            <v>13</v>
          </cell>
          <cell r="AD171">
            <v>36</v>
          </cell>
          <cell r="AE171">
            <v>90</v>
          </cell>
          <cell r="AF171">
            <v>0</v>
          </cell>
          <cell r="AG171">
            <v>0</v>
          </cell>
          <cell r="AH171">
            <v>0</v>
          </cell>
          <cell r="AI171">
            <v>0</v>
          </cell>
          <cell r="AJ171">
            <v>0</v>
          </cell>
          <cell r="AK171">
            <v>6</v>
          </cell>
          <cell r="AL171">
            <v>35</v>
          </cell>
          <cell r="AM171">
            <v>13</v>
          </cell>
          <cell r="AN171">
            <v>36</v>
          </cell>
          <cell r="AO171">
            <v>90</v>
          </cell>
          <cell r="AP171">
            <v>6</v>
          </cell>
          <cell r="AQ171">
            <v>35</v>
          </cell>
          <cell r="AR171">
            <v>13</v>
          </cell>
          <cell r="AS171">
            <v>36</v>
          </cell>
          <cell r="AT171">
            <v>90</v>
          </cell>
          <cell r="AU171">
            <v>0</v>
          </cell>
          <cell r="AV171">
            <v>0</v>
          </cell>
          <cell r="AW171">
            <v>0</v>
          </cell>
          <cell r="AX171">
            <v>0</v>
          </cell>
          <cell r="AY171">
            <v>0</v>
          </cell>
          <cell r="AZ171">
            <v>6</v>
          </cell>
          <cell r="BA171">
            <v>35</v>
          </cell>
          <cell r="BB171">
            <v>13</v>
          </cell>
          <cell r="BC171">
            <v>36</v>
          </cell>
          <cell r="BD171">
            <v>90</v>
          </cell>
          <cell r="BE171">
            <v>6</v>
          </cell>
          <cell r="BF171">
            <v>35</v>
          </cell>
          <cell r="BG171">
            <v>13</v>
          </cell>
          <cell r="BH171">
            <v>36</v>
          </cell>
          <cell r="BI171">
            <v>90</v>
          </cell>
          <cell r="BJ171">
            <v>0</v>
          </cell>
          <cell r="BK171">
            <v>0</v>
          </cell>
        </row>
        <row r="172">
          <cell r="A172">
            <v>3041</v>
          </cell>
          <cell r="B172" t="str">
            <v>西京</v>
          </cell>
          <cell r="C172" t="str">
            <v>みつばち保育園</v>
          </cell>
          <cell r="D172">
            <v>3</v>
          </cell>
          <cell r="E172">
            <v>60</v>
          </cell>
          <cell r="F172">
            <v>4</v>
          </cell>
          <cell r="G172">
            <v>7</v>
          </cell>
          <cell r="H172">
            <v>25</v>
          </cell>
          <cell r="I172">
            <v>11</v>
          </cell>
          <cell r="J172">
            <v>24</v>
          </cell>
          <cell r="K172">
            <v>67</v>
          </cell>
          <cell r="L172">
            <v>7</v>
          </cell>
          <cell r="M172">
            <v>19</v>
          </cell>
          <cell r="N172">
            <v>11</v>
          </cell>
          <cell r="O172">
            <v>23</v>
          </cell>
          <cell r="P172">
            <v>60</v>
          </cell>
          <cell r="Q172">
            <v>0</v>
          </cell>
          <cell r="R172">
            <v>6</v>
          </cell>
          <cell r="S172">
            <v>0</v>
          </cell>
          <cell r="T172">
            <v>1</v>
          </cell>
          <cell r="U172">
            <v>7</v>
          </cell>
          <cell r="V172">
            <v>7</v>
          </cell>
          <cell r="W172">
            <v>25</v>
          </cell>
          <cell r="X172">
            <v>11</v>
          </cell>
          <cell r="Y172">
            <v>25</v>
          </cell>
          <cell r="Z172">
            <v>68</v>
          </cell>
          <cell r="AA172">
            <v>7</v>
          </cell>
          <cell r="AB172">
            <v>19</v>
          </cell>
          <cell r="AC172">
            <v>11</v>
          </cell>
          <cell r="AD172">
            <v>23</v>
          </cell>
          <cell r="AE172">
            <v>60</v>
          </cell>
          <cell r="AF172" t="str">
            <v xml:space="preserve"> </v>
          </cell>
          <cell r="AG172">
            <v>6</v>
          </cell>
          <cell r="AH172">
            <v>0</v>
          </cell>
          <cell r="AI172">
            <v>2</v>
          </cell>
          <cell r="AJ172">
            <v>8</v>
          </cell>
          <cell r="AK172">
            <v>8</v>
          </cell>
          <cell r="AL172">
            <v>25</v>
          </cell>
          <cell r="AM172">
            <v>11</v>
          </cell>
          <cell r="AN172">
            <v>25</v>
          </cell>
          <cell r="AO172">
            <v>69</v>
          </cell>
          <cell r="AP172">
            <v>7</v>
          </cell>
          <cell r="AQ172">
            <v>19</v>
          </cell>
          <cell r="AR172">
            <v>11</v>
          </cell>
          <cell r="AS172">
            <v>23</v>
          </cell>
          <cell r="AT172">
            <v>60</v>
          </cell>
          <cell r="AU172">
            <v>1</v>
          </cell>
          <cell r="AV172">
            <v>6</v>
          </cell>
          <cell r="AW172">
            <v>0</v>
          </cell>
          <cell r="AX172">
            <v>2</v>
          </cell>
          <cell r="AY172">
            <v>9</v>
          </cell>
          <cell r="AZ172">
            <v>8</v>
          </cell>
          <cell r="BA172">
            <v>25</v>
          </cell>
          <cell r="BB172">
            <v>11</v>
          </cell>
          <cell r="BC172">
            <v>26</v>
          </cell>
          <cell r="BD172">
            <v>70</v>
          </cell>
          <cell r="BE172">
            <v>7</v>
          </cell>
          <cell r="BF172">
            <v>19</v>
          </cell>
          <cell r="BG172">
            <v>11</v>
          </cell>
          <cell r="BH172">
            <v>23</v>
          </cell>
          <cell r="BI172">
            <v>60</v>
          </cell>
          <cell r="BJ172">
            <v>1</v>
          </cell>
          <cell r="BK172">
            <v>6</v>
          </cell>
        </row>
        <row r="173">
          <cell r="A173">
            <v>3221</v>
          </cell>
          <cell r="B173" t="str">
            <v>伏見</v>
          </cell>
          <cell r="C173" t="str">
            <v>桃嶺保育園</v>
          </cell>
          <cell r="D173">
            <v>3</v>
          </cell>
          <cell r="E173">
            <v>120</v>
          </cell>
          <cell r="F173">
            <v>1</v>
          </cell>
          <cell r="G173">
            <v>3</v>
          </cell>
          <cell r="H173">
            <v>32</v>
          </cell>
          <cell r="I173">
            <v>33</v>
          </cell>
          <cell r="J173">
            <v>60</v>
          </cell>
          <cell r="K173">
            <v>128</v>
          </cell>
          <cell r="L173">
            <v>3</v>
          </cell>
          <cell r="M173">
            <v>32</v>
          </cell>
          <cell r="N173">
            <v>31</v>
          </cell>
          <cell r="O173">
            <v>54</v>
          </cell>
          <cell r="P173">
            <v>120</v>
          </cell>
          <cell r="Q173">
            <v>0</v>
          </cell>
          <cell r="R173">
            <v>0</v>
          </cell>
          <cell r="S173">
            <v>2</v>
          </cell>
          <cell r="T173">
            <v>6</v>
          </cell>
          <cell r="U173">
            <v>8</v>
          </cell>
          <cell r="V173">
            <v>3</v>
          </cell>
          <cell r="W173">
            <v>32</v>
          </cell>
          <cell r="X173">
            <v>33</v>
          </cell>
          <cell r="Y173">
            <v>60</v>
          </cell>
          <cell r="Z173">
            <v>128</v>
          </cell>
          <cell r="AA173">
            <v>3</v>
          </cell>
          <cell r="AB173">
            <v>32</v>
          </cell>
          <cell r="AC173">
            <v>31</v>
          </cell>
          <cell r="AD173">
            <v>54</v>
          </cell>
          <cell r="AE173">
            <v>120</v>
          </cell>
          <cell r="AF173">
            <v>0</v>
          </cell>
          <cell r="AG173">
            <v>0</v>
          </cell>
          <cell r="AH173">
            <v>2</v>
          </cell>
          <cell r="AI173">
            <v>6</v>
          </cell>
          <cell r="AJ173">
            <v>8</v>
          </cell>
          <cell r="AK173">
            <v>3</v>
          </cell>
          <cell r="AL173">
            <v>32</v>
          </cell>
          <cell r="AM173">
            <v>33</v>
          </cell>
          <cell r="AN173">
            <v>60</v>
          </cell>
          <cell r="AO173">
            <v>128</v>
          </cell>
          <cell r="AP173">
            <v>3</v>
          </cell>
          <cell r="AQ173">
            <v>32</v>
          </cell>
          <cell r="AR173">
            <v>31</v>
          </cell>
          <cell r="AS173">
            <v>54</v>
          </cell>
          <cell r="AT173">
            <v>120</v>
          </cell>
          <cell r="AU173">
            <v>0</v>
          </cell>
          <cell r="AV173">
            <v>0</v>
          </cell>
          <cell r="AW173">
            <v>2</v>
          </cell>
          <cell r="AX173">
            <v>6</v>
          </cell>
          <cell r="AY173">
            <v>8</v>
          </cell>
          <cell r="AZ173">
            <v>3</v>
          </cell>
          <cell r="BA173">
            <v>32</v>
          </cell>
          <cell r="BB173">
            <v>33</v>
          </cell>
          <cell r="BC173">
            <v>60</v>
          </cell>
          <cell r="BD173">
            <v>128</v>
          </cell>
          <cell r="BE173">
            <v>3</v>
          </cell>
          <cell r="BF173">
            <v>32</v>
          </cell>
          <cell r="BG173">
            <v>31</v>
          </cell>
          <cell r="BH173">
            <v>54</v>
          </cell>
          <cell r="BI173">
            <v>120</v>
          </cell>
          <cell r="BJ173">
            <v>0</v>
          </cell>
          <cell r="BK173">
            <v>0</v>
          </cell>
        </row>
        <row r="174">
          <cell r="A174">
            <v>3222</v>
          </cell>
          <cell r="B174" t="str">
            <v>伏見</v>
          </cell>
          <cell r="C174" t="str">
            <v>向島保育園</v>
          </cell>
          <cell r="D174">
            <v>3</v>
          </cell>
          <cell r="E174">
            <v>150</v>
          </cell>
          <cell r="F174">
            <v>1</v>
          </cell>
          <cell r="G174">
            <v>6</v>
          </cell>
          <cell r="H174">
            <v>48</v>
          </cell>
          <cell r="I174">
            <v>33</v>
          </cell>
          <cell r="J174">
            <v>77</v>
          </cell>
          <cell r="K174">
            <v>164</v>
          </cell>
          <cell r="L174">
            <v>6</v>
          </cell>
          <cell r="M174">
            <v>47</v>
          </cell>
          <cell r="N174">
            <v>25</v>
          </cell>
          <cell r="O174">
            <v>72</v>
          </cell>
          <cell r="P174">
            <v>150</v>
          </cell>
          <cell r="Q174">
            <v>0</v>
          </cell>
          <cell r="R174">
            <v>1</v>
          </cell>
          <cell r="S174">
            <v>8</v>
          </cell>
          <cell r="T174">
            <v>5</v>
          </cell>
          <cell r="U174">
            <v>14</v>
          </cell>
          <cell r="V174">
            <v>7</v>
          </cell>
          <cell r="W174">
            <v>49</v>
          </cell>
          <cell r="X174">
            <v>33</v>
          </cell>
          <cell r="Y174">
            <v>78</v>
          </cell>
          <cell r="Z174">
            <v>167</v>
          </cell>
          <cell r="AA174">
            <v>7</v>
          </cell>
          <cell r="AB174">
            <v>46</v>
          </cell>
          <cell r="AC174">
            <v>25</v>
          </cell>
          <cell r="AD174">
            <v>72</v>
          </cell>
          <cell r="AE174">
            <v>150</v>
          </cell>
          <cell r="AF174">
            <v>0</v>
          </cell>
          <cell r="AG174">
            <v>3</v>
          </cell>
          <cell r="AH174">
            <v>8</v>
          </cell>
          <cell r="AI174">
            <v>6</v>
          </cell>
          <cell r="AJ174">
            <v>17</v>
          </cell>
          <cell r="AK174">
            <v>7</v>
          </cell>
          <cell r="AL174">
            <v>49</v>
          </cell>
          <cell r="AM174">
            <v>33</v>
          </cell>
          <cell r="AN174">
            <v>78</v>
          </cell>
          <cell r="AO174">
            <v>167</v>
          </cell>
          <cell r="AP174">
            <v>7</v>
          </cell>
          <cell r="AQ174">
            <v>46</v>
          </cell>
          <cell r="AR174">
            <v>25</v>
          </cell>
          <cell r="AS174">
            <v>72</v>
          </cell>
          <cell r="AT174">
            <v>150</v>
          </cell>
          <cell r="AU174">
            <v>0</v>
          </cell>
          <cell r="AV174">
            <v>3</v>
          </cell>
          <cell r="AW174">
            <v>8</v>
          </cell>
          <cell r="AX174">
            <v>6</v>
          </cell>
          <cell r="AY174">
            <v>17</v>
          </cell>
          <cell r="AZ174">
            <v>8</v>
          </cell>
          <cell r="BA174">
            <v>49</v>
          </cell>
          <cell r="BB174">
            <v>33</v>
          </cell>
          <cell r="BC174">
            <v>78</v>
          </cell>
          <cell r="BD174">
            <v>168</v>
          </cell>
          <cell r="BE174">
            <v>7</v>
          </cell>
          <cell r="BF174">
            <v>46</v>
          </cell>
          <cell r="BG174">
            <v>25</v>
          </cell>
          <cell r="BH174">
            <v>72</v>
          </cell>
          <cell r="BI174">
            <v>150</v>
          </cell>
          <cell r="BJ174">
            <v>1</v>
          </cell>
          <cell r="BK174">
            <v>3</v>
          </cell>
        </row>
        <row r="175">
          <cell r="A175">
            <v>3223</v>
          </cell>
          <cell r="B175" t="str">
            <v>伏見</v>
          </cell>
          <cell r="C175" t="str">
            <v>世光保育園</v>
          </cell>
          <cell r="D175">
            <v>3</v>
          </cell>
          <cell r="E175">
            <v>150</v>
          </cell>
          <cell r="F175">
            <v>1</v>
          </cell>
          <cell r="G175">
            <v>11</v>
          </cell>
          <cell r="H175">
            <v>55</v>
          </cell>
          <cell r="I175">
            <v>33</v>
          </cell>
          <cell r="J175">
            <v>53</v>
          </cell>
          <cell r="K175">
            <v>152</v>
          </cell>
          <cell r="L175">
            <v>8</v>
          </cell>
          <cell r="M175">
            <v>55</v>
          </cell>
          <cell r="N175">
            <v>33</v>
          </cell>
          <cell r="O175">
            <v>53</v>
          </cell>
          <cell r="P175">
            <v>149</v>
          </cell>
          <cell r="Q175">
            <v>3</v>
          </cell>
          <cell r="R175">
            <v>0</v>
          </cell>
          <cell r="S175">
            <v>0</v>
          </cell>
          <cell r="T175">
            <v>0</v>
          </cell>
          <cell r="U175">
            <v>3</v>
          </cell>
          <cell r="V175">
            <v>11</v>
          </cell>
          <cell r="W175">
            <v>55</v>
          </cell>
          <cell r="X175">
            <v>34</v>
          </cell>
          <cell r="Y175">
            <v>53</v>
          </cell>
          <cell r="Z175">
            <v>153</v>
          </cell>
          <cell r="AA175">
            <v>8</v>
          </cell>
          <cell r="AB175">
            <v>55</v>
          </cell>
          <cell r="AC175">
            <v>34</v>
          </cell>
          <cell r="AD175">
            <v>53</v>
          </cell>
          <cell r="AE175">
            <v>150</v>
          </cell>
          <cell r="AF175">
            <v>3</v>
          </cell>
          <cell r="AG175">
            <v>0</v>
          </cell>
          <cell r="AH175">
            <v>0</v>
          </cell>
          <cell r="AI175">
            <v>0</v>
          </cell>
          <cell r="AJ175">
            <v>3</v>
          </cell>
          <cell r="AK175">
            <v>11</v>
          </cell>
          <cell r="AL175">
            <v>54</v>
          </cell>
          <cell r="AM175">
            <v>34</v>
          </cell>
          <cell r="AN175">
            <v>54</v>
          </cell>
          <cell r="AO175">
            <v>153</v>
          </cell>
          <cell r="AP175">
            <v>8</v>
          </cell>
          <cell r="AQ175">
            <v>54</v>
          </cell>
          <cell r="AR175">
            <v>34</v>
          </cell>
          <cell r="AS175">
            <v>54</v>
          </cell>
          <cell r="AT175">
            <v>150</v>
          </cell>
          <cell r="AU175">
            <v>3</v>
          </cell>
          <cell r="AV175">
            <v>0</v>
          </cell>
          <cell r="AW175">
            <v>0</v>
          </cell>
          <cell r="AX175">
            <v>0</v>
          </cell>
          <cell r="AY175">
            <v>3</v>
          </cell>
          <cell r="AZ175">
            <v>12</v>
          </cell>
          <cell r="BA175">
            <v>53</v>
          </cell>
          <cell r="BB175">
            <v>34</v>
          </cell>
          <cell r="BC175">
            <v>54</v>
          </cell>
          <cell r="BD175">
            <v>153</v>
          </cell>
          <cell r="BE175">
            <v>9</v>
          </cell>
          <cell r="BF175">
            <v>53</v>
          </cell>
          <cell r="BG175">
            <v>34</v>
          </cell>
          <cell r="BH175">
            <v>54</v>
          </cell>
          <cell r="BI175">
            <v>150</v>
          </cell>
          <cell r="BJ175">
            <v>3</v>
          </cell>
          <cell r="BK175">
            <v>0</v>
          </cell>
        </row>
        <row r="176">
          <cell r="A176">
            <v>3224</v>
          </cell>
          <cell r="B176" t="str">
            <v>伏見</v>
          </cell>
          <cell r="C176" t="str">
            <v>伏見幼児園</v>
          </cell>
          <cell r="D176">
            <v>3</v>
          </cell>
          <cell r="E176">
            <v>120</v>
          </cell>
          <cell r="F176">
            <v>1</v>
          </cell>
          <cell r="G176">
            <v>0</v>
          </cell>
          <cell r="H176">
            <v>43</v>
          </cell>
          <cell r="I176">
            <v>30</v>
          </cell>
          <cell r="J176">
            <v>59</v>
          </cell>
          <cell r="K176">
            <v>132</v>
          </cell>
          <cell r="L176">
            <v>0</v>
          </cell>
          <cell r="M176">
            <v>41</v>
          </cell>
          <cell r="N176">
            <v>23</v>
          </cell>
          <cell r="O176">
            <v>56</v>
          </cell>
          <cell r="P176">
            <v>120</v>
          </cell>
          <cell r="Q176">
            <v>0</v>
          </cell>
          <cell r="R176">
            <v>2</v>
          </cell>
          <cell r="S176">
            <v>7</v>
          </cell>
          <cell r="T176">
            <v>3</v>
          </cell>
          <cell r="U176">
            <v>12</v>
          </cell>
          <cell r="V176">
            <v>0</v>
          </cell>
          <cell r="W176">
            <v>43</v>
          </cell>
          <cell r="X176">
            <v>30</v>
          </cell>
          <cell r="Y176">
            <v>59</v>
          </cell>
          <cell r="Z176">
            <v>132</v>
          </cell>
          <cell r="AA176">
            <v>0</v>
          </cell>
          <cell r="AB176">
            <v>41</v>
          </cell>
          <cell r="AC176">
            <v>23</v>
          </cell>
          <cell r="AD176">
            <v>56</v>
          </cell>
          <cell r="AE176">
            <v>120</v>
          </cell>
          <cell r="AF176">
            <v>0</v>
          </cell>
          <cell r="AG176">
            <v>2</v>
          </cell>
          <cell r="AH176">
            <v>7</v>
          </cell>
          <cell r="AI176">
            <v>3</v>
          </cell>
          <cell r="AJ176">
            <v>12</v>
          </cell>
          <cell r="AK176">
            <v>0</v>
          </cell>
          <cell r="AL176">
            <v>44</v>
          </cell>
          <cell r="AM176">
            <v>30</v>
          </cell>
          <cell r="AN176">
            <v>59</v>
          </cell>
          <cell r="AO176">
            <v>133</v>
          </cell>
          <cell r="AP176">
            <v>0</v>
          </cell>
          <cell r="AQ176">
            <v>41</v>
          </cell>
          <cell r="AR176">
            <v>23</v>
          </cell>
          <cell r="AS176">
            <v>56</v>
          </cell>
          <cell r="AT176">
            <v>120</v>
          </cell>
          <cell r="AU176">
            <v>0</v>
          </cell>
          <cell r="AV176">
            <v>3</v>
          </cell>
          <cell r="AW176">
            <v>7</v>
          </cell>
          <cell r="AX176">
            <v>3</v>
          </cell>
          <cell r="AY176">
            <v>13</v>
          </cell>
          <cell r="AZ176">
            <v>0</v>
          </cell>
          <cell r="BA176">
            <v>44</v>
          </cell>
          <cell r="BB176">
            <v>30</v>
          </cell>
          <cell r="BC176">
            <v>60</v>
          </cell>
          <cell r="BD176">
            <v>134</v>
          </cell>
          <cell r="BE176">
            <v>0</v>
          </cell>
          <cell r="BF176">
            <v>41</v>
          </cell>
          <cell r="BG176">
            <v>23</v>
          </cell>
          <cell r="BH176">
            <v>56</v>
          </cell>
          <cell r="BI176">
            <v>120</v>
          </cell>
          <cell r="BJ176">
            <v>0</v>
          </cell>
          <cell r="BK176">
            <v>3</v>
          </cell>
        </row>
        <row r="177">
          <cell r="A177">
            <v>3225</v>
          </cell>
          <cell r="B177" t="str">
            <v>伏見</v>
          </cell>
          <cell r="C177" t="str">
            <v>板橋保育園</v>
          </cell>
          <cell r="D177">
            <v>3</v>
          </cell>
          <cell r="E177">
            <v>60</v>
          </cell>
          <cell r="F177">
            <v>1</v>
          </cell>
          <cell r="G177">
            <v>6</v>
          </cell>
          <cell r="H177">
            <v>19</v>
          </cell>
          <cell r="I177">
            <v>16</v>
          </cell>
          <cell r="J177">
            <v>25</v>
          </cell>
          <cell r="K177">
            <v>66</v>
          </cell>
          <cell r="L177">
            <v>5</v>
          </cell>
          <cell r="M177">
            <v>15</v>
          </cell>
          <cell r="N177">
            <v>15</v>
          </cell>
          <cell r="O177">
            <v>25</v>
          </cell>
          <cell r="P177">
            <v>60</v>
          </cell>
          <cell r="Q177">
            <v>1</v>
          </cell>
          <cell r="R177">
            <v>4</v>
          </cell>
          <cell r="S177">
            <v>1</v>
          </cell>
          <cell r="T177">
            <v>0</v>
          </cell>
          <cell r="U177">
            <v>6</v>
          </cell>
          <cell r="V177">
            <v>7</v>
          </cell>
          <cell r="W177">
            <v>19</v>
          </cell>
          <cell r="X177">
            <v>16</v>
          </cell>
          <cell r="Y177">
            <v>25</v>
          </cell>
          <cell r="Z177">
            <v>67</v>
          </cell>
          <cell r="AA177">
            <v>5</v>
          </cell>
          <cell r="AB177">
            <v>15</v>
          </cell>
          <cell r="AC177">
            <v>15</v>
          </cell>
          <cell r="AD177">
            <v>25</v>
          </cell>
          <cell r="AE177">
            <v>60</v>
          </cell>
          <cell r="AF177">
            <v>2</v>
          </cell>
          <cell r="AG177">
            <v>4</v>
          </cell>
          <cell r="AH177">
            <v>1</v>
          </cell>
          <cell r="AI177">
            <v>0</v>
          </cell>
          <cell r="AJ177">
            <v>7</v>
          </cell>
          <cell r="AK177">
            <v>8</v>
          </cell>
          <cell r="AL177">
            <v>19</v>
          </cell>
          <cell r="AM177">
            <v>16</v>
          </cell>
          <cell r="AN177">
            <v>25</v>
          </cell>
          <cell r="AO177">
            <v>68</v>
          </cell>
          <cell r="AP177">
            <v>5</v>
          </cell>
          <cell r="AQ177">
            <v>15</v>
          </cell>
          <cell r="AR177">
            <v>15</v>
          </cell>
          <cell r="AS177">
            <v>25</v>
          </cell>
          <cell r="AT177">
            <v>60</v>
          </cell>
          <cell r="AU177">
            <v>3</v>
          </cell>
          <cell r="AV177">
            <v>4</v>
          </cell>
          <cell r="AW177">
            <v>1</v>
          </cell>
          <cell r="AX177">
            <v>0</v>
          </cell>
          <cell r="AY177">
            <v>8</v>
          </cell>
          <cell r="AZ177">
            <v>6</v>
          </cell>
          <cell r="BA177">
            <v>20</v>
          </cell>
          <cell r="BB177">
            <v>16</v>
          </cell>
          <cell r="BC177">
            <v>25</v>
          </cell>
          <cell r="BD177">
            <v>67</v>
          </cell>
          <cell r="BE177">
            <v>5</v>
          </cell>
          <cell r="BF177">
            <v>15</v>
          </cell>
          <cell r="BG177">
            <v>15</v>
          </cell>
          <cell r="BH177">
            <v>25</v>
          </cell>
          <cell r="BI177">
            <v>60</v>
          </cell>
          <cell r="BJ177">
            <v>1</v>
          </cell>
          <cell r="BK177">
            <v>5</v>
          </cell>
        </row>
        <row r="178">
          <cell r="A178">
            <v>3226</v>
          </cell>
          <cell r="B178" t="str">
            <v>伏見</v>
          </cell>
          <cell r="C178" t="str">
            <v>みどり保育園</v>
          </cell>
          <cell r="D178">
            <v>3</v>
          </cell>
          <cell r="E178">
            <v>60</v>
          </cell>
          <cell r="F178">
            <v>1</v>
          </cell>
          <cell r="G178">
            <v>0</v>
          </cell>
          <cell r="H178">
            <v>12</v>
          </cell>
          <cell r="I178">
            <v>14</v>
          </cell>
          <cell r="J178">
            <v>41</v>
          </cell>
          <cell r="K178">
            <v>67</v>
          </cell>
          <cell r="L178">
            <v>0</v>
          </cell>
          <cell r="M178">
            <v>12</v>
          </cell>
          <cell r="N178">
            <v>10</v>
          </cell>
          <cell r="O178">
            <v>38</v>
          </cell>
          <cell r="P178">
            <v>60</v>
          </cell>
          <cell r="Q178">
            <v>0</v>
          </cell>
          <cell r="R178">
            <v>0</v>
          </cell>
          <cell r="S178">
            <v>4</v>
          </cell>
          <cell r="T178">
            <v>3</v>
          </cell>
          <cell r="U178">
            <v>7</v>
          </cell>
          <cell r="V178">
            <v>0</v>
          </cell>
          <cell r="W178">
            <v>12</v>
          </cell>
          <cell r="X178">
            <v>14</v>
          </cell>
          <cell r="Y178">
            <v>41</v>
          </cell>
          <cell r="Z178">
            <v>67</v>
          </cell>
          <cell r="AA178">
            <v>0</v>
          </cell>
          <cell r="AB178">
            <v>12</v>
          </cell>
          <cell r="AC178">
            <v>10</v>
          </cell>
          <cell r="AD178">
            <v>38</v>
          </cell>
          <cell r="AE178">
            <v>60</v>
          </cell>
          <cell r="AF178">
            <v>0</v>
          </cell>
          <cell r="AG178">
            <v>0</v>
          </cell>
          <cell r="AH178">
            <v>4</v>
          </cell>
          <cell r="AI178">
            <v>3</v>
          </cell>
          <cell r="AJ178">
            <v>7</v>
          </cell>
          <cell r="AK178">
            <v>0</v>
          </cell>
          <cell r="AL178">
            <v>12</v>
          </cell>
          <cell r="AM178">
            <v>14</v>
          </cell>
          <cell r="AN178">
            <v>41</v>
          </cell>
          <cell r="AO178">
            <v>67</v>
          </cell>
          <cell r="AP178">
            <v>0</v>
          </cell>
          <cell r="AQ178">
            <v>12</v>
          </cell>
          <cell r="AR178">
            <v>10</v>
          </cell>
          <cell r="AS178">
            <v>38</v>
          </cell>
          <cell r="AT178">
            <v>60</v>
          </cell>
          <cell r="AU178">
            <v>0</v>
          </cell>
          <cell r="AV178">
            <v>0</v>
          </cell>
          <cell r="AW178">
            <v>4</v>
          </cell>
          <cell r="AX178">
            <v>3</v>
          </cell>
          <cell r="AY178">
            <v>7</v>
          </cell>
          <cell r="AZ178">
            <v>0</v>
          </cell>
          <cell r="BA178">
            <v>14</v>
          </cell>
          <cell r="BB178">
            <v>14</v>
          </cell>
          <cell r="BC178">
            <v>39</v>
          </cell>
          <cell r="BD178">
            <v>67</v>
          </cell>
          <cell r="BE178">
            <v>0</v>
          </cell>
          <cell r="BF178">
            <v>14</v>
          </cell>
          <cell r="BG178">
            <v>10</v>
          </cell>
          <cell r="BH178">
            <v>36</v>
          </cell>
          <cell r="BI178">
            <v>60</v>
          </cell>
          <cell r="BJ178">
            <v>0</v>
          </cell>
          <cell r="BK178">
            <v>0</v>
          </cell>
        </row>
        <row r="179">
          <cell r="A179">
            <v>3227</v>
          </cell>
          <cell r="B179" t="str">
            <v>伏見</v>
          </cell>
          <cell r="C179" t="str">
            <v>住吉保育園</v>
          </cell>
          <cell r="D179">
            <v>3</v>
          </cell>
          <cell r="E179">
            <v>60</v>
          </cell>
          <cell r="F179">
            <v>1</v>
          </cell>
          <cell r="G179">
            <v>0</v>
          </cell>
          <cell r="H179">
            <v>20</v>
          </cell>
          <cell r="I179">
            <v>12</v>
          </cell>
          <cell r="J179">
            <v>37</v>
          </cell>
          <cell r="K179">
            <v>69</v>
          </cell>
          <cell r="L179">
            <v>0</v>
          </cell>
          <cell r="M179">
            <v>13</v>
          </cell>
          <cell r="N179">
            <v>11</v>
          </cell>
          <cell r="O179">
            <v>36</v>
          </cell>
          <cell r="P179">
            <v>60</v>
          </cell>
          <cell r="Q179">
            <v>0</v>
          </cell>
          <cell r="R179">
            <v>7</v>
          </cell>
          <cell r="S179">
            <v>1</v>
          </cell>
          <cell r="T179">
            <v>1</v>
          </cell>
          <cell r="U179">
            <v>9</v>
          </cell>
          <cell r="V179">
            <v>0</v>
          </cell>
          <cell r="W179">
            <v>21</v>
          </cell>
          <cell r="X179">
            <v>12</v>
          </cell>
          <cell r="Y179">
            <v>37</v>
          </cell>
          <cell r="Z179">
            <v>70</v>
          </cell>
          <cell r="AA179">
            <v>0</v>
          </cell>
          <cell r="AB179">
            <v>13</v>
          </cell>
          <cell r="AC179">
            <v>11</v>
          </cell>
          <cell r="AD179">
            <v>36</v>
          </cell>
          <cell r="AE179">
            <v>60</v>
          </cell>
          <cell r="AF179">
            <v>0</v>
          </cell>
          <cell r="AG179">
            <v>8</v>
          </cell>
          <cell r="AH179">
            <v>1</v>
          </cell>
          <cell r="AI179">
            <v>1</v>
          </cell>
          <cell r="AJ179">
            <v>10</v>
          </cell>
          <cell r="AK179">
            <v>0</v>
          </cell>
          <cell r="AL179">
            <v>21</v>
          </cell>
          <cell r="AM179">
            <v>12</v>
          </cell>
          <cell r="AN179">
            <v>37</v>
          </cell>
          <cell r="AO179">
            <v>70</v>
          </cell>
          <cell r="AP179">
            <v>0</v>
          </cell>
          <cell r="AQ179">
            <v>13</v>
          </cell>
          <cell r="AR179">
            <v>11</v>
          </cell>
          <cell r="AS179">
            <v>36</v>
          </cell>
          <cell r="AT179">
            <v>60</v>
          </cell>
          <cell r="AU179">
            <v>0</v>
          </cell>
          <cell r="AV179">
            <v>8</v>
          </cell>
          <cell r="AW179">
            <v>1</v>
          </cell>
          <cell r="AX179">
            <v>1</v>
          </cell>
          <cell r="AY179">
            <v>10</v>
          </cell>
          <cell r="AZ179">
            <v>0</v>
          </cell>
          <cell r="BA179">
            <v>21</v>
          </cell>
          <cell r="BB179">
            <v>12</v>
          </cell>
          <cell r="BC179">
            <v>37</v>
          </cell>
          <cell r="BD179">
            <v>70</v>
          </cell>
          <cell r="BE179">
            <v>0</v>
          </cell>
          <cell r="BF179">
            <v>13</v>
          </cell>
          <cell r="BG179">
            <v>11</v>
          </cell>
          <cell r="BH179">
            <v>36</v>
          </cell>
          <cell r="BI179">
            <v>60</v>
          </cell>
          <cell r="BJ179">
            <v>0</v>
          </cell>
          <cell r="BK179">
            <v>8</v>
          </cell>
        </row>
        <row r="180">
          <cell r="A180">
            <v>3228</v>
          </cell>
          <cell r="B180" t="str">
            <v>伏見</v>
          </cell>
          <cell r="C180" t="str">
            <v>住吉西保育園</v>
          </cell>
          <cell r="D180">
            <v>3</v>
          </cell>
          <cell r="E180">
            <v>90</v>
          </cell>
          <cell r="F180">
            <v>2</v>
          </cell>
          <cell r="G180">
            <v>0</v>
          </cell>
          <cell r="H180">
            <v>19</v>
          </cell>
          <cell r="I180">
            <v>29</v>
          </cell>
          <cell r="J180">
            <v>55</v>
          </cell>
          <cell r="K180">
            <v>103</v>
          </cell>
          <cell r="L180">
            <v>0</v>
          </cell>
          <cell r="M180">
            <v>14</v>
          </cell>
          <cell r="N180">
            <v>24</v>
          </cell>
          <cell r="O180">
            <v>52</v>
          </cell>
          <cell r="P180">
            <v>90</v>
          </cell>
          <cell r="Q180">
            <v>0</v>
          </cell>
          <cell r="R180">
            <v>5</v>
          </cell>
          <cell r="S180">
            <v>5</v>
          </cell>
          <cell r="T180">
            <v>3</v>
          </cell>
          <cell r="U180">
            <v>13</v>
          </cell>
          <cell r="V180">
            <v>0</v>
          </cell>
          <cell r="W180">
            <v>19</v>
          </cell>
          <cell r="X180">
            <v>29</v>
          </cell>
          <cell r="Y180">
            <v>55</v>
          </cell>
          <cell r="Z180">
            <v>103</v>
          </cell>
          <cell r="AA180">
            <v>0</v>
          </cell>
          <cell r="AB180">
            <v>14</v>
          </cell>
          <cell r="AC180">
            <v>24</v>
          </cell>
          <cell r="AD180">
            <v>52</v>
          </cell>
          <cell r="AE180">
            <v>90</v>
          </cell>
          <cell r="AF180">
            <v>0</v>
          </cell>
          <cell r="AG180">
            <v>5</v>
          </cell>
          <cell r="AH180">
            <v>5</v>
          </cell>
          <cell r="AI180">
            <v>3</v>
          </cell>
          <cell r="AJ180">
            <v>13</v>
          </cell>
          <cell r="AK180">
            <v>0</v>
          </cell>
          <cell r="AL180">
            <v>19</v>
          </cell>
          <cell r="AM180">
            <v>29</v>
          </cell>
          <cell r="AN180">
            <v>55</v>
          </cell>
          <cell r="AO180">
            <v>103</v>
          </cell>
          <cell r="AP180">
            <v>0</v>
          </cell>
          <cell r="AQ180">
            <v>14</v>
          </cell>
          <cell r="AR180">
            <v>24</v>
          </cell>
          <cell r="AS180">
            <v>52</v>
          </cell>
          <cell r="AT180">
            <v>90</v>
          </cell>
          <cell r="AU180">
            <v>0</v>
          </cell>
          <cell r="AV180">
            <v>5</v>
          </cell>
          <cell r="AW180">
            <v>5</v>
          </cell>
          <cell r="AX180">
            <v>3</v>
          </cell>
          <cell r="AY180">
            <v>13</v>
          </cell>
          <cell r="AZ180">
            <v>0</v>
          </cell>
          <cell r="BA180">
            <v>19</v>
          </cell>
          <cell r="BB180">
            <v>29</v>
          </cell>
          <cell r="BC180">
            <v>55</v>
          </cell>
          <cell r="BD180">
            <v>103</v>
          </cell>
          <cell r="BE180">
            <v>0</v>
          </cell>
          <cell r="BF180">
            <v>14</v>
          </cell>
          <cell r="BG180">
            <v>24</v>
          </cell>
          <cell r="BH180">
            <v>52</v>
          </cell>
          <cell r="BI180">
            <v>90</v>
          </cell>
          <cell r="BJ180">
            <v>0</v>
          </cell>
          <cell r="BK180">
            <v>5</v>
          </cell>
        </row>
        <row r="181">
          <cell r="A181">
            <v>3233</v>
          </cell>
          <cell r="B181" t="str">
            <v>伏見</v>
          </cell>
          <cell r="C181" t="str">
            <v>横大路保育園</v>
          </cell>
          <cell r="D181">
            <v>3</v>
          </cell>
          <cell r="E181">
            <v>225</v>
          </cell>
          <cell r="F181">
            <v>1</v>
          </cell>
          <cell r="G181">
            <v>5</v>
          </cell>
          <cell r="H181">
            <v>65</v>
          </cell>
          <cell r="I181">
            <v>60</v>
          </cell>
          <cell r="J181">
            <v>109</v>
          </cell>
          <cell r="K181">
            <v>239</v>
          </cell>
          <cell r="L181">
            <v>5</v>
          </cell>
          <cell r="M181">
            <v>65</v>
          </cell>
          <cell r="N181">
            <v>49</v>
          </cell>
          <cell r="O181">
            <v>106</v>
          </cell>
          <cell r="P181">
            <v>225</v>
          </cell>
          <cell r="Q181">
            <v>0</v>
          </cell>
          <cell r="R181">
            <v>0</v>
          </cell>
          <cell r="S181">
            <v>11</v>
          </cell>
          <cell r="T181">
            <v>3</v>
          </cell>
          <cell r="U181">
            <v>14</v>
          </cell>
          <cell r="V181">
            <v>6</v>
          </cell>
          <cell r="W181">
            <v>69</v>
          </cell>
          <cell r="X181">
            <v>63</v>
          </cell>
          <cell r="Y181">
            <v>110</v>
          </cell>
          <cell r="Z181">
            <v>248</v>
          </cell>
          <cell r="AA181">
            <v>5</v>
          </cell>
          <cell r="AB181">
            <v>65</v>
          </cell>
          <cell r="AC181">
            <v>49</v>
          </cell>
          <cell r="AD181">
            <v>106</v>
          </cell>
          <cell r="AE181">
            <v>225</v>
          </cell>
          <cell r="AF181">
            <v>1</v>
          </cell>
          <cell r="AG181">
            <v>4</v>
          </cell>
          <cell r="AH181">
            <v>14</v>
          </cell>
          <cell r="AI181">
            <v>4</v>
          </cell>
          <cell r="AJ181">
            <v>23</v>
          </cell>
          <cell r="AK181">
            <v>6</v>
          </cell>
          <cell r="AL181">
            <v>69</v>
          </cell>
          <cell r="AM181">
            <v>63</v>
          </cell>
          <cell r="AN181">
            <v>110</v>
          </cell>
          <cell r="AO181">
            <v>248</v>
          </cell>
          <cell r="AP181">
            <v>5</v>
          </cell>
          <cell r="AQ181">
            <v>65</v>
          </cell>
          <cell r="AR181">
            <v>49</v>
          </cell>
          <cell r="AS181">
            <v>106</v>
          </cell>
          <cell r="AT181">
            <v>225</v>
          </cell>
          <cell r="AU181">
            <v>1</v>
          </cell>
          <cell r="AV181">
            <v>4</v>
          </cell>
          <cell r="AW181">
            <v>14</v>
          </cell>
          <cell r="AX181">
            <v>4</v>
          </cell>
          <cell r="AY181">
            <v>23</v>
          </cell>
          <cell r="AZ181">
            <v>6</v>
          </cell>
          <cell r="BA181">
            <v>69</v>
          </cell>
          <cell r="BB181">
            <v>63</v>
          </cell>
          <cell r="BC181">
            <v>111</v>
          </cell>
          <cell r="BD181">
            <v>249</v>
          </cell>
          <cell r="BE181">
            <v>5</v>
          </cell>
          <cell r="BF181">
            <v>65</v>
          </cell>
          <cell r="BG181">
            <v>49</v>
          </cell>
          <cell r="BH181">
            <v>106</v>
          </cell>
          <cell r="BI181">
            <v>225</v>
          </cell>
          <cell r="BJ181">
            <v>1</v>
          </cell>
          <cell r="BK181">
            <v>4</v>
          </cell>
        </row>
        <row r="182">
          <cell r="A182">
            <v>3234</v>
          </cell>
          <cell r="B182" t="str">
            <v>伏見</v>
          </cell>
          <cell r="C182" t="str">
            <v>下鳥羽保育園</v>
          </cell>
          <cell r="D182">
            <v>3</v>
          </cell>
          <cell r="E182">
            <v>220</v>
          </cell>
          <cell r="F182">
            <v>1</v>
          </cell>
          <cell r="G182">
            <v>0</v>
          </cell>
          <cell r="H182">
            <v>60</v>
          </cell>
          <cell r="I182">
            <v>55</v>
          </cell>
          <cell r="J182">
            <v>120</v>
          </cell>
          <cell r="K182">
            <v>235</v>
          </cell>
          <cell r="L182">
            <v>0</v>
          </cell>
          <cell r="M182">
            <v>60</v>
          </cell>
          <cell r="N182">
            <v>40</v>
          </cell>
          <cell r="O182">
            <v>120</v>
          </cell>
          <cell r="P182">
            <v>220</v>
          </cell>
          <cell r="Q182">
            <v>0</v>
          </cell>
          <cell r="R182">
            <v>0</v>
          </cell>
          <cell r="S182">
            <v>15</v>
          </cell>
          <cell r="T182">
            <v>0</v>
          </cell>
          <cell r="U182">
            <v>15</v>
          </cell>
          <cell r="V182">
            <v>0</v>
          </cell>
          <cell r="W182">
            <v>60</v>
          </cell>
          <cell r="X182">
            <v>60</v>
          </cell>
          <cell r="Y182">
            <v>123</v>
          </cell>
          <cell r="Z182">
            <v>243</v>
          </cell>
          <cell r="AA182">
            <v>0</v>
          </cell>
          <cell r="AB182">
            <v>60</v>
          </cell>
          <cell r="AC182">
            <v>40</v>
          </cell>
          <cell r="AD182">
            <v>120</v>
          </cell>
          <cell r="AE182">
            <v>220</v>
          </cell>
          <cell r="AF182">
            <v>0</v>
          </cell>
          <cell r="AG182">
            <v>0</v>
          </cell>
          <cell r="AH182">
            <v>20</v>
          </cell>
          <cell r="AI182">
            <v>3</v>
          </cell>
          <cell r="AJ182">
            <v>23</v>
          </cell>
          <cell r="AK182">
            <v>0</v>
          </cell>
          <cell r="AL182">
            <v>61</v>
          </cell>
          <cell r="AM182">
            <v>60</v>
          </cell>
          <cell r="AN182">
            <v>123</v>
          </cell>
          <cell r="AO182">
            <v>244</v>
          </cell>
          <cell r="AP182">
            <v>0</v>
          </cell>
          <cell r="AQ182">
            <v>60</v>
          </cell>
          <cell r="AR182">
            <v>40</v>
          </cell>
          <cell r="AS182">
            <v>120</v>
          </cell>
          <cell r="AT182">
            <v>220</v>
          </cell>
          <cell r="AU182">
            <v>0</v>
          </cell>
          <cell r="AV182">
            <v>1</v>
          </cell>
          <cell r="AW182">
            <v>20</v>
          </cell>
          <cell r="AX182">
            <v>3</v>
          </cell>
          <cell r="AY182">
            <v>24</v>
          </cell>
          <cell r="AZ182">
            <v>0</v>
          </cell>
          <cell r="BA182">
            <v>62</v>
          </cell>
          <cell r="BB182">
            <v>60</v>
          </cell>
          <cell r="BC182">
            <v>123</v>
          </cell>
          <cell r="BD182">
            <v>245</v>
          </cell>
          <cell r="BE182">
            <v>0</v>
          </cell>
          <cell r="BF182">
            <v>60</v>
          </cell>
          <cell r="BG182">
            <v>40</v>
          </cell>
          <cell r="BH182">
            <v>120</v>
          </cell>
          <cell r="BI182">
            <v>220</v>
          </cell>
          <cell r="BJ182">
            <v>0</v>
          </cell>
          <cell r="BK182">
            <v>2</v>
          </cell>
        </row>
        <row r="183">
          <cell r="A183">
            <v>3235</v>
          </cell>
          <cell r="B183" t="str">
            <v>伏見</v>
          </cell>
          <cell r="C183" t="str">
            <v>神川保育園</v>
          </cell>
          <cell r="D183">
            <v>3</v>
          </cell>
          <cell r="E183">
            <v>210</v>
          </cell>
          <cell r="F183">
            <v>1</v>
          </cell>
          <cell r="G183">
            <v>12</v>
          </cell>
          <cell r="H183">
            <v>53</v>
          </cell>
          <cell r="I183">
            <v>47</v>
          </cell>
          <cell r="J183">
            <v>98</v>
          </cell>
          <cell r="K183">
            <v>210</v>
          </cell>
          <cell r="L183">
            <v>12</v>
          </cell>
          <cell r="M183">
            <v>53</v>
          </cell>
          <cell r="N183">
            <v>47</v>
          </cell>
          <cell r="O183">
            <v>98</v>
          </cell>
          <cell r="P183">
            <v>210</v>
          </cell>
          <cell r="Q183">
            <v>0</v>
          </cell>
          <cell r="R183">
            <v>0</v>
          </cell>
          <cell r="S183">
            <v>0</v>
          </cell>
          <cell r="T183">
            <v>0</v>
          </cell>
          <cell r="U183">
            <v>0</v>
          </cell>
          <cell r="V183">
            <v>13</v>
          </cell>
          <cell r="W183">
            <v>61</v>
          </cell>
          <cell r="X183">
            <v>50</v>
          </cell>
          <cell r="Y183">
            <v>107</v>
          </cell>
          <cell r="Z183">
            <v>231</v>
          </cell>
          <cell r="AA183">
            <v>12</v>
          </cell>
          <cell r="AB183">
            <v>53</v>
          </cell>
          <cell r="AC183">
            <v>47</v>
          </cell>
          <cell r="AD183">
            <v>98</v>
          </cell>
          <cell r="AE183">
            <v>210</v>
          </cell>
          <cell r="AF183">
            <v>1</v>
          </cell>
          <cell r="AG183">
            <v>8</v>
          </cell>
          <cell r="AH183">
            <v>3</v>
          </cell>
          <cell r="AI183">
            <v>9</v>
          </cell>
          <cell r="AJ183">
            <v>21</v>
          </cell>
          <cell r="AK183">
            <v>14</v>
          </cell>
          <cell r="AL183">
            <v>60</v>
          </cell>
          <cell r="AM183">
            <v>50</v>
          </cell>
          <cell r="AN183">
            <v>107</v>
          </cell>
          <cell r="AO183">
            <v>231</v>
          </cell>
          <cell r="AP183">
            <v>12</v>
          </cell>
          <cell r="AQ183">
            <v>53</v>
          </cell>
          <cell r="AR183">
            <v>47</v>
          </cell>
          <cell r="AS183">
            <v>98</v>
          </cell>
          <cell r="AT183">
            <v>210</v>
          </cell>
          <cell r="AU183">
            <v>2</v>
          </cell>
          <cell r="AV183">
            <v>7</v>
          </cell>
          <cell r="AW183">
            <v>3</v>
          </cell>
          <cell r="AX183">
            <v>9</v>
          </cell>
          <cell r="AY183">
            <v>21</v>
          </cell>
          <cell r="AZ183">
            <v>14</v>
          </cell>
          <cell r="BA183">
            <v>60</v>
          </cell>
          <cell r="BB183">
            <v>50</v>
          </cell>
          <cell r="BC183">
            <v>107</v>
          </cell>
          <cell r="BD183">
            <v>231</v>
          </cell>
          <cell r="BE183">
            <v>12</v>
          </cell>
          <cell r="BF183">
            <v>53</v>
          </cell>
          <cell r="BG183">
            <v>47</v>
          </cell>
          <cell r="BH183">
            <v>98</v>
          </cell>
          <cell r="BI183">
            <v>210</v>
          </cell>
          <cell r="BJ183">
            <v>2</v>
          </cell>
          <cell r="BK183">
            <v>7</v>
          </cell>
        </row>
        <row r="184">
          <cell r="A184">
            <v>3236</v>
          </cell>
          <cell r="B184" t="str">
            <v>伏見</v>
          </cell>
          <cell r="C184" t="str">
            <v>桃陵乳児保育園</v>
          </cell>
          <cell r="D184">
            <v>3</v>
          </cell>
          <cell r="E184">
            <v>90</v>
          </cell>
          <cell r="F184">
            <v>1</v>
          </cell>
          <cell r="G184">
            <v>13</v>
          </cell>
          <cell r="H184">
            <v>64</v>
          </cell>
          <cell r="I184">
            <v>19</v>
          </cell>
          <cell r="J184">
            <v>0</v>
          </cell>
          <cell r="K184">
            <v>96</v>
          </cell>
          <cell r="L184">
            <v>13</v>
          </cell>
          <cell r="M184">
            <v>58</v>
          </cell>
          <cell r="N184">
            <v>19</v>
          </cell>
          <cell r="O184">
            <v>0</v>
          </cell>
          <cell r="P184">
            <v>90</v>
          </cell>
          <cell r="Q184">
            <v>0</v>
          </cell>
          <cell r="R184">
            <v>6</v>
          </cell>
          <cell r="S184">
            <v>0</v>
          </cell>
          <cell r="T184">
            <v>0</v>
          </cell>
          <cell r="U184">
            <v>6</v>
          </cell>
          <cell r="V184">
            <v>13</v>
          </cell>
          <cell r="W184">
            <v>64</v>
          </cell>
          <cell r="X184">
            <v>19</v>
          </cell>
          <cell r="Y184">
            <v>0</v>
          </cell>
          <cell r="Z184">
            <v>96</v>
          </cell>
          <cell r="AA184">
            <v>13</v>
          </cell>
          <cell r="AB184">
            <v>58</v>
          </cell>
          <cell r="AC184">
            <v>19</v>
          </cell>
          <cell r="AD184">
            <v>0</v>
          </cell>
          <cell r="AE184">
            <v>90</v>
          </cell>
          <cell r="AF184">
            <v>0</v>
          </cell>
          <cell r="AG184">
            <v>6</v>
          </cell>
          <cell r="AH184">
            <v>0</v>
          </cell>
          <cell r="AI184">
            <v>0</v>
          </cell>
          <cell r="AJ184">
            <v>6</v>
          </cell>
          <cell r="AK184">
            <v>13</v>
          </cell>
          <cell r="AL184">
            <v>63</v>
          </cell>
          <cell r="AM184">
            <v>19</v>
          </cell>
          <cell r="AN184">
            <v>0</v>
          </cell>
          <cell r="AO184">
            <v>95</v>
          </cell>
          <cell r="AP184">
            <v>13</v>
          </cell>
          <cell r="AQ184">
            <v>58</v>
          </cell>
          <cell r="AR184">
            <v>19</v>
          </cell>
          <cell r="AS184">
            <v>0</v>
          </cell>
          <cell r="AT184">
            <v>90</v>
          </cell>
          <cell r="AU184">
            <v>0</v>
          </cell>
          <cell r="AV184">
            <v>5</v>
          </cell>
          <cell r="AW184">
            <v>0</v>
          </cell>
          <cell r="AX184">
            <v>0</v>
          </cell>
          <cell r="AY184">
            <v>5</v>
          </cell>
          <cell r="AZ184">
            <v>14</v>
          </cell>
          <cell r="BA184">
            <v>62</v>
          </cell>
          <cell r="BB184">
            <v>19</v>
          </cell>
          <cell r="BC184">
            <v>0</v>
          </cell>
          <cell r="BD184">
            <v>95</v>
          </cell>
          <cell r="BE184">
            <v>14</v>
          </cell>
          <cell r="BF184">
            <v>57</v>
          </cell>
          <cell r="BG184">
            <v>19</v>
          </cell>
          <cell r="BH184">
            <v>0</v>
          </cell>
          <cell r="BI184">
            <v>90</v>
          </cell>
          <cell r="BJ184">
            <v>0</v>
          </cell>
          <cell r="BK184">
            <v>5</v>
          </cell>
        </row>
        <row r="185">
          <cell r="A185">
            <v>3237</v>
          </cell>
          <cell r="B185" t="str">
            <v>伏見</v>
          </cell>
          <cell r="C185" t="str">
            <v>桃陵保育所</v>
          </cell>
          <cell r="D185">
            <v>2</v>
          </cell>
          <cell r="E185">
            <v>90</v>
          </cell>
          <cell r="F185">
            <v>1</v>
          </cell>
          <cell r="G185">
            <v>0</v>
          </cell>
          <cell r="H185">
            <v>0</v>
          </cell>
          <cell r="I185">
            <v>17</v>
          </cell>
          <cell r="J185">
            <v>78</v>
          </cell>
          <cell r="K185">
            <v>95</v>
          </cell>
          <cell r="L185">
            <v>0</v>
          </cell>
          <cell r="M185">
            <v>0</v>
          </cell>
          <cell r="N185">
            <v>13</v>
          </cell>
          <cell r="O185">
            <v>77</v>
          </cell>
          <cell r="P185">
            <v>90</v>
          </cell>
          <cell r="Q185">
            <v>0</v>
          </cell>
          <cell r="R185">
            <v>0</v>
          </cell>
          <cell r="S185">
            <v>4</v>
          </cell>
          <cell r="T185">
            <v>1</v>
          </cell>
          <cell r="U185">
            <v>5</v>
          </cell>
          <cell r="V185">
            <v>0</v>
          </cell>
          <cell r="W185">
            <v>0</v>
          </cell>
          <cell r="X185">
            <v>17</v>
          </cell>
          <cell r="Y185">
            <v>77</v>
          </cell>
          <cell r="Z185">
            <v>94</v>
          </cell>
          <cell r="AA185">
            <v>0</v>
          </cell>
          <cell r="AB185">
            <v>0</v>
          </cell>
          <cell r="AC185">
            <v>13</v>
          </cell>
          <cell r="AD185">
            <v>77</v>
          </cell>
          <cell r="AE185">
            <v>90</v>
          </cell>
          <cell r="AF185">
            <v>0</v>
          </cell>
          <cell r="AG185">
            <v>0</v>
          </cell>
          <cell r="AH185">
            <v>4</v>
          </cell>
          <cell r="AI185">
            <v>0</v>
          </cell>
          <cell r="AJ185">
            <v>4</v>
          </cell>
          <cell r="AK185">
            <v>0</v>
          </cell>
          <cell r="AL185">
            <v>0</v>
          </cell>
          <cell r="AM185">
            <v>17</v>
          </cell>
          <cell r="AN185">
            <v>77</v>
          </cell>
          <cell r="AO185">
            <v>94</v>
          </cell>
          <cell r="AP185">
            <v>0</v>
          </cell>
          <cell r="AQ185">
            <v>0</v>
          </cell>
          <cell r="AR185">
            <v>13</v>
          </cell>
          <cell r="AS185">
            <v>77</v>
          </cell>
          <cell r="AT185">
            <v>90</v>
          </cell>
          <cell r="AU185">
            <v>0</v>
          </cell>
          <cell r="AV185">
            <v>0</v>
          </cell>
          <cell r="AW185">
            <v>4</v>
          </cell>
          <cell r="AX185">
            <v>0</v>
          </cell>
          <cell r="AY185">
            <v>4</v>
          </cell>
          <cell r="AZ185">
            <v>0</v>
          </cell>
          <cell r="BA185">
            <v>0</v>
          </cell>
          <cell r="BB185">
            <v>17</v>
          </cell>
          <cell r="BC185">
            <v>77</v>
          </cell>
          <cell r="BD185">
            <v>94</v>
          </cell>
          <cell r="BE185">
            <v>0</v>
          </cell>
          <cell r="BF185">
            <v>0</v>
          </cell>
          <cell r="BG185">
            <v>13</v>
          </cell>
          <cell r="BH185">
            <v>77</v>
          </cell>
          <cell r="BI185">
            <v>90</v>
          </cell>
          <cell r="BJ185">
            <v>0</v>
          </cell>
          <cell r="BK185">
            <v>0</v>
          </cell>
        </row>
        <row r="186">
          <cell r="A186">
            <v>3238</v>
          </cell>
          <cell r="B186" t="str">
            <v>伏見</v>
          </cell>
          <cell r="C186" t="str">
            <v>淀白鳥保育園</v>
          </cell>
          <cell r="D186">
            <v>3</v>
          </cell>
          <cell r="E186">
            <v>120</v>
          </cell>
          <cell r="F186">
            <v>2</v>
          </cell>
          <cell r="G186">
            <v>8</v>
          </cell>
          <cell r="H186">
            <v>43</v>
          </cell>
          <cell r="I186">
            <v>25</v>
          </cell>
          <cell r="J186">
            <v>57</v>
          </cell>
          <cell r="K186">
            <v>133</v>
          </cell>
          <cell r="L186">
            <v>7</v>
          </cell>
          <cell r="M186">
            <v>36</v>
          </cell>
          <cell r="N186">
            <v>23</v>
          </cell>
          <cell r="O186">
            <v>54</v>
          </cell>
          <cell r="P186">
            <v>120</v>
          </cell>
          <cell r="Q186">
            <v>1</v>
          </cell>
          <cell r="R186">
            <v>7</v>
          </cell>
          <cell r="S186">
            <v>2</v>
          </cell>
          <cell r="T186">
            <v>3</v>
          </cell>
          <cell r="U186">
            <v>13</v>
          </cell>
          <cell r="V186">
            <v>9</v>
          </cell>
          <cell r="W186">
            <v>42</v>
          </cell>
          <cell r="X186">
            <v>25</v>
          </cell>
          <cell r="Y186">
            <v>57</v>
          </cell>
          <cell r="Z186">
            <v>133</v>
          </cell>
          <cell r="AA186">
            <v>8</v>
          </cell>
          <cell r="AB186">
            <v>35</v>
          </cell>
          <cell r="AC186">
            <v>23</v>
          </cell>
          <cell r="AD186">
            <v>54</v>
          </cell>
          <cell r="AE186">
            <v>120</v>
          </cell>
          <cell r="AF186">
            <v>1</v>
          </cell>
          <cell r="AG186">
            <v>7</v>
          </cell>
          <cell r="AH186">
            <v>2</v>
          </cell>
          <cell r="AI186">
            <v>3</v>
          </cell>
          <cell r="AJ186">
            <v>13</v>
          </cell>
          <cell r="AK186">
            <v>10</v>
          </cell>
          <cell r="AL186">
            <v>42</v>
          </cell>
          <cell r="AM186">
            <v>25</v>
          </cell>
          <cell r="AN186">
            <v>57</v>
          </cell>
          <cell r="AO186">
            <v>134</v>
          </cell>
          <cell r="AP186">
            <v>8</v>
          </cell>
          <cell r="AQ186">
            <v>35</v>
          </cell>
          <cell r="AR186">
            <v>23</v>
          </cell>
          <cell r="AS186">
            <v>54</v>
          </cell>
          <cell r="AT186">
            <v>120</v>
          </cell>
          <cell r="AU186">
            <v>2</v>
          </cell>
          <cell r="AV186">
            <v>7</v>
          </cell>
          <cell r="AW186">
            <v>2</v>
          </cell>
          <cell r="AX186">
            <v>3</v>
          </cell>
          <cell r="AY186">
            <v>14</v>
          </cell>
          <cell r="AZ186">
            <v>10</v>
          </cell>
          <cell r="BA186">
            <v>42</v>
          </cell>
          <cell r="BB186">
            <v>25</v>
          </cell>
          <cell r="BC186">
            <v>57</v>
          </cell>
          <cell r="BD186">
            <v>134</v>
          </cell>
          <cell r="BE186">
            <v>8</v>
          </cell>
          <cell r="BF186">
            <v>35</v>
          </cell>
          <cell r="BG186">
            <v>23</v>
          </cell>
          <cell r="BH186">
            <v>54</v>
          </cell>
          <cell r="BI186">
            <v>120</v>
          </cell>
          <cell r="BJ186">
            <v>2</v>
          </cell>
          <cell r="BK186">
            <v>7</v>
          </cell>
        </row>
        <row r="187">
          <cell r="A187">
            <v>3239</v>
          </cell>
          <cell r="B187" t="str">
            <v>伏見</v>
          </cell>
          <cell r="C187" t="str">
            <v>納所城ノ内保育所</v>
          </cell>
          <cell r="D187">
            <v>2</v>
          </cell>
          <cell r="E187">
            <v>90</v>
          </cell>
          <cell r="F187">
            <v>1</v>
          </cell>
          <cell r="G187">
            <v>2</v>
          </cell>
          <cell r="H187">
            <v>23</v>
          </cell>
          <cell r="I187">
            <v>30</v>
          </cell>
          <cell r="J187">
            <v>48</v>
          </cell>
          <cell r="K187">
            <v>103</v>
          </cell>
          <cell r="L187">
            <v>2</v>
          </cell>
          <cell r="M187">
            <v>19</v>
          </cell>
          <cell r="N187">
            <v>23</v>
          </cell>
          <cell r="O187">
            <v>46</v>
          </cell>
          <cell r="P187">
            <v>90</v>
          </cell>
          <cell r="Q187">
            <v>0</v>
          </cell>
          <cell r="R187">
            <v>4</v>
          </cell>
          <cell r="S187">
            <v>7</v>
          </cell>
          <cell r="T187">
            <v>2</v>
          </cell>
          <cell r="U187">
            <v>13</v>
          </cell>
          <cell r="V187">
            <v>2</v>
          </cell>
          <cell r="W187">
            <v>25</v>
          </cell>
          <cell r="X187">
            <v>28</v>
          </cell>
          <cell r="Y187">
            <v>48</v>
          </cell>
          <cell r="Z187">
            <v>103</v>
          </cell>
          <cell r="AA187">
            <v>2</v>
          </cell>
          <cell r="AB187">
            <v>21</v>
          </cell>
          <cell r="AC187">
            <v>21</v>
          </cell>
          <cell r="AD187">
            <v>46</v>
          </cell>
          <cell r="AE187">
            <v>90</v>
          </cell>
          <cell r="AF187">
            <v>0</v>
          </cell>
          <cell r="AG187">
            <v>4</v>
          </cell>
          <cell r="AH187">
            <v>7</v>
          </cell>
          <cell r="AI187">
            <v>2</v>
          </cell>
          <cell r="AJ187">
            <v>13</v>
          </cell>
          <cell r="AK187">
            <v>3</v>
          </cell>
          <cell r="AL187">
            <v>24</v>
          </cell>
          <cell r="AM187">
            <v>31</v>
          </cell>
          <cell r="AN187">
            <v>48</v>
          </cell>
          <cell r="AO187">
            <v>106</v>
          </cell>
          <cell r="AP187">
            <v>2</v>
          </cell>
          <cell r="AQ187">
            <v>19</v>
          </cell>
          <cell r="AR187">
            <v>23</v>
          </cell>
          <cell r="AS187">
            <v>46</v>
          </cell>
          <cell r="AT187">
            <v>90</v>
          </cell>
          <cell r="AU187">
            <v>1</v>
          </cell>
          <cell r="AV187">
            <v>5</v>
          </cell>
          <cell r="AW187">
            <v>8</v>
          </cell>
          <cell r="AX187">
            <v>2</v>
          </cell>
          <cell r="AY187">
            <v>16</v>
          </cell>
          <cell r="AZ187">
            <v>3</v>
          </cell>
          <cell r="BA187">
            <v>24</v>
          </cell>
          <cell r="BB187">
            <v>30</v>
          </cell>
          <cell r="BC187">
            <v>48</v>
          </cell>
          <cell r="BD187">
            <v>105</v>
          </cell>
          <cell r="BE187">
            <v>2</v>
          </cell>
          <cell r="BF187">
            <v>19</v>
          </cell>
          <cell r="BG187">
            <v>23</v>
          </cell>
          <cell r="BH187">
            <v>46</v>
          </cell>
          <cell r="BI187">
            <v>90</v>
          </cell>
          <cell r="BJ187">
            <v>1</v>
          </cell>
          <cell r="BK187">
            <v>5</v>
          </cell>
        </row>
        <row r="188">
          <cell r="A188">
            <v>3240</v>
          </cell>
          <cell r="B188" t="str">
            <v>伏見</v>
          </cell>
          <cell r="C188" t="str">
            <v>二ノ丸保育園</v>
          </cell>
          <cell r="D188">
            <v>3</v>
          </cell>
          <cell r="E188">
            <v>180</v>
          </cell>
          <cell r="F188">
            <v>3</v>
          </cell>
          <cell r="G188">
            <v>8</v>
          </cell>
          <cell r="H188">
            <v>50</v>
          </cell>
          <cell r="I188">
            <v>41</v>
          </cell>
          <cell r="J188">
            <v>96</v>
          </cell>
          <cell r="K188">
            <v>195</v>
          </cell>
          <cell r="L188">
            <v>8</v>
          </cell>
          <cell r="M188">
            <v>50</v>
          </cell>
          <cell r="N188">
            <v>29</v>
          </cell>
          <cell r="O188">
            <v>93</v>
          </cell>
          <cell r="P188">
            <v>180</v>
          </cell>
          <cell r="Q188">
            <v>0</v>
          </cell>
          <cell r="R188">
            <v>0</v>
          </cell>
          <cell r="S188">
            <v>12</v>
          </cell>
          <cell r="T188">
            <v>3</v>
          </cell>
          <cell r="U188">
            <v>15</v>
          </cell>
          <cell r="V188">
            <v>8</v>
          </cell>
          <cell r="W188">
            <v>51</v>
          </cell>
          <cell r="X188">
            <v>40</v>
          </cell>
          <cell r="Y188">
            <v>97</v>
          </cell>
          <cell r="Z188">
            <v>196</v>
          </cell>
          <cell r="AA188">
            <v>8</v>
          </cell>
          <cell r="AB188">
            <v>51</v>
          </cell>
          <cell r="AC188">
            <v>28</v>
          </cell>
          <cell r="AD188">
            <v>93</v>
          </cell>
          <cell r="AE188">
            <v>180</v>
          </cell>
          <cell r="AF188">
            <v>0</v>
          </cell>
          <cell r="AG188">
            <v>0</v>
          </cell>
          <cell r="AH188">
            <v>12</v>
          </cell>
          <cell r="AI188">
            <v>4</v>
          </cell>
          <cell r="AJ188">
            <v>16</v>
          </cell>
          <cell r="AK188">
            <v>8</v>
          </cell>
          <cell r="AL188">
            <v>52</v>
          </cell>
          <cell r="AM188">
            <v>40</v>
          </cell>
          <cell r="AN188">
            <v>96</v>
          </cell>
          <cell r="AO188">
            <v>196</v>
          </cell>
          <cell r="AP188">
            <v>8</v>
          </cell>
          <cell r="AQ188">
            <v>52</v>
          </cell>
          <cell r="AR188">
            <v>28</v>
          </cell>
          <cell r="AS188">
            <v>92</v>
          </cell>
          <cell r="AT188">
            <v>180</v>
          </cell>
          <cell r="AU188">
            <v>0</v>
          </cell>
          <cell r="AV188">
            <v>0</v>
          </cell>
          <cell r="AW188">
            <v>12</v>
          </cell>
          <cell r="AX188">
            <v>4</v>
          </cell>
          <cell r="AY188">
            <v>16</v>
          </cell>
          <cell r="AZ188">
            <v>8</v>
          </cell>
          <cell r="BA188">
            <v>52</v>
          </cell>
          <cell r="BB188">
            <v>40</v>
          </cell>
          <cell r="BC188">
            <v>96</v>
          </cell>
          <cell r="BD188">
            <v>196</v>
          </cell>
          <cell r="BE188">
            <v>8</v>
          </cell>
          <cell r="BF188">
            <v>52</v>
          </cell>
          <cell r="BG188">
            <v>28</v>
          </cell>
          <cell r="BH188">
            <v>92</v>
          </cell>
          <cell r="BI188">
            <v>180</v>
          </cell>
          <cell r="BJ188">
            <v>0</v>
          </cell>
          <cell r="BK188">
            <v>0</v>
          </cell>
        </row>
        <row r="189">
          <cell r="A189">
            <v>3241</v>
          </cell>
          <cell r="B189" t="str">
            <v>伏見</v>
          </cell>
          <cell r="C189" t="str">
            <v>野の百合保育園</v>
          </cell>
          <cell r="D189">
            <v>3</v>
          </cell>
          <cell r="E189">
            <v>90</v>
          </cell>
          <cell r="F189">
            <v>2</v>
          </cell>
          <cell r="G189">
            <v>4</v>
          </cell>
          <cell r="H189">
            <v>29</v>
          </cell>
          <cell r="I189">
            <v>20</v>
          </cell>
          <cell r="J189">
            <v>37</v>
          </cell>
          <cell r="K189">
            <v>90</v>
          </cell>
          <cell r="L189">
            <v>4</v>
          </cell>
          <cell r="M189">
            <v>29</v>
          </cell>
          <cell r="N189">
            <v>20</v>
          </cell>
          <cell r="O189">
            <v>37</v>
          </cell>
          <cell r="P189">
            <v>90</v>
          </cell>
          <cell r="Q189">
            <v>0</v>
          </cell>
          <cell r="R189">
            <v>0</v>
          </cell>
          <cell r="S189">
            <v>0</v>
          </cell>
          <cell r="T189">
            <v>0</v>
          </cell>
          <cell r="U189">
            <v>0</v>
          </cell>
          <cell r="V189">
            <v>5</v>
          </cell>
          <cell r="W189">
            <v>29</v>
          </cell>
          <cell r="X189">
            <v>20</v>
          </cell>
          <cell r="Y189">
            <v>36</v>
          </cell>
          <cell r="Z189">
            <v>90</v>
          </cell>
          <cell r="AA189">
            <v>5</v>
          </cell>
          <cell r="AB189">
            <v>29</v>
          </cell>
          <cell r="AC189">
            <v>20</v>
          </cell>
          <cell r="AD189">
            <v>36</v>
          </cell>
          <cell r="AE189">
            <v>90</v>
          </cell>
          <cell r="AF189">
            <v>0</v>
          </cell>
          <cell r="AG189">
            <v>0</v>
          </cell>
          <cell r="AH189" t="str">
            <v xml:space="preserve"> </v>
          </cell>
          <cell r="AI189">
            <v>0</v>
          </cell>
          <cell r="AJ189">
            <v>0</v>
          </cell>
          <cell r="AK189">
            <v>5</v>
          </cell>
          <cell r="AL189">
            <v>27</v>
          </cell>
          <cell r="AM189">
            <v>20</v>
          </cell>
          <cell r="AN189">
            <v>35</v>
          </cell>
          <cell r="AO189">
            <v>87</v>
          </cell>
          <cell r="AP189">
            <v>5</v>
          </cell>
          <cell r="AQ189">
            <v>27</v>
          </cell>
          <cell r="AR189">
            <v>20</v>
          </cell>
          <cell r="AS189">
            <v>35</v>
          </cell>
          <cell r="AT189">
            <v>87</v>
          </cell>
          <cell r="AU189">
            <v>0</v>
          </cell>
          <cell r="AV189">
            <v>0</v>
          </cell>
          <cell r="AW189" t="str">
            <v xml:space="preserve"> </v>
          </cell>
          <cell r="AX189">
            <v>0</v>
          </cell>
          <cell r="AY189">
            <v>0</v>
          </cell>
          <cell r="AZ189">
            <v>5</v>
          </cell>
          <cell r="BA189">
            <v>28</v>
          </cell>
          <cell r="BB189">
            <v>20</v>
          </cell>
          <cell r="BC189">
            <v>35</v>
          </cell>
          <cell r="BD189">
            <v>88</v>
          </cell>
          <cell r="BE189">
            <v>5</v>
          </cell>
          <cell r="BF189">
            <v>28</v>
          </cell>
          <cell r="BG189">
            <v>20</v>
          </cell>
          <cell r="BH189">
            <v>35</v>
          </cell>
          <cell r="BI189">
            <v>88</v>
          </cell>
          <cell r="BJ189">
            <v>0</v>
          </cell>
          <cell r="BK189">
            <v>0</v>
          </cell>
        </row>
        <row r="190">
          <cell r="A190">
            <v>3242</v>
          </cell>
          <cell r="B190" t="str">
            <v>伏見</v>
          </cell>
          <cell r="C190" t="str">
            <v>みぎわ保育園</v>
          </cell>
          <cell r="D190">
            <v>3</v>
          </cell>
          <cell r="E190">
            <v>150</v>
          </cell>
          <cell r="F190">
            <v>2</v>
          </cell>
          <cell r="G190">
            <v>10</v>
          </cell>
          <cell r="H190">
            <v>54</v>
          </cell>
          <cell r="I190">
            <v>30</v>
          </cell>
          <cell r="J190">
            <v>64</v>
          </cell>
          <cell r="K190">
            <v>158</v>
          </cell>
          <cell r="L190">
            <v>10</v>
          </cell>
          <cell r="M190">
            <v>54</v>
          </cell>
          <cell r="N190">
            <v>26</v>
          </cell>
          <cell r="O190">
            <v>60</v>
          </cell>
          <cell r="P190">
            <v>150</v>
          </cell>
          <cell r="Q190">
            <v>0</v>
          </cell>
          <cell r="R190">
            <v>0</v>
          </cell>
          <cell r="S190">
            <v>4</v>
          </cell>
          <cell r="T190">
            <v>4</v>
          </cell>
          <cell r="U190">
            <v>8</v>
          </cell>
          <cell r="V190">
            <v>10</v>
          </cell>
          <cell r="W190">
            <v>55</v>
          </cell>
          <cell r="X190">
            <v>30</v>
          </cell>
          <cell r="Y190">
            <v>64</v>
          </cell>
          <cell r="Z190">
            <v>159</v>
          </cell>
          <cell r="AA190">
            <v>10</v>
          </cell>
          <cell r="AB190">
            <v>54</v>
          </cell>
          <cell r="AC190">
            <v>26</v>
          </cell>
          <cell r="AD190">
            <v>60</v>
          </cell>
          <cell r="AE190">
            <v>150</v>
          </cell>
          <cell r="AF190">
            <v>0</v>
          </cell>
          <cell r="AG190">
            <v>1</v>
          </cell>
          <cell r="AH190">
            <v>4</v>
          </cell>
          <cell r="AI190">
            <v>4</v>
          </cell>
          <cell r="AJ190">
            <v>9</v>
          </cell>
          <cell r="AK190">
            <v>11</v>
          </cell>
          <cell r="AL190">
            <v>53</v>
          </cell>
          <cell r="AM190">
            <v>31</v>
          </cell>
          <cell r="AN190">
            <v>63</v>
          </cell>
          <cell r="AO190">
            <v>158</v>
          </cell>
          <cell r="AP190">
            <v>11</v>
          </cell>
          <cell r="AQ190">
            <v>53</v>
          </cell>
          <cell r="AR190">
            <v>27</v>
          </cell>
          <cell r="AS190">
            <v>59</v>
          </cell>
          <cell r="AT190">
            <v>150</v>
          </cell>
          <cell r="AU190">
            <v>0</v>
          </cell>
          <cell r="AV190">
            <v>0</v>
          </cell>
          <cell r="AW190">
            <v>4</v>
          </cell>
          <cell r="AX190">
            <v>4</v>
          </cell>
          <cell r="AY190">
            <v>8</v>
          </cell>
          <cell r="AZ190">
            <v>11</v>
          </cell>
          <cell r="BA190">
            <v>52</v>
          </cell>
          <cell r="BB190">
            <v>30</v>
          </cell>
          <cell r="BC190">
            <v>63</v>
          </cell>
          <cell r="BD190">
            <v>156</v>
          </cell>
          <cell r="BE190">
            <v>11</v>
          </cell>
          <cell r="BF190">
            <v>52</v>
          </cell>
          <cell r="BG190">
            <v>27</v>
          </cell>
          <cell r="BH190">
            <v>60</v>
          </cell>
          <cell r="BI190">
            <v>150</v>
          </cell>
          <cell r="BJ190">
            <v>0</v>
          </cell>
          <cell r="BK190">
            <v>0</v>
          </cell>
        </row>
        <row r="191">
          <cell r="A191">
            <v>3243</v>
          </cell>
          <cell r="B191" t="str">
            <v>伏見</v>
          </cell>
          <cell r="C191" t="str">
            <v>第二あけぼの保育園</v>
          </cell>
          <cell r="D191">
            <v>3</v>
          </cell>
          <cell r="E191">
            <v>30</v>
          </cell>
          <cell r="F191">
            <v>2</v>
          </cell>
          <cell r="G191">
            <v>9</v>
          </cell>
          <cell r="H191">
            <v>24</v>
          </cell>
          <cell r="I191">
            <v>0</v>
          </cell>
          <cell r="J191">
            <v>0</v>
          </cell>
          <cell r="K191">
            <v>33</v>
          </cell>
          <cell r="L191">
            <v>9</v>
          </cell>
          <cell r="M191">
            <v>21</v>
          </cell>
          <cell r="N191">
            <v>0</v>
          </cell>
          <cell r="O191">
            <v>0</v>
          </cell>
          <cell r="P191">
            <v>30</v>
          </cell>
          <cell r="Q191">
            <v>0</v>
          </cell>
          <cell r="R191">
            <v>3</v>
          </cell>
          <cell r="S191">
            <v>0</v>
          </cell>
          <cell r="T191">
            <v>0</v>
          </cell>
          <cell r="U191">
            <v>3</v>
          </cell>
          <cell r="V191">
            <v>10</v>
          </cell>
          <cell r="W191">
            <v>24</v>
          </cell>
          <cell r="X191">
            <v>0</v>
          </cell>
          <cell r="Y191">
            <v>0</v>
          </cell>
          <cell r="Z191">
            <v>34</v>
          </cell>
          <cell r="AA191">
            <v>9</v>
          </cell>
          <cell r="AB191">
            <v>21</v>
          </cell>
          <cell r="AC191">
            <v>0</v>
          </cell>
          <cell r="AD191">
            <v>0</v>
          </cell>
          <cell r="AE191">
            <v>30</v>
          </cell>
          <cell r="AF191">
            <v>1</v>
          </cell>
          <cell r="AG191">
            <v>3</v>
          </cell>
          <cell r="AH191">
            <v>0</v>
          </cell>
          <cell r="AI191">
            <v>0</v>
          </cell>
          <cell r="AJ191">
            <v>4</v>
          </cell>
          <cell r="AK191">
            <v>10</v>
          </cell>
          <cell r="AL191">
            <v>24</v>
          </cell>
          <cell r="AM191">
            <v>0</v>
          </cell>
          <cell r="AN191">
            <v>0</v>
          </cell>
          <cell r="AO191">
            <v>34</v>
          </cell>
          <cell r="AP191">
            <v>9</v>
          </cell>
          <cell r="AQ191">
            <v>21</v>
          </cell>
          <cell r="AR191">
            <v>0</v>
          </cell>
          <cell r="AS191">
            <v>0</v>
          </cell>
          <cell r="AT191">
            <v>30</v>
          </cell>
          <cell r="AU191">
            <v>1</v>
          </cell>
          <cell r="AV191">
            <v>3</v>
          </cell>
          <cell r="AW191">
            <v>0</v>
          </cell>
          <cell r="AX191">
            <v>0</v>
          </cell>
          <cell r="AY191">
            <v>4</v>
          </cell>
          <cell r="AZ191">
            <v>10</v>
          </cell>
          <cell r="BA191">
            <v>24</v>
          </cell>
          <cell r="BB191">
            <v>0</v>
          </cell>
          <cell r="BC191">
            <v>0</v>
          </cell>
          <cell r="BD191">
            <v>34</v>
          </cell>
          <cell r="BE191">
            <v>9</v>
          </cell>
          <cell r="BF191">
            <v>21</v>
          </cell>
          <cell r="BG191">
            <v>0</v>
          </cell>
          <cell r="BH191">
            <v>0</v>
          </cell>
          <cell r="BI191">
            <v>30</v>
          </cell>
          <cell r="BJ191">
            <v>1</v>
          </cell>
          <cell r="BK191">
            <v>3</v>
          </cell>
        </row>
        <row r="192">
          <cell r="A192">
            <v>3245</v>
          </cell>
          <cell r="B192" t="str">
            <v>伏見</v>
          </cell>
          <cell r="C192" t="str">
            <v>白菊保育園</v>
          </cell>
          <cell r="D192">
            <v>3</v>
          </cell>
          <cell r="E192">
            <v>150</v>
          </cell>
          <cell r="F192">
            <v>3</v>
          </cell>
          <cell r="G192">
            <v>9</v>
          </cell>
          <cell r="H192">
            <v>54</v>
          </cell>
          <cell r="I192">
            <v>33</v>
          </cell>
          <cell r="J192">
            <v>67</v>
          </cell>
          <cell r="K192">
            <v>163</v>
          </cell>
          <cell r="L192">
            <v>9</v>
          </cell>
          <cell r="M192">
            <v>49</v>
          </cell>
          <cell r="N192">
            <v>29</v>
          </cell>
          <cell r="O192">
            <v>63</v>
          </cell>
          <cell r="P192">
            <v>150</v>
          </cell>
          <cell r="Q192">
            <v>0</v>
          </cell>
          <cell r="R192">
            <v>5</v>
          </cell>
          <cell r="S192">
            <v>4</v>
          </cell>
          <cell r="T192">
            <v>4</v>
          </cell>
          <cell r="U192">
            <v>13</v>
          </cell>
          <cell r="V192">
            <v>9</v>
          </cell>
          <cell r="W192">
            <v>54</v>
          </cell>
          <cell r="X192">
            <v>33</v>
          </cell>
          <cell r="Y192">
            <v>67</v>
          </cell>
          <cell r="Z192">
            <v>163</v>
          </cell>
          <cell r="AA192">
            <v>9</v>
          </cell>
          <cell r="AB192">
            <v>49</v>
          </cell>
          <cell r="AC192">
            <v>29</v>
          </cell>
          <cell r="AD192">
            <v>63</v>
          </cell>
          <cell r="AE192">
            <v>150</v>
          </cell>
          <cell r="AF192">
            <v>0</v>
          </cell>
          <cell r="AG192">
            <v>5</v>
          </cell>
          <cell r="AH192">
            <v>4</v>
          </cell>
          <cell r="AI192">
            <v>4</v>
          </cell>
          <cell r="AJ192">
            <v>13</v>
          </cell>
          <cell r="AK192">
            <v>9</v>
          </cell>
          <cell r="AL192">
            <v>55</v>
          </cell>
          <cell r="AM192">
            <v>33</v>
          </cell>
          <cell r="AN192">
            <v>67</v>
          </cell>
          <cell r="AO192">
            <v>164</v>
          </cell>
          <cell r="AP192">
            <v>9</v>
          </cell>
          <cell r="AQ192">
            <v>49</v>
          </cell>
          <cell r="AR192">
            <v>29</v>
          </cell>
          <cell r="AS192">
            <v>63</v>
          </cell>
          <cell r="AT192">
            <v>150</v>
          </cell>
          <cell r="AU192">
            <v>0</v>
          </cell>
          <cell r="AV192">
            <v>6</v>
          </cell>
          <cell r="AW192">
            <v>4</v>
          </cell>
          <cell r="AX192">
            <v>4</v>
          </cell>
          <cell r="AY192">
            <v>14</v>
          </cell>
          <cell r="AZ192">
            <v>9</v>
          </cell>
          <cell r="BA192">
            <v>54</v>
          </cell>
          <cell r="BB192">
            <v>33</v>
          </cell>
          <cell r="BC192">
            <v>65</v>
          </cell>
          <cell r="BD192">
            <v>161</v>
          </cell>
          <cell r="BE192">
            <v>9</v>
          </cell>
          <cell r="BF192">
            <v>51</v>
          </cell>
          <cell r="BG192">
            <v>29</v>
          </cell>
          <cell r="BH192">
            <v>61</v>
          </cell>
          <cell r="BI192">
            <v>150</v>
          </cell>
          <cell r="BJ192">
            <v>0</v>
          </cell>
          <cell r="BK192">
            <v>3</v>
          </cell>
        </row>
        <row r="193">
          <cell r="A193">
            <v>3246</v>
          </cell>
          <cell r="B193" t="str">
            <v>伏見</v>
          </cell>
          <cell r="C193" t="str">
            <v>つぼみ保育園</v>
          </cell>
          <cell r="D193">
            <v>3</v>
          </cell>
          <cell r="E193">
            <v>90</v>
          </cell>
          <cell r="F193">
            <v>2</v>
          </cell>
          <cell r="G193">
            <v>6</v>
          </cell>
          <cell r="H193">
            <v>22</v>
          </cell>
          <cell r="I193">
            <v>27</v>
          </cell>
          <cell r="J193">
            <v>45</v>
          </cell>
          <cell r="K193">
            <v>100</v>
          </cell>
          <cell r="L193">
            <v>4</v>
          </cell>
          <cell r="M193">
            <v>20</v>
          </cell>
          <cell r="N193">
            <v>21</v>
          </cell>
          <cell r="O193">
            <v>45</v>
          </cell>
          <cell r="P193">
            <v>90</v>
          </cell>
          <cell r="Q193">
            <v>2</v>
          </cell>
          <cell r="R193">
            <v>2</v>
          </cell>
          <cell r="S193">
            <v>6</v>
          </cell>
          <cell r="T193">
            <v>0</v>
          </cell>
          <cell r="U193">
            <v>10</v>
          </cell>
          <cell r="V193">
            <v>6</v>
          </cell>
          <cell r="W193">
            <v>24</v>
          </cell>
          <cell r="X193">
            <v>26</v>
          </cell>
          <cell r="Y193">
            <v>45</v>
          </cell>
          <cell r="Z193">
            <v>101</v>
          </cell>
          <cell r="AA193">
            <v>4</v>
          </cell>
          <cell r="AB193">
            <v>21</v>
          </cell>
          <cell r="AC193">
            <v>20</v>
          </cell>
          <cell r="AD193">
            <v>45</v>
          </cell>
          <cell r="AE193">
            <v>90</v>
          </cell>
          <cell r="AF193">
            <v>2</v>
          </cell>
          <cell r="AG193">
            <v>3</v>
          </cell>
          <cell r="AH193">
            <v>6</v>
          </cell>
          <cell r="AI193">
            <v>0</v>
          </cell>
          <cell r="AJ193">
            <v>11</v>
          </cell>
          <cell r="AK193">
            <v>6</v>
          </cell>
          <cell r="AL193">
            <v>22</v>
          </cell>
          <cell r="AM193">
            <v>26</v>
          </cell>
          <cell r="AN193">
            <v>45</v>
          </cell>
          <cell r="AO193">
            <v>99</v>
          </cell>
          <cell r="AP193">
            <v>4</v>
          </cell>
          <cell r="AQ193">
            <v>20</v>
          </cell>
          <cell r="AR193">
            <v>20</v>
          </cell>
          <cell r="AS193">
            <v>45</v>
          </cell>
          <cell r="AT193">
            <v>89</v>
          </cell>
          <cell r="AU193">
            <v>2</v>
          </cell>
          <cell r="AV193">
            <v>2</v>
          </cell>
          <cell r="AW193">
            <v>6</v>
          </cell>
          <cell r="AX193">
            <v>0</v>
          </cell>
          <cell r="AY193">
            <v>10</v>
          </cell>
          <cell r="AZ193">
            <v>6</v>
          </cell>
          <cell r="BA193">
            <v>22</v>
          </cell>
          <cell r="BB193">
            <v>26</v>
          </cell>
          <cell r="BC193">
            <v>45</v>
          </cell>
          <cell r="BD193">
            <v>99</v>
          </cell>
          <cell r="BE193">
            <v>4</v>
          </cell>
          <cell r="BF193">
            <v>21</v>
          </cell>
          <cell r="BG193">
            <v>20</v>
          </cell>
          <cell r="BH193">
            <v>45</v>
          </cell>
          <cell r="BI193">
            <v>90</v>
          </cell>
          <cell r="BJ193">
            <v>2</v>
          </cell>
          <cell r="BK193">
            <v>1</v>
          </cell>
        </row>
        <row r="194">
          <cell r="A194">
            <v>3247</v>
          </cell>
          <cell r="B194" t="str">
            <v>伏見</v>
          </cell>
          <cell r="C194" t="str">
            <v>羽束師保育園</v>
          </cell>
          <cell r="D194">
            <v>3</v>
          </cell>
          <cell r="E194">
            <v>90</v>
          </cell>
          <cell r="F194">
            <v>3</v>
          </cell>
          <cell r="G194">
            <v>7</v>
          </cell>
          <cell r="H194">
            <v>30</v>
          </cell>
          <cell r="I194">
            <v>21</v>
          </cell>
          <cell r="J194">
            <v>45</v>
          </cell>
          <cell r="K194">
            <v>103</v>
          </cell>
          <cell r="L194">
            <v>7</v>
          </cell>
          <cell r="M194">
            <v>22</v>
          </cell>
          <cell r="N194">
            <v>17</v>
          </cell>
          <cell r="O194">
            <v>44</v>
          </cell>
          <cell r="P194">
            <v>90</v>
          </cell>
          <cell r="Q194">
            <v>0</v>
          </cell>
          <cell r="R194">
            <v>8</v>
          </cell>
          <cell r="S194">
            <v>4</v>
          </cell>
          <cell r="T194">
            <v>1</v>
          </cell>
          <cell r="U194">
            <v>13</v>
          </cell>
          <cell r="V194">
            <v>7</v>
          </cell>
          <cell r="W194">
            <v>30</v>
          </cell>
          <cell r="X194">
            <v>21</v>
          </cell>
          <cell r="Y194">
            <v>45</v>
          </cell>
          <cell r="Z194">
            <v>103</v>
          </cell>
          <cell r="AA194">
            <v>7</v>
          </cell>
          <cell r="AB194">
            <v>22</v>
          </cell>
          <cell r="AC194">
            <v>17</v>
          </cell>
          <cell r="AD194">
            <v>44</v>
          </cell>
          <cell r="AE194">
            <v>90</v>
          </cell>
          <cell r="AF194">
            <v>0</v>
          </cell>
          <cell r="AG194">
            <v>8</v>
          </cell>
          <cell r="AH194">
            <v>4</v>
          </cell>
          <cell r="AI194">
            <v>1</v>
          </cell>
          <cell r="AJ194">
            <v>13</v>
          </cell>
          <cell r="AK194">
            <v>7</v>
          </cell>
          <cell r="AL194">
            <v>30</v>
          </cell>
          <cell r="AM194">
            <v>21</v>
          </cell>
          <cell r="AN194">
            <v>45</v>
          </cell>
          <cell r="AO194">
            <v>103</v>
          </cell>
          <cell r="AP194">
            <v>7</v>
          </cell>
          <cell r="AQ194">
            <v>22</v>
          </cell>
          <cell r="AR194">
            <v>17</v>
          </cell>
          <cell r="AS194">
            <v>44</v>
          </cell>
          <cell r="AT194">
            <v>90</v>
          </cell>
          <cell r="AU194">
            <v>0</v>
          </cell>
          <cell r="AV194">
            <v>8</v>
          </cell>
          <cell r="AW194">
            <v>4</v>
          </cell>
          <cell r="AX194">
            <v>1</v>
          </cell>
          <cell r="AY194">
            <v>13</v>
          </cell>
          <cell r="AZ194">
            <v>7</v>
          </cell>
          <cell r="BA194">
            <v>30</v>
          </cell>
          <cell r="BB194">
            <v>21</v>
          </cell>
          <cell r="BC194">
            <v>45</v>
          </cell>
          <cell r="BD194">
            <v>103</v>
          </cell>
          <cell r="BE194">
            <v>7</v>
          </cell>
          <cell r="BF194">
            <v>22</v>
          </cell>
          <cell r="BG194">
            <v>17</v>
          </cell>
          <cell r="BH194">
            <v>44</v>
          </cell>
          <cell r="BI194">
            <v>90</v>
          </cell>
          <cell r="BJ194">
            <v>0</v>
          </cell>
          <cell r="BK194">
            <v>8</v>
          </cell>
        </row>
        <row r="195">
          <cell r="A195">
            <v>3249</v>
          </cell>
          <cell r="B195" t="str">
            <v>伏見</v>
          </cell>
          <cell r="C195" t="str">
            <v>城南保育園</v>
          </cell>
          <cell r="D195">
            <v>3</v>
          </cell>
          <cell r="E195">
            <v>120</v>
          </cell>
          <cell r="F195">
            <v>1</v>
          </cell>
          <cell r="G195">
            <v>13</v>
          </cell>
          <cell r="H195">
            <v>36</v>
          </cell>
          <cell r="I195">
            <v>25</v>
          </cell>
          <cell r="J195">
            <v>54</v>
          </cell>
          <cell r="K195">
            <v>128</v>
          </cell>
          <cell r="L195">
            <v>13</v>
          </cell>
          <cell r="M195">
            <v>36</v>
          </cell>
          <cell r="N195">
            <v>21</v>
          </cell>
          <cell r="O195">
            <v>50</v>
          </cell>
          <cell r="P195">
            <v>120</v>
          </cell>
          <cell r="Q195">
            <v>0</v>
          </cell>
          <cell r="R195">
            <v>0</v>
          </cell>
          <cell r="S195">
            <v>4</v>
          </cell>
          <cell r="T195">
            <v>4</v>
          </cell>
          <cell r="U195">
            <v>8</v>
          </cell>
          <cell r="V195">
            <v>13</v>
          </cell>
          <cell r="W195">
            <v>36</v>
          </cell>
          <cell r="X195">
            <v>25</v>
          </cell>
          <cell r="Y195">
            <v>55</v>
          </cell>
          <cell r="Z195">
            <v>129</v>
          </cell>
          <cell r="AA195">
            <v>13</v>
          </cell>
          <cell r="AB195">
            <v>36</v>
          </cell>
          <cell r="AC195">
            <v>21</v>
          </cell>
          <cell r="AD195">
            <v>50</v>
          </cell>
          <cell r="AE195">
            <v>120</v>
          </cell>
          <cell r="AF195">
            <v>0</v>
          </cell>
          <cell r="AG195">
            <v>0</v>
          </cell>
          <cell r="AH195">
            <v>4</v>
          </cell>
          <cell r="AI195">
            <v>5</v>
          </cell>
          <cell r="AJ195">
            <v>9</v>
          </cell>
          <cell r="AK195">
            <v>13</v>
          </cell>
          <cell r="AL195">
            <v>35</v>
          </cell>
          <cell r="AM195">
            <v>24</v>
          </cell>
          <cell r="AN195">
            <v>54</v>
          </cell>
          <cell r="AO195">
            <v>126</v>
          </cell>
          <cell r="AP195">
            <v>13</v>
          </cell>
          <cell r="AQ195">
            <v>35</v>
          </cell>
          <cell r="AR195">
            <v>23</v>
          </cell>
          <cell r="AS195">
            <v>49</v>
          </cell>
          <cell r="AT195">
            <v>120</v>
          </cell>
          <cell r="AU195">
            <v>0</v>
          </cell>
          <cell r="AV195">
            <v>0</v>
          </cell>
          <cell r="AW195">
            <v>1</v>
          </cell>
          <cell r="AX195">
            <v>5</v>
          </cell>
          <cell r="AY195">
            <v>6</v>
          </cell>
          <cell r="AZ195">
            <v>14</v>
          </cell>
          <cell r="BA195">
            <v>35</v>
          </cell>
          <cell r="BB195">
            <v>25</v>
          </cell>
          <cell r="BC195">
            <v>54</v>
          </cell>
          <cell r="BD195">
            <v>128</v>
          </cell>
          <cell r="BE195">
            <v>13</v>
          </cell>
          <cell r="BF195">
            <v>35</v>
          </cell>
          <cell r="BG195">
            <v>23</v>
          </cell>
          <cell r="BH195">
            <v>49</v>
          </cell>
          <cell r="BI195">
            <v>120</v>
          </cell>
          <cell r="BJ195">
            <v>1</v>
          </cell>
          <cell r="BK195">
            <v>0</v>
          </cell>
        </row>
        <row r="196">
          <cell r="A196">
            <v>3250</v>
          </cell>
          <cell r="B196" t="str">
            <v>伏見</v>
          </cell>
          <cell r="C196" t="str">
            <v>ピノキオ保育園</v>
          </cell>
          <cell r="D196">
            <v>3</v>
          </cell>
          <cell r="E196">
            <v>90</v>
          </cell>
          <cell r="F196">
            <v>1</v>
          </cell>
          <cell r="G196">
            <v>2</v>
          </cell>
          <cell r="H196">
            <v>31</v>
          </cell>
          <cell r="I196">
            <v>24</v>
          </cell>
          <cell r="J196">
            <v>44</v>
          </cell>
          <cell r="K196">
            <v>101</v>
          </cell>
          <cell r="L196">
            <v>2</v>
          </cell>
          <cell r="M196">
            <v>25</v>
          </cell>
          <cell r="N196">
            <v>20</v>
          </cell>
          <cell r="O196">
            <v>43</v>
          </cell>
          <cell r="P196">
            <v>90</v>
          </cell>
          <cell r="Q196">
            <v>0</v>
          </cell>
          <cell r="R196">
            <v>6</v>
          </cell>
          <cell r="S196">
            <v>4</v>
          </cell>
          <cell r="T196">
            <v>1</v>
          </cell>
          <cell r="U196">
            <v>11</v>
          </cell>
          <cell r="V196">
            <v>2</v>
          </cell>
          <cell r="W196">
            <v>31</v>
          </cell>
          <cell r="X196">
            <v>24</v>
          </cell>
          <cell r="Y196">
            <v>44</v>
          </cell>
          <cell r="Z196">
            <v>101</v>
          </cell>
          <cell r="AA196">
            <v>2</v>
          </cell>
          <cell r="AB196">
            <v>25</v>
          </cell>
          <cell r="AC196">
            <v>20</v>
          </cell>
          <cell r="AD196">
            <v>43</v>
          </cell>
          <cell r="AE196">
            <v>90</v>
          </cell>
          <cell r="AF196">
            <v>0</v>
          </cell>
          <cell r="AG196">
            <v>6</v>
          </cell>
          <cell r="AH196">
            <v>4</v>
          </cell>
          <cell r="AI196">
            <v>1</v>
          </cell>
          <cell r="AJ196">
            <v>11</v>
          </cell>
          <cell r="AK196">
            <v>3</v>
          </cell>
          <cell r="AL196">
            <v>31</v>
          </cell>
          <cell r="AM196">
            <v>25</v>
          </cell>
          <cell r="AN196">
            <v>44</v>
          </cell>
          <cell r="AO196">
            <v>103</v>
          </cell>
          <cell r="AP196">
            <v>2</v>
          </cell>
          <cell r="AQ196">
            <v>25</v>
          </cell>
          <cell r="AR196">
            <v>20</v>
          </cell>
          <cell r="AS196">
            <v>43</v>
          </cell>
          <cell r="AT196">
            <v>90</v>
          </cell>
          <cell r="AU196">
            <v>1</v>
          </cell>
          <cell r="AV196">
            <v>6</v>
          </cell>
          <cell r="AW196">
            <v>5</v>
          </cell>
          <cell r="AX196">
            <v>1</v>
          </cell>
          <cell r="AY196">
            <v>13</v>
          </cell>
          <cell r="AZ196">
            <v>4</v>
          </cell>
          <cell r="BA196">
            <v>31</v>
          </cell>
          <cell r="BB196">
            <v>25</v>
          </cell>
          <cell r="BC196">
            <v>45</v>
          </cell>
          <cell r="BD196">
            <v>105</v>
          </cell>
          <cell r="BE196">
            <v>2</v>
          </cell>
          <cell r="BF196">
            <v>25</v>
          </cell>
          <cell r="BG196">
            <v>20</v>
          </cell>
          <cell r="BH196">
            <v>43</v>
          </cell>
          <cell r="BI196">
            <v>90</v>
          </cell>
          <cell r="BJ196">
            <v>2</v>
          </cell>
          <cell r="BK196">
            <v>6</v>
          </cell>
        </row>
        <row r="197">
          <cell r="A197">
            <v>3251</v>
          </cell>
          <cell r="B197" t="str">
            <v>伏見</v>
          </cell>
          <cell r="C197" t="str">
            <v>城南第二保育園</v>
          </cell>
          <cell r="D197">
            <v>3</v>
          </cell>
          <cell r="E197">
            <v>90</v>
          </cell>
          <cell r="F197">
            <v>2</v>
          </cell>
          <cell r="G197">
            <v>5</v>
          </cell>
          <cell r="H197">
            <v>44</v>
          </cell>
          <cell r="I197">
            <v>20</v>
          </cell>
          <cell r="J197">
            <v>34</v>
          </cell>
          <cell r="K197">
            <v>103</v>
          </cell>
          <cell r="L197">
            <v>5</v>
          </cell>
          <cell r="M197">
            <v>36</v>
          </cell>
          <cell r="N197">
            <v>16</v>
          </cell>
          <cell r="O197">
            <v>33</v>
          </cell>
          <cell r="P197">
            <v>90</v>
          </cell>
          <cell r="Q197">
            <v>0</v>
          </cell>
          <cell r="R197">
            <v>8</v>
          </cell>
          <cell r="S197">
            <v>4</v>
          </cell>
          <cell r="T197">
            <v>1</v>
          </cell>
          <cell r="U197">
            <v>13</v>
          </cell>
          <cell r="V197">
            <v>5</v>
          </cell>
          <cell r="W197">
            <v>43</v>
          </cell>
          <cell r="X197">
            <v>21</v>
          </cell>
          <cell r="Y197">
            <v>36</v>
          </cell>
          <cell r="Z197">
            <v>105</v>
          </cell>
          <cell r="AA197">
            <v>5</v>
          </cell>
          <cell r="AB197">
            <v>35</v>
          </cell>
          <cell r="AC197">
            <v>16</v>
          </cell>
          <cell r="AD197">
            <v>34</v>
          </cell>
          <cell r="AE197">
            <v>90</v>
          </cell>
          <cell r="AF197">
            <v>0</v>
          </cell>
          <cell r="AG197">
            <v>8</v>
          </cell>
          <cell r="AH197">
            <v>5</v>
          </cell>
          <cell r="AI197">
            <v>2</v>
          </cell>
          <cell r="AJ197">
            <v>15</v>
          </cell>
          <cell r="AK197">
            <v>5</v>
          </cell>
          <cell r="AL197">
            <v>42</v>
          </cell>
          <cell r="AM197">
            <v>21</v>
          </cell>
          <cell r="AN197">
            <v>37</v>
          </cell>
          <cell r="AO197">
            <v>105</v>
          </cell>
          <cell r="AP197">
            <v>5</v>
          </cell>
          <cell r="AQ197">
            <v>34</v>
          </cell>
          <cell r="AR197">
            <v>16</v>
          </cell>
          <cell r="AS197">
            <v>35</v>
          </cell>
          <cell r="AT197">
            <v>90</v>
          </cell>
          <cell r="AU197">
            <v>0</v>
          </cell>
          <cell r="AV197">
            <v>8</v>
          </cell>
          <cell r="AW197">
            <v>5</v>
          </cell>
          <cell r="AX197">
            <v>2</v>
          </cell>
          <cell r="AY197">
            <v>15</v>
          </cell>
          <cell r="AZ197">
            <v>5</v>
          </cell>
          <cell r="BA197">
            <v>41</v>
          </cell>
          <cell r="BB197">
            <v>21</v>
          </cell>
          <cell r="BC197">
            <v>37</v>
          </cell>
          <cell r="BD197">
            <v>104</v>
          </cell>
          <cell r="BE197">
            <v>5</v>
          </cell>
          <cell r="BF197">
            <v>34</v>
          </cell>
          <cell r="BG197">
            <v>16</v>
          </cell>
          <cell r="BH197">
            <v>35</v>
          </cell>
          <cell r="BI197">
            <v>90</v>
          </cell>
          <cell r="BJ197">
            <v>0</v>
          </cell>
          <cell r="BK197">
            <v>7</v>
          </cell>
        </row>
        <row r="198">
          <cell r="A198">
            <v>3252</v>
          </cell>
          <cell r="B198" t="str">
            <v>伏見</v>
          </cell>
          <cell r="C198" t="str">
            <v>たんぽぽ保育園</v>
          </cell>
          <cell r="D198">
            <v>3</v>
          </cell>
          <cell r="E198">
            <v>60</v>
          </cell>
          <cell r="F198">
            <v>4</v>
          </cell>
          <cell r="G198">
            <v>6</v>
          </cell>
          <cell r="H198">
            <v>23</v>
          </cell>
          <cell r="I198">
            <v>16</v>
          </cell>
          <cell r="J198">
            <v>15</v>
          </cell>
          <cell r="K198">
            <v>60</v>
          </cell>
          <cell r="L198">
            <v>6</v>
          </cell>
          <cell r="M198">
            <v>23</v>
          </cell>
          <cell r="N198">
            <v>16</v>
          </cell>
          <cell r="O198">
            <v>15</v>
          </cell>
          <cell r="P198">
            <v>60</v>
          </cell>
          <cell r="Q198">
            <v>0</v>
          </cell>
          <cell r="R198">
            <v>0</v>
          </cell>
          <cell r="S198">
            <v>0</v>
          </cell>
          <cell r="T198">
            <v>0</v>
          </cell>
          <cell r="U198">
            <v>0</v>
          </cell>
          <cell r="V198">
            <v>6</v>
          </cell>
          <cell r="W198">
            <v>23</v>
          </cell>
          <cell r="X198">
            <v>16</v>
          </cell>
          <cell r="Y198">
            <v>15</v>
          </cell>
          <cell r="Z198">
            <v>60</v>
          </cell>
          <cell r="AA198">
            <v>6</v>
          </cell>
          <cell r="AB198">
            <v>23</v>
          </cell>
          <cell r="AC198">
            <v>16</v>
          </cell>
          <cell r="AD198">
            <v>15</v>
          </cell>
          <cell r="AE198">
            <v>60</v>
          </cell>
          <cell r="AF198">
            <v>0</v>
          </cell>
          <cell r="AG198">
            <v>0</v>
          </cell>
          <cell r="AH198">
            <v>0</v>
          </cell>
          <cell r="AI198">
            <v>0</v>
          </cell>
          <cell r="AJ198">
            <v>0</v>
          </cell>
          <cell r="AK198">
            <v>6</v>
          </cell>
          <cell r="AL198">
            <v>23</v>
          </cell>
          <cell r="AM198">
            <v>16</v>
          </cell>
          <cell r="AN198">
            <v>15</v>
          </cell>
          <cell r="AO198">
            <v>60</v>
          </cell>
          <cell r="AP198">
            <v>6</v>
          </cell>
          <cell r="AQ198">
            <v>23</v>
          </cell>
          <cell r="AR198">
            <v>16</v>
          </cell>
          <cell r="AS198">
            <v>15</v>
          </cell>
          <cell r="AT198">
            <v>60</v>
          </cell>
          <cell r="AU198">
            <v>0</v>
          </cell>
          <cell r="AV198">
            <v>0</v>
          </cell>
          <cell r="AW198">
            <v>0</v>
          </cell>
          <cell r="AX198">
            <v>0</v>
          </cell>
          <cell r="AY198">
            <v>0</v>
          </cell>
          <cell r="AZ198">
            <v>6</v>
          </cell>
          <cell r="BA198">
            <v>23</v>
          </cell>
          <cell r="BB198">
            <v>16</v>
          </cell>
          <cell r="BC198">
            <v>15</v>
          </cell>
          <cell r="BD198">
            <v>60</v>
          </cell>
          <cell r="BE198">
            <v>6</v>
          </cell>
          <cell r="BF198">
            <v>23</v>
          </cell>
          <cell r="BG198">
            <v>16</v>
          </cell>
          <cell r="BH198">
            <v>15</v>
          </cell>
          <cell r="BI198">
            <v>60</v>
          </cell>
          <cell r="BJ198">
            <v>0</v>
          </cell>
          <cell r="BK198">
            <v>0</v>
          </cell>
        </row>
        <row r="199">
          <cell r="A199">
            <v>3429</v>
          </cell>
          <cell r="B199" t="str">
            <v>深草</v>
          </cell>
          <cell r="C199" t="str">
            <v>西福寺幼児園</v>
          </cell>
          <cell r="D199">
            <v>3</v>
          </cell>
          <cell r="E199">
            <v>120</v>
          </cell>
          <cell r="F199">
            <v>1</v>
          </cell>
          <cell r="G199">
            <v>0</v>
          </cell>
          <cell r="H199">
            <v>23</v>
          </cell>
          <cell r="I199">
            <v>37</v>
          </cell>
          <cell r="J199">
            <v>69</v>
          </cell>
          <cell r="K199">
            <v>129</v>
          </cell>
          <cell r="L199">
            <v>0</v>
          </cell>
          <cell r="M199">
            <v>19</v>
          </cell>
          <cell r="N199">
            <v>37</v>
          </cell>
          <cell r="O199">
            <v>64</v>
          </cell>
          <cell r="P199">
            <v>120</v>
          </cell>
          <cell r="Q199">
            <v>0</v>
          </cell>
          <cell r="R199">
            <v>4</v>
          </cell>
          <cell r="S199">
            <v>0</v>
          </cell>
          <cell r="T199">
            <v>5</v>
          </cell>
          <cell r="U199">
            <v>9</v>
          </cell>
          <cell r="V199">
            <v>0</v>
          </cell>
          <cell r="W199">
            <v>25</v>
          </cell>
          <cell r="X199">
            <v>42</v>
          </cell>
          <cell r="Y199">
            <v>69</v>
          </cell>
          <cell r="Z199">
            <v>136</v>
          </cell>
          <cell r="AA199">
            <v>0</v>
          </cell>
          <cell r="AB199">
            <v>19</v>
          </cell>
          <cell r="AC199">
            <v>37</v>
          </cell>
          <cell r="AD199">
            <v>64</v>
          </cell>
          <cell r="AE199">
            <v>120</v>
          </cell>
          <cell r="AF199">
            <v>0</v>
          </cell>
          <cell r="AG199">
            <v>6</v>
          </cell>
          <cell r="AH199">
            <v>5</v>
          </cell>
          <cell r="AI199">
            <v>5</v>
          </cell>
          <cell r="AJ199">
            <v>16</v>
          </cell>
          <cell r="AK199">
            <v>0</v>
          </cell>
          <cell r="AL199">
            <v>26</v>
          </cell>
          <cell r="AM199">
            <v>42</v>
          </cell>
          <cell r="AN199">
            <v>70</v>
          </cell>
          <cell r="AO199">
            <v>138</v>
          </cell>
          <cell r="AP199">
            <v>0</v>
          </cell>
          <cell r="AQ199">
            <v>19</v>
          </cell>
          <cell r="AR199">
            <v>37</v>
          </cell>
          <cell r="AS199">
            <v>64</v>
          </cell>
          <cell r="AT199">
            <v>120</v>
          </cell>
          <cell r="AU199">
            <v>0</v>
          </cell>
          <cell r="AV199">
            <v>7</v>
          </cell>
          <cell r="AW199">
            <v>5</v>
          </cell>
          <cell r="AX199">
            <v>6</v>
          </cell>
          <cell r="AY199">
            <v>18</v>
          </cell>
          <cell r="AZ199">
            <v>0</v>
          </cell>
          <cell r="BA199">
            <v>26</v>
          </cell>
          <cell r="BB199">
            <v>43</v>
          </cell>
          <cell r="BC199">
            <v>71</v>
          </cell>
          <cell r="BD199">
            <v>140</v>
          </cell>
          <cell r="BE199">
            <v>0</v>
          </cell>
          <cell r="BF199">
            <v>19</v>
          </cell>
          <cell r="BG199">
            <v>37</v>
          </cell>
          <cell r="BH199">
            <v>64</v>
          </cell>
          <cell r="BI199">
            <v>120</v>
          </cell>
          <cell r="BJ199">
            <v>0</v>
          </cell>
          <cell r="BK199">
            <v>7</v>
          </cell>
        </row>
        <row r="200">
          <cell r="A200">
            <v>3430</v>
          </cell>
          <cell r="B200" t="str">
            <v>深草</v>
          </cell>
          <cell r="C200" t="str">
            <v>うづら保育園</v>
          </cell>
          <cell r="D200">
            <v>3</v>
          </cell>
          <cell r="E200">
            <v>120</v>
          </cell>
          <cell r="F200">
            <v>1</v>
          </cell>
          <cell r="G200">
            <v>9</v>
          </cell>
          <cell r="H200">
            <v>39</v>
          </cell>
          <cell r="I200">
            <v>27</v>
          </cell>
          <cell r="J200">
            <v>57</v>
          </cell>
          <cell r="K200">
            <v>132</v>
          </cell>
          <cell r="L200">
            <v>9</v>
          </cell>
          <cell r="M200">
            <v>39</v>
          </cell>
          <cell r="N200">
            <v>23</v>
          </cell>
          <cell r="O200">
            <v>49</v>
          </cell>
          <cell r="P200">
            <v>120</v>
          </cell>
          <cell r="Q200">
            <v>0</v>
          </cell>
          <cell r="R200">
            <v>0</v>
          </cell>
          <cell r="S200">
            <v>4</v>
          </cell>
          <cell r="T200">
            <v>8</v>
          </cell>
          <cell r="U200">
            <v>12</v>
          </cell>
          <cell r="V200">
            <v>9</v>
          </cell>
          <cell r="W200">
            <v>39</v>
          </cell>
          <cell r="X200">
            <v>27</v>
          </cell>
          <cell r="Y200">
            <v>58</v>
          </cell>
          <cell r="Z200">
            <v>133</v>
          </cell>
          <cell r="AA200">
            <v>9</v>
          </cell>
          <cell r="AB200">
            <v>38</v>
          </cell>
          <cell r="AC200">
            <v>23</v>
          </cell>
          <cell r="AD200">
            <v>50</v>
          </cell>
          <cell r="AE200">
            <v>120</v>
          </cell>
          <cell r="AF200">
            <v>0</v>
          </cell>
          <cell r="AG200">
            <v>1</v>
          </cell>
          <cell r="AH200">
            <v>4</v>
          </cell>
          <cell r="AI200">
            <v>8</v>
          </cell>
          <cell r="AJ200">
            <v>13</v>
          </cell>
          <cell r="AK200">
            <v>9</v>
          </cell>
          <cell r="AL200">
            <v>39</v>
          </cell>
          <cell r="AM200">
            <v>27</v>
          </cell>
          <cell r="AN200">
            <v>59</v>
          </cell>
          <cell r="AO200">
            <v>134</v>
          </cell>
          <cell r="AP200">
            <v>9</v>
          </cell>
          <cell r="AQ200">
            <v>38</v>
          </cell>
          <cell r="AR200">
            <v>23</v>
          </cell>
          <cell r="AS200">
            <v>50</v>
          </cell>
          <cell r="AT200">
            <v>120</v>
          </cell>
          <cell r="AU200">
            <v>0</v>
          </cell>
          <cell r="AV200">
            <v>1</v>
          </cell>
          <cell r="AW200">
            <v>4</v>
          </cell>
          <cell r="AX200">
            <v>9</v>
          </cell>
          <cell r="AY200">
            <v>14</v>
          </cell>
          <cell r="AZ200">
            <v>9</v>
          </cell>
          <cell r="BA200">
            <v>39</v>
          </cell>
          <cell r="BB200">
            <v>27</v>
          </cell>
          <cell r="BC200">
            <v>59</v>
          </cell>
          <cell r="BD200">
            <v>134</v>
          </cell>
          <cell r="BE200">
            <v>9</v>
          </cell>
          <cell r="BF200">
            <v>38</v>
          </cell>
          <cell r="BG200">
            <v>23</v>
          </cell>
          <cell r="BH200">
            <v>50</v>
          </cell>
          <cell r="BI200">
            <v>120</v>
          </cell>
          <cell r="BJ200">
            <v>0</v>
          </cell>
          <cell r="BK200">
            <v>1</v>
          </cell>
        </row>
        <row r="201">
          <cell r="A201">
            <v>3431</v>
          </cell>
          <cell r="B201" t="str">
            <v>深草</v>
          </cell>
          <cell r="C201" t="str">
            <v>稲荷保育園</v>
          </cell>
          <cell r="D201">
            <v>3</v>
          </cell>
          <cell r="E201">
            <v>150</v>
          </cell>
          <cell r="F201">
            <v>2</v>
          </cell>
          <cell r="G201">
            <v>4</v>
          </cell>
          <cell r="H201">
            <v>45</v>
          </cell>
          <cell r="I201">
            <v>29</v>
          </cell>
          <cell r="J201">
            <v>75</v>
          </cell>
          <cell r="K201">
            <v>153</v>
          </cell>
          <cell r="L201">
            <v>4</v>
          </cell>
          <cell r="M201">
            <v>44</v>
          </cell>
          <cell r="N201">
            <v>29</v>
          </cell>
          <cell r="O201">
            <v>73</v>
          </cell>
          <cell r="P201">
            <v>150</v>
          </cell>
          <cell r="Q201">
            <v>0</v>
          </cell>
          <cell r="R201">
            <v>1</v>
          </cell>
          <cell r="S201">
            <v>0</v>
          </cell>
          <cell r="T201">
            <v>2</v>
          </cell>
          <cell r="U201">
            <v>3</v>
          </cell>
          <cell r="V201">
            <v>4</v>
          </cell>
          <cell r="W201">
            <v>45</v>
          </cell>
          <cell r="X201">
            <v>32</v>
          </cell>
          <cell r="Y201">
            <v>76</v>
          </cell>
          <cell r="Z201">
            <v>157</v>
          </cell>
          <cell r="AA201">
            <v>4</v>
          </cell>
          <cell r="AB201">
            <v>44</v>
          </cell>
          <cell r="AC201">
            <v>29</v>
          </cell>
          <cell r="AD201">
            <v>73</v>
          </cell>
          <cell r="AE201">
            <v>150</v>
          </cell>
          <cell r="AF201">
            <v>0</v>
          </cell>
          <cell r="AG201">
            <v>1</v>
          </cell>
          <cell r="AH201">
            <v>3</v>
          </cell>
          <cell r="AI201">
            <v>3</v>
          </cell>
          <cell r="AJ201">
            <v>7</v>
          </cell>
          <cell r="AK201">
            <v>4</v>
          </cell>
          <cell r="AL201">
            <v>45</v>
          </cell>
          <cell r="AM201">
            <v>32</v>
          </cell>
          <cell r="AN201">
            <v>76</v>
          </cell>
          <cell r="AO201">
            <v>157</v>
          </cell>
          <cell r="AP201">
            <v>4</v>
          </cell>
          <cell r="AQ201">
            <v>44</v>
          </cell>
          <cell r="AR201">
            <v>29</v>
          </cell>
          <cell r="AS201">
            <v>73</v>
          </cell>
          <cell r="AT201">
            <v>150</v>
          </cell>
          <cell r="AU201">
            <v>0</v>
          </cell>
          <cell r="AV201">
            <v>1</v>
          </cell>
          <cell r="AW201">
            <v>3</v>
          </cell>
          <cell r="AX201">
            <v>3</v>
          </cell>
          <cell r="AY201">
            <v>7</v>
          </cell>
          <cell r="AZ201">
            <v>4</v>
          </cell>
          <cell r="BA201">
            <v>45</v>
          </cell>
          <cell r="BB201">
            <v>32</v>
          </cell>
          <cell r="BC201">
            <v>76</v>
          </cell>
          <cell r="BD201">
            <v>157</v>
          </cell>
          <cell r="BE201">
            <v>4</v>
          </cell>
          <cell r="BF201">
            <v>44</v>
          </cell>
          <cell r="BG201">
            <v>29</v>
          </cell>
          <cell r="BH201">
            <v>73</v>
          </cell>
          <cell r="BI201">
            <v>150</v>
          </cell>
          <cell r="BJ201">
            <v>0</v>
          </cell>
          <cell r="BK201">
            <v>1</v>
          </cell>
        </row>
        <row r="202">
          <cell r="A202">
            <v>3444</v>
          </cell>
          <cell r="B202" t="str">
            <v>深草</v>
          </cell>
          <cell r="C202" t="str">
            <v>墨染保育所</v>
          </cell>
          <cell r="D202">
            <v>2</v>
          </cell>
          <cell r="E202">
            <v>60</v>
          </cell>
          <cell r="F202">
            <v>1</v>
          </cell>
          <cell r="G202">
            <v>6</v>
          </cell>
          <cell r="H202">
            <v>28</v>
          </cell>
          <cell r="I202">
            <v>11</v>
          </cell>
          <cell r="J202">
            <v>24</v>
          </cell>
          <cell r="K202">
            <v>69</v>
          </cell>
          <cell r="L202">
            <v>6</v>
          </cell>
          <cell r="M202">
            <v>21</v>
          </cell>
          <cell r="N202">
            <v>10</v>
          </cell>
          <cell r="O202">
            <v>23</v>
          </cell>
          <cell r="P202">
            <v>60</v>
          </cell>
          <cell r="Q202">
            <v>0</v>
          </cell>
          <cell r="R202">
            <v>7</v>
          </cell>
          <cell r="S202">
            <v>1</v>
          </cell>
          <cell r="T202">
            <v>1</v>
          </cell>
          <cell r="U202">
            <v>9</v>
          </cell>
          <cell r="V202">
            <v>6</v>
          </cell>
          <cell r="W202">
            <v>28</v>
          </cell>
          <cell r="X202">
            <v>11</v>
          </cell>
          <cell r="Y202">
            <v>24</v>
          </cell>
          <cell r="Z202">
            <v>69</v>
          </cell>
          <cell r="AA202">
            <v>6</v>
          </cell>
          <cell r="AB202">
            <v>21</v>
          </cell>
          <cell r="AC202">
            <v>10</v>
          </cell>
          <cell r="AD202">
            <v>23</v>
          </cell>
          <cell r="AE202">
            <v>60</v>
          </cell>
          <cell r="AF202">
            <v>0</v>
          </cell>
          <cell r="AG202">
            <v>7</v>
          </cell>
          <cell r="AH202">
            <v>1</v>
          </cell>
          <cell r="AI202">
            <v>1</v>
          </cell>
          <cell r="AJ202">
            <v>9</v>
          </cell>
          <cell r="AK202">
            <v>6</v>
          </cell>
          <cell r="AL202">
            <v>29</v>
          </cell>
          <cell r="AM202">
            <v>11</v>
          </cell>
          <cell r="AN202">
            <v>26</v>
          </cell>
          <cell r="AO202">
            <v>72</v>
          </cell>
          <cell r="AP202">
            <v>6</v>
          </cell>
          <cell r="AQ202">
            <v>21</v>
          </cell>
          <cell r="AR202">
            <v>10</v>
          </cell>
          <cell r="AS202">
            <v>23</v>
          </cell>
          <cell r="AT202">
            <v>60</v>
          </cell>
          <cell r="AU202">
            <v>0</v>
          </cell>
          <cell r="AV202">
            <v>8</v>
          </cell>
          <cell r="AW202">
            <v>1</v>
          </cell>
          <cell r="AX202">
            <v>3</v>
          </cell>
          <cell r="AY202">
            <v>12</v>
          </cell>
          <cell r="AZ202">
            <v>6</v>
          </cell>
          <cell r="BA202">
            <v>29</v>
          </cell>
          <cell r="BB202">
            <v>11</v>
          </cell>
          <cell r="BC202">
            <v>26</v>
          </cell>
          <cell r="BD202">
            <v>72</v>
          </cell>
          <cell r="BE202">
            <v>6</v>
          </cell>
          <cell r="BF202">
            <v>21</v>
          </cell>
          <cell r="BG202">
            <v>10</v>
          </cell>
          <cell r="BH202">
            <v>23</v>
          </cell>
          <cell r="BI202">
            <v>60</v>
          </cell>
          <cell r="BJ202">
            <v>0</v>
          </cell>
          <cell r="BK202">
            <v>8</v>
          </cell>
        </row>
        <row r="203">
          <cell r="A203">
            <v>3448</v>
          </cell>
          <cell r="B203" t="str">
            <v>深草</v>
          </cell>
          <cell r="C203" t="str">
            <v>深草保育園</v>
          </cell>
          <cell r="D203">
            <v>3</v>
          </cell>
          <cell r="E203">
            <v>90</v>
          </cell>
          <cell r="F203">
            <v>1</v>
          </cell>
          <cell r="G203">
            <v>7</v>
          </cell>
          <cell r="H203">
            <v>30</v>
          </cell>
          <cell r="I203">
            <v>17</v>
          </cell>
          <cell r="J203">
            <v>44</v>
          </cell>
          <cell r="K203">
            <v>98</v>
          </cell>
          <cell r="L203">
            <v>7</v>
          </cell>
          <cell r="M203">
            <v>30</v>
          </cell>
          <cell r="N203">
            <v>17</v>
          </cell>
          <cell r="O203">
            <v>36</v>
          </cell>
          <cell r="P203">
            <v>90</v>
          </cell>
          <cell r="Q203">
            <v>0</v>
          </cell>
          <cell r="R203">
            <v>0</v>
          </cell>
          <cell r="S203">
            <v>0</v>
          </cell>
          <cell r="T203">
            <v>8</v>
          </cell>
          <cell r="U203">
            <v>8</v>
          </cell>
          <cell r="V203">
            <v>7</v>
          </cell>
          <cell r="W203">
            <v>30</v>
          </cell>
          <cell r="X203">
            <v>17</v>
          </cell>
          <cell r="Y203">
            <v>44</v>
          </cell>
          <cell r="Z203">
            <v>98</v>
          </cell>
          <cell r="AA203">
            <v>7</v>
          </cell>
          <cell r="AB203">
            <v>30</v>
          </cell>
          <cell r="AC203">
            <v>17</v>
          </cell>
          <cell r="AD203">
            <v>36</v>
          </cell>
          <cell r="AE203">
            <v>90</v>
          </cell>
          <cell r="AF203">
            <v>0</v>
          </cell>
          <cell r="AG203">
            <v>0</v>
          </cell>
          <cell r="AH203">
            <v>0</v>
          </cell>
          <cell r="AI203">
            <v>8</v>
          </cell>
          <cell r="AJ203">
            <v>8</v>
          </cell>
          <cell r="AK203">
            <v>7</v>
          </cell>
          <cell r="AL203">
            <v>30</v>
          </cell>
          <cell r="AM203">
            <v>17</v>
          </cell>
          <cell r="AN203">
            <v>44</v>
          </cell>
          <cell r="AO203">
            <v>98</v>
          </cell>
          <cell r="AP203">
            <v>7</v>
          </cell>
          <cell r="AQ203">
            <v>30</v>
          </cell>
          <cell r="AR203">
            <v>17</v>
          </cell>
          <cell r="AS203">
            <v>36</v>
          </cell>
          <cell r="AT203">
            <v>90</v>
          </cell>
          <cell r="AU203">
            <v>0</v>
          </cell>
          <cell r="AV203">
            <v>0</v>
          </cell>
          <cell r="AW203">
            <v>0</v>
          </cell>
          <cell r="AX203">
            <v>8</v>
          </cell>
          <cell r="AY203">
            <v>8</v>
          </cell>
          <cell r="AZ203">
            <v>7</v>
          </cell>
          <cell r="BA203">
            <v>30</v>
          </cell>
          <cell r="BB203">
            <v>17</v>
          </cell>
          <cell r="BC203">
            <v>44</v>
          </cell>
          <cell r="BD203">
            <v>98</v>
          </cell>
          <cell r="BE203">
            <v>7</v>
          </cell>
          <cell r="BF203">
            <v>30</v>
          </cell>
          <cell r="BG203">
            <v>17</v>
          </cell>
          <cell r="BH203">
            <v>36</v>
          </cell>
          <cell r="BI203">
            <v>90</v>
          </cell>
          <cell r="BJ203">
            <v>0</v>
          </cell>
          <cell r="BK203">
            <v>0</v>
          </cell>
        </row>
        <row r="204">
          <cell r="A204">
            <v>3621</v>
          </cell>
          <cell r="B204" t="str">
            <v>醍醐</v>
          </cell>
          <cell r="C204" t="str">
            <v>醍醐保育園</v>
          </cell>
          <cell r="D204">
            <v>3</v>
          </cell>
          <cell r="E204">
            <v>120</v>
          </cell>
          <cell r="F204">
            <v>1</v>
          </cell>
          <cell r="G204">
            <v>5</v>
          </cell>
          <cell r="H204">
            <v>38</v>
          </cell>
          <cell r="I204">
            <v>28</v>
          </cell>
          <cell r="J204">
            <v>53</v>
          </cell>
          <cell r="K204">
            <v>124</v>
          </cell>
          <cell r="L204">
            <v>5</v>
          </cell>
          <cell r="M204">
            <v>38</v>
          </cell>
          <cell r="N204">
            <v>24</v>
          </cell>
          <cell r="O204">
            <v>53</v>
          </cell>
          <cell r="P204">
            <v>120</v>
          </cell>
          <cell r="Q204">
            <v>0</v>
          </cell>
          <cell r="R204">
            <v>0</v>
          </cell>
          <cell r="S204">
            <v>4</v>
          </cell>
          <cell r="T204">
            <v>0</v>
          </cell>
          <cell r="U204">
            <v>4</v>
          </cell>
          <cell r="V204">
            <v>6</v>
          </cell>
          <cell r="W204">
            <v>38</v>
          </cell>
          <cell r="X204">
            <v>28</v>
          </cell>
          <cell r="Y204">
            <v>53</v>
          </cell>
          <cell r="Z204">
            <v>125</v>
          </cell>
          <cell r="AA204">
            <v>6</v>
          </cell>
          <cell r="AB204">
            <v>37</v>
          </cell>
          <cell r="AC204">
            <v>24</v>
          </cell>
          <cell r="AD204">
            <v>53</v>
          </cell>
          <cell r="AE204">
            <v>120</v>
          </cell>
          <cell r="AF204">
            <v>0</v>
          </cell>
          <cell r="AG204">
            <v>1</v>
          </cell>
          <cell r="AH204">
            <v>4</v>
          </cell>
          <cell r="AI204">
            <v>0</v>
          </cell>
          <cell r="AJ204">
            <v>5</v>
          </cell>
          <cell r="AK204">
            <v>8</v>
          </cell>
          <cell r="AL204">
            <v>40</v>
          </cell>
          <cell r="AM204">
            <v>28</v>
          </cell>
          <cell r="AN204">
            <v>53</v>
          </cell>
          <cell r="AO204">
            <v>129</v>
          </cell>
          <cell r="AP204">
            <v>6</v>
          </cell>
          <cell r="AQ204">
            <v>37</v>
          </cell>
          <cell r="AR204">
            <v>24</v>
          </cell>
          <cell r="AS204">
            <v>53</v>
          </cell>
          <cell r="AT204">
            <v>120</v>
          </cell>
          <cell r="AU204">
            <v>2</v>
          </cell>
          <cell r="AV204">
            <v>3</v>
          </cell>
          <cell r="AW204">
            <v>4</v>
          </cell>
          <cell r="AX204">
            <v>0</v>
          </cell>
          <cell r="AY204">
            <v>9</v>
          </cell>
          <cell r="AZ204">
            <v>8</v>
          </cell>
          <cell r="BA204">
            <v>42</v>
          </cell>
          <cell r="BB204">
            <v>27</v>
          </cell>
          <cell r="BC204">
            <v>53</v>
          </cell>
          <cell r="BD204">
            <v>130</v>
          </cell>
          <cell r="BE204">
            <v>7</v>
          </cell>
          <cell r="BF204">
            <v>37</v>
          </cell>
          <cell r="BG204">
            <v>23</v>
          </cell>
          <cell r="BH204">
            <v>53</v>
          </cell>
          <cell r="BI204">
            <v>120</v>
          </cell>
          <cell r="BJ204">
            <v>1</v>
          </cell>
          <cell r="BK204">
            <v>5</v>
          </cell>
        </row>
        <row r="205">
          <cell r="A205">
            <v>3622</v>
          </cell>
          <cell r="B205" t="str">
            <v>醍醐</v>
          </cell>
          <cell r="C205" t="str">
            <v>誕生院保育園</v>
          </cell>
          <cell r="D205">
            <v>3</v>
          </cell>
          <cell r="E205">
            <v>60</v>
          </cell>
          <cell r="F205">
            <v>1</v>
          </cell>
          <cell r="G205">
            <v>3</v>
          </cell>
          <cell r="H205">
            <v>17</v>
          </cell>
          <cell r="I205">
            <v>15</v>
          </cell>
          <cell r="J205">
            <v>25</v>
          </cell>
          <cell r="K205">
            <v>60</v>
          </cell>
          <cell r="L205">
            <v>3</v>
          </cell>
          <cell r="M205">
            <v>17</v>
          </cell>
          <cell r="N205">
            <v>15</v>
          </cell>
          <cell r="O205">
            <v>25</v>
          </cell>
          <cell r="P205">
            <v>60</v>
          </cell>
          <cell r="Q205">
            <v>0</v>
          </cell>
          <cell r="R205">
            <v>0</v>
          </cell>
          <cell r="S205">
            <v>0</v>
          </cell>
          <cell r="T205">
            <v>0</v>
          </cell>
          <cell r="U205">
            <v>0</v>
          </cell>
          <cell r="V205">
            <v>3</v>
          </cell>
          <cell r="W205">
            <v>17</v>
          </cell>
          <cell r="X205">
            <v>15</v>
          </cell>
          <cell r="Y205">
            <v>25</v>
          </cell>
          <cell r="Z205">
            <v>60</v>
          </cell>
          <cell r="AA205">
            <v>3</v>
          </cell>
          <cell r="AB205">
            <v>17</v>
          </cell>
          <cell r="AC205">
            <v>15</v>
          </cell>
          <cell r="AD205">
            <v>25</v>
          </cell>
          <cell r="AE205">
            <v>60</v>
          </cell>
          <cell r="AF205">
            <v>0</v>
          </cell>
          <cell r="AG205">
            <v>0</v>
          </cell>
          <cell r="AH205">
            <v>0</v>
          </cell>
          <cell r="AI205">
            <v>0</v>
          </cell>
          <cell r="AJ205">
            <v>0</v>
          </cell>
          <cell r="AK205">
            <v>3</v>
          </cell>
          <cell r="AL205">
            <v>17</v>
          </cell>
          <cell r="AM205">
            <v>15</v>
          </cell>
          <cell r="AN205">
            <v>25</v>
          </cell>
          <cell r="AO205">
            <v>60</v>
          </cell>
          <cell r="AP205">
            <v>3</v>
          </cell>
          <cell r="AQ205">
            <v>17</v>
          </cell>
          <cell r="AR205">
            <v>15</v>
          </cell>
          <cell r="AS205">
            <v>25</v>
          </cell>
          <cell r="AT205">
            <v>60</v>
          </cell>
          <cell r="AU205">
            <v>0</v>
          </cell>
          <cell r="AV205">
            <v>0</v>
          </cell>
          <cell r="AW205">
            <v>0</v>
          </cell>
          <cell r="AX205">
            <v>0</v>
          </cell>
          <cell r="AY205">
            <v>0</v>
          </cell>
          <cell r="AZ205">
            <v>3</v>
          </cell>
          <cell r="BA205">
            <v>17</v>
          </cell>
          <cell r="BB205">
            <v>15</v>
          </cell>
          <cell r="BC205">
            <v>25</v>
          </cell>
          <cell r="BD205">
            <v>60</v>
          </cell>
          <cell r="BE205">
            <v>3</v>
          </cell>
          <cell r="BF205">
            <v>17</v>
          </cell>
          <cell r="BG205">
            <v>15</v>
          </cell>
          <cell r="BH205">
            <v>25</v>
          </cell>
          <cell r="BI205">
            <v>60</v>
          </cell>
          <cell r="BJ205">
            <v>0</v>
          </cell>
          <cell r="BK205">
            <v>0</v>
          </cell>
        </row>
        <row r="206">
          <cell r="A206">
            <v>3623</v>
          </cell>
          <cell r="B206" t="str">
            <v>醍醐</v>
          </cell>
          <cell r="C206" t="str">
            <v>あけぼの保育園</v>
          </cell>
          <cell r="D206">
            <v>3</v>
          </cell>
          <cell r="E206">
            <v>180</v>
          </cell>
          <cell r="F206">
            <v>3</v>
          </cell>
          <cell r="G206">
            <v>9</v>
          </cell>
          <cell r="H206">
            <v>50</v>
          </cell>
          <cell r="I206">
            <v>37</v>
          </cell>
          <cell r="J206">
            <v>84</v>
          </cell>
          <cell r="K206">
            <v>180</v>
          </cell>
          <cell r="L206">
            <v>9</v>
          </cell>
          <cell r="M206">
            <v>50</v>
          </cell>
          <cell r="N206">
            <v>37</v>
          </cell>
          <cell r="O206">
            <v>84</v>
          </cell>
          <cell r="P206">
            <v>180</v>
          </cell>
          <cell r="Q206">
            <v>0</v>
          </cell>
          <cell r="R206">
            <v>0</v>
          </cell>
          <cell r="S206">
            <v>0</v>
          </cell>
          <cell r="T206">
            <v>0</v>
          </cell>
          <cell r="U206">
            <v>0</v>
          </cell>
          <cell r="V206">
            <v>9</v>
          </cell>
          <cell r="W206">
            <v>50</v>
          </cell>
          <cell r="X206">
            <v>37</v>
          </cell>
          <cell r="Y206">
            <v>84</v>
          </cell>
          <cell r="Z206">
            <v>180</v>
          </cell>
          <cell r="AA206">
            <v>9</v>
          </cell>
          <cell r="AB206">
            <v>50</v>
          </cell>
          <cell r="AC206">
            <v>37</v>
          </cell>
          <cell r="AD206">
            <v>84</v>
          </cell>
          <cell r="AE206">
            <v>180</v>
          </cell>
          <cell r="AF206">
            <v>0</v>
          </cell>
          <cell r="AG206">
            <v>0</v>
          </cell>
          <cell r="AH206">
            <v>0</v>
          </cell>
          <cell r="AI206">
            <v>0</v>
          </cell>
          <cell r="AJ206">
            <v>0</v>
          </cell>
          <cell r="AK206">
            <v>9</v>
          </cell>
          <cell r="AL206">
            <v>50</v>
          </cell>
          <cell r="AM206">
            <v>37</v>
          </cell>
          <cell r="AN206">
            <v>84</v>
          </cell>
          <cell r="AO206">
            <v>180</v>
          </cell>
          <cell r="AP206">
            <v>9</v>
          </cell>
          <cell r="AQ206">
            <v>50</v>
          </cell>
          <cell r="AR206">
            <v>37</v>
          </cell>
          <cell r="AS206">
            <v>84</v>
          </cell>
          <cell r="AT206">
            <v>180</v>
          </cell>
          <cell r="AU206">
            <v>0</v>
          </cell>
          <cell r="AV206">
            <v>0</v>
          </cell>
          <cell r="AW206">
            <v>0</v>
          </cell>
          <cell r="AX206">
            <v>0</v>
          </cell>
          <cell r="AY206">
            <v>0</v>
          </cell>
          <cell r="AZ206">
            <v>9</v>
          </cell>
          <cell r="BA206">
            <v>50</v>
          </cell>
          <cell r="BB206">
            <v>37</v>
          </cell>
          <cell r="BC206">
            <v>84</v>
          </cell>
          <cell r="BD206">
            <v>180</v>
          </cell>
          <cell r="BE206">
            <v>9</v>
          </cell>
          <cell r="BF206">
            <v>50</v>
          </cell>
          <cell r="BG206">
            <v>37</v>
          </cell>
          <cell r="BH206">
            <v>84</v>
          </cell>
          <cell r="BI206">
            <v>180</v>
          </cell>
          <cell r="BJ206">
            <v>0</v>
          </cell>
          <cell r="BK206">
            <v>0</v>
          </cell>
        </row>
        <row r="207">
          <cell r="A207">
            <v>3624</v>
          </cell>
          <cell r="B207" t="str">
            <v>醍醐</v>
          </cell>
          <cell r="C207" t="str">
            <v>つくし保育園</v>
          </cell>
          <cell r="D207">
            <v>3</v>
          </cell>
          <cell r="E207">
            <v>90</v>
          </cell>
          <cell r="F207">
            <v>1</v>
          </cell>
          <cell r="G207">
            <v>5</v>
          </cell>
          <cell r="H207">
            <v>22</v>
          </cell>
          <cell r="I207">
            <v>21</v>
          </cell>
          <cell r="J207">
            <v>36</v>
          </cell>
          <cell r="K207">
            <v>84</v>
          </cell>
          <cell r="L207">
            <v>5</v>
          </cell>
          <cell r="M207">
            <v>22</v>
          </cell>
          <cell r="N207">
            <v>21</v>
          </cell>
          <cell r="O207">
            <v>36</v>
          </cell>
          <cell r="P207">
            <v>84</v>
          </cell>
          <cell r="Q207">
            <v>0</v>
          </cell>
          <cell r="R207">
            <v>0</v>
          </cell>
          <cell r="S207">
            <v>0</v>
          </cell>
          <cell r="T207">
            <v>0</v>
          </cell>
          <cell r="U207">
            <v>0</v>
          </cell>
          <cell r="V207">
            <v>6</v>
          </cell>
          <cell r="W207">
            <v>23</v>
          </cell>
          <cell r="X207">
            <v>21</v>
          </cell>
          <cell r="Y207">
            <v>37</v>
          </cell>
          <cell r="Z207">
            <v>87</v>
          </cell>
          <cell r="AA207">
            <v>6</v>
          </cell>
          <cell r="AB207">
            <v>23</v>
          </cell>
          <cell r="AC207">
            <v>21</v>
          </cell>
          <cell r="AD207">
            <v>37</v>
          </cell>
          <cell r="AE207">
            <v>87</v>
          </cell>
          <cell r="AF207">
            <v>0</v>
          </cell>
          <cell r="AG207">
            <v>0</v>
          </cell>
          <cell r="AH207">
            <v>0</v>
          </cell>
          <cell r="AI207">
            <v>0</v>
          </cell>
          <cell r="AJ207">
            <v>0</v>
          </cell>
          <cell r="AK207">
            <v>7</v>
          </cell>
          <cell r="AL207">
            <v>23</v>
          </cell>
          <cell r="AM207">
            <v>20</v>
          </cell>
          <cell r="AN207">
            <v>37</v>
          </cell>
          <cell r="AO207">
            <v>87</v>
          </cell>
          <cell r="AP207">
            <v>7</v>
          </cell>
          <cell r="AQ207">
            <v>23</v>
          </cell>
          <cell r="AR207">
            <v>20</v>
          </cell>
          <cell r="AS207">
            <v>37</v>
          </cell>
          <cell r="AT207">
            <v>87</v>
          </cell>
          <cell r="AU207">
            <v>0</v>
          </cell>
          <cell r="AV207">
            <v>0</v>
          </cell>
          <cell r="AW207">
            <v>0</v>
          </cell>
          <cell r="AX207">
            <v>0</v>
          </cell>
          <cell r="AY207">
            <v>0</v>
          </cell>
          <cell r="AZ207">
            <v>8</v>
          </cell>
          <cell r="BA207">
            <v>25</v>
          </cell>
          <cell r="BB207">
            <v>20</v>
          </cell>
          <cell r="BC207">
            <v>37</v>
          </cell>
          <cell r="BD207">
            <v>90</v>
          </cell>
          <cell r="BE207">
            <v>8</v>
          </cell>
          <cell r="BF207">
            <v>25</v>
          </cell>
          <cell r="BG207">
            <v>20</v>
          </cell>
          <cell r="BH207">
            <v>37</v>
          </cell>
          <cell r="BI207">
            <v>90</v>
          </cell>
          <cell r="BJ207">
            <v>0</v>
          </cell>
          <cell r="BK207">
            <v>0</v>
          </cell>
        </row>
        <row r="208">
          <cell r="A208">
            <v>3625</v>
          </cell>
          <cell r="B208" t="str">
            <v>醍醐</v>
          </cell>
          <cell r="C208" t="str">
            <v>石田保育所</v>
          </cell>
          <cell r="D208">
            <v>2</v>
          </cell>
          <cell r="E208">
            <v>90</v>
          </cell>
          <cell r="F208">
            <v>3</v>
          </cell>
          <cell r="G208">
            <v>6</v>
          </cell>
          <cell r="H208">
            <v>29</v>
          </cell>
          <cell r="I208">
            <v>14</v>
          </cell>
          <cell r="J208">
            <v>43</v>
          </cell>
          <cell r="K208">
            <v>92</v>
          </cell>
          <cell r="L208">
            <v>6</v>
          </cell>
          <cell r="M208">
            <v>29</v>
          </cell>
          <cell r="N208">
            <v>13</v>
          </cell>
          <cell r="O208">
            <v>42</v>
          </cell>
          <cell r="P208">
            <v>90</v>
          </cell>
          <cell r="Q208">
            <v>0</v>
          </cell>
          <cell r="R208">
            <v>0</v>
          </cell>
          <cell r="S208">
            <v>1</v>
          </cell>
          <cell r="T208">
            <v>1</v>
          </cell>
          <cell r="U208">
            <v>2</v>
          </cell>
          <cell r="V208">
            <v>6</v>
          </cell>
          <cell r="W208">
            <v>29</v>
          </cell>
          <cell r="X208">
            <v>14</v>
          </cell>
          <cell r="Y208">
            <v>42</v>
          </cell>
          <cell r="Z208">
            <v>91</v>
          </cell>
          <cell r="AA208">
            <v>6</v>
          </cell>
          <cell r="AB208">
            <v>29</v>
          </cell>
          <cell r="AC208">
            <v>14</v>
          </cell>
          <cell r="AD208">
            <v>41</v>
          </cell>
          <cell r="AE208">
            <v>90</v>
          </cell>
          <cell r="AF208">
            <v>0</v>
          </cell>
          <cell r="AG208">
            <v>0</v>
          </cell>
          <cell r="AH208" t="str">
            <v xml:space="preserve"> </v>
          </cell>
          <cell r="AI208">
            <v>1</v>
          </cell>
          <cell r="AJ208">
            <v>1</v>
          </cell>
          <cell r="AK208">
            <v>6</v>
          </cell>
          <cell r="AL208">
            <v>29</v>
          </cell>
          <cell r="AM208">
            <v>14</v>
          </cell>
          <cell r="AN208">
            <v>43</v>
          </cell>
          <cell r="AO208">
            <v>92</v>
          </cell>
          <cell r="AP208">
            <v>6</v>
          </cell>
          <cell r="AQ208">
            <v>29</v>
          </cell>
          <cell r="AR208">
            <v>14</v>
          </cell>
          <cell r="AS208">
            <v>41</v>
          </cell>
          <cell r="AT208">
            <v>90</v>
          </cell>
          <cell r="AU208">
            <v>0</v>
          </cell>
          <cell r="AV208">
            <v>0</v>
          </cell>
          <cell r="AW208" t="str">
            <v xml:space="preserve"> </v>
          </cell>
          <cell r="AX208">
            <v>2</v>
          </cell>
          <cell r="AY208">
            <v>2</v>
          </cell>
          <cell r="AZ208">
            <v>6</v>
          </cell>
          <cell r="BA208">
            <v>29</v>
          </cell>
          <cell r="BB208">
            <v>14</v>
          </cell>
          <cell r="BC208">
            <v>44</v>
          </cell>
          <cell r="BD208">
            <v>93</v>
          </cell>
          <cell r="BE208">
            <v>6</v>
          </cell>
          <cell r="BF208">
            <v>29</v>
          </cell>
          <cell r="BG208">
            <v>14</v>
          </cell>
          <cell r="BH208">
            <v>41</v>
          </cell>
          <cell r="BI208">
            <v>90</v>
          </cell>
          <cell r="BJ208">
            <v>0</v>
          </cell>
          <cell r="BK208">
            <v>0</v>
          </cell>
        </row>
        <row r="209">
          <cell r="A209">
            <v>3626</v>
          </cell>
          <cell r="B209" t="str">
            <v>醍醐</v>
          </cell>
          <cell r="C209" t="str">
            <v>光の子保育園</v>
          </cell>
          <cell r="D209">
            <v>3</v>
          </cell>
          <cell r="E209">
            <v>90</v>
          </cell>
          <cell r="F209">
            <v>1</v>
          </cell>
          <cell r="G209">
            <v>4</v>
          </cell>
          <cell r="H209">
            <v>26</v>
          </cell>
          <cell r="I209">
            <v>24</v>
          </cell>
          <cell r="J209">
            <v>48</v>
          </cell>
          <cell r="K209">
            <v>102</v>
          </cell>
          <cell r="L209">
            <v>4</v>
          </cell>
          <cell r="M209">
            <v>20</v>
          </cell>
          <cell r="N209">
            <v>19</v>
          </cell>
          <cell r="O209">
            <v>47</v>
          </cell>
          <cell r="P209">
            <v>90</v>
          </cell>
          <cell r="Q209">
            <v>0</v>
          </cell>
          <cell r="R209">
            <v>6</v>
          </cell>
          <cell r="S209">
            <v>5</v>
          </cell>
          <cell r="T209">
            <v>1</v>
          </cell>
          <cell r="U209">
            <v>12</v>
          </cell>
          <cell r="V209">
            <v>5</v>
          </cell>
          <cell r="W209">
            <v>25</v>
          </cell>
          <cell r="X209">
            <v>24</v>
          </cell>
          <cell r="Y209">
            <v>47</v>
          </cell>
          <cell r="Z209">
            <v>101</v>
          </cell>
          <cell r="AA209">
            <v>5</v>
          </cell>
          <cell r="AB209">
            <v>20</v>
          </cell>
          <cell r="AC209">
            <v>19</v>
          </cell>
          <cell r="AD209">
            <v>46</v>
          </cell>
          <cell r="AE209">
            <v>90</v>
          </cell>
          <cell r="AF209">
            <v>0</v>
          </cell>
          <cell r="AG209">
            <v>5</v>
          </cell>
          <cell r="AH209">
            <v>5</v>
          </cell>
          <cell r="AI209">
            <v>1</v>
          </cell>
          <cell r="AJ209">
            <v>11</v>
          </cell>
          <cell r="AK209">
            <v>6</v>
          </cell>
          <cell r="AL209">
            <v>25</v>
          </cell>
          <cell r="AM209">
            <v>24</v>
          </cell>
          <cell r="AN209">
            <v>47</v>
          </cell>
          <cell r="AO209">
            <v>102</v>
          </cell>
          <cell r="AP209">
            <v>5</v>
          </cell>
          <cell r="AQ209">
            <v>20</v>
          </cell>
          <cell r="AR209">
            <v>19</v>
          </cell>
          <cell r="AS209">
            <v>46</v>
          </cell>
          <cell r="AT209">
            <v>90</v>
          </cell>
          <cell r="AU209">
            <v>1</v>
          </cell>
          <cell r="AV209">
            <v>5</v>
          </cell>
          <cell r="AW209">
            <v>5</v>
          </cell>
          <cell r="AX209">
            <v>1</v>
          </cell>
          <cell r="AY209">
            <v>12</v>
          </cell>
          <cell r="AZ209">
            <v>6</v>
          </cell>
          <cell r="BA209">
            <v>25</v>
          </cell>
          <cell r="BB209">
            <v>24</v>
          </cell>
          <cell r="BC209">
            <v>47</v>
          </cell>
          <cell r="BD209">
            <v>102</v>
          </cell>
          <cell r="BE209">
            <v>5</v>
          </cell>
          <cell r="BF209">
            <v>20</v>
          </cell>
          <cell r="BG209">
            <v>19</v>
          </cell>
          <cell r="BH209">
            <v>46</v>
          </cell>
          <cell r="BI209">
            <v>90</v>
          </cell>
          <cell r="BJ209">
            <v>1</v>
          </cell>
          <cell r="BK209">
            <v>5</v>
          </cell>
        </row>
        <row r="210">
          <cell r="A210">
            <v>3627</v>
          </cell>
          <cell r="B210" t="str">
            <v>醍醐</v>
          </cell>
          <cell r="C210" t="str">
            <v>小栗栖保育園</v>
          </cell>
          <cell r="D210">
            <v>3</v>
          </cell>
          <cell r="E210">
            <v>210</v>
          </cell>
          <cell r="F210">
            <v>2</v>
          </cell>
          <cell r="G210">
            <v>7</v>
          </cell>
          <cell r="H210">
            <v>65</v>
          </cell>
          <cell r="I210">
            <v>47</v>
          </cell>
          <cell r="J210">
            <v>89</v>
          </cell>
          <cell r="K210">
            <v>208</v>
          </cell>
          <cell r="L210">
            <v>7</v>
          </cell>
          <cell r="M210">
            <v>65</v>
          </cell>
          <cell r="N210">
            <v>47</v>
          </cell>
          <cell r="O210">
            <v>89</v>
          </cell>
          <cell r="P210">
            <v>208</v>
          </cell>
          <cell r="Q210">
            <v>0</v>
          </cell>
          <cell r="R210">
            <v>0</v>
          </cell>
          <cell r="S210">
            <v>0</v>
          </cell>
          <cell r="T210">
            <v>0</v>
          </cell>
          <cell r="U210">
            <v>0</v>
          </cell>
          <cell r="V210">
            <v>7</v>
          </cell>
          <cell r="W210">
            <v>65</v>
          </cell>
          <cell r="X210">
            <v>47</v>
          </cell>
          <cell r="Y210">
            <v>88</v>
          </cell>
          <cell r="Z210">
            <v>207</v>
          </cell>
          <cell r="AA210">
            <v>7</v>
          </cell>
          <cell r="AB210">
            <v>65</v>
          </cell>
          <cell r="AC210">
            <v>47</v>
          </cell>
          <cell r="AD210">
            <v>88</v>
          </cell>
          <cell r="AE210">
            <v>207</v>
          </cell>
          <cell r="AF210">
            <v>0</v>
          </cell>
          <cell r="AG210">
            <v>0</v>
          </cell>
          <cell r="AH210">
            <v>0</v>
          </cell>
          <cell r="AI210">
            <v>0</v>
          </cell>
          <cell r="AJ210">
            <v>0</v>
          </cell>
          <cell r="AK210">
            <v>9</v>
          </cell>
          <cell r="AL210">
            <v>65</v>
          </cell>
          <cell r="AM210">
            <v>47</v>
          </cell>
          <cell r="AN210">
            <v>88</v>
          </cell>
          <cell r="AO210">
            <v>209</v>
          </cell>
          <cell r="AP210">
            <v>9</v>
          </cell>
          <cell r="AQ210">
            <v>65</v>
          </cell>
          <cell r="AR210">
            <v>47</v>
          </cell>
          <cell r="AS210">
            <v>88</v>
          </cell>
          <cell r="AT210">
            <v>209</v>
          </cell>
          <cell r="AU210">
            <v>0</v>
          </cell>
          <cell r="AV210">
            <v>0</v>
          </cell>
          <cell r="AW210">
            <v>0</v>
          </cell>
          <cell r="AX210">
            <v>0</v>
          </cell>
          <cell r="AY210">
            <v>0</v>
          </cell>
          <cell r="AZ210">
            <v>9</v>
          </cell>
          <cell r="BA210">
            <v>65</v>
          </cell>
          <cell r="BB210">
            <v>48</v>
          </cell>
          <cell r="BC210">
            <v>89</v>
          </cell>
          <cell r="BD210">
            <v>211</v>
          </cell>
          <cell r="BE210">
            <v>9</v>
          </cell>
          <cell r="BF210">
            <v>65</v>
          </cell>
          <cell r="BG210">
            <v>47</v>
          </cell>
          <cell r="BH210">
            <v>89</v>
          </cell>
          <cell r="BI210">
            <v>210</v>
          </cell>
          <cell r="BJ210">
            <v>0</v>
          </cell>
          <cell r="BK210">
            <v>0</v>
          </cell>
        </row>
        <row r="211">
          <cell r="A211">
            <v>3628</v>
          </cell>
          <cell r="B211" t="str">
            <v>醍醐</v>
          </cell>
          <cell r="C211" t="str">
            <v>はなぶさ保育園</v>
          </cell>
          <cell r="D211">
            <v>3</v>
          </cell>
          <cell r="E211">
            <v>180</v>
          </cell>
          <cell r="F211">
            <v>3</v>
          </cell>
          <cell r="G211">
            <v>8</v>
          </cell>
          <cell r="H211">
            <v>45</v>
          </cell>
          <cell r="I211">
            <v>46</v>
          </cell>
          <cell r="J211">
            <v>80</v>
          </cell>
          <cell r="K211">
            <v>179</v>
          </cell>
          <cell r="L211">
            <v>8</v>
          </cell>
          <cell r="M211">
            <v>45</v>
          </cell>
          <cell r="N211">
            <v>46</v>
          </cell>
          <cell r="O211">
            <v>80</v>
          </cell>
          <cell r="P211">
            <v>179</v>
          </cell>
          <cell r="Q211">
            <v>0</v>
          </cell>
          <cell r="R211">
            <v>0</v>
          </cell>
          <cell r="S211">
            <v>0</v>
          </cell>
          <cell r="T211">
            <v>0</v>
          </cell>
          <cell r="U211">
            <v>0</v>
          </cell>
          <cell r="V211">
            <v>8</v>
          </cell>
          <cell r="W211">
            <v>45</v>
          </cell>
          <cell r="X211">
            <v>46</v>
          </cell>
          <cell r="Y211">
            <v>82</v>
          </cell>
          <cell r="Z211">
            <v>181</v>
          </cell>
          <cell r="AA211">
            <v>8</v>
          </cell>
          <cell r="AB211">
            <v>45</v>
          </cell>
          <cell r="AC211">
            <v>46</v>
          </cell>
          <cell r="AD211">
            <v>81</v>
          </cell>
          <cell r="AE211">
            <v>180</v>
          </cell>
          <cell r="AF211">
            <v>0</v>
          </cell>
          <cell r="AG211">
            <v>0</v>
          </cell>
          <cell r="AH211">
            <v>0</v>
          </cell>
          <cell r="AI211">
            <v>1</v>
          </cell>
          <cell r="AJ211">
            <v>1</v>
          </cell>
          <cell r="AK211">
            <v>8</v>
          </cell>
          <cell r="AL211">
            <v>46</v>
          </cell>
          <cell r="AM211">
            <v>47</v>
          </cell>
          <cell r="AN211">
            <v>82</v>
          </cell>
          <cell r="AO211">
            <v>183</v>
          </cell>
          <cell r="AP211">
            <v>8</v>
          </cell>
          <cell r="AQ211">
            <v>45</v>
          </cell>
          <cell r="AR211">
            <v>46</v>
          </cell>
          <cell r="AS211">
            <v>81</v>
          </cell>
          <cell r="AT211">
            <v>180</v>
          </cell>
          <cell r="AU211">
            <v>0</v>
          </cell>
          <cell r="AV211">
            <v>1</v>
          </cell>
          <cell r="AW211">
            <v>1</v>
          </cell>
          <cell r="AX211">
            <v>1</v>
          </cell>
          <cell r="AY211">
            <v>3</v>
          </cell>
          <cell r="AZ211">
            <v>7</v>
          </cell>
          <cell r="BA211">
            <v>47</v>
          </cell>
          <cell r="BB211">
            <v>47</v>
          </cell>
          <cell r="BC211">
            <v>82</v>
          </cell>
          <cell r="BD211">
            <v>183</v>
          </cell>
          <cell r="BE211">
            <v>7</v>
          </cell>
          <cell r="BF211">
            <v>46</v>
          </cell>
          <cell r="BG211">
            <v>46</v>
          </cell>
          <cell r="BH211">
            <v>81</v>
          </cell>
          <cell r="BI211">
            <v>180</v>
          </cell>
          <cell r="BJ211">
            <v>0</v>
          </cell>
          <cell r="BK211">
            <v>1</v>
          </cell>
        </row>
        <row r="212">
          <cell r="A212">
            <v>3629</v>
          </cell>
          <cell r="B212" t="str">
            <v>醍醐</v>
          </cell>
          <cell r="C212" t="str">
            <v>くりのみ保育園</v>
          </cell>
          <cell r="D212">
            <v>3</v>
          </cell>
          <cell r="E212">
            <v>90</v>
          </cell>
          <cell r="F212">
            <v>1</v>
          </cell>
          <cell r="G212">
            <v>5</v>
          </cell>
          <cell r="H212">
            <v>29</v>
          </cell>
          <cell r="I212">
            <v>19</v>
          </cell>
          <cell r="J212">
            <v>36</v>
          </cell>
          <cell r="K212">
            <v>89</v>
          </cell>
          <cell r="L212">
            <v>5</v>
          </cell>
          <cell r="M212">
            <v>29</v>
          </cell>
          <cell r="N212">
            <v>19</v>
          </cell>
          <cell r="O212">
            <v>36</v>
          </cell>
          <cell r="P212">
            <v>89</v>
          </cell>
          <cell r="Q212">
            <v>0</v>
          </cell>
          <cell r="R212">
            <v>0</v>
          </cell>
          <cell r="S212">
            <v>0</v>
          </cell>
          <cell r="T212">
            <v>0</v>
          </cell>
          <cell r="U212">
            <v>0</v>
          </cell>
          <cell r="V212">
            <v>5</v>
          </cell>
          <cell r="W212">
            <v>29</v>
          </cell>
          <cell r="X212">
            <v>19</v>
          </cell>
          <cell r="Y212">
            <v>36</v>
          </cell>
          <cell r="Z212">
            <v>89</v>
          </cell>
          <cell r="AA212">
            <v>5</v>
          </cell>
          <cell r="AB212">
            <v>29</v>
          </cell>
          <cell r="AC212">
            <v>19</v>
          </cell>
          <cell r="AD212">
            <v>36</v>
          </cell>
          <cell r="AE212">
            <v>89</v>
          </cell>
          <cell r="AF212">
            <v>0</v>
          </cell>
          <cell r="AG212">
            <v>0</v>
          </cell>
          <cell r="AH212">
            <v>0</v>
          </cell>
          <cell r="AI212">
            <v>0</v>
          </cell>
          <cell r="AJ212">
            <v>0</v>
          </cell>
          <cell r="AK212">
            <v>5</v>
          </cell>
          <cell r="AL212">
            <v>29</v>
          </cell>
          <cell r="AM212">
            <v>19</v>
          </cell>
          <cell r="AN212">
            <v>36</v>
          </cell>
          <cell r="AO212">
            <v>89</v>
          </cell>
          <cell r="AP212">
            <v>5</v>
          </cell>
          <cell r="AQ212">
            <v>29</v>
          </cell>
          <cell r="AR212">
            <v>19</v>
          </cell>
          <cell r="AS212">
            <v>36</v>
          </cell>
          <cell r="AT212">
            <v>89</v>
          </cell>
          <cell r="AU212">
            <v>0</v>
          </cell>
          <cell r="AV212">
            <v>0</v>
          </cell>
          <cell r="AW212">
            <v>0</v>
          </cell>
          <cell r="AX212">
            <v>0</v>
          </cell>
          <cell r="AY212">
            <v>0</v>
          </cell>
          <cell r="AZ212">
            <v>6</v>
          </cell>
          <cell r="BA212">
            <v>29</v>
          </cell>
          <cell r="BB212">
            <v>20</v>
          </cell>
          <cell r="BC212">
            <v>36</v>
          </cell>
          <cell r="BD212">
            <v>91</v>
          </cell>
          <cell r="BE212">
            <v>5</v>
          </cell>
          <cell r="BF212">
            <v>29</v>
          </cell>
          <cell r="BG212">
            <v>20</v>
          </cell>
          <cell r="BH212">
            <v>36</v>
          </cell>
          <cell r="BI212">
            <v>90</v>
          </cell>
          <cell r="BJ212">
            <v>1</v>
          </cell>
          <cell r="BK212">
            <v>0</v>
          </cell>
        </row>
        <row r="213">
          <cell r="A213">
            <v>3630</v>
          </cell>
          <cell r="B213" t="str">
            <v>醍醐</v>
          </cell>
          <cell r="C213" t="str">
            <v>春日野園</v>
          </cell>
          <cell r="D213">
            <v>3</v>
          </cell>
          <cell r="E213">
            <v>90</v>
          </cell>
          <cell r="F213">
            <v>1</v>
          </cell>
          <cell r="G213">
            <v>6</v>
          </cell>
          <cell r="H213">
            <v>24</v>
          </cell>
          <cell r="I213">
            <v>21</v>
          </cell>
          <cell r="J213">
            <v>39</v>
          </cell>
          <cell r="K213">
            <v>90</v>
          </cell>
          <cell r="L213">
            <v>6</v>
          </cell>
          <cell r="M213">
            <v>24</v>
          </cell>
          <cell r="N213">
            <v>21</v>
          </cell>
          <cell r="O213">
            <v>39</v>
          </cell>
          <cell r="P213">
            <v>90</v>
          </cell>
          <cell r="Q213">
            <v>0</v>
          </cell>
          <cell r="R213">
            <v>0</v>
          </cell>
          <cell r="S213">
            <v>0</v>
          </cell>
          <cell r="T213">
            <v>0</v>
          </cell>
          <cell r="U213">
            <v>0</v>
          </cell>
          <cell r="V213">
            <v>6</v>
          </cell>
          <cell r="W213">
            <v>24</v>
          </cell>
          <cell r="X213">
            <v>21</v>
          </cell>
          <cell r="Y213">
            <v>39</v>
          </cell>
          <cell r="Z213">
            <v>90</v>
          </cell>
          <cell r="AA213">
            <v>6</v>
          </cell>
          <cell r="AB213">
            <v>24</v>
          </cell>
          <cell r="AC213">
            <v>21</v>
          </cell>
          <cell r="AD213">
            <v>39</v>
          </cell>
          <cell r="AE213">
            <v>90</v>
          </cell>
          <cell r="AF213">
            <v>0</v>
          </cell>
          <cell r="AG213">
            <v>0</v>
          </cell>
          <cell r="AH213">
            <v>0</v>
          </cell>
          <cell r="AI213">
            <v>0</v>
          </cell>
          <cell r="AJ213">
            <v>0</v>
          </cell>
          <cell r="AK213">
            <v>6</v>
          </cell>
          <cell r="AL213">
            <v>24</v>
          </cell>
          <cell r="AM213">
            <v>21</v>
          </cell>
          <cell r="AN213">
            <v>39</v>
          </cell>
          <cell r="AO213">
            <v>90</v>
          </cell>
          <cell r="AP213">
            <v>6</v>
          </cell>
          <cell r="AQ213">
            <v>24</v>
          </cell>
          <cell r="AR213">
            <v>21</v>
          </cell>
          <cell r="AS213">
            <v>39</v>
          </cell>
          <cell r="AT213">
            <v>90</v>
          </cell>
          <cell r="AU213">
            <v>0</v>
          </cell>
          <cell r="AV213">
            <v>0</v>
          </cell>
          <cell r="AW213">
            <v>0</v>
          </cell>
          <cell r="AX213">
            <v>0</v>
          </cell>
          <cell r="AY213">
            <v>0</v>
          </cell>
          <cell r="AZ213">
            <v>6</v>
          </cell>
          <cell r="BA213">
            <v>24</v>
          </cell>
          <cell r="BB213">
            <v>21</v>
          </cell>
          <cell r="BC213">
            <v>39</v>
          </cell>
          <cell r="BD213">
            <v>90</v>
          </cell>
          <cell r="BE213">
            <v>6</v>
          </cell>
          <cell r="BF213">
            <v>24</v>
          </cell>
          <cell r="BG213">
            <v>21</v>
          </cell>
          <cell r="BH213">
            <v>39</v>
          </cell>
          <cell r="BI213">
            <v>90</v>
          </cell>
          <cell r="BJ213">
            <v>0</v>
          </cell>
          <cell r="BK213">
            <v>0</v>
          </cell>
        </row>
        <row r="214">
          <cell r="A214">
            <v>3631</v>
          </cell>
          <cell r="B214" t="str">
            <v>醍醐</v>
          </cell>
          <cell r="C214" t="str">
            <v>桜木保育園</v>
          </cell>
          <cell r="D214">
            <v>3</v>
          </cell>
          <cell r="E214">
            <v>90</v>
          </cell>
          <cell r="F214">
            <v>2</v>
          </cell>
          <cell r="G214">
            <v>6</v>
          </cell>
          <cell r="H214">
            <v>32</v>
          </cell>
          <cell r="I214">
            <v>20</v>
          </cell>
          <cell r="J214">
            <v>35</v>
          </cell>
          <cell r="K214">
            <v>93</v>
          </cell>
          <cell r="L214">
            <v>6</v>
          </cell>
          <cell r="M214">
            <v>31</v>
          </cell>
          <cell r="N214">
            <v>19</v>
          </cell>
          <cell r="O214">
            <v>34</v>
          </cell>
          <cell r="P214">
            <v>90</v>
          </cell>
          <cell r="Q214">
            <v>0</v>
          </cell>
          <cell r="R214">
            <v>1</v>
          </cell>
          <cell r="S214">
            <v>1</v>
          </cell>
          <cell r="T214">
            <v>1</v>
          </cell>
          <cell r="U214">
            <v>3</v>
          </cell>
          <cell r="V214">
            <v>6</v>
          </cell>
          <cell r="W214">
            <v>32</v>
          </cell>
          <cell r="X214">
            <v>20</v>
          </cell>
          <cell r="Y214">
            <v>35</v>
          </cell>
          <cell r="Z214">
            <v>93</v>
          </cell>
          <cell r="AA214">
            <v>6</v>
          </cell>
          <cell r="AB214">
            <v>31</v>
          </cell>
          <cell r="AC214">
            <v>19</v>
          </cell>
          <cell r="AD214">
            <v>34</v>
          </cell>
          <cell r="AE214">
            <v>90</v>
          </cell>
          <cell r="AF214">
            <v>0</v>
          </cell>
          <cell r="AG214">
            <v>1</v>
          </cell>
          <cell r="AH214">
            <v>1</v>
          </cell>
          <cell r="AI214">
            <v>1</v>
          </cell>
          <cell r="AJ214">
            <v>3</v>
          </cell>
          <cell r="AK214">
            <v>6</v>
          </cell>
          <cell r="AL214">
            <v>32</v>
          </cell>
          <cell r="AM214">
            <v>20</v>
          </cell>
          <cell r="AN214">
            <v>35</v>
          </cell>
          <cell r="AO214">
            <v>93</v>
          </cell>
          <cell r="AP214">
            <v>6</v>
          </cell>
          <cell r="AQ214">
            <v>31</v>
          </cell>
          <cell r="AR214">
            <v>19</v>
          </cell>
          <cell r="AS214">
            <v>34</v>
          </cell>
          <cell r="AT214">
            <v>90</v>
          </cell>
          <cell r="AU214">
            <v>0</v>
          </cell>
          <cell r="AV214">
            <v>1</v>
          </cell>
          <cell r="AW214">
            <v>1</v>
          </cell>
          <cell r="AX214">
            <v>1</v>
          </cell>
          <cell r="AY214">
            <v>3</v>
          </cell>
          <cell r="AZ214">
            <v>6</v>
          </cell>
          <cell r="BA214">
            <v>32</v>
          </cell>
          <cell r="BB214">
            <v>20</v>
          </cell>
          <cell r="BC214">
            <v>35</v>
          </cell>
          <cell r="BD214">
            <v>93</v>
          </cell>
          <cell r="BE214">
            <v>6</v>
          </cell>
          <cell r="BF214">
            <v>31</v>
          </cell>
          <cell r="BG214">
            <v>19</v>
          </cell>
          <cell r="BH214">
            <v>34</v>
          </cell>
          <cell r="BI214">
            <v>90</v>
          </cell>
          <cell r="BJ214">
            <v>0</v>
          </cell>
          <cell r="BK214">
            <v>1</v>
          </cell>
        </row>
        <row r="215">
          <cell r="A215">
            <v>3632</v>
          </cell>
          <cell r="B215" t="str">
            <v>醍醐</v>
          </cell>
          <cell r="C215" t="str">
            <v>端山保育園</v>
          </cell>
          <cell r="D215">
            <v>3</v>
          </cell>
          <cell r="E215">
            <v>90</v>
          </cell>
          <cell r="F215">
            <v>2</v>
          </cell>
          <cell r="G215">
            <v>2</v>
          </cell>
          <cell r="H215">
            <v>35</v>
          </cell>
          <cell r="I215">
            <v>20</v>
          </cell>
          <cell r="J215">
            <v>47</v>
          </cell>
          <cell r="K215">
            <v>104</v>
          </cell>
          <cell r="L215">
            <v>2</v>
          </cell>
          <cell r="M215">
            <v>28</v>
          </cell>
          <cell r="N215">
            <v>17</v>
          </cell>
          <cell r="O215">
            <v>43</v>
          </cell>
          <cell r="P215">
            <v>90</v>
          </cell>
          <cell r="Q215">
            <v>0</v>
          </cell>
          <cell r="R215">
            <v>7</v>
          </cell>
          <cell r="S215">
            <v>3</v>
          </cell>
          <cell r="T215">
            <v>4</v>
          </cell>
          <cell r="U215">
            <v>14</v>
          </cell>
          <cell r="V215">
            <v>2</v>
          </cell>
          <cell r="W215">
            <v>36</v>
          </cell>
          <cell r="X215">
            <v>20</v>
          </cell>
          <cell r="Y215">
            <v>47</v>
          </cell>
          <cell r="Z215">
            <v>105</v>
          </cell>
          <cell r="AA215">
            <v>2</v>
          </cell>
          <cell r="AB215">
            <v>28</v>
          </cell>
          <cell r="AC215">
            <v>17</v>
          </cell>
          <cell r="AD215">
            <v>43</v>
          </cell>
          <cell r="AE215">
            <v>90</v>
          </cell>
          <cell r="AF215">
            <v>0</v>
          </cell>
          <cell r="AG215">
            <v>8</v>
          </cell>
          <cell r="AH215">
            <v>3</v>
          </cell>
          <cell r="AI215">
            <v>4</v>
          </cell>
          <cell r="AJ215">
            <v>15</v>
          </cell>
          <cell r="AK215">
            <v>2</v>
          </cell>
          <cell r="AL215">
            <v>36</v>
          </cell>
          <cell r="AM215">
            <v>20</v>
          </cell>
          <cell r="AN215">
            <v>47</v>
          </cell>
          <cell r="AO215">
            <v>105</v>
          </cell>
          <cell r="AP215">
            <v>2</v>
          </cell>
          <cell r="AQ215">
            <v>28</v>
          </cell>
          <cell r="AR215">
            <v>17</v>
          </cell>
          <cell r="AS215">
            <v>43</v>
          </cell>
          <cell r="AT215">
            <v>90</v>
          </cell>
          <cell r="AU215">
            <v>0</v>
          </cell>
          <cell r="AV215">
            <v>8</v>
          </cell>
          <cell r="AW215">
            <v>3</v>
          </cell>
          <cell r="AX215">
            <v>4</v>
          </cell>
          <cell r="AY215">
            <v>15</v>
          </cell>
          <cell r="AZ215">
            <v>2</v>
          </cell>
          <cell r="BA215">
            <v>36</v>
          </cell>
          <cell r="BB215">
            <v>20</v>
          </cell>
          <cell r="BC215">
            <v>47</v>
          </cell>
          <cell r="BD215">
            <v>105</v>
          </cell>
          <cell r="BE215">
            <v>2</v>
          </cell>
          <cell r="BF215">
            <v>28</v>
          </cell>
          <cell r="BG215">
            <v>17</v>
          </cell>
          <cell r="BH215">
            <v>43</v>
          </cell>
          <cell r="BI215">
            <v>90</v>
          </cell>
          <cell r="BJ215">
            <v>0</v>
          </cell>
          <cell r="BK215">
            <v>8</v>
          </cell>
        </row>
        <row r="216">
          <cell r="A216">
            <v>3633</v>
          </cell>
          <cell r="B216" t="str">
            <v>醍醐</v>
          </cell>
          <cell r="C216" t="str">
            <v>大受保育所</v>
          </cell>
          <cell r="D216">
            <v>2</v>
          </cell>
          <cell r="E216">
            <v>120</v>
          </cell>
          <cell r="F216">
            <v>1</v>
          </cell>
          <cell r="G216">
            <v>9</v>
          </cell>
          <cell r="H216">
            <v>37</v>
          </cell>
          <cell r="I216">
            <v>30</v>
          </cell>
          <cell r="J216">
            <v>49</v>
          </cell>
          <cell r="K216">
            <v>125</v>
          </cell>
          <cell r="L216">
            <v>9</v>
          </cell>
          <cell r="M216">
            <v>35</v>
          </cell>
          <cell r="N216">
            <v>28</v>
          </cell>
          <cell r="O216">
            <v>48</v>
          </cell>
          <cell r="P216">
            <v>120</v>
          </cell>
          <cell r="Q216">
            <v>0</v>
          </cell>
          <cell r="R216">
            <v>2</v>
          </cell>
          <cell r="S216">
            <v>2</v>
          </cell>
          <cell r="T216">
            <v>1</v>
          </cell>
          <cell r="U216">
            <v>5</v>
          </cell>
          <cell r="V216">
            <v>9</v>
          </cell>
          <cell r="W216">
            <v>37</v>
          </cell>
          <cell r="X216">
            <v>30</v>
          </cell>
          <cell r="Y216">
            <v>50</v>
          </cell>
          <cell r="Z216">
            <v>126</v>
          </cell>
          <cell r="AA216">
            <v>9</v>
          </cell>
          <cell r="AB216">
            <v>35</v>
          </cell>
          <cell r="AC216">
            <v>28</v>
          </cell>
          <cell r="AD216">
            <v>48</v>
          </cell>
          <cell r="AE216">
            <v>120</v>
          </cell>
          <cell r="AF216">
            <v>0</v>
          </cell>
          <cell r="AG216">
            <v>2</v>
          </cell>
          <cell r="AH216">
            <v>2</v>
          </cell>
          <cell r="AI216">
            <v>2</v>
          </cell>
          <cell r="AJ216">
            <v>6</v>
          </cell>
          <cell r="AK216">
            <v>8</v>
          </cell>
          <cell r="AL216">
            <v>38</v>
          </cell>
          <cell r="AM216">
            <v>30</v>
          </cell>
          <cell r="AN216">
            <v>50</v>
          </cell>
          <cell r="AO216">
            <v>126</v>
          </cell>
          <cell r="AP216">
            <v>8</v>
          </cell>
          <cell r="AQ216">
            <v>36</v>
          </cell>
          <cell r="AR216">
            <v>28</v>
          </cell>
          <cell r="AS216">
            <v>48</v>
          </cell>
          <cell r="AT216">
            <v>120</v>
          </cell>
          <cell r="AU216">
            <v>0</v>
          </cell>
          <cell r="AV216">
            <v>2</v>
          </cell>
          <cell r="AW216">
            <v>2</v>
          </cell>
          <cell r="AX216">
            <v>2</v>
          </cell>
          <cell r="AY216">
            <v>6</v>
          </cell>
          <cell r="AZ216">
            <v>8</v>
          </cell>
          <cell r="BA216">
            <v>38</v>
          </cell>
          <cell r="BB216">
            <v>30</v>
          </cell>
          <cell r="BC216">
            <v>50</v>
          </cell>
          <cell r="BD216">
            <v>126</v>
          </cell>
          <cell r="BE216">
            <v>8</v>
          </cell>
          <cell r="BF216">
            <v>36</v>
          </cell>
          <cell r="BG216">
            <v>28</v>
          </cell>
          <cell r="BH216">
            <v>48</v>
          </cell>
          <cell r="BI216">
            <v>120</v>
          </cell>
          <cell r="BJ216">
            <v>0</v>
          </cell>
          <cell r="BK216">
            <v>2</v>
          </cell>
        </row>
        <row r="217">
          <cell r="A217">
            <v>3634</v>
          </cell>
          <cell r="B217" t="str">
            <v>醍醐</v>
          </cell>
          <cell r="C217" t="str">
            <v>中山保育所</v>
          </cell>
          <cell r="D217">
            <v>2</v>
          </cell>
          <cell r="E217">
            <v>90</v>
          </cell>
          <cell r="F217">
            <v>2</v>
          </cell>
          <cell r="G217">
            <v>11</v>
          </cell>
          <cell r="H217">
            <v>30</v>
          </cell>
          <cell r="I217">
            <v>21</v>
          </cell>
          <cell r="J217">
            <v>39</v>
          </cell>
          <cell r="K217">
            <v>101</v>
          </cell>
          <cell r="L217">
            <v>11</v>
          </cell>
          <cell r="M217">
            <v>22</v>
          </cell>
          <cell r="N217">
            <v>19</v>
          </cell>
          <cell r="O217">
            <v>38</v>
          </cell>
          <cell r="P217">
            <v>90</v>
          </cell>
          <cell r="Q217">
            <v>0</v>
          </cell>
          <cell r="R217">
            <v>8</v>
          </cell>
          <cell r="S217">
            <v>2</v>
          </cell>
          <cell r="T217">
            <v>1</v>
          </cell>
          <cell r="U217">
            <v>11</v>
          </cell>
          <cell r="V217">
            <v>11</v>
          </cell>
          <cell r="W217">
            <v>31</v>
          </cell>
          <cell r="X217">
            <v>21</v>
          </cell>
          <cell r="Y217">
            <v>39</v>
          </cell>
          <cell r="Z217">
            <v>102</v>
          </cell>
          <cell r="AA217">
            <v>11</v>
          </cell>
          <cell r="AB217">
            <v>22</v>
          </cell>
          <cell r="AC217">
            <v>19</v>
          </cell>
          <cell r="AD217">
            <v>38</v>
          </cell>
          <cell r="AE217">
            <v>90</v>
          </cell>
          <cell r="AF217">
            <v>0</v>
          </cell>
          <cell r="AG217">
            <v>9</v>
          </cell>
          <cell r="AH217">
            <v>2</v>
          </cell>
          <cell r="AI217">
            <v>1</v>
          </cell>
          <cell r="AJ217">
            <v>12</v>
          </cell>
          <cell r="AK217">
            <v>11</v>
          </cell>
          <cell r="AL217">
            <v>32</v>
          </cell>
          <cell r="AM217">
            <v>21</v>
          </cell>
          <cell r="AN217">
            <v>39</v>
          </cell>
          <cell r="AO217">
            <v>103</v>
          </cell>
          <cell r="AP217">
            <v>11</v>
          </cell>
          <cell r="AQ217">
            <v>22</v>
          </cell>
          <cell r="AR217">
            <v>19</v>
          </cell>
          <cell r="AS217">
            <v>38</v>
          </cell>
          <cell r="AT217">
            <v>90</v>
          </cell>
          <cell r="AU217">
            <v>0</v>
          </cell>
          <cell r="AV217">
            <v>10</v>
          </cell>
          <cell r="AW217">
            <v>2</v>
          </cell>
          <cell r="AX217">
            <v>1</v>
          </cell>
          <cell r="AY217">
            <v>13</v>
          </cell>
          <cell r="AZ217">
            <v>11</v>
          </cell>
          <cell r="BA217">
            <v>32</v>
          </cell>
          <cell r="BB217">
            <v>21</v>
          </cell>
          <cell r="BC217">
            <v>39</v>
          </cell>
          <cell r="BD217">
            <v>103</v>
          </cell>
          <cell r="BE217">
            <v>11</v>
          </cell>
          <cell r="BF217">
            <v>22</v>
          </cell>
          <cell r="BG217">
            <v>19</v>
          </cell>
          <cell r="BH217">
            <v>38</v>
          </cell>
          <cell r="BI217">
            <v>90</v>
          </cell>
          <cell r="BJ217">
            <v>0</v>
          </cell>
          <cell r="BK217">
            <v>10</v>
          </cell>
        </row>
        <row r="218">
          <cell r="A218">
            <v>3635</v>
          </cell>
          <cell r="B218" t="str">
            <v>醍醐</v>
          </cell>
          <cell r="C218" t="str">
            <v>桜木第二保育園</v>
          </cell>
          <cell r="D218">
            <v>3</v>
          </cell>
          <cell r="E218">
            <v>90</v>
          </cell>
          <cell r="F218">
            <v>3</v>
          </cell>
          <cell r="G218">
            <v>6</v>
          </cell>
          <cell r="H218">
            <v>29</v>
          </cell>
          <cell r="I218">
            <v>16</v>
          </cell>
          <cell r="J218">
            <v>36</v>
          </cell>
          <cell r="K218">
            <v>87</v>
          </cell>
          <cell r="L218">
            <v>6</v>
          </cell>
          <cell r="M218">
            <v>29</v>
          </cell>
          <cell r="N218">
            <v>16</v>
          </cell>
          <cell r="O218">
            <v>36</v>
          </cell>
          <cell r="P218">
            <v>87</v>
          </cell>
          <cell r="Q218">
            <v>0</v>
          </cell>
          <cell r="R218">
            <v>0</v>
          </cell>
          <cell r="S218">
            <v>0</v>
          </cell>
          <cell r="T218">
            <v>0</v>
          </cell>
          <cell r="U218">
            <v>0</v>
          </cell>
          <cell r="V218">
            <v>7</v>
          </cell>
          <cell r="W218">
            <v>31</v>
          </cell>
          <cell r="X218">
            <v>17</v>
          </cell>
          <cell r="Y218">
            <v>37</v>
          </cell>
          <cell r="Z218">
            <v>92</v>
          </cell>
          <cell r="AA218">
            <v>7</v>
          </cell>
          <cell r="AB218">
            <v>31</v>
          </cell>
          <cell r="AC218">
            <v>16</v>
          </cell>
          <cell r="AD218">
            <v>36</v>
          </cell>
          <cell r="AE218">
            <v>90</v>
          </cell>
          <cell r="AF218">
            <v>0</v>
          </cell>
          <cell r="AG218">
            <v>0</v>
          </cell>
          <cell r="AH218">
            <v>1</v>
          </cell>
          <cell r="AI218">
            <v>1</v>
          </cell>
          <cell r="AJ218">
            <v>2</v>
          </cell>
          <cell r="AK218">
            <v>7</v>
          </cell>
          <cell r="AL218">
            <v>31</v>
          </cell>
          <cell r="AM218">
            <v>17</v>
          </cell>
          <cell r="AN218">
            <v>37</v>
          </cell>
          <cell r="AO218">
            <v>92</v>
          </cell>
          <cell r="AP218">
            <v>7</v>
          </cell>
          <cell r="AQ218">
            <v>31</v>
          </cell>
          <cell r="AR218">
            <v>16</v>
          </cell>
          <cell r="AS218">
            <v>36</v>
          </cell>
          <cell r="AT218">
            <v>90</v>
          </cell>
          <cell r="AU218">
            <v>0</v>
          </cell>
          <cell r="AV218">
            <v>0</v>
          </cell>
          <cell r="AW218">
            <v>1</v>
          </cell>
          <cell r="AX218">
            <v>1</v>
          </cell>
          <cell r="AY218">
            <v>2</v>
          </cell>
          <cell r="AZ218">
            <v>7</v>
          </cell>
          <cell r="BA218">
            <v>31</v>
          </cell>
          <cell r="BB218">
            <v>17</v>
          </cell>
          <cell r="BC218">
            <v>37</v>
          </cell>
          <cell r="BD218">
            <v>92</v>
          </cell>
          <cell r="BE218">
            <v>7</v>
          </cell>
          <cell r="BF218">
            <v>31</v>
          </cell>
          <cell r="BG218">
            <v>16</v>
          </cell>
          <cell r="BH218">
            <v>36</v>
          </cell>
          <cell r="BI218">
            <v>90</v>
          </cell>
          <cell r="BJ218">
            <v>0</v>
          </cell>
          <cell r="BK218">
            <v>0</v>
          </cell>
        </row>
        <row r="219">
          <cell r="A219">
            <v>3636</v>
          </cell>
          <cell r="B219" t="str">
            <v>醍醐</v>
          </cell>
          <cell r="C219" t="str">
            <v>かがやき保育園</v>
          </cell>
          <cell r="D219">
            <v>3</v>
          </cell>
          <cell r="E219">
            <v>90</v>
          </cell>
          <cell r="F219">
            <v>2</v>
          </cell>
          <cell r="G219">
            <v>4</v>
          </cell>
          <cell r="H219">
            <v>30</v>
          </cell>
          <cell r="I219">
            <v>16</v>
          </cell>
          <cell r="J219">
            <v>39</v>
          </cell>
          <cell r="K219">
            <v>89</v>
          </cell>
          <cell r="L219">
            <v>4</v>
          </cell>
          <cell r="M219">
            <v>30</v>
          </cell>
          <cell r="N219">
            <v>16</v>
          </cell>
          <cell r="O219">
            <v>39</v>
          </cell>
          <cell r="P219">
            <v>89</v>
          </cell>
          <cell r="Q219">
            <v>0</v>
          </cell>
          <cell r="R219">
            <v>0</v>
          </cell>
          <cell r="S219">
            <v>0</v>
          </cell>
          <cell r="T219">
            <v>0</v>
          </cell>
          <cell r="U219">
            <v>0</v>
          </cell>
          <cell r="V219">
            <v>5</v>
          </cell>
          <cell r="W219">
            <v>29</v>
          </cell>
          <cell r="X219">
            <v>16</v>
          </cell>
          <cell r="Y219">
            <v>40</v>
          </cell>
          <cell r="Z219">
            <v>90</v>
          </cell>
          <cell r="AA219">
            <v>5</v>
          </cell>
          <cell r="AB219">
            <v>29</v>
          </cell>
          <cell r="AC219">
            <v>16</v>
          </cell>
          <cell r="AD219">
            <v>40</v>
          </cell>
          <cell r="AE219">
            <v>90</v>
          </cell>
          <cell r="AF219">
            <v>0</v>
          </cell>
          <cell r="AG219">
            <v>0</v>
          </cell>
          <cell r="AH219">
            <v>0</v>
          </cell>
          <cell r="AI219">
            <v>0</v>
          </cell>
          <cell r="AJ219">
            <v>0</v>
          </cell>
          <cell r="AK219">
            <v>6</v>
          </cell>
          <cell r="AL219">
            <v>29</v>
          </cell>
          <cell r="AM219">
            <v>16</v>
          </cell>
          <cell r="AN219">
            <v>40</v>
          </cell>
          <cell r="AO219">
            <v>91</v>
          </cell>
          <cell r="AP219">
            <v>5</v>
          </cell>
          <cell r="AQ219">
            <v>29</v>
          </cell>
          <cell r="AR219">
            <v>16</v>
          </cell>
          <cell r="AS219">
            <v>40</v>
          </cell>
          <cell r="AT219">
            <v>90</v>
          </cell>
          <cell r="AU219">
            <v>1</v>
          </cell>
          <cell r="AV219">
            <v>0</v>
          </cell>
          <cell r="AW219">
            <v>0</v>
          </cell>
          <cell r="AX219">
            <v>0</v>
          </cell>
          <cell r="AY219">
            <v>1</v>
          </cell>
          <cell r="AZ219">
            <v>6</v>
          </cell>
          <cell r="BA219">
            <v>29</v>
          </cell>
          <cell r="BB219">
            <v>17</v>
          </cell>
          <cell r="BC219">
            <v>40</v>
          </cell>
          <cell r="BD219">
            <v>92</v>
          </cell>
          <cell r="BE219">
            <v>6</v>
          </cell>
          <cell r="BF219">
            <v>28</v>
          </cell>
          <cell r="BG219">
            <v>16</v>
          </cell>
          <cell r="BH219">
            <v>40</v>
          </cell>
          <cell r="BI219">
            <v>90</v>
          </cell>
          <cell r="BJ219" t="str">
            <v xml:space="preserve"> </v>
          </cell>
          <cell r="BK219">
            <v>1</v>
          </cell>
        </row>
        <row r="220">
          <cell r="A220">
            <v>3829</v>
          </cell>
          <cell r="B220" t="str">
            <v>洛西</v>
          </cell>
          <cell r="C220" t="str">
            <v>新林保育所</v>
          </cell>
          <cell r="D220">
            <v>2</v>
          </cell>
          <cell r="E220">
            <v>120</v>
          </cell>
          <cell r="F220">
            <v>2</v>
          </cell>
          <cell r="G220">
            <v>12</v>
          </cell>
          <cell r="H220">
            <v>39</v>
          </cell>
          <cell r="I220">
            <v>27</v>
          </cell>
          <cell r="J220">
            <v>53</v>
          </cell>
          <cell r="K220">
            <v>131</v>
          </cell>
          <cell r="L220">
            <v>12</v>
          </cell>
          <cell r="M220">
            <v>33</v>
          </cell>
          <cell r="N220">
            <v>25</v>
          </cell>
          <cell r="O220">
            <v>50</v>
          </cell>
          <cell r="P220">
            <v>120</v>
          </cell>
          <cell r="Q220">
            <v>0</v>
          </cell>
          <cell r="R220">
            <v>6</v>
          </cell>
          <cell r="S220">
            <v>2</v>
          </cell>
          <cell r="T220">
            <v>3</v>
          </cell>
          <cell r="U220">
            <v>11</v>
          </cell>
          <cell r="V220">
            <v>12</v>
          </cell>
          <cell r="W220">
            <v>39</v>
          </cell>
          <cell r="X220">
            <v>27</v>
          </cell>
          <cell r="Y220">
            <v>54</v>
          </cell>
          <cell r="Z220">
            <v>132</v>
          </cell>
          <cell r="AA220">
            <v>12</v>
          </cell>
          <cell r="AB220">
            <v>33</v>
          </cell>
          <cell r="AC220">
            <v>25</v>
          </cell>
          <cell r="AD220">
            <v>50</v>
          </cell>
          <cell r="AE220">
            <v>120</v>
          </cell>
          <cell r="AF220">
            <v>0</v>
          </cell>
          <cell r="AG220">
            <v>6</v>
          </cell>
          <cell r="AH220">
            <v>2</v>
          </cell>
          <cell r="AI220">
            <v>4</v>
          </cell>
          <cell r="AJ220">
            <v>12</v>
          </cell>
          <cell r="AK220">
            <v>13</v>
          </cell>
          <cell r="AL220">
            <v>39</v>
          </cell>
          <cell r="AM220">
            <v>26</v>
          </cell>
          <cell r="AN220">
            <v>54</v>
          </cell>
          <cell r="AO220">
            <v>132</v>
          </cell>
          <cell r="AP220">
            <v>13</v>
          </cell>
          <cell r="AQ220">
            <v>33</v>
          </cell>
          <cell r="AR220">
            <v>24</v>
          </cell>
          <cell r="AS220">
            <v>50</v>
          </cell>
          <cell r="AT220">
            <v>120</v>
          </cell>
          <cell r="AU220">
            <v>0</v>
          </cell>
          <cell r="AV220">
            <v>6</v>
          </cell>
          <cell r="AW220">
            <v>2</v>
          </cell>
          <cell r="AX220">
            <v>4</v>
          </cell>
          <cell r="AY220">
            <v>12</v>
          </cell>
          <cell r="AZ220">
            <v>13</v>
          </cell>
          <cell r="BA220">
            <v>39</v>
          </cell>
          <cell r="BB220">
            <v>26</v>
          </cell>
          <cell r="BC220">
            <v>54</v>
          </cell>
          <cell r="BD220">
            <v>132</v>
          </cell>
          <cell r="BE220">
            <v>13</v>
          </cell>
          <cell r="BF220">
            <v>33</v>
          </cell>
          <cell r="BG220">
            <v>24</v>
          </cell>
          <cell r="BH220">
            <v>50</v>
          </cell>
          <cell r="BI220">
            <v>120</v>
          </cell>
          <cell r="BJ220">
            <v>0</v>
          </cell>
          <cell r="BK220">
            <v>6</v>
          </cell>
        </row>
        <row r="221">
          <cell r="A221">
            <v>3832</v>
          </cell>
          <cell r="B221" t="str">
            <v>洛西</v>
          </cell>
          <cell r="C221" t="str">
            <v>さふらん保育園</v>
          </cell>
          <cell r="D221">
            <v>3</v>
          </cell>
          <cell r="E221">
            <v>150</v>
          </cell>
          <cell r="F221">
            <v>1</v>
          </cell>
          <cell r="G221">
            <v>10</v>
          </cell>
          <cell r="H221">
            <v>49</v>
          </cell>
          <cell r="I221">
            <v>33</v>
          </cell>
          <cell r="J221">
            <v>62</v>
          </cell>
          <cell r="K221">
            <v>154</v>
          </cell>
          <cell r="L221">
            <v>10</v>
          </cell>
          <cell r="M221">
            <v>49</v>
          </cell>
          <cell r="N221">
            <v>30</v>
          </cell>
          <cell r="O221">
            <v>61</v>
          </cell>
          <cell r="P221">
            <v>150</v>
          </cell>
          <cell r="Q221">
            <v>0</v>
          </cell>
          <cell r="R221">
            <v>0</v>
          </cell>
          <cell r="S221">
            <v>3</v>
          </cell>
          <cell r="T221">
            <v>1</v>
          </cell>
          <cell r="U221">
            <v>4</v>
          </cell>
          <cell r="V221">
            <v>10</v>
          </cell>
          <cell r="W221">
            <v>49</v>
          </cell>
          <cell r="X221">
            <v>33</v>
          </cell>
          <cell r="Y221">
            <v>62</v>
          </cell>
          <cell r="Z221">
            <v>154</v>
          </cell>
          <cell r="AA221">
            <v>10</v>
          </cell>
          <cell r="AB221">
            <v>49</v>
          </cell>
          <cell r="AC221">
            <v>30</v>
          </cell>
          <cell r="AD221">
            <v>61</v>
          </cell>
          <cell r="AE221">
            <v>150</v>
          </cell>
          <cell r="AF221">
            <v>0</v>
          </cell>
          <cell r="AG221">
            <v>0</v>
          </cell>
          <cell r="AH221">
            <v>3</v>
          </cell>
          <cell r="AI221">
            <v>1</v>
          </cell>
          <cell r="AJ221">
            <v>4</v>
          </cell>
          <cell r="AK221">
            <v>11</v>
          </cell>
          <cell r="AL221">
            <v>49</v>
          </cell>
          <cell r="AM221">
            <v>33</v>
          </cell>
          <cell r="AN221">
            <v>61</v>
          </cell>
          <cell r="AO221">
            <v>154</v>
          </cell>
          <cell r="AP221">
            <v>11</v>
          </cell>
          <cell r="AQ221">
            <v>49</v>
          </cell>
          <cell r="AR221">
            <v>30</v>
          </cell>
          <cell r="AS221">
            <v>60</v>
          </cell>
          <cell r="AT221">
            <v>150</v>
          </cell>
          <cell r="AU221">
            <v>0</v>
          </cell>
          <cell r="AV221">
            <v>0</v>
          </cell>
          <cell r="AW221">
            <v>3</v>
          </cell>
          <cell r="AX221">
            <v>1</v>
          </cell>
          <cell r="AY221">
            <v>4</v>
          </cell>
          <cell r="AZ221">
            <v>13</v>
          </cell>
          <cell r="BA221">
            <v>51</v>
          </cell>
          <cell r="BB221">
            <v>33</v>
          </cell>
          <cell r="BC221">
            <v>61</v>
          </cell>
          <cell r="BD221">
            <v>158</v>
          </cell>
          <cell r="BE221">
            <v>11</v>
          </cell>
          <cell r="BF221">
            <v>49</v>
          </cell>
          <cell r="BG221">
            <v>30</v>
          </cell>
          <cell r="BH221">
            <v>60</v>
          </cell>
          <cell r="BI221">
            <v>150</v>
          </cell>
          <cell r="BJ221">
            <v>2</v>
          </cell>
          <cell r="BK221">
            <v>2</v>
          </cell>
        </row>
        <row r="222">
          <cell r="A222">
            <v>3834</v>
          </cell>
          <cell r="B222" t="str">
            <v>洛西</v>
          </cell>
          <cell r="C222" t="str">
            <v>大原野保育園</v>
          </cell>
          <cell r="D222">
            <v>3</v>
          </cell>
          <cell r="E222">
            <v>90</v>
          </cell>
          <cell r="F222">
            <v>3</v>
          </cell>
          <cell r="G222">
            <v>8</v>
          </cell>
          <cell r="H222">
            <v>33</v>
          </cell>
          <cell r="I222">
            <v>24</v>
          </cell>
          <cell r="J222">
            <v>34</v>
          </cell>
          <cell r="K222">
            <v>99</v>
          </cell>
          <cell r="L222">
            <v>8</v>
          </cell>
          <cell r="M222">
            <v>29</v>
          </cell>
          <cell r="N222">
            <v>20</v>
          </cell>
          <cell r="O222">
            <v>33</v>
          </cell>
          <cell r="P222">
            <v>90</v>
          </cell>
          <cell r="Q222">
            <v>0</v>
          </cell>
          <cell r="R222">
            <v>4</v>
          </cell>
          <cell r="S222">
            <v>4</v>
          </cell>
          <cell r="T222">
            <v>1</v>
          </cell>
          <cell r="U222">
            <v>9</v>
          </cell>
          <cell r="V222">
            <v>8</v>
          </cell>
          <cell r="W222">
            <v>33</v>
          </cell>
          <cell r="X222">
            <v>25</v>
          </cell>
          <cell r="Y222">
            <v>35</v>
          </cell>
          <cell r="Z222">
            <v>101</v>
          </cell>
          <cell r="AA222">
            <v>8</v>
          </cell>
          <cell r="AB222">
            <v>29</v>
          </cell>
          <cell r="AC222">
            <v>20</v>
          </cell>
          <cell r="AD222">
            <v>33</v>
          </cell>
          <cell r="AE222">
            <v>90</v>
          </cell>
          <cell r="AF222">
            <v>0</v>
          </cell>
          <cell r="AG222">
            <v>4</v>
          </cell>
          <cell r="AH222">
            <v>5</v>
          </cell>
          <cell r="AI222">
            <v>2</v>
          </cell>
          <cell r="AJ222">
            <v>11</v>
          </cell>
          <cell r="AK222">
            <v>9</v>
          </cell>
          <cell r="AL222">
            <v>33</v>
          </cell>
          <cell r="AM222">
            <v>25</v>
          </cell>
          <cell r="AN222">
            <v>34</v>
          </cell>
          <cell r="AO222">
            <v>101</v>
          </cell>
          <cell r="AP222">
            <v>9</v>
          </cell>
          <cell r="AQ222">
            <v>29</v>
          </cell>
          <cell r="AR222">
            <v>20</v>
          </cell>
          <cell r="AS222">
            <v>32</v>
          </cell>
          <cell r="AT222">
            <v>90</v>
          </cell>
          <cell r="AU222">
            <v>0</v>
          </cell>
          <cell r="AV222">
            <v>4</v>
          </cell>
          <cell r="AW222">
            <v>5</v>
          </cell>
          <cell r="AX222">
            <v>2</v>
          </cell>
          <cell r="AY222">
            <v>11</v>
          </cell>
          <cell r="AZ222">
            <v>9</v>
          </cell>
          <cell r="BA222">
            <v>33</v>
          </cell>
          <cell r="BB222">
            <v>25</v>
          </cell>
          <cell r="BC222">
            <v>34</v>
          </cell>
          <cell r="BD222">
            <v>101</v>
          </cell>
          <cell r="BE222">
            <v>9</v>
          </cell>
          <cell r="BF222">
            <v>29</v>
          </cell>
          <cell r="BG222">
            <v>20</v>
          </cell>
          <cell r="BH222">
            <v>32</v>
          </cell>
          <cell r="BI222">
            <v>90</v>
          </cell>
          <cell r="BJ222">
            <v>0</v>
          </cell>
          <cell r="BK222">
            <v>4</v>
          </cell>
        </row>
        <row r="223">
          <cell r="A223">
            <v>3836</v>
          </cell>
          <cell r="B223" t="str">
            <v>洛西</v>
          </cell>
          <cell r="C223" t="str">
            <v>福西保育園</v>
          </cell>
          <cell r="D223">
            <v>3</v>
          </cell>
          <cell r="E223">
            <v>150</v>
          </cell>
          <cell r="F223">
            <v>1</v>
          </cell>
          <cell r="G223">
            <v>14</v>
          </cell>
          <cell r="H223">
            <v>54</v>
          </cell>
          <cell r="I223">
            <v>33</v>
          </cell>
          <cell r="J223">
            <v>64</v>
          </cell>
          <cell r="K223">
            <v>165</v>
          </cell>
          <cell r="L223">
            <v>14</v>
          </cell>
          <cell r="M223">
            <v>46</v>
          </cell>
          <cell r="N223">
            <v>27</v>
          </cell>
          <cell r="O223">
            <v>63</v>
          </cell>
          <cell r="P223">
            <v>150</v>
          </cell>
          <cell r="Q223">
            <v>0</v>
          </cell>
          <cell r="R223">
            <v>8</v>
          </cell>
          <cell r="S223">
            <v>6</v>
          </cell>
          <cell r="T223">
            <v>1</v>
          </cell>
          <cell r="U223">
            <v>15</v>
          </cell>
          <cell r="V223">
            <v>14</v>
          </cell>
          <cell r="W223">
            <v>54</v>
          </cell>
          <cell r="X223">
            <v>33</v>
          </cell>
          <cell r="Y223">
            <v>64</v>
          </cell>
          <cell r="Z223">
            <v>165</v>
          </cell>
          <cell r="AA223">
            <v>14</v>
          </cell>
          <cell r="AB223">
            <v>46</v>
          </cell>
          <cell r="AC223">
            <v>27</v>
          </cell>
          <cell r="AD223">
            <v>63</v>
          </cell>
          <cell r="AE223">
            <v>150</v>
          </cell>
          <cell r="AF223">
            <v>0</v>
          </cell>
          <cell r="AG223">
            <v>8</v>
          </cell>
          <cell r="AH223">
            <v>6</v>
          </cell>
          <cell r="AI223">
            <v>1</v>
          </cell>
          <cell r="AJ223">
            <v>15</v>
          </cell>
          <cell r="AK223">
            <v>14</v>
          </cell>
          <cell r="AL223">
            <v>53</v>
          </cell>
          <cell r="AM223">
            <v>33</v>
          </cell>
          <cell r="AN223">
            <v>65</v>
          </cell>
          <cell r="AO223">
            <v>165</v>
          </cell>
          <cell r="AP223">
            <v>14</v>
          </cell>
          <cell r="AQ223">
            <v>46</v>
          </cell>
          <cell r="AR223">
            <v>27</v>
          </cell>
          <cell r="AS223">
            <v>63</v>
          </cell>
          <cell r="AT223">
            <v>150</v>
          </cell>
          <cell r="AU223">
            <v>0</v>
          </cell>
          <cell r="AV223">
            <v>7</v>
          </cell>
          <cell r="AW223">
            <v>6</v>
          </cell>
          <cell r="AX223">
            <v>2</v>
          </cell>
          <cell r="AY223">
            <v>15</v>
          </cell>
          <cell r="AZ223">
            <v>14</v>
          </cell>
          <cell r="BA223">
            <v>53</v>
          </cell>
          <cell r="BB223">
            <v>33</v>
          </cell>
          <cell r="BC223">
            <v>67</v>
          </cell>
          <cell r="BD223">
            <v>167</v>
          </cell>
          <cell r="BE223">
            <v>14</v>
          </cell>
          <cell r="BF223">
            <v>46</v>
          </cell>
          <cell r="BG223">
            <v>27</v>
          </cell>
          <cell r="BH223">
            <v>63</v>
          </cell>
          <cell r="BI223">
            <v>150</v>
          </cell>
          <cell r="BJ223">
            <v>0</v>
          </cell>
          <cell r="BK223">
            <v>7</v>
          </cell>
        </row>
        <row r="224">
          <cell r="A224">
            <v>3838</v>
          </cell>
          <cell r="B224" t="str">
            <v>洛西</v>
          </cell>
          <cell r="C224" t="str">
            <v>竹の里保育園</v>
          </cell>
          <cell r="D224">
            <v>3</v>
          </cell>
          <cell r="E224">
            <v>180</v>
          </cell>
          <cell r="F224">
            <v>1</v>
          </cell>
          <cell r="G224">
            <v>11</v>
          </cell>
          <cell r="H224">
            <v>52</v>
          </cell>
          <cell r="I224">
            <v>39</v>
          </cell>
          <cell r="J224">
            <v>77</v>
          </cell>
          <cell r="K224">
            <v>179</v>
          </cell>
          <cell r="L224">
            <v>11</v>
          </cell>
          <cell r="M224">
            <v>52</v>
          </cell>
          <cell r="N224">
            <v>39</v>
          </cell>
          <cell r="O224">
            <v>77</v>
          </cell>
          <cell r="P224">
            <v>179</v>
          </cell>
          <cell r="Q224">
            <v>0</v>
          </cell>
          <cell r="R224">
            <v>0</v>
          </cell>
          <cell r="S224">
            <v>0</v>
          </cell>
          <cell r="T224">
            <v>0</v>
          </cell>
          <cell r="U224">
            <v>0</v>
          </cell>
          <cell r="V224">
            <v>11</v>
          </cell>
          <cell r="W224">
            <v>53</v>
          </cell>
          <cell r="X224">
            <v>38</v>
          </cell>
          <cell r="Y224">
            <v>77</v>
          </cell>
          <cell r="Z224">
            <v>179</v>
          </cell>
          <cell r="AA224">
            <v>11</v>
          </cell>
          <cell r="AB224">
            <v>53</v>
          </cell>
          <cell r="AC224">
            <v>38</v>
          </cell>
          <cell r="AD224">
            <v>77</v>
          </cell>
          <cell r="AE224">
            <v>179</v>
          </cell>
          <cell r="AF224">
            <v>0</v>
          </cell>
          <cell r="AG224">
            <v>0</v>
          </cell>
          <cell r="AH224">
            <v>0</v>
          </cell>
          <cell r="AI224">
            <v>0</v>
          </cell>
          <cell r="AJ224">
            <v>0</v>
          </cell>
          <cell r="AK224">
            <v>11</v>
          </cell>
          <cell r="AL224">
            <v>53</v>
          </cell>
          <cell r="AM224">
            <v>38</v>
          </cell>
          <cell r="AN224">
            <v>77</v>
          </cell>
          <cell r="AO224">
            <v>179</v>
          </cell>
          <cell r="AP224">
            <v>11</v>
          </cell>
          <cell r="AQ224">
            <v>53</v>
          </cell>
          <cell r="AR224">
            <v>38</v>
          </cell>
          <cell r="AS224">
            <v>77</v>
          </cell>
          <cell r="AT224">
            <v>179</v>
          </cell>
          <cell r="AU224">
            <v>0</v>
          </cell>
          <cell r="AV224">
            <v>0</v>
          </cell>
          <cell r="AW224">
            <v>0</v>
          </cell>
          <cell r="AX224">
            <v>0</v>
          </cell>
          <cell r="AY224">
            <v>0</v>
          </cell>
          <cell r="AZ224">
            <v>11</v>
          </cell>
          <cell r="BA224">
            <v>53</v>
          </cell>
          <cell r="BB224">
            <v>38</v>
          </cell>
          <cell r="BC224">
            <v>78</v>
          </cell>
          <cell r="BD224">
            <v>180</v>
          </cell>
          <cell r="BE224">
            <v>11</v>
          </cell>
          <cell r="BF224">
            <v>53</v>
          </cell>
          <cell r="BG224">
            <v>38</v>
          </cell>
          <cell r="BH224">
            <v>78</v>
          </cell>
          <cell r="BI224">
            <v>180</v>
          </cell>
          <cell r="BJ224">
            <v>0</v>
          </cell>
          <cell r="BK224">
            <v>0</v>
          </cell>
        </row>
        <row r="225">
          <cell r="A225">
            <v>3839</v>
          </cell>
          <cell r="B225" t="str">
            <v>洛西</v>
          </cell>
          <cell r="C225" t="str">
            <v>上里竹の子保育園</v>
          </cell>
          <cell r="D225">
            <v>3</v>
          </cell>
          <cell r="E225">
            <v>90</v>
          </cell>
          <cell r="F225">
            <v>1</v>
          </cell>
          <cell r="G225">
            <v>4</v>
          </cell>
          <cell r="H225">
            <v>26</v>
          </cell>
          <cell r="I225">
            <v>17</v>
          </cell>
          <cell r="J225">
            <v>42</v>
          </cell>
          <cell r="K225">
            <v>89</v>
          </cell>
          <cell r="L225">
            <v>4</v>
          </cell>
          <cell r="M225">
            <v>26</v>
          </cell>
          <cell r="N225">
            <v>17</v>
          </cell>
          <cell r="O225">
            <v>42</v>
          </cell>
          <cell r="P225">
            <v>89</v>
          </cell>
          <cell r="Q225">
            <v>0</v>
          </cell>
          <cell r="R225">
            <v>0</v>
          </cell>
          <cell r="S225">
            <v>0</v>
          </cell>
          <cell r="T225">
            <v>0</v>
          </cell>
          <cell r="U225">
            <v>0</v>
          </cell>
          <cell r="V225">
            <v>4</v>
          </cell>
          <cell r="W225">
            <v>27</v>
          </cell>
          <cell r="X225">
            <v>17</v>
          </cell>
          <cell r="Y225">
            <v>42</v>
          </cell>
          <cell r="Z225">
            <v>90</v>
          </cell>
          <cell r="AA225">
            <v>4</v>
          </cell>
          <cell r="AB225">
            <v>27</v>
          </cell>
          <cell r="AC225">
            <v>17</v>
          </cell>
          <cell r="AD225">
            <v>42</v>
          </cell>
          <cell r="AE225">
            <v>90</v>
          </cell>
          <cell r="AF225">
            <v>0</v>
          </cell>
          <cell r="AG225">
            <v>0</v>
          </cell>
          <cell r="AH225">
            <v>0</v>
          </cell>
          <cell r="AI225">
            <v>0</v>
          </cell>
          <cell r="AJ225">
            <v>0</v>
          </cell>
          <cell r="AK225">
            <v>5</v>
          </cell>
          <cell r="AL225">
            <v>28</v>
          </cell>
          <cell r="AM225">
            <v>18</v>
          </cell>
          <cell r="AN225">
            <v>42</v>
          </cell>
          <cell r="AO225">
            <v>93</v>
          </cell>
          <cell r="AP225">
            <v>4</v>
          </cell>
          <cell r="AQ225">
            <v>27</v>
          </cell>
          <cell r="AR225">
            <v>17</v>
          </cell>
          <cell r="AS225">
            <v>42</v>
          </cell>
          <cell r="AT225">
            <v>90</v>
          </cell>
          <cell r="AU225">
            <v>1</v>
          </cell>
          <cell r="AV225">
            <v>1</v>
          </cell>
          <cell r="AW225">
            <v>1</v>
          </cell>
          <cell r="AX225">
            <v>0</v>
          </cell>
          <cell r="AY225">
            <v>3</v>
          </cell>
          <cell r="AZ225">
            <v>6</v>
          </cell>
          <cell r="BA225">
            <v>28</v>
          </cell>
          <cell r="BB225">
            <v>18</v>
          </cell>
          <cell r="BC225">
            <v>42</v>
          </cell>
          <cell r="BD225">
            <v>94</v>
          </cell>
          <cell r="BE225">
            <v>4</v>
          </cell>
          <cell r="BF225">
            <v>27</v>
          </cell>
          <cell r="BG225">
            <v>17</v>
          </cell>
          <cell r="BH225">
            <v>42</v>
          </cell>
          <cell r="BI225">
            <v>90</v>
          </cell>
          <cell r="BJ225">
            <v>2</v>
          </cell>
          <cell r="BK225">
            <v>1</v>
          </cell>
        </row>
      </sheetData>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10CB30-28E6-48D2-8B56-05A7B47A5BF8}" name="栄養管理" displayName="栄養管理" ref="Z2:AC11" totalsRowShown="0" headerRowDxfId="20" dataDxfId="19" tableBorderDxfId="18" dataCellStyle="標準 4 2">
  <autoFilter ref="Z2:AC11" xr:uid="{4D10CB30-28E6-48D2-8B56-05A7B47A5BF8}"/>
  <tableColumns count="4">
    <tableColumn id="1" xr3:uid="{7FF36326-26FF-4AC6-9CDD-EB20B010ABBE}" name="列1" dataDxfId="17" dataCellStyle="標準 4 2"/>
    <tableColumn id="2" xr3:uid="{E341003B-6E7A-4FF6-A172-56DFDABBAB5B}" name="列2" dataDxfId="16" dataCellStyle="標準 4 2"/>
    <tableColumn id="3" xr3:uid="{30942BC7-8EDC-4707-A158-55C1B472466E}" name="列3" dataDxfId="15" dataCellStyle="標準 4 2"/>
    <tableColumn id="4" xr3:uid="{FF7BCE3C-F6AD-44E9-9EDB-313DC555B42B}" name="列4" dataDxfId="14"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45876B-92CD-40E2-9C22-35AFF62C657F}" name="単価" displayName="単価" ref="F2:W15" totalsRowShown="0" dataDxfId="13" tableBorderDxfId="12" dataCellStyle="標準 4 2">
  <autoFilter ref="F2:W15" xr:uid="{E845876B-92CD-40E2-9C22-35AFF62C657F}"/>
  <tableColumns count="18">
    <tableColumn id="1" xr3:uid="{E851F799-7722-4756-963E-1BD6D030D6BB}" name="列1" dataDxfId="11">
      <calculatedColumnFormula>D3&amp;E3</calculatedColumnFormula>
    </tableColumn>
    <tableColumn id="2" xr3:uid="{40930F08-F975-4862-B83C-A37D079FE7F1}" name="列2" dataDxfId="10" dataCellStyle="標準 4 2"/>
    <tableColumn id="3" xr3:uid="{12974A40-607F-4529-905F-F5840E14CD68}" name="列3" dataDxfId="9" dataCellStyle="標準 4 2"/>
    <tableColumn id="4" xr3:uid="{9C10139E-E888-4825-89DB-A9B85C9E89E5}" name="列4" dataDxfId="8" dataCellStyle="標準 4 2"/>
    <tableColumn id="5" xr3:uid="{FB3B94B0-3BCF-4239-890B-D8EF7BB06DF9}" name="列5" dataDxfId="7" dataCellStyle="標準 4 2"/>
    <tableColumn id="6" xr3:uid="{39ABB9BB-AFCF-439A-BF24-A5DA05AFEBD7}" name="列6"/>
    <tableColumn id="7" xr3:uid="{834B9447-1B6C-403D-BB07-C534062CC01D}" name="列7"/>
    <tableColumn id="8" xr3:uid="{276EF9E8-A683-4085-8CB1-4AB1C0B8914A}" name="列8"/>
    <tableColumn id="9" xr3:uid="{43C3D425-A02C-4CAA-896D-7620385B6A30}" name="列9"/>
    <tableColumn id="10" xr3:uid="{19101C5D-4CB7-46CE-BFC6-EE0501880200}" name="列10"/>
    <tableColumn id="11" xr3:uid="{D39B8EF8-D88B-4713-87AA-4D5634B3DFC6}" name="列11"/>
    <tableColumn id="12" xr3:uid="{11DBA3C7-39F2-4255-8F5A-962604D1D966}" name="列12" dataDxfId="6" dataCellStyle="標準 4 2"/>
    <tableColumn id="13" xr3:uid="{FDE0530C-4F3C-4C16-BF72-0599A1D7B739}" name="列13" dataDxfId="5"/>
    <tableColumn id="14" xr3:uid="{CB741B37-B029-471A-845D-8EED4D7842BC}" name="列14" dataDxfId="4" dataCellStyle="標準 4 2"/>
    <tableColumn id="15" xr3:uid="{867D72B1-56A3-4073-BB0E-C3A43846D791}" name="列15" dataDxfId="3" dataCellStyle="標準 4 2"/>
    <tableColumn id="16" xr3:uid="{62A241AE-4EE5-4353-9152-BE55C1DA520D}" name="列16" dataDxfId="2" dataCellStyle="標準 4 2"/>
    <tableColumn id="17" xr3:uid="{E5F56917-98F4-49B0-84B7-DAB0FF49398C}" name="列17" dataDxfId="1" dataCellStyle="標準 4 2"/>
    <tableColumn id="18" xr3:uid="{64515FE9-12A8-4AC3-B4A9-2D2FCCB25497}" name="列18" dataDxfId="0"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F9642-D8D1-4EF1-B8D8-8D9198FED9D3}">
  <sheetPr>
    <pageSetUpPr fitToPage="1"/>
  </sheetPr>
  <dimension ref="A1:I47"/>
  <sheetViews>
    <sheetView tabSelected="1" view="pageBreakPreview" zoomScale="85" zoomScaleNormal="85" zoomScaleSheetLayoutView="85" workbookViewId="0"/>
  </sheetViews>
  <sheetFormatPr defaultRowHeight="16.5"/>
  <cols>
    <col min="1" max="1" width="3.5" style="332" customWidth="1"/>
    <col min="2" max="2" width="3.25" style="332" customWidth="1"/>
    <col min="3" max="3" width="10.25" style="332" customWidth="1"/>
    <col min="4" max="4" width="39.5" style="332" customWidth="1"/>
    <col min="5" max="7" width="9" style="332"/>
    <col min="8" max="8" width="17.375" style="332" customWidth="1"/>
    <col min="9" max="9" width="21.375" style="332" bestFit="1" customWidth="1"/>
    <col min="10" max="16384" width="9" style="332"/>
  </cols>
  <sheetData>
    <row r="1" spans="1:5">
      <c r="A1" s="332" t="s">
        <v>242</v>
      </c>
    </row>
    <row r="2" spans="1:5" ht="17.25" thickBot="1">
      <c r="B2" s="332" t="s">
        <v>241</v>
      </c>
    </row>
    <row r="3" spans="1:5" ht="17.25" thickBot="1">
      <c r="B3" s="342" t="s">
        <v>240</v>
      </c>
      <c r="C3" s="341"/>
      <c r="D3" s="459"/>
    </row>
    <row r="4" spans="1:5" ht="17.25" thickBot="1">
      <c r="B4" s="342" t="s">
        <v>239</v>
      </c>
      <c r="C4" s="341"/>
      <c r="D4" s="460"/>
    </row>
    <row r="5" spans="1:5" ht="17.25" thickBot="1">
      <c r="B5" s="342" t="s">
        <v>238</v>
      </c>
      <c r="C5" s="341"/>
      <c r="D5" s="459"/>
    </row>
    <row r="7" spans="1:5">
      <c r="B7" s="332" t="s">
        <v>236</v>
      </c>
    </row>
    <row r="8" spans="1:5" ht="17.25" thickBot="1">
      <c r="C8" s="332" t="s">
        <v>235</v>
      </c>
    </row>
    <row r="9" spans="1:5" ht="17.25" thickBot="1">
      <c r="D9" s="459"/>
    </row>
    <row r="10" spans="1:5" ht="17.25" thickBot="1">
      <c r="C10" s="332" t="s">
        <v>234</v>
      </c>
    </row>
    <row r="11" spans="1:5" ht="17.25" thickBot="1">
      <c r="D11" s="459"/>
    </row>
    <row r="12" spans="1:5" ht="17.25" thickBot="1">
      <c r="C12" s="332" t="s">
        <v>233</v>
      </c>
    </row>
    <row r="13" spans="1:5" ht="17.25" thickBot="1">
      <c r="D13" s="459"/>
      <c r="E13" s="332" t="str">
        <f>IF(D11='【リスト】 (2)'!$B$3,"←記入は不要です","")</f>
        <v/>
      </c>
    </row>
    <row r="14" spans="1:5" ht="17.25" thickBot="1">
      <c r="C14" s="332" t="s">
        <v>232</v>
      </c>
    </row>
    <row r="15" spans="1:5" ht="17.25" thickBot="1">
      <c r="D15" s="459"/>
    </row>
    <row r="16" spans="1:5" ht="17.25" thickBot="1">
      <c r="C16" s="332" t="s">
        <v>231</v>
      </c>
    </row>
    <row r="17" spans="2:5" ht="17.25" thickBot="1">
      <c r="D17" s="459"/>
      <c r="E17" s="332" t="str">
        <f>IF(D15='【リスト】 (2)'!$B$3,"←記入は不要です","")</f>
        <v/>
      </c>
    </row>
    <row r="18" spans="2:5" ht="17.25" thickBot="1">
      <c r="C18" s="332" t="s">
        <v>230</v>
      </c>
    </row>
    <row r="19" spans="2:5" ht="17.25" thickBot="1">
      <c r="D19" s="459"/>
    </row>
    <row r="20" spans="2:5" ht="17.25" thickBot="1">
      <c r="C20" s="332" t="s">
        <v>229</v>
      </c>
    </row>
    <row r="21" spans="2:5" ht="17.25" thickBot="1">
      <c r="D21" s="459"/>
      <c r="E21" s="332" t="str">
        <f>IF(D19='【リスト】 (2)'!$B$3,"←記入は不要です","")</f>
        <v/>
      </c>
    </row>
    <row r="23" spans="2:5" ht="17.25" thickBot="1">
      <c r="B23" s="332" t="s">
        <v>228</v>
      </c>
    </row>
    <row r="24" spans="2:5" ht="17.25" thickBot="1">
      <c r="B24" s="342" t="s">
        <v>55</v>
      </c>
      <c r="C24" s="341"/>
      <c r="D24" s="459"/>
    </row>
    <row r="25" spans="2:5" ht="17.25" thickBot="1">
      <c r="B25" s="342" t="s">
        <v>56</v>
      </c>
      <c r="C25" s="341"/>
      <c r="D25" s="459"/>
    </row>
    <row r="26" spans="2:5" ht="17.25" thickBot="1">
      <c r="B26" s="342" t="s">
        <v>227</v>
      </c>
      <c r="C26" s="341"/>
      <c r="D26" s="459"/>
    </row>
    <row r="28" spans="2:5" ht="17.25" thickBot="1">
      <c r="B28" s="332" t="s">
        <v>225</v>
      </c>
    </row>
    <row r="29" spans="2:5" ht="17.25" thickBot="1">
      <c r="D29" s="461"/>
    </row>
    <row r="30" spans="2:5">
      <c r="D30" s="340" t="str">
        <f>IF(D29='【リスト】 (2)'!$D$3,"「該当する」は例外的な取扱いです。本当に該当するか再度ご確認ください","")</f>
        <v/>
      </c>
    </row>
    <row r="31" spans="2:5">
      <c r="B31" s="332" t="s">
        <v>223</v>
      </c>
      <c r="D31" s="340"/>
    </row>
    <row r="32" spans="2:5" ht="17.25" thickBot="1">
      <c r="C32" s="332" t="s">
        <v>222</v>
      </c>
    </row>
    <row r="33" spans="2:9" ht="17.25" thickBot="1">
      <c r="D33" s="462"/>
      <c r="E33" s="332" t="str">
        <f>IF(D25='【リスト】 (2)'!$C$3,"←記入は不要です","")</f>
        <v/>
      </c>
    </row>
    <row r="35" spans="2:9" ht="20.25" thickBot="1">
      <c r="B35" s="339" t="str">
        <f>IF(AND(D3&lt;&gt;"",D4&lt;&gt;"",D5&lt;&gt;"",D9&lt;&gt;"",OR(AND(D11='【リスト】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337" t="s">
        <v>220</v>
      </c>
      <c r="D36" s="336"/>
      <c r="E36" s="336"/>
      <c r="F36" s="335"/>
      <c r="G36" s="334"/>
      <c r="H36" s="333" t="str">
        <f>IF($B$35='【リスト】 (2)'!$F$3,"-",IF(OR(D25='【リスト】 (2)'!$C$2,D26='【リスト】 (2)'!$C$2),"●",""))</f>
        <v>-</v>
      </c>
      <c r="I36" s="338"/>
    </row>
    <row r="37" spans="2:9" customFormat="1" ht="36" customHeight="1" thickBot="1">
      <c r="C37" s="337" t="s">
        <v>219</v>
      </c>
      <c r="D37" s="336"/>
      <c r="E37" s="336"/>
      <c r="F37" s="335"/>
      <c r="G37" s="334"/>
      <c r="H37" s="333" t="str">
        <f>IF($B$35='【リスト】 (2)'!$F$3,"-",IF(OR(D24='【リスト】 (2)'!$C$2,D25='【リスト】 (2)'!$C$2),"●",""))</f>
        <v>-</v>
      </c>
      <c r="I37" s="338"/>
    </row>
    <row r="38" spans="2:9" customFormat="1" ht="36" customHeight="1" thickBot="1">
      <c r="C38" s="337" t="s">
        <v>218</v>
      </c>
      <c r="D38" s="336"/>
      <c r="E38" s="336"/>
      <c r="F38" s="335"/>
      <c r="G38" s="334"/>
      <c r="H38" s="333" t="str">
        <f>IF($B$35='【リスト】 (2)'!$F$3,"-",IF(D26='【リスト】 (2)'!$C$2,"●",""))</f>
        <v>-</v>
      </c>
      <c r="I38" s="338"/>
    </row>
    <row r="39" spans="2:9" customFormat="1" ht="36" customHeight="1" thickBot="1">
      <c r="C39" s="337" t="s">
        <v>217</v>
      </c>
      <c r="D39" s="336"/>
      <c r="E39" s="336"/>
      <c r="F39" s="335"/>
      <c r="G39" s="334"/>
      <c r="H39" s="333" t="str">
        <f>IF($B$35='【リスト】 (2)'!$F$3,"-",IF(OR(D24='【リスト】 (2)'!$C$2,D25='【リスト】 (2)'!$C$2,D26='【リスト】 (2)'!$C$2),"●",""))</f>
        <v>-</v>
      </c>
    </row>
    <row r="40" spans="2:9" customFormat="1" ht="36" customHeight="1" thickBot="1">
      <c r="C40" s="337" t="s">
        <v>216</v>
      </c>
      <c r="D40" s="336"/>
      <c r="E40" s="336"/>
      <c r="F40" s="335"/>
      <c r="G40" s="334"/>
      <c r="H40" s="333" t="str">
        <f>IF($B$35='【リスト】 (2)'!$F$3,"-",IF(OR(D24='【リスト】 (2)'!$C$3,D26='【リスト】 (2)'!$C$2),"",IF(OR(D11&lt;&gt;'【リスト】 (2)'!$B$2,D13&lt;&gt;'【リスト】 (2)'!$B$2),"●","")))</f>
        <v>-</v>
      </c>
    </row>
    <row r="41" spans="2:9" customFormat="1" ht="36" customHeight="1" thickBot="1">
      <c r="C41" s="337" t="s">
        <v>628</v>
      </c>
      <c r="D41" s="336"/>
      <c r="E41" s="336"/>
      <c r="F41" s="335"/>
      <c r="G41" s="334"/>
      <c r="H41" s="333" t="str">
        <f>IF($B$35='【リスト】 (2)'!$F$3,"-",IF(H40="●","●",""))</f>
        <v>-</v>
      </c>
    </row>
    <row r="42" spans="2:9" customFormat="1" ht="36" customHeight="1" thickBot="1">
      <c r="C42" s="337" t="s">
        <v>215</v>
      </c>
      <c r="D42" s="336"/>
      <c r="E42" s="336"/>
      <c r="F42" s="335"/>
      <c r="G42" s="334"/>
      <c r="H42" s="333" t="str">
        <f>IF($B$35='【リスト】 (2)'!$F$3,"-",IF(D26='【リスト】 (2)'!$C$3,"","●"))</f>
        <v>-</v>
      </c>
    </row>
    <row r="43" spans="2:9" customFormat="1" ht="36" customHeight="1" thickBot="1">
      <c r="C43" s="337" t="s">
        <v>214</v>
      </c>
      <c r="D43" s="336"/>
      <c r="E43" s="336"/>
      <c r="F43" s="335"/>
      <c r="G43" s="334"/>
      <c r="H43" s="333" t="str">
        <f>IF($B$35='【リスト】 (2)'!$F$3,"-",IF(AND(D25='【リスト】 (2)'!$C$3,D26='【リスト】 (2)'!$C$3),"",
IF(AND(D25='【リスト】 (2)'!$C$2,OR(D15&lt;&gt;'【リスト】 (2)'!$B$2,D17&lt;&gt;'【リスト】 (2)'!$B$2)),"●",
IF(AND(D26='【リスト】 (2)'!$C$2,OR(D19&lt;&gt;'【リスト】 (2)'!$B$2,D21&lt;&gt;'【リスト】 (2)'!$B$2)),"●",""))))</f>
        <v>-</v>
      </c>
    </row>
    <row r="44" spans="2:9" customFormat="1" ht="36" customHeight="1" thickBot="1">
      <c r="C44" s="337" t="s">
        <v>213</v>
      </c>
      <c r="D44" s="336"/>
      <c r="E44" s="336"/>
      <c r="F44" s="335"/>
      <c r="G44" s="334"/>
      <c r="H44" s="333" t="str">
        <f>IF($B$35='【リスト】 (2)'!$F$3,"-",IF(H43="●","●",""))</f>
        <v>-</v>
      </c>
    </row>
    <row r="45" spans="2:9" customFormat="1" ht="36" customHeight="1" thickBot="1">
      <c r="C45" s="337" t="s">
        <v>212</v>
      </c>
      <c r="D45" s="336"/>
      <c r="E45" s="336"/>
      <c r="F45" s="335"/>
      <c r="G45" s="334"/>
      <c r="H45" s="333" t="str">
        <f>IF($B$35='【リスト】 (2)'!$F$3,"-",IF(AND(D33='【リスト】 (2)'!$E$3,H44="●"),"●",""))</f>
        <v>-</v>
      </c>
    </row>
    <row r="46" spans="2:9" customFormat="1" ht="36" customHeight="1" thickBot="1">
      <c r="C46" s="337" t="s">
        <v>211</v>
      </c>
      <c r="D46" s="336"/>
      <c r="E46" s="336"/>
      <c r="F46" s="335"/>
      <c r="G46" s="334"/>
      <c r="H46" s="333" t="str">
        <f>IF($B$35='【リスト】 (2)'!$F$3,"-",IF(AND(OR(D25='【リスト】 (2)'!$C$2,D26='【リスト】 (2)'!$C$2),H43="",H44="",H45=""),"●",""))</f>
        <v>-</v>
      </c>
    </row>
    <row r="47" spans="2:9" customFormat="1" ht="36" customHeight="1" thickBot="1">
      <c r="C47" s="337" t="s">
        <v>210</v>
      </c>
      <c r="D47" s="336"/>
      <c r="E47" s="336"/>
      <c r="F47" s="335"/>
      <c r="G47" s="334"/>
      <c r="H47" s="333" t="str">
        <f>IF($B$35='【リスト】 (2)'!$F$3,"-",IF(D29='【リスト】 (2)'!$D$3,"●",""))</f>
        <v>-</v>
      </c>
    </row>
  </sheetData>
  <sheetProtection algorithmName="SHA-512" hashValue="x5jWuLOHMoxC7SEiWK4HnqaG2Lypih2RDz08nzIVQZbvH0fKk3M6A7ive3h6tbflX2Wa3N2bPnXbzh1llkk3DQ==" saltValue="L9hAsvFMsNOkM97XzbCj/A==" spinCount="100000" sheet="1" objects="1" scenarios="1"/>
  <phoneticPr fontId="4"/>
  <conditionalFormatting sqref="D13">
    <cfRule type="expression" dxfId="31" priority="4">
      <formula>E13&lt;&gt;""</formula>
    </cfRule>
  </conditionalFormatting>
  <conditionalFormatting sqref="D17">
    <cfRule type="expression" dxfId="30" priority="3">
      <formula>E17&lt;&gt;""</formula>
    </cfRule>
  </conditionalFormatting>
  <conditionalFormatting sqref="D21">
    <cfRule type="expression" dxfId="29" priority="2">
      <formula>E21&lt;&gt;""</formula>
    </cfRule>
  </conditionalFormatting>
  <conditionalFormatting sqref="D33">
    <cfRule type="expression" dxfId="28"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D534D8B-41BB-4CC3-99FC-F909A7C29970}">
          <x14:formula1>
            <xm:f>'【リスト】 (2)'!$E$2:$E$3</xm:f>
          </x14:formula1>
          <xm:sqref>D33</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8BBBECF9-7AAF-40EB-B15D-468E9D2ECCA5}">
          <x14:formula1>
            <xm:f>'【リスト】 (2)'!$A$2:$A$11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56EF9-861C-4B91-B7D2-7311D2062BD7}">
  <sheetPr>
    <pageSetUpPr fitToPage="1"/>
  </sheetPr>
  <dimension ref="A1:AX95"/>
  <sheetViews>
    <sheetView showGridLines="0" view="pageBreakPreview" zoomScale="40" zoomScaleNormal="100" zoomScaleSheetLayoutView="40" workbookViewId="0">
      <selection activeCell="F16" sqref="F16"/>
    </sheetView>
  </sheetViews>
  <sheetFormatPr defaultColWidth="9.125" defaultRowHeight="12"/>
  <cols>
    <col min="1" max="3" width="4.625" style="365" customWidth="1"/>
    <col min="4" max="4" width="15" style="365" customWidth="1"/>
    <col min="5" max="5" width="7.125" style="365" customWidth="1"/>
    <col min="6" max="6" width="16" style="365" customWidth="1"/>
    <col min="7" max="7" width="12.125" style="365" customWidth="1"/>
    <col min="8" max="8" width="7.625" style="365" customWidth="1"/>
    <col min="9" max="9" width="10.125" style="365" customWidth="1"/>
    <col min="10" max="10" width="8.5" style="365" customWidth="1"/>
    <col min="11" max="16" width="21.375" style="365" customWidth="1"/>
    <col min="17" max="17" width="26.125" style="365" customWidth="1"/>
    <col min="18" max="20" width="21.375" style="365" customWidth="1"/>
    <col min="21" max="21" width="16.375" style="365" customWidth="1"/>
    <col min="22" max="23" width="16.875" style="365" customWidth="1"/>
    <col min="24" max="24" width="21.375" style="365" customWidth="1"/>
    <col min="25" max="25" width="38.875" style="365" customWidth="1"/>
    <col min="26" max="29" width="21.375" style="365" customWidth="1"/>
    <col min="30" max="30" width="26.125" style="365" customWidth="1"/>
    <col min="31" max="33" width="19.375" style="365" customWidth="1"/>
    <col min="34" max="36" width="18.5" style="365" customWidth="1"/>
    <col min="37" max="37" width="18.125" style="365" customWidth="1"/>
    <col min="38" max="38" width="15.375" style="365" customWidth="1"/>
    <col min="39" max="40" width="19.5" style="365" customWidth="1"/>
    <col min="41" max="41" width="22.375" style="365" customWidth="1"/>
    <col min="42" max="42" width="2.5" style="365" customWidth="1"/>
    <col min="43" max="43" width="5.75" style="365" bestFit="1" customWidth="1"/>
    <col min="44" max="44" width="9.5" style="365" bestFit="1" customWidth="1"/>
    <col min="45" max="45" width="7.375" style="365" bestFit="1" customWidth="1"/>
    <col min="46" max="47" width="34.5" style="365" bestFit="1" customWidth="1"/>
    <col min="48" max="49" width="22" style="365" bestFit="1" customWidth="1"/>
    <col min="50" max="50" width="67" style="365" customWidth="1"/>
    <col min="51" max="16384" width="9.125" style="365"/>
  </cols>
  <sheetData>
    <row r="1" spans="1:50" ht="33.6" customHeight="1">
      <c r="A1" s="364" t="s">
        <v>423</v>
      </c>
      <c r="P1" s="366"/>
      <c r="AE1" s="1027" t="s">
        <v>424</v>
      </c>
      <c r="AF1" s="1030">
        <f>様式4!$X$5</f>
        <v>0</v>
      </c>
      <c r="AG1" s="1031"/>
      <c r="AQ1" s="639" t="s">
        <v>551</v>
      </c>
      <c r="AR1" s="639" t="s">
        <v>552</v>
      </c>
      <c r="AS1" s="639" t="s">
        <v>553</v>
      </c>
      <c r="AT1" s="639" t="s">
        <v>554</v>
      </c>
      <c r="AU1" s="639" t="s">
        <v>555</v>
      </c>
      <c r="AV1" s="639" t="s">
        <v>556</v>
      </c>
      <c r="AW1" s="639" t="s">
        <v>557</v>
      </c>
      <c r="AX1" s="639" t="s">
        <v>558</v>
      </c>
    </row>
    <row r="2" spans="1:50" ht="33.6" customHeight="1">
      <c r="A2" s="367"/>
      <c r="P2" s="366"/>
      <c r="AE2" s="1028"/>
      <c r="AF2" s="1032"/>
      <c r="AG2" s="1033"/>
      <c r="AQ2" s="640">
        <f>A11</f>
        <v>1</v>
      </c>
      <c r="AR2" s="640" t="str">
        <f>IF(B11="","",B11)</f>
        <v/>
      </c>
      <c r="AS2" s="640" t="str">
        <f>IF(F11="","",F11)</f>
        <v/>
      </c>
      <c r="AT2" s="640" t="str">
        <f>IF(K11="","",K11)</f>
        <v/>
      </c>
      <c r="AU2" s="640" t="str">
        <f>IF(S11="","",S11)</f>
        <v/>
      </c>
      <c r="AV2" s="640">
        <f>IF(T11="","",T11)</f>
        <v>0</v>
      </c>
      <c r="AW2" s="640" t="str">
        <f>IF(X11="","",X11)</f>
        <v/>
      </c>
      <c r="AX2" s="641" t="str">
        <f>IF(AE11="","",AE11)</f>
        <v/>
      </c>
    </row>
    <row r="3" spans="1:50" ht="24.75" customHeight="1" thickBot="1">
      <c r="A3" s="368" t="s">
        <v>425</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1029"/>
      <c r="AF3" s="1034"/>
      <c r="AG3" s="1035"/>
      <c r="AJ3" s="369"/>
      <c r="AQ3" s="640">
        <f>A12</f>
        <v>2</v>
      </c>
      <c r="AR3" s="640" t="str">
        <f t="shared" ref="AR3:AR51" si="0">IF(B12="","",B12)</f>
        <v/>
      </c>
      <c r="AS3" s="640" t="str">
        <f t="shared" ref="AS3:AS51" si="1">IF(F12="","",F12)</f>
        <v/>
      </c>
      <c r="AT3" s="640" t="str">
        <f t="shared" ref="AT3:AT51" si="2">IF(K12="","",K12)</f>
        <v/>
      </c>
      <c r="AU3" s="640" t="str">
        <f t="shared" ref="AU3:AV18" si="3">IF(S12="","",S12)</f>
        <v/>
      </c>
      <c r="AV3" s="640">
        <f t="shared" si="3"/>
        <v>0</v>
      </c>
      <c r="AW3" s="640" t="str">
        <f t="shared" ref="AW3:AW51" si="4">IF(X12="","",X12)</f>
        <v/>
      </c>
      <c r="AX3" s="641" t="str">
        <f t="shared" ref="AX3:AX51" si="5">IF(AE12="","",AE12)</f>
        <v/>
      </c>
    </row>
    <row r="4" spans="1:50" ht="24.75" customHeight="1">
      <c r="A4" s="368"/>
      <c r="B4" s="368"/>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70"/>
      <c r="AH4" s="368"/>
      <c r="AI4" s="368"/>
      <c r="AJ4" s="368"/>
      <c r="AK4" s="370"/>
      <c r="AL4" s="370"/>
      <c r="AM4" s="371"/>
      <c r="AN4" s="371"/>
      <c r="AO4" s="372"/>
      <c r="AP4" s="369"/>
      <c r="AQ4" s="640">
        <f t="shared" ref="AQ4:AQ51" si="6">A13</f>
        <v>3</v>
      </c>
      <c r="AR4" s="640" t="str">
        <f t="shared" si="0"/>
        <v/>
      </c>
      <c r="AS4" s="640" t="str">
        <f t="shared" si="1"/>
        <v/>
      </c>
      <c r="AT4" s="640" t="str">
        <f t="shared" si="2"/>
        <v/>
      </c>
      <c r="AU4" s="640" t="str">
        <f t="shared" si="3"/>
        <v/>
      </c>
      <c r="AV4" s="640">
        <f t="shared" si="3"/>
        <v>0</v>
      </c>
      <c r="AW4" s="640" t="str">
        <f t="shared" si="4"/>
        <v/>
      </c>
      <c r="AX4" s="641" t="str">
        <f t="shared" si="5"/>
        <v/>
      </c>
    </row>
    <row r="5" spans="1:50" s="375" customFormat="1" ht="39.75" customHeight="1" thickBot="1">
      <c r="A5" s="1036" t="s">
        <v>426</v>
      </c>
      <c r="B5" s="1036"/>
      <c r="C5" s="1036"/>
      <c r="D5" s="1036"/>
      <c r="E5" s="1036"/>
      <c r="F5" s="1036"/>
      <c r="G5" s="1036"/>
      <c r="H5" s="1036"/>
      <c r="I5" s="1036"/>
      <c r="J5" s="1036"/>
      <c r="K5" s="1036"/>
      <c r="L5" s="1036"/>
      <c r="M5" s="1036"/>
      <c r="N5" s="1036"/>
      <c r="O5" s="368"/>
      <c r="P5" s="368"/>
      <c r="Q5" s="368"/>
      <c r="R5" s="368"/>
      <c r="S5" s="373"/>
      <c r="T5" s="373"/>
      <c r="U5" s="373"/>
      <c r="V5" s="373"/>
      <c r="W5" s="373"/>
      <c r="X5" s="368"/>
      <c r="Y5" s="368"/>
      <c r="Z5" s="368"/>
      <c r="AA5" s="368"/>
      <c r="AB5" s="368"/>
      <c r="AC5" s="368"/>
      <c r="AD5" s="373"/>
      <c r="AE5" s="373"/>
      <c r="AF5" s="373"/>
      <c r="AG5" s="373"/>
      <c r="AH5" s="368"/>
      <c r="AI5" s="373"/>
      <c r="AJ5" s="373"/>
      <c r="AK5" s="373"/>
      <c r="AL5" s="373"/>
      <c r="AM5" s="373"/>
      <c r="AN5" s="373"/>
      <c r="AO5" s="374"/>
      <c r="AP5" s="368"/>
      <c r="AQ5" s="640">
        <f t="shared" si="6"/>
        <v>4</v>
      </c>
      <c r="AR5" s="640" t="str">
        <f t="shared" si="0"/>
        <v/>
      </c>
      <c r="AS5" s="640" t="str">
        <f t="shared" si="1"/>
        <v/>
      </c>
      <c r="AT5" s="640" t="str">
        <f t="shared" si="2"/>
        <v/>
      </c>
      <c r="AU5" s="640" t="str">
        <f t="shared" si="3"/>
        <v/>
      </c>
      <c r="AV5" s="640">
        <f t="shared" si="3"/>
        <v>0</v>
      </c>
      <c r="AW5" s="640" t="str">
        <f t="shared" si="4"/>
        <v/>
      </c>
      <c r="AX5" s="641" t="str">
        <f t="shared" si="5"/>
        <v/>
      </c>
    </row>
    <row r="6" spans="1:50" ht="33" customHeight="1">
      <c r="A6" s="1037" t="s">
        <v>427</v>
      </c>
      <c r="B6" s="1038" t="s">
        <v>428</v>
      </c>
      <c r="C6" s="1038"/>
      <c r="D6" s="1038"/>
      <c r="E6" s="1038" t="s">
        <v>429</v>
      </c>
      <c r="F6" s="1038" t="s">
        <v>430</v>
      </c>
      <c r="G6" s="1038" t="s">
        <v>431</v>
      </c>
      <c r="H6" s="1038" t="s">
        <v>432</v>
      </c>
      <c r="I6" s="1038" t="s">
        <v>433</v>
      </c>
      <c r="J6" s="1038" t="s">
        <v>434</v>
      </c>
      <c r="K6" s="1047" t="s">
        <v>435</v>
      </c>
      <c r="L6" s="1048"/>
      <c r="M6" s="1048"/>
      <c r="N6" s="1048"/>
      <c r="O6" s="1049"/>
      <c r="P6" s="1049"/>
      <c r="Q6" s="1049"/>
      <c r="R6" s="1050"/>
      <c r="S6" s="1051" t="s">
        <v>436</v>
      </c>
      <c r="T6" s="1052"/>
      <c r="U6" s="1052"/>
      <c r="V6" s="1052"/>
      <c r="W6" s="1052"/>
      <c r="X6" s="1052"/>
      <c r="Y6" s="1052"/>
      <c r="Z6" s="1052"/>
      <c r="AA6" s="1053"/>
      <c r="AB6" s="1053"/>
      <c r="AC6" s="1053"/>
      <c r="AD6" s="1054"/>
      <c r="AE6" s="1018" t="s">
        <v>437</v>
      </c>
      <c r="AF6" s="1019"/>
      <c r="AG6" s="1019"/>
      <c r="AH6" s="369"/>
      <c r="AQ6" s="640">
        <f t="shared" si="6"/>
        <v>5</v>
      </c>
      <c r="AR6" s="640" t="str">
        <f t="shared" si="0"/>
        <v/>
      </c>
      <c r="AS6" s="640" t="str">
        <f t="shared" si="1"/>
        <v/>
      </c>
      <c r="AT6" s="640" t="str">
        <f t="shared" si="2"/>
        <v/>
      </c>
      <c r="AU6" s="640" t="str">
        <f t="shared" si="3"/>
        <v/>
      </c>
      <c r="AV6" s="640">
        <f t="shared" si="3"/>
        <v>0</v>
      </c>
      <c r="AW6" s="640" t="str">
        <f t="shared" si="4"/>
        <v/>
      </c>
      <c r="AX6" s="641" t="str">
        <f t="shared" si="5"/>
        <v/>
      </c>
    </row>
    <row r="7" spans="1:50" ht="44.25" customHeight="1">
      <c r="A7" s="1037"/>
      <c r="B7" s="1038"/>
      <c r="C7" s="1038"/>
      <c r="D7" s="1038"/>
      <c r="E7" s="1038"/>
      <c r="F7" s="1038"/>
      <c r="G7" s="1038"/>
      <c r="H7" s="1038"/>
      <c r="I7" s="1038"/>
      <c r="J7" s="1038"/>
      <c r="K7" s="376" t="s">
        <v>291</v>
      </c>
      <c r="L7" s="377" t="s">
        <v>298</v>
      </c>
      <c r="M7" s="377" t="s">
        <v>438</v>
      </c>
      <c r="N7" s="377" t="s">
        <v>439</v>
      </c>
      <c r="O7" s="378" t="s">
        <v>440</v>
      </c>
      <c r="P7" s="378" t="s">
        <v>441</v>
      </c>
      <c r="Q7" s="377" t="s">
        <v>442</v>
      </c>
      <c r="R7" s="1020" t="s">
        <v>443</v>
      </c>
      <c r="S7" s="379" t="s">
        <v>444</v>
      </c>
      <c r="T7" s="380" t="s">
        <v>445</v>
      </c>
      <c r="U7" s="1022" t="s">
        <v>446</v>
      </c>
      <c r="V7" s="1023"/>
      <c r="W7" s="1024"/>
      <c r="X7" s="380" t="s">
        <v>447</v>
      </c>
      <c r="Y7" s="1022" t="s">
        <v>448</v>
      </c>
      <c r="Z7" s="1024"/>
      <c r="AA7" s="380" t="s">
        <v>449</v>
      </c>
      <c r="AB7" s="380" t="s">
        <v>450</v>
      </c>
      <c r="AC7" s="381" t="s">
        <v>451</v>
      </c>
      <c r="AD7" s="382" t="s">
        <v>452</v>
      </c>
      <c r="AE7" s="1018"/>
      <c r="AF7" s="1019"/>
      <c r="AG7" s="1019"/>
      <c r="AH7" s="369"/>
      <c r="AQ7" s="640">
        <f t="shared" si="6"/>
        <v>6</v>
      </c>
      <c r="AR7" s="640" t="str">
        <f t="shared" si="0"/>
        <v/>
      </c>
      <c r="AS7" s="640" t="str">
        <f t="shared" si="1"/>
        <v/>
      </c>
      <c r="AT7" s="640" t="str">
        <f t="shared" si="2"/>
        <v/>
      </c>
      <c r="AU7" s="640" t="str">
        <f t="shared" si="3"/>
        <v/>
      </c>
      <c r="AV7" s="640">
        <f t="shared" si="3"/>
        <v>0</v>
      </c>
      <c r="AW7" s="640" t="str">
        <f t="shared" si="4"/>
        <v/>
      </c>
      <c r="AX7" s="641" t="str">
        <f t="shared" si="5"/>
        <v/>
      </c>
    </row>
    <row r="8" spans="1:50" ht="44.25" customHeight="1">
      <c r="A8" s="1037"/>
      <c r="B8" s="1038"/>
      <c r="C8" s="1038"/>
      <c r="D8" s="1038"/>
      <c r="E8" s="1038"/>
      <c r="F8" s="1038"/>
      <c r="G8" s="1038"/>
      <c r="H8" s="1038"/>
      <c r="I8" s="1038"/>
      <c r="J8" s="1038"/>
      <c r="K8" s="1025" t="s">
        <v>453</v>
      </c>
      <c r="L8" s="1026" t="s">
        <v>454</v>
      </c>
      <c r="M8" s="1026" t="s">
        <v>455</v>
      </c>
      <c r="N8" s="1026" t="s">
        <v>456</v>
      </c>
      <c r="O8" s="1039" t="s">
        <v>457</v>
      </c>
      <c r="P8" s="1039" t="s">
        <v>458</v>
      </c>
      <c r="Q8" s="1042" t="s">
        <v>459</v>
      </c>
      <c r="R8" s="1021"/>
      <c r="S8" s="1043" t="s">
        <v>460</v>
      </c>
      <c r="T8" s="1044" t="s">
        <v>388</v>
      </c>
      <c r="U8" s="1045"/>
      <c r="V8" s="1045"/>
      <c r="W8" s="1046"/>
      <c r="X8" s="1045" t="s">
        <v>461</v>
      </c>
      <c r="Y8" s="1045"/>
      <c r="Z8" s="1046"/>
      <c r="AA8" s="1055" t="s">
        <v>462</v>
      </c>
      <c r="AB8" s="1026" t="s">
        <v>463</v>
      </c>
      <c r="AC8" s="1039" t="s">
        <v>464</v>
      </c>
      <c r="AD8" s="1056" t="s">
        <v>465</v>
      </c>
      <c r="AE8" s="1018"/>
      <c r="AF8" s="1019"/>
      <c r="AG8" s="1019"/>
      <c r="AH8" s="369"/>
      <c r="AQ8" s="640">
        <f t="shared" si="6"/>
        <v>7</v>
      </c>
      <c r="AR8" s="640" t="str">
        <f t="shared" si="0"/>
        <v/>
      </c>
      <c r="AS8" s="640" t="str">
        <f t="shared" si="1"/>
        <v/>
      </c>
      <c r="AT8" s="640" t="str">
        <f t="shared" si="2"/>
        <v/>
      </c>
      <c r="AU8" s="640" t="str">
        <f t="shared" si="3"/>
        <v/>
      </c>
      <c r="AV8" s="640">
        <f t="shared" si="3"/>
        <v>0</v>
      </c>
      <c r="AW8" s="640" t="str">
        <f t="shared" si="4"/>
        <v/>
      </c>
      <c r="AX8" s="641" t="str">
        <f t="shared" si="5"/>
        <v/>
      </c>
    </row>
    <row r="9" spans="1:50" ht="64.5" customHeight="1">
      <c r="A9" s="1037"/>
      <c r="B9" s="1038"/>
      <c r="C9" s="1038"/>
      <c r="D9" s="1038"/>
      <c r="E9" s="1038"/>
      <c r="F9" s="1038"/>
      <c r="G9" s="1038"/>
      <c r="H9" s="1038"/>
      <c r="I9" s="1038"/>
      <c r="J9" s="1038"/>
      <c r="K9" s="1025"/>
      <c r="L9" s="1026"/>
      <c r="M9" s="1026"/>
      <c r="N9" s="1026"/>
      <c r="O9" s="1040"/>
      <c r="P9" s="1040"/>
      <c r="Q9" s="1042"/>
      <c r="R9" s="1057" t="s">
        <v>466</v>
      </c>
      <c r="S9" s="1043"/>
      <c r="T9" s="1059" t="s">
        <v>467</v>
      </c>
      <c r="U9" s="1060"/>
      <c r="V9" s="1060"/>
      <c r="W9" s="1060"/>
      <c r="X9" s="1061" t="s">
        <v>468</v>
      </c>
      <c r="Y9" s="1061" t="s">
        <v>469</v>
      </c>
      <c r="Z9" s="1061" t="s">
        <v>470</v>
      </c>
      <c r="AA9" s="1055"/>
      <c r="AB9" s="1026"/>
      <c r="AC9" s="1040"/>
      <c r="AD9" s="1056"/>
      <c r="AE9" s="1018"/>
      <c r="AF9" s="1019"/>
      <c r="AG9" s="1019"/>
      <c r="AH9" s="383"/>
      <c r="AQ9" s="640">
        <f t="shared" si="6"/>
        <v>8</v>
      </c>
      <c r="AR9" s="640" t="str">
        <f t="shared" si="0"/>
        <v/>
      </c>
      <c r="AS9" s="640" t="str">
        <f t="shared" si="1"/>
        <v/>
      </c>
      <c r="AT9" s="640" t="str">
        <f t="shared" si="2"/>
        <v/>
      </c>
      <c r="AU9" s="640" t="str">
        <f t="shared" si="3"/>
        <v/>
      </c>
      <c r="AV9" s="640">
        <f t="shared" si="3"/>
        <v>0</v>
      </c>
      <c r="AW9" s="640" t="str">
        <f t="shared" si="4"/>
        <v/>
      </c>
      <c r="AX9" s="641" t="str">
        <f t="shared" si="5"/>
        <v/>
      </c>
    </row>
    <row r="10" spans="1:50" ht="88.5" customHeight="1">
      <c r="A10" s="1037"/>
      <c r="B10" s="1038"/>
      <c r="C10" s="1038"/>
      <c r="D10" s="1038"/>
      <c r="E10" s="1038"/>
      <c r="F10" s="1038"/>
      <c r="G10" s="1038"/>
      <c r="H10" s="1038"/>
      <c r="I10" s="1038"/>
      <c r="J10" s="1038"/>
      <c r="K10" s="1025"/>
      <c r="L10" s="1026"/>
      <c r="M10" s="1026"/>
      <c r="N10" s="1026"/>
      <c r="O10" s="1041"/>
      <c r="P10" s="1041"/>
      <c r="Q10" s="1042"/>
      <c r="R10" s="1058"/>
      <c r="S10" s="1043"/>
      <c r="T10" s="384" t="s">
        <v>471</v>
      </c>
      <c r="U10" s="385" t="s">
        <v>472</v>
      </c>
      <c r="V10" s="385" t="s">
        <v>473</v>
      </c>
      <c r="W10" s="385" t="s">
        <v>474</v>
      </c>
      <c r="X10" s="1062"/>
      <c r="Y10" s="1062"/>
      <c r="Z10" s="1062"/>
      <c r="AA10" s="1055"/>
      <c r="AB10" s="1026"/>
      <c r="AC10" s="1041"/>
      <c r="AD10" s="1056"/>
      <c r="AE10" s="1018"/>
      <c r="AF10" s="1019"/>
      <c r="AG10" s="1019"/>
      <c r="AH10" s="386"/>
      <c r="AI10" s="637" t="s">
        <v>550</v>
      </c>
      <c r="AQ10" s="640">
        <f t="shared" si="6"/>
        <v>9</v>
      </c>
      <c r="AR10" s="640" t="str">
        <f t="shared" si="0"/>
        <v/>
      </c>
      <c r="AS10" s="640" t="str">
        <f t="shared" si="1"/>
        <v/>
      </c>
      <c r="AT10" s="640" t="str">
        <f t="shared" si="2"/>
        <v/>
      </c>
      <c r="AU10" s="640" t="str">
        <f t="shared" si="3"/>
        <v/>
      </c>
      <c r="AV10" s="640">
        <f t="shared" si="3"/>
        <v>0</v>
      </c>
      <c r="AW10" s="640" t="str">
        <f t="shared" si="4"/>
        <v/>
      </c>
      <c r="AX10" s="641" t="str">
        <f t="shared" si="5"/>
        <v/>
      </c>
    </row>
    <row r="11" spans="1:50" s="396" customFormat="1" ht="30" customHeight="1">
      <c r="A11" s="387">
        <f>ROWS(A$11:A11)</f>
        <v>1</v>
      </c>
      <c r="B11" s="1063"/>
      <c r="C11" s="1063"/>
      <c r="D11" s="1063"/>
      <c r="E11" s="388"/>
      <c r="F11" s="388"/>
      <c r="G11" s="605"/>
      <c r="H11" s="605"/>
      <c r="I11" s="605"/>
      <c r="J11" s="606"/>
      <c r="K11" s="389"/>
      <c r="L11" s="1064" t="s">
        <v>547</v>
      </c>
      <c r="M11" s="1064" t="s">
        <v>547</v>
      </c>
      <c r="N11" s="1066" t="s">
        <v>547</v>
      </c>
      <c r="O11" s="390"/>
      <c r="P11" s="390"/>
      <c r="Q11" s="1069" t="s">
        <v>547</v>
      </c>
      <c r="R11" s="1072" t="s">
        <v>547</v>
      </c>
      <c r="S11" s="391"/>
      <c r="T11" s="392">
        <f>SUM(U11:W11)</f>
        <v>0</v>
      </c>
      <c r="U11" s="390"/>
      <c r="V11" s="390"/>
      <c r="W11" s="390"/>
      <c r="X11" s="636"/>
      <c r="Y11" s="390"/>
      <c r="Z11" s="390"/>
      <c r="AA11" s="393"/>
      <c r="AB11" s="1081" t="s">
        <v>547</v>
      </c>
      <c r="AC11" s="394"/>
      <c r="AD11" s="1081" t="s">
        <v>547</v>
      </c>
      <c r="AE11" s="1079"/>
      <c r="AF11" s="1080"/>
      <c r="AG11" s="1080"/>
      <c r="AH11" s="395"/>
      <c r="AI11" s="638" t="str">
        <f>IF(OR($Y11=$Y$80,$Y11=$Y$81,$Y11=$Y$82,$Y11=$Y$84),1,IF(OR($Y11=$Y$83,$Y11=$Y$85),2,"-"))</f>
        <v>-</v>
      </c>
      <c r="AQ11" s="640">
        <f t="shared" si="6"/>
        <v>10</v>
      </c>
      <c r="AR11" s="640" t="str">
        <f t="shared" si="0"/>
        <v/>
      </c>
      <c r="AS11" s="640" t="str">
        <f t="shared" si="1"/>
        <v/>
      </c>
      <c r="AT11" s="640" t="str">
        <f t="shared" si="2"/>
        <v/>
      </c>
      <c r="AU11" s="640" t="str">
        <f t="shared" si="3"/>
        <v/>
      </c>
      <c r="AV11" s="640">
        <f t="shared" si="3"/>
        <v>0</v>
      </c>
      <c r="AW11" s="640" t="str">
        <f t="shared" si="4"/>
        <v/>
      </c>
      <c r="AX11" s="641" t="str">
        <f t="shared" si="5"/>
        <v/>
      </c>
    </row>
    <row r="12" spans="1:50" s="396" customFormat="1" ht="30" customHeight="1">
      <c r="A12" s="387">
        <f>ROWS(A$11:A12)</f>
        <v>2</v>
      </c>
      <c r="B12" s="1074"/>
      <c r="C12" s="1075"/>
      <c r="D12" s="1076"/>
      <c r="E12" s="388"/>
      <c r="F12" s="397"/>
      <c r="G12" s="605"/>
      <c r="H12" s="607"/>
      <c r="I12" s="607"/>
      <c r="J12" s="606"/>
      <c r="K12" s="389"/>
      <c r="L12" s="1065"/>
      <c r="M12" s="1065"/>
      <c r="N12" s="1067"/>
      <c r="O12" s="390"/>
      <c r="P12" s="390"/>
      <c r="Q12" s="1070"/>
      <c r="R12" s="1072"/>
      <c r="S12" s="391"/>
      <c r="T12" s="392">
        <f t="shared" ref="T12:T60" si="7">SUM(U12:W12)</f>
        <v>0</v>
      </c>
      <c r="U12" s="390"/>
      <c r="V12" s="390"/>
      <c r="W12" s="390"/>
      <c r="X12" s="636"/>
      <c r="Y12" s="390"/>
      <c r="Z12" s="390"/>
      <c r="AA12" s="393"/>
      <c r="AB12" s="1082"/>
      <c r="AC12" s="394"/>
      <c r="AD12" s="1082"/>
      <c r="AE12" s="1079"/>
      <c r="AF12" s="1080"/>
      <c r="AG12" s="1080"/>
      <c r="AH12" s="395"/>
      <c r="AI12" s="638" t="str">
        <f t="shared" ref="AI12:AI60" si="8">IF(OR($Y12=$Y$80,$Y12=$Y$81,$Y12=$Y$82,$Y12=$Y$84),1,IF(OR($Y12=$Y$83,$Y12=$Y$85),2,"-"))</f>
        <v>-</v>
      </c>
      <c r="AQ12" s="640">
        <f t="shared" si="6"/>
        <v>11</v>
      </c>
      <c r="AR12" s="640" t="str">
        <f t="shared" si="0"/>
        <v/>
      </c>
      <c r="AS12" s="640" t="str">
        <f t="shared" si="1"/>
        <v/>
      </c>
      <c r="AT12" s="640" t="str">
        <f t="shared" si="2"/>
        <v/>
      </c>
      <c r="AU12" s="640" t="str">
        <f t="shared" si="3"/>
        <v/>
      </c>
      <c r="AV12" s="640">
        <f t="shared" si="3"/>
        <v>0</v>
      </c>
      <c r="AW12" s="640" t="str">
        <f t="shared" si="4"/>
        <v/>
      </c>
      <c r="AX12" s="641" t="str">
        <f t="shared" si="5"/>
        <v/>
      </c>
    </row>
    <row r="13" spans="1:50" s="396" customFormat="1" ht="30" customHeight="1">
      <c r="A13" s="398">
        <f>ROWS(A$11:A13)</f>
        <v>3</v>
      </c>
      <c r="B13" s="1074"/>
      <c r="C13" s="1075"/>
      <c r="D13" s="1076"/>
      <c r="E13" s="397"/>
      <c r="F13" s="397"/>
      <c r="G13" s="605"/>
      <c r="H13" s="605"/>
      <c r="I13" s="605"/>
      <c r="J13" s="606"/>
      <c r="K13" s="389"/>
      <c r="L13" s="1065"/>
      <c r="M13" s="1065"/>
      <c r="N13" s="1067"/>
      <c r="O13" s="390"/>
      <c r="P13" s="390"/>
      <c r="Q13" s="1070"/>
      <c r="R13" s="1072"/>
      <c r="S13" s="399"/>
      <c r="T13" s="392">
        <f t="shared" si="7"/>
        <v>0</v>
      </c>
      <c r="U13" s="390"/>
      <c r="V13" s="390"/>
      <c r="W13" s="390"/>
      <c r="X13" s="390"/>
      <c r="Y13" s="390"/>
      <c r="Z13" s="390"/>
      <c r="AA13" s="400"/>
      <c r="AB13" s="1082"/>
      <c r="AC13" s="401"/>
      <c r="AD13" s="1082"/>
      <c r="AE13" s="1084"/>
      <c r="AF13" s="1078"/>
      <c r="AG13" s="1078"/>
      <c r="AH13" s="395"/>
      <c r="AI13" s="638" t="str">
        <f t="shared" si="8"/>
        <v>-</v>
      </c>
      <c r="AQ13" s="640">
        <f t="shared" si="6"/>
        <v>12</v>
      </c>
      <c r="AR13" s="640" t="str">
        <f t="shared" si="0"/>
        <v/>
      </c>
      <c r="AS13" s="640" t="str">
        <f t="shared" si="1"/>
        <v/>
      </c>
      <c r="AT13" s="640" t="str">
        <f t="shared" si="2"/>
        <v/>
      </c>
      <c r="AU13" s="640" t="str">
        <f t="shared" si="3"/>
        <v/>
      </c>
      <c r="AV13" s="640">
        <f t="shared" si="3"/>
        <v>0</v>
      </c>
      <c r="AW13" s="640" t="str">
        <f t="shared" si="4"/>
        <v/>
      </c>
      <c r="AX13" s="641" t="str">
        <f t="shared" si="5"/>
        <v/>
      </c>
    </row>
    <row r="14" spans="1:50" s="396" customFormat="1" ht="30" customHeight="1">
      <c r="A14" s="398">
        <f>ROWS(A$11:A14)</f>
        <v>4</v>
      </c>
      <c r="B14" s="1074"/>
      <c r="C14" s="1075"/>
      <c r="D14" s="1076"/>
      <c r="E14" s="397"/>
      <c r="F14" s="397"/>
      <c r="G14" s="605"/>
      <c r="H14" s="605"/>
      <c r="I14" s="605"/>
      <c r="J14" s="606"/>
      <c r="K14" s="389"/>
      <c r="L14" s="1065"/>
      <c r="M14" s="1065"/>
      <c r="N14" s="1067"/>
      <c r="O14" s="390"/>
      <c r="P14" s="390"/>
      <c r="Q14" s="1070"/>
      <c r="R14" s="1072"/>
      <c r="S14" s="399"/>
      <c r="T14" s="392">
        <f t="shared" si="7"/>
        <v>0</v>
      </c>
      <c r="U14" s="390"/>
      <c r="V14" s="390"/>
      <c r="W14" s="390"/>
      <c r="X14" s="390"/>
      <c r="Y14" s="390"/>
      <c r="Z14" s="390"/>
      <c r="AA14" s="400"/>
      <c r="AB14" s="1082"/>
      <c r="AC14" s="401"/>
      <c r="AD14" s="1082"/>
      <c r="AE14" s="1085"/>
      <c r="AF14" s="1086"/>
      <c r="AG14" s="1086"/>
      <c r="AH14" s="395"/>
      <c r="AI14" s="638" t="str">
        <f t="shared" si="8"/>
        <v>-</v>
      </c>
      <c r="AQ14" s="640">
        <f t="shared" si="6"/>
        <v>13</v>
      </c>
      <c r="AR14" s="640" t="str">
        <f t="shared" si="0"/>
        <v/>
      </c>
      <c r="AS14" s="640" t="str">
        <f t="shared" si="1"/>
        <v/>
      </c>
      <c r="AT14" s="640" t="str">
        <f t="shared" si="2"/>
        <v/>
      </c>
      <c r="AU14" s="640" t="str">
        <f t="shared" si="3"/>
        <v/>
      </c>
      <c r="AV14" s="640">
        <f t="shared" si="3"/>
        <v>0</v>
      </c>
      <c r="AW14" s="640" t="str">
        <f t="shared" si="4"/>
        <v/>
      </c>
      <c r="AX14" s="641" t="str">
        <f t="shared" si="5"/>
        <v/>
      </c>
    </row>
    <row r="15" spans="1:50" s="396" customFormat="1" ht="30" customHeight="1">
      <c r="A15" s="398">
        <f>ROWS(A$11:A15)</f>
        <v>5</v>
      </c>
      <c r="B15" s="1074"/>
      <c r="C15" s="1075"/>
      <c r="D15" s="1076"/>
      <c r="E15" s="397"/>
      <c r="F15" s="397"/>
      <c r="G15" s="605"/>
      <c r="H15" s="605"/>
      <c r="I15" s="605"/>
      <c r="J15" s="606"/>
      <c r="K15" s="389"/>
      <c r="L15" s="1065"/>
      <c r="M15" s="1065"/>
      <c r="N15" s="1067"/>
      <c r="O15" s="390"/>
      <c r="P15" s="390"/>
      <c r="Q15" s="1070"/>
      <c r="R15" s="1072"/>
      <c r="S15" s="399"/>
      <c r="T15" s="392">
        <f t="shared" si="7"/>
        <v>0</v>
      </c>
      <c r="U15" s="390"/>
      <c r="V15" s="390"/>
      <c r="W15" s="390"/>
      <c r="X15" s="390"/>
      <c r="Y15" s="390"/>
      <c r="Z15" s="390"/>
      <c r="AA15" s="400"/>
      <c r="AB15" s="1082"/>
      <c r="AC15" s="401"/>
      <c r="AD15" s="1082"/>
      <c r="AE15" s="1079"/>
      <c r="AF15" s="1080"/>
      <c r="AG15" s="1080"/>
      <c r="AH15" s="395"/>
      <c r="AI15" s="638" t="str">
        <f t="shared" si="8"/>
        <v>-</v>
      </c>
      <c r="AQ15" s="640">
        <f t="shared" si="6"/>
        <v>14</v>
      </c>
      <c r="AR15" s="640" t="str">
        <f t="shared" si="0"/>
        <v/>
      </c>
      <c r="AS15" s="640" t="str">
        <f t="shared" si="1"/>
        <v/>
      </c>
      <c r="AT15" s="640" t="str">
        <f t="shared" si="2"/>
        <v/>
      </c>
      <c r="AU15" s="640" t="str">
        <f t="shared" si="3"/>
        <v/>
      </c>
      <c r="AV15" s="640">
        <f t="shared" si="3"/>
        <v>0</v>
      </c>
      <c r="AW15" s="640" t="str">
        <f t="shared" si="4"/>
        <v/>
      </c>
      <c r="AX15" s="641" t="str">
        <f t="shared" si="5"/>
        <v/>
      </c>
    </row>
    <row r="16" spans="1:50" s="396" customFormat="1" ht="30" customHeight="1">
      <c r="A16" s="398">
        <f>ROWS(A$11:A16)</f>
        <v>6</v>
      </c>
      <c r="B16" s="1074"/>
      <c r="C16" s="1075"/>
      <c r="D16" s="1076"/>
      <c r="E16" s="397"/>
      <c r="F16" s="397"/>
      <c r="G16" s="605"/>
      <c r="H16" s="608"/>
      <c r="I16" s="608"/>
      <c r="J16" s="609"/>
      <c r="K16" s="389"/>
      <c r="L16" s="1065"/>
      <c r="M16" s="1065"/>
      <c r="N16" s="1067"/>
      <c r="O16" s="390"/>
      <c r="P16" s="390"/>
      <c r="Q16" s="1070"/>
      <c r="R16" s="1072"/>
      <c r="S16" s="399"/>
      <c r="T16" s="392">
        <f t="shared" si="7"/>
        <v>0</v>
      </c>
      <c r="U16" s="390"/>
      <c r="V16" s="390"/>
      <c r="W16" s="390"/>
      <c r="X16" s="390"/>
      <c r="Y16" s="390"/>
      <c r="Z16" s="390"/>
      <c r="AA16" s="400"/>
      <c r="AB16" s="1082"/>
      <c r="AC16" s="401"/>
      <c r="AD16" s="1082"/>
      <c r="AE16" s="1077"/>
      <c r="AF16" s="1078"/>
      <c r="AG16" s="1078"/>
      <c r="AH16" s="395"/>
      <c r="AI16" s="638" t="str">
        <f t="shared" si="8"/>
        <v>-</v>
      </c>
      <c r="AQ16" s="640">
        <f t="shared" si="6"/>
        <v>15</v>
      </c>
      <c r="AR16" s="640" t="str">
        <f t="shared" si="0"/>
        <v/>
      </c>
      <c r="AS16" s="640" t="str">
        <f t="shared" si="1"/>
        <v/>
      </c>
      <c r="AT16" s="640" t="str">
        <f t="shared" si="2"/>
        <v/>
      </c>
      <c r="AU16" s="640" t="str">
        <f t="shared" si="3"/>
        <v/>
      </c>
      <c r="AV16" s="640">
        <f t="shared" si="3"/>
        <v>0</v>
      </c>
      <c r="AW16" s="640" t="str">
        <f t="shared" si="4"/>
        <v/>
      </c>
      <c r="AX16" s="641" t="str">
        <f t="shared" si="5"/>
        <v/>
      </c>
    </row>
    <row r="17" spans="1:50" s="396" customFormat="1" ht="30" customHeight="1">
      <c r="A17" s="398">
        <f>ROWS(A$11:A17)</f>
        <v>7</v>
      </c>
      <c r="B17" s="1074"/>
      <c r="C17" s="1075"/>
      <c r="D17" s="1076"/>
      <c r="E17" s="397"/>
      <c r="F17" s="397"/>
      <c r="G17" s="605"/>
      <c r="H17" s="605"/>
      <c r="I17" s="605"/>
      <c r="J17" s="606"/>
      <c r="K17" s="389"/>
      <c r="L17" s="1065"/>
      <c r="M17" s="1065"/>
      <c r="N17" s="1067"/>
      <c r="O17" s="390"/>
      <c r="P17" s="390"/>
      <c r="Q17" s="1070"/>
      <c r="R17" s="1072"/>
      <c r="S17" s="399"/>
      <c r="T17" s="392">
        <f t="shared" si="7"/>
        <v>0</v>
      </c>
      <c r="U17" s="390"/>
      <c r="V17" s="390"/>
      <c r="W17" s="390"/>
      <c r="X17" s="390"/>
      <c r="Y17" s="390"/>
      <c r="Z17" s="390"/>
      <c r="AA17" s="400"/>
      <c r="AB17" s="1082"/>
      <c r="AC17" s="401"/>
      <c r="AD17" s="1082"/>
      <c r="AE17" s="1077"/>
      <c r="AF17" s="1078"/>
      <c r="AG17" s="1078"/>
      <c r="AH17" s="395"/>
      <c r="AI17" s="638" t="str">
        <f t="shared" si="8"/>
        <v>-</v>
      </c>
      <c r="AQ17" s="640">
        <f t="shared" si="6"/>
        <v>16</v>
      </c>
      <c r="AR17" s="640" t="str">
        <f t="shared" si="0"/>
        <v/>
      </c>
      <c r="AS17" s="640" t="str">
        <f t="shared" si="1"/>
        <v/>
      </c>
      <c r="AT17" s="640" t="str">
        <f t="shared" si="2"/>
        <v/>
      </c>
      <c r="AU17" s="640" t="str">
        <f t="shared" si="3"/>
        <v/>
      </c>
      <c r="AV17" s="640">
        <f t="shared" si="3"/>
        <v>0</v>
      </c>
      <c r="AW17" s="640" t="str">
        <f t="shared" si="4"/>
        <v/>
      </c>
      <c r="AX17" s="641" t="str">
        <f t="shared" si="5"/>
        <v/>
      </c>
    </row>
    <row r="18" spans="1:50" s="396" customFormat="1" ht="30" customHeight="1">
      <c r="A18" s="398">
        <f>ROWS(A$11:A18)</f>
        <v>8</v>
      </c>
      <c r="B18" s="1073"/>
      <c r="C18" s="1073"/>
      <c r="D18" s="1073"/>
      <c r="E18" s="397"/>
      <c r="F18" s="397"/>
      <c r="G18" s="610"/>
      <c r="H18" s="610"/>
      <c r="I18" s="605"/>
      <c r="J18" s="606"/>
      <c r="K18" s="389"/>
      <c r="L18" s="1065"/>
      <c r="M18" s="1065"/>
      <c r="N18" s="1067"/>
      <c r="O18" s="390"/>
      <c r="P18" s="390"/>
      <c r="Q18" s="1070"/>
      <c r="R18" s="1072"/>
      <c r="S18" s="399"/>
      <c r="T18" s="392">
        <f t="shared" si="7"/>
        <v>0</v>
      </c>
      <c r="U18" s="390"/>
      <c r="V18" s="390"/>
      <c r="W18" s="390"/>
      <c r="X18" s="390"/>
      <c r="Y18" s="390"/>
      <c r="Z18" s="390"/>
      <c r="AA18" s="400"/>
      <c r="AB18" s="1082"/>
      <c r="AC18" s="401"/>
      <c r="AD18" s="1082"/>
      <c r="AE18" s="1077"/>
      <c r="AF18" s="1078"/>
      <c r="AG18" s="1078"/>
      <c r="AH18" s="395"/>
      <c r="AI18" s="638" t="str">
        <f t="shared" si="8"/>
        <v>-</v>
      </c>
      <c r="AQ18" s="640">
        <f t="shared" si="6"/>
        <v>17</v>
      </c>
      <c r="AR18" s="640" t="str">
        <f t="shared" si="0"/>
        <v/>
      </c>
      <c r="AS18" s="640" t="str">
        <f t="shared" si="1"/>
        <v/>
      </c>
      <c r="AT18" s="640" t="str">
        <f t="shared" si="2"/>
        <v/>
      </c>
      <c r="AU18" s="640" t="str">
        <f t="shared" si="3"/>
        <v/>
      </c>
      <c r="AV18" s="640">
        <f t="shared" si="3"/>
        <v>0</v>
      </c>
      <c r="AW18" s="640" t="str">
        <f t="shared" si="4"/>
        <v/>
      </c>
      <c r="AX18" s="641" t="str">
        <f t="shared" si="5"/>
        <v/>
      </c>
    </row>
    <row r="19" spans="1:50" s="396" customFormat="1" ht="30" customHeight="1">
      <c r="A19" s="398">
        <f>ROWS(A$11:A19)</f>
        <v>9</v>
      </c>
      <c r="B19" s="1073"/>
      <c r="C19" s="1073"/>
      <c r="D19" s="1073"/>
      <c r="E19" s="397"/>
      <c r="F19" s="397"/>
      <c r="G19" s="610"/>
      <c r="H19" s="610"/>
      <c r="I19" s="605"/>
      <c r="J19" s="606"/>
      <c r="K19" s="389"/>
      <c r="L19" s="1065"/>
      <c r="M19" s="1065"/>
      <c r="N19" s="1067"/>
      <c r="O19" s="390"/>
      <c r="P19" s="390"/>
      <c r="Q19" s="1070"/>
      <c r="R19" s="1072"/>
      <c r="S19" s="399"/>
      <c r="T19" s="392">
        <f t="shared" si="7"/>
        <v>0</v>
      </c>
      <c r="U19" s="390"/>
      <c r="V19" s="390"/>
      <c r="W19" s="390"/>
      <c r="X19" s="390"/>
      <c r="Y19" s="390"/>
      <c r="Z19" s="390"/>
      <c r="AA19" s="400"/>
      <c r="AB19" s="1082"/>
      <c r="AC19" s="401"/>
      <c r="AD19" s="1082"/>
      <c r="AE19" s="1077"/>
      <c r="AF19" s="1078"/>
      <c r="AG19" s="1078"/>
      <c r="AH19" s="395"/>
      <c r="AI19" s="638" t="str">
        <f t="shared" si="8"/>
        <v>-</v>
      </c>
      <c r="AQ19" s="640">
        <f t="shared" si="6"/>
        <v>18</v>
      </c>
      <c r="AR19" s="640" t="str">
        <f t="shared" si="0"/>
        <v/>
      </c>
      <c r="AS19" s="640" t="str">
        <f t="shared" si="1"/>
        <v/>
      </c>
      <c r="AT19" s="640" t="str">
        <f t="shared" si="2"/>
        <v/>
      </c>
      <c r="AU19" s="640" t="str">
        <f t="shared" ref="AU19:AV34" si="9">IF(S28="","",S28)</f>
        <v/>
      </c>
      <c r="AV19" s="640">
        <f t="shared" si="9"/>
        <v>0</v>
      </c>
      <c r="AW19" s="640" t="str">
        <f t="shared" si="4"/>
        <v/>
      </c>
      <c r="AX19" s="641" t="str">
        <f t="shared" si="5"/>
        <v/>
      </c>
    </row>
    <row r="20" spans="1:50" s="396" customFormat="1" ht="30" customHeight="1">
      <c r="A20" s="398">
        <f>ROWS(A$11:A20)</f>
        <v>10</v>
      </c>
      <c r="B20" s="1073"/>
      <c r="C20" s="1073"/>
      <c r="D20" s="1073"/>
      <c r="E20" s="397"/>
      <c r="F20" s="397"/>
      <c r="G20" s="610"/>
      <c r="H20" s="610"/>
      <c r="I20" s="605"/>
      <c r="J20" s="606"/>
      <c r="K20" s="389"/>
      <c r="L20" s="1065"/>
      <c r="M20" s="1065"/>
      <c r="N20" s="1067"/>
      <c r="O20" s="390"/>
      <c r="P20" s="390"/>
      <c r="Q20" s="1070"/>
      <c r="R20" s="1072"/>
      <c r="S20" s="399"/>
      <c r="T20" s="392">
        <f t="shared" si="7"/>
        <v>0</v>
      </c>
      <c r="U20" s="390"/>
      <c r="V20" s="390"/>
      <c r="W20" s="390"/>
      <c r="X20" s="390"/>
      <c r="Y20" s="390"/>
      <c r="Z20" s="390"/>
      <c r="AA20" s="400"/>
      <c r="AB20" s="1082"/>
      <c r="AC20" s="401"/>
      <c r="AD20" s="1082"/>
      <c r="AE20" s="1077"/>
      <c r="AF20" s="1078"/>
      <c r="AG20" s="1078"/>
      <c r="AH20" s="395"/>
      <c r="AI20" s="638" t="str">
        <f t="shared" si="8"/>
        <v>-</v>
      </c>
      <c r="AQ20" s="640">
        <f t="shared" si="6"/>
        <v>19</v>
      </c>
      <c r="AR20" s="640" t="str">
        <f t="shared" si="0"/>
        <v/>
      </c>
      <c r="AS20" s="640" t="str">
        <f t="shared" si="1"/>
        <v/>
      </c>
      <c r="AT20" s="640" t="str">
        <f t="shared" si="2"/>
        <v/>
      </c>
      <c r="AU20" s="640" t="str">
        <f t="shared" si="9"/>
        <v/>
      </c>
      <c r="AV20" s="640">
        <f t="shared" si="9"/>
        <v>0</v>
      </c>
      <c r="AW20" s="640" t="str">
        <f t="shared" si="4"/>
        <v/>
      </c>
      <c r="AX20" s="641" t="str">
        <f t="shared" si="5"/>
        <v/>
      </c>
    </row>
    <row r="21" spans="1:50" s="396" customFormat="1" ht="30" customHeight="1">
      <c r="A21" s="398">
        <f>ROWS(A$11:A21)</f>
        <v>11</v>
      </c>
      <c r="B21" s="1073"/>
      <c r="C21" s="1073"/>
      <c r="D21" s="1073"/>
      <c r="E21" s="397"/>
      <c r="F21" s="397"/>
      <c r="G21" s="610"/>
      <c r="H21" s="610"/>
      <c r="I21" s="605"/>
      <c r="J21" s="606"/>
      <c r="K21" s="389"/>
      <c r="L21" s="1065"/>
      <c r="M21" s="1065"/>
      <c r="N21" s="1067"/>
      <c r="O21" s="390"/>
      <c r="P21" s="390"/>
      <c r="Q21" s="1070"/>
      <c r="R21" s="1072"/>
      <c r="S21" s="399"/>
      <c r="T21" s="392">
        <f t="shared" si="7"/>
        <v>0</v>
      </c>
      <c r="U21" s="390"/>
      <c r="V21" s="390"/>
      <c r="W21" s="390"/>
      <c r="X21" s="390"/>
      <c r="Y21" s="390"/>
      <c r="Z21" s="390"/>
      <c r="AA21" s="400"/>
      <c r="AB21" s="1082"/>
      <c r="AC21" s="401"/>
      <c r="AD21" s="1082"/>
      <c r="AE21" s="1077"/>
      <c r="AF21" s="1078"/>
      <c r="AG21" s="1078"/>
      <c r="AH21" s="395"/>
      <c r="AI21" s="638" t="str">
        <f t="shared" si="8"/>
        <v>-</v>
      </c>
      <c r="AQ21" s="640">
        <f t="shared" si="6"/>
        <v>20</v>
      </c>
      <c r="AR21" s="640" t="str">
        <f t="shared" si="0"/>
        <v/>
      </c>
      <c r="AS21" s="640" t="str">
        <f t="shared" si="1"/>
        <v/>
      </c>
      <c r="AT21" s="640" t="str">
        <f t="shared" si="2"/>
        <v/>
      </c>
      <c r="AU21" s="640" t="str">
        <f t="shared" si="9"/>
        <v/>
      </c>
      <c r="AV21" s="640">
        <f t="shared" si="9"/>
        <v>0</v>
      </c>
      <c r="AW21" s="640" t="str">
        <f t="shared" si="4"/>
        <v/>
      </c>
      <c r="AX21" s="641" t="str">
        <f t="shared" si="5"/>
        <v/>
      </c>
    </row>
    <row r="22" spans="1:50" s="396" customFormat="1" ht="30" customHeight="1">
      <c r="A22" s="398">
        <f>ROWS(A$11:A22)</f>
        <v>12</v>
      </c>
      <c r="B22" s="1073"/>
      <c r="C22" s="1073"/>
      <c r="D22" s="1073"/>
      <c r="E22" s="397"/>
      <c r="F22" s="397"/>
      <c r="G22" s="610"/>
      <c r="H22" s="610"/>
      <c r="I22" s="605"/>
      <c r="J22" s="606"/>
      <c r="K22" s="389"/>
      <c r="L22" s="1065"/>
      <c r="M22" s="1065"/>
      <c r="N22" s="1067"/>
      <c r="O22" s="390"/>
      <c r="P22" s="390"/>
      <c r="Q22" s="1070"/>
      <c r="R22" s="1072"/>
      <c r="S22" s="399"/>
      <c r="T22" s="392">
        <f t="shared" si="7"/>
        <v>0</v>
      </c>
      <c r="U22" s="390"/>
      <c r="V22" s="390"/>
      <c r="W22" s="390"/>
      <c r="X22" s="390"/>
      <c r="Y22" s="390"/>
      <c r="Z22" s="390"/>
      <c r="AA22" s="400"/>
      <c r="AB22" s="1082"/>
      <c r="AC22" s="401"/>
      <c r="AD22" s="1082"/>
      <c r="AE22" s="1077"/>
      <c r="AF22" s="1078"/>
      <c r="AG22" s="1078"/>
      <c r="AH22" s="395"/>
      <c r="AI22" s="638" t="str">
        <f t="shared" si="8"/>
        <v>-</v>
      </c>
      <c r="AQ22" s="640">
        <f t="shared" si="6"/>
        <v>21</v>
      </c>
      <c r="AR22" s="640" t="str">
        <f t="shared" si="0"/>
        <v/>
      </c>
      <c r="AS22" s="640" t="str">
        <f t="shared" si="1"/>
        <v/>
      </c>
      <c r="AT22" s="640" t="str">
        <f t="shared" si="2"/>
        <v/>
      </c>
      <c r="AU22" s="640" t="str">
        <f t="shared" si="9"/>
        <v/>
      </c>
      <c r="AV22" s="640">
        <f t="shared" si="9"/>
        <v>0</v>
      </c>
      <c r="AW22" s="640" t="str">
        <f t="shared" si="4"/>
        <v/>
      </c>
      <c r="AX22" s="641" t="str">
        <f t="shared" si="5"/>
        <v/>
      </c>
    </row>
    <row r="23" spans="1:50" s="396" customFormat="1" ht="30" customHeight="1">
      <c r="A23" s="398">
        <f>ROWS(A$11:A23)</f>
        <v>13</v>
      </c>
      <c r="B23" s="1073"/>
      <c r="C23" s="1073"/>
      <c r="D23" s="1073"/>
      <c r="E23" s="397"/>
      <c r="F23" s="397"/>
      <c r="G23" s="610"/>
      <c r="H23" s="610"/>
      <c r="I23" s="605"/>
      <c r="J23" s="606"/>
      <c r="K23" s="389"/>
      <c r="L23" s="1065"/>
      <c r="M23" s="1065"/>
      <c r="N23" s="1067"/>
      <c r="O23" s="390"/>
      <c r="P23" s="390"/>
      <c r="Q23" s="1070"/>
      <c r="R23" s="1072"/>
      <c r="S23" s="399"/>
      <c r="T23" s="392">
        <f t="shared" si="7"/>
        <v>0</v>
      </c>
      <c r="U23" s="390"/>
      <c r="V23" s="390"/>
      <c r="W23" s="390"/>
      <c r="X23" s="390"/>
      <c r="Y23" s="390"/>
      <c r="Z23" s="390"/>
      <c r="AA23" s="400"/>
      <c r="AB23" s="1082"/>
      <c r="AC23" s="401"/>
      <c r="AD23" s="1082"/>
      <c r="AE23" s="1077"/>
      <c r="AF23" s="1078"/>
      <c r="AG23" s="1078"/>
      <c r="AH23" s="395"/>
      <c r="AI23" s="638" t="str">
        <f t="shared" si="8"/>
        <v>-</v>
      </c>
      <c r="AQ23" s="640">
        <f t="shared" si="6"/>
        <v>22</v>
      </c>
      <c r="AR23" s="640" t="str">
        <f t="shared" si="0"/>
        <v/>
      </c>
      <c r="AS23" s="640" t="str">
        <f t="shared" si="1"/>
        <v/>
      </c>
      <c r="AT23" s="640" t="str">
        <f t="shared" si="2"/>
        <v/>
      </c>
      <c r="AU23" s="640" t="str">
        <f t="shared" si="9"/>
        <v/>
      </c>
      <c r="AV23" s="640">
        <f t="shared" si="9"/>
        <v>0</v>
      </c>
      <c r="AW23" s="640" t="str">
        <f t="shared" si="4"/>
        <v/>
      </c>
      <c r="AX23" s="641" t="str">
        <f t="shared" si="5"/>
        <v/>
      </c>
    </row>
    <row r="24" spans="1:50" s="396" customFormat="1" ht="30" customHeight="1">
      <c r="A24" s="398">
        <f>ROWS(A$11:A24)</f>
        <v>14</v>
      </c>
      <c r="B24" s="1073"/>
      <c r="C24" s="1073"/>
      <c r="D24" s="1073"/>
      <c r="E24" s="397"/>
      <c r="F24" s="397"/>
      <c r="G24" s="610"/>
      <c r="H24" s="610"/>
      <c r="I24" s="605"/>
      <c r="J24" s="606"/>
      <c r="K24" s="389"/>
      <c r="L24" s="1065"/>
      <c r="M24" s="1065"/>
      <c r="N24" s="1067"/>
      <c r="O24" s="390"/>
      <c r="P24" s="390"/>
      <c r="Q24" s="1070"/>
      <c r="R24" s="1072"/>
      <c r="S24" s="399"/>
      <c r="T24" s="392">
        <f t="shared" si="7"/>
        <v>0</v>
      </c>
      <c r="U24" s="390"/>
      <c r="V24" s="390"/>
      <c r="W24" s="390"/>
      <c r="X24" s="390"/>
      <c r="Y24" s="390"/>
      <c r="Z24" s="390"/>
      <c r="AA24" s="400"/>
      <c r="AB24" s="1082"/>
      <c r="AC24" s="401"/>
      <c r="AD24" s="1082"/>
      <c r="AE24" s="1077"/>
      <c r="AF24" s="1078"/>
      <c r="AG24" s="1078"/>
      <c r="AH24" s="395"/>
      <c r="AI24" s="638" t="str">
        <f t="shared" si="8"/>
        <v>-</v>
      </c>
      <c r="AQ24" s="640">
        <f t="shared" si="6"/>
        <v>23</v>
      </c>
      <c r="AR24" s="640" t="str">
        <f t="shared" si="0"/>
        <v/>
      </c>
      <c r="AS24" s="640" t="str">
        <f t="shared" si="1"/>
        <v/>
      </c>
      <c r="AT24" s="640" t="str">
        <f t="shared" si="2"/>
        <v/>
      </c>
      <c r="AU24" s="640" t="str">
        <f t="shared" si="9"/>
        <v/>
      </c>
      <c r="AV24" s="640">
        <f t="shared" si="9"/>
        <v>0</v>
      </c>
      <c r="AW24" s="640" t="str">
        <f t="shared" si="4"/>
        <v/>
      </c>
      <c r="AX24" s="641" t="str">
        <f t="shared" si="5"/>
        <v/>
      </c>
    </row>
    <row r="25" spans="1:50" s="396" customFormat="1" ht="30" customHeight="1">
      <c r="A25" s="398">
        <f>ROWS(A$11:A25)</f>
        <v>15</v>
      </c>
      <c r="B25" s="1073"/>
      <c r="C25" s="1073"/>
      <c r="D25" s="1073"/>
      <c r="E25" s="397"/>
      <c r="F25" s="397"/>
      <c r="G25" s="610"/>
      <c r="H25" s="610"/>
      <c r="I25" s="605"/>
      <c r="J25" s="606"/>
      <c r="K25" s="389"/>
      <c r="L25" s="1065"/>
      <c r="M25" s="1065"/>
      <c r="N25" s="1067"/>
      <c r="O25" s="390"/>
      <c r="P25" s="390"/>
      <c r="Q25" s="1070"/>
      <c r="R25" s="1072"/>
      <c r="S25" s="399"/>
      <c r="T25" s="392">
        <f t="shared" si="7"/>
        <v>0</v>
      </c>
      <c r="U25" s="390"/>
      <c r="V25" s="390"/>
      <c r="W25" s="390"/>
      <c r="X25" s="390"/>
      <c r="Y25" s="390"/>
      <c r="Z25" s="390"/>
      <c r="AA25" s="400"/>
      <c r="AB25" s="1082"/>
      <c r="AC25" s="401"/>
      <c r="AD25" s="1082"/>
      <c r="AE25" s="1077"/>
      <c r="AF25" s="1078"/>
      <c r="AG25" s="1078"/>
      <c r="AH25" s="395"/>
      <c r="AI25" s="638" t="str">
        <f t="shared" si="8"/>
        <v>-</v>
      </c>
      <c r="AQ25" s="640">
        <f t="shared" si="6"/>
        <v>24</v>
      </c>
      <c r="AR25" s="640" t="str">
        <f t="shared" si="0"/>
        <v/>
      </c>
      <c r="AS25" s="640" t="str">
        <f t="shared" si="1"/>
        <v/>
      </c>
      <c r="AT25" s="640" t="str">
        <f t="shared" si="2"/>
        <v/>
      </c>
      <c r="AU25" s="640" t="str">
        <f t="shared" si="9"/>
        <v/>
      </c>
      <c r="AV25" s="640">
        <f t="shared" si="9"/>
        <v>0</v>
      </c>
      <c r="AW25" s="640" t="str">
        <f t="shared" si="4"/>
        <v/>
      </c>
      <c r="AX25" s="641" t="str">
        <f t="shared" si="5"/>
        <v/>
      </c>
    </row>
    <row r="26" spans="1:50" s="396" customFormat="1" ht="30" customHeight="1">
      <c r="A26" s="398">
        <f>ROWS(A$11:A26)</f>
        <v>16</v>
      </c>
      <c r="B26" s="1073"/>
      <c r="C26" s="1073"/>
      <c r="D26" s="1073"/>
      <c r="E26" s="397"/>
      <c r="F26" s="397"/>
      <c r="G26" s="610"/>
      <c r="H26" s="610"/>
      <c r="I26" s="605"/>
      <c r="J26" s="606"/>
      <c r="K26" s="389"/>
      <c r="L26" s="1065"/>
      <c r="M26" s="1065"/>
      <c r="N26" s="1067"/>
      <c r="O26" s="390"/>
      <c r="P26" s="390"/>
      <c r="Q26" s="1070"/>
      <c r="R26" s="1072"/>
      <c r="S26" s="399"/>
      <c r="T26" s="392">
        <f t="shared" si="7"/>
        <v>0</v>
      </c>
      <c r="U26" s="390"/>
      <c r="V26" s="390"/>
      <c r="W26" s="390"/>
      <c r="X26" s="390"/>
      <c r="Y26" s="390"/>
      <c r="Z26" s="390"/>
      <c r="AA26" s="400"/>
      <c r="AB26" s="1082"/>
      <c r="AC26" s="401"/>
      <c r="AD26" s="1082"/>
      <c r="AE26" s="1077"/>
      <c r="AF26" s="1078"/>
      <c r="AG26" s="1078"/>
      <c r="AH26" s="395"/>
      <c r="AI26" s="638" t="str">
        <f t="shared" si="8"/>
        <v>-</v>
      </c>
      <c r="AQ26" s="640">
        <f t="shared" si="6"/>
        <v>25</v>
      </c>
      <c r="AR26" s="640" t="str">
        <f t="shared" si="0"/>
        <v/>
      </c>
      <c r="AS26" s="640" t="str">
        <f t="shared" si="1"/>
        <v/>
      </c>
      <c r="AT26" s="640" t="str">
        <f t="shared" si="2"/>
        <v/>
      </c>
      <c r="AU26" s="640" t="str">
        <f t="shared" si="9"/>
        <v/>
      </c>
      <c r="AV26" s="640">
        <f t="shared" si="9"/>
        <v>0</v>
      </c>
      <c r="AW26" s="640" t="str">
        <f t="shared" si="4"/>
        <v/>
      </c>
      <c r="AX26" s="641" t="str">
        <f t="shared" si="5"/>
        <v/>
      </c>
    </row>
    <row r="27" spans="1:50" s="396" customFormat="1" ht="30" customHeight="1">
      <c r="A27" s="398">
        <f>ROWS(A$11:A27)</f>
        <v>17</v>
      </c>
      <c r="B27" s="1074"/>
      <c r="C27" s="1075"/>
      <c r="D27" s="1076"/>
      <c r="E27" s="397"/>
      <c r="F27" s="397"/>
      <c r="G27" s="605"/>
      <c r="H27" s="605"/>
      <c r="I27" s="605"/>
      <c r="J27" s="606"/>
      <c r="K27" s="389"/>
      <c r="L27" s="1065"/>
      <c r="M27" s="1065"/>
      <c r="N27" s="1067"/>
      <c r="O27" s="390"/>
      <c r="P27" s="390"/>
      <c r="Q27" s="1070"/>
      <c r="R27" s="1072"/>
      <c r="S27" s="399"/>
      <c r="T27" s="392">
        <f t="shared" si="7"/>
        <v>0</v>
      </c>
      <c r="U27" s="390"/>
      <c r="V27" s="390"/>
      <c r="W27" s="390"/>
      <c r="X27" s="390"/>
      <c r="Y27" s="390"/>
      <c r="Z27" s="390"/>
      <c r="AA27" s="400"/>
      <c r="AB27" s="1082"/>
      <c r="AC27" s="401"/>
      <c r="AD27" s="1082"/>
      <c r="AE27" s="1079"/>
      <c r="AF27" s="1080"/>
      <c r="AG27" s="1080"/>
      <c r="AH27" s="395"/>
      <c r="AI27" s="638" t="str">
        <f t="shared" si="8"/>
        <v>-</v>
      </c>
      <c r="AQ27" s="640">
        <f t="shared" si="6"/>
        <v>26</v>
      </c>
      <c r="AR27" s="640" t="str">
        <f t="shared" si="0"/>
        <v/>
      </c>
      <c r="AS27" s="640" t="str">
        <f t="shared" si="1"/>
        <v/>
      </c>
      <c r="AT27" s="640" t="str">
        <f t="shared" si="2"/>
        <v/>
      </c>
      <c r="AU27" s="640" t="str">
        <f t="shared" si="9"/>
        <v/>
      </c>
      <c r="AV27" s="640">
        <f t="shared" si="9"/>
        <v>0</v>
      </c>
      <c r="AW27" s="640" t="str">
        <f t="shared" si="4"/>
        <v/>
      </c>
      <c r="AX27" s="641" t="str">
        <f t="shared" si="5"/>
        <v/>
      </c>
    </row>
    <row r="28" spans="1:50" s="396" customFormat="1" ht="30" customHeight="1">
      <c r="A28" s="398">
        <f>ROWS(A$11:A28)</f>
        <v>18</v>
      </c>
      <c r="B28" s="1074"/>
      <c r="C28" s="1075"/>
      <c r="D28" s="1076"/>
      <c r="E28" s="397"/>
      <c r="F28" s="397"/>
      <c r="G28" s="605"/>
      <c r="H28" s="608"/>
      <c r="I28" s="608"/>
      <c r="J28" s="609"/>
      <c r="K28" s="389"/>
      <c r="L28" s="1065"/>
      <c r="M28" s="1065"/>
      <c r="N28" s="1067"/>
      <c r="O28" s="390"/>
      <c r="P28" s="390"/>
      <c r="Q28" s="1070"/>
      <c r="R28" s="1072"/>
      <c r="S28" s="399"/>
      <c r="T28" s="392">
        <f t="shared" si="7"/>
        <v>0</v>
      </c>
      <c r="U28" s="390"/>
      <c r="V28" s="390"/>
      <c r="W28" s="390"/>
      <c r="X28" s="390"/>
      <c r="Y28" s="390"/>
      <c r="Z28" s="390"/>
      <c r="AA28" s="400"/>
      <c r="AB28" s="1082"/>
      <c r="AC28" s="401"/>
      <c r="AD28" s="1082"/>
      <c r="AE28" s="1077"/>
      <c r="AF28" s="1078"/>
      <c r="AG28" s="1078"/>
      <c r="AH28" s="395"/>
      <c r="AI28" s="638" t="str">
        <f t="shared" si="8"/>
        <v>-</v>
      </c>
      <c r="AQ28" s="640">
        <f t="shared" si="6"/>
        <v>27</v>
      </c>
      <c r="AR28" s="640" t="str">
        <f t="shared" si="0"/>
        <v/>
      </c>
      <c r="AS28" s="640" t="str">
        <f t="shared" si="1"/>
        <v/>
      </c>
      <c r="AT28" s="640" t="str">
        <f t="shared" si="2"/>
        <v/>
      </c>
      <c r="AU28" s="640" t="str">
        <f t="shared" si="9"/>
        <v/>
      </c>
      <c r="AV28" s="640">
        <f t="shared" si="9"/>
        <v>0</v>
      </c>
      <c r="AW28" s="640" t="str">
        <f t="shared" si="4"/>
        <v/>
      </c>
      <c r="AX28" s="641" t="str">
        <f t="shared" si="5"/>
        <v/>
      </c>
    </row>
    <row r="29" spans="1:50" s="396" customFormat="1" ht="30" customHeight="1">
      <c r="A29" s="398">
        <f>ROWS(A$11:A29)</f>
        <v>19</v>
      </c>
      <c r="B29" s="1073"/>
      <c r="C29" s="1073"/>
      <c r="D29" s="1073"/>
      <c r="E29" s="397"/>
      <c r="F29" s="397"/>
      <c r="G29" s="610"/>
      <c r="H29" s="610"/>
      <c r="I29" s="605"/>
      <c r="J29" s="606"/>
      <c r="K29" s="389"/>
      <c r="L29" s="1065"/>
      <c r="M29" s="1065"/>
      <c r="N29" s="1067"/>
      <c r="O29" s="390"/>
      <c r="P29" s="390"/>
      <c r="Q29" s="1070"/>
      <c r="R29" s="1072"/>
      <c r="S29" s="399"/>
      <c r="T29" s="392">
        <f t="shared" si="7"/>
        <v>0</v>
      </c>
      <c r="U29" s="390"/>
      <c r="V29" s="390"/>
      <c r="W29" s="390"/>
      <c r="X29" s="390"/>
      <c r="Y29" s="390"/>
      <c r="Z29" s="390"/>
      <c r="AA29" s="400"/>
      <c r="AB29" s="1082"/>
      <c r="AC29" s="401"/>
      <c r="AD29" s="1082"/>
      <c r="AE29" s="1077"/>
      <c r="AF29" s="1078"/>
      <c r="AG29" s="1078"/>
      <c r="AH29" s="395"/>
      <c r="AI29" s="638" t="str">
        <f t="shared" si="8"/>
        <v>-</v>
      </c>
      <c r="AQ29" s="640">
        <f t="shared" si="6"/>
        <v>28</v>
      </c>
      <c r="AR29" s="640" t="str">
        <f t="shared" si="0"/>
        <v/>
      </c>
      <c r="AS29" s="640" t="str">
        <f t="shared" si="1"/>
        <v/>
      </c>
      <c r="AT29" s="640" t="str">
        <f t="shared" si="2"/>
        <v/>
      </c>
      <c r="AU29" s="640" t="str">
        <f t="shared" si="9"/>
        <v/>
      </c>
      <c r="AV29" s="640">
        <f t="shared" si="9"/>
        <v>0</v>
      </c>
      <c r="AW29" s="640" t="str">
        <f t="shared" si="4"/>
        <v/>
      </c>
      <c r="AX29" s="641" t="str">
        <f t="shared" si="5"/>
        <v/>
      </c>
    </row>
    <row r="30" spans="1:50" s="396" customFormat="1" ht="30" customHeight="1">
      <c r="A30" s="398">
        <f>ROWS(A$11:A30)</f>
        <v>20</v>
      </c>
      <c r="B30" s="1073"/>
      <c r="C30" s="1073"/>
      <c r="D30" s="1073"/>
      <c r="E30" s="397"/>
      <c r="F30" s="397"/>
      <c r="G30" s="610"/>
      <c r="H30" s="610"/>
      <c r="I30" s="605"/>
      <c r="J30" s="606"/>
      <c r="K30" s="389"/>
      <c r="L30" s="1065"/>
      <c r="M30" s="1065"/>
      <c r="N30" s="1067"/>
      <c r="O30" s="390"/>
      <c r="P30" s="390"/>
      <c r="Q30" s="1070"/>
      <c r="R30" s="1072"/>
      <c r="S30" s="399"/>
      <c r="T30" s="392">
        <f t="shared" si="7"/>
        <v>0</v>
      </c>
      <c r="U30" s="390"/>
      <c r="V30" s="390"/>
      <c r="W30" s="390"/>
      <c r="X30" s="390"/>
      <c r="Y30" s="390"/>
      <c r="Z30" s="390"/>
      <c r="AA30" s="400"/>
      <c r="AB30" s="1082"/>
      <c r="AC30" s="401"/>
      <c r="AD30" s="1082"/>
      <c r="AE30" s="1077"/>
      <c r="AF30" s="1078"/>
      <c r="AG30" s="1078"/>
      <c r="AH30" s="395"/>
      <c r="AI30" s="638" t="str">
        <f t="shared" si="8"/>
        <v>-</v>
      </c>
      <c r="AQ30" s="640">
        <f t="shared" si="6"/>
        <v>29</v>
      </c>
      <c r="AR30" s="640" t="str">
        <f t="shared" si="0"/>
        <v/>
      </c>
      <c r="AS30" s="640" t="str">
        <f t="shared" si="1"/>
        <v/>
      </c>
      <c r="AT30" s="640" t="str">
        <f t="shared" si="2"/>
        <v/>
      </c>
      <c r="AU30" s="640" t="str">
        <f t="shared" si="9"/>
        <v/>
      </c>
      <c r="AV30" s="640">
        <f t="shared" si="9"/>
        <v>0</v>
      </c>
      <c r="AW30" s="640" t="str">
        <f t="shared" si="4"/>
        <v/>
      </c>
      <c r="AX30" s="641" t="str">
        <f t="shared" si="5"/>
        <v/>
      </c>
    </row>
    <row r="31" spans="1:50" s="396" customFormat="1" ht="30" customHeight="1">
      <c r="A31" s="398">
        <f>ROWS(A$11:A31)</f>
        <v>21</v>
      </c>
      <c r="B31" s="1073"/>
      <c r="C31" s="1073"/>
      <c r="D31" s="1073"/>
      <c r="E31" s="397"/>
      <c r="F31" s="397"/>
      <c r="G31" s="610"/>
      <c r="H31" s="610"/>
      <c r="I31" s="605"/>
      <c r="J31" s="606"/>
      <c r="K31" s="389"/>
      <c r="L31" s="1065"/>
      <c r="M31" s="1065"/>
      <c r="N31" s="1067"/>
      <c r="O31" s="390"/>
      <c r="P31" s="390"/>
      <c r="Q31" s="1070"/>
      <c r="R31" s="1072"/>
      <c r="S31" s="399"/>
      <c r="T31" s="392">
        <f t="shared" si="7"/>
        <v>0</v>
      </c>
      <c r="U31" s="390"/>
      <c r="V31" s="390"/>
      <c r="W31" s="390"/>
      <c r="X31" s="390"/>
      <c r="Y31" s="390"/>
      <c r="Z31" s="390"/>
      <c r="AA31" s="400"/>
      <c r="AB31" s="1082"/>
      <c r="AC31" s="401"/>
      <c r="AD31" s="1082"/>
      <c r="AE31" s="1077"/>
      <c r="AF31" s="1078"/>
      <c r="AG31" s="1078"/>
      <c r="AH31" s="395"/>
      <c r="AI31" s="638" t="str">
        <f t="shared" si="8"/>
        <v>-</v>
      </c>
      <c r="AQ31" s="640">
        <f t="shared" si="6"/>
        <v>30</v>
      </c>
      <c r="AR31" s="640" t="str">
        <f t="shared" si="0"/>
        <v/>
      </c>
      <c r="AS31" s="640" t="str">
        <f t="shared" si="1"/>
        <v/>
      </c>
      <c r="AT31" s="640" t="str">
        <f t="shared" si="2"/>
        <v/>
      </c>
      <c r="AU31" s="640" t="str">
        <f t="shared" si="9"/>
        <v/>
      </c>
      <c r="AV31" s="640">
        <f t="shared" si="9"/>
        <v>0</v>
      </c>
      <c r="AW31" s="640" t="str">
        <f t="shared" si="4"/>
        <v/>
      </c>
      <c r="AX31" s="641" t="str">
        <f t="shared" si="5"/>
        <v/>
      </c>
    </row>
    <row r="32" spans="1:50" s="396" customFormat="1" ht="30" customHeight="1">
      <c r="A32" s="398">
        <f>ROWS(A$11:A32)</f>
        <v>22</v>
      </c>
      <c r="B32" s="1073"/>
      <c r="C32" s="1073"/>
      <c r="D32" s="1073"/>
      <c r="E32" s="397"/>
      <c r="F32" s="397"/>
      <c r="G32" s="610"/>
      <c r="H32" s="610"/>
      <c r="I32" s="605"/>
      <c r="J32" s="606"/>
      <c r="K32" s="389"/>
      <c r="L32" s="1065"/>
      <c r="M32" s="1065"/>
      <c r="N32" s="1067"/>
      <c r="O32" s="390"/>
      <c r="P32" s="390"/>
      <c r="Q32" s="1070"/>
      <c r="R32" s="1072"/>
      <c r="S32" s="399"/>
      <c r="T32" s="392">
        <f t="shared" si="7"/>
        <v>0</v>
      </c>
      <c r="U32" s="390"/>
      <c r="V32" s="390"/>
      <c r="W32" s="390"/>
      <c r="X32" s="390"/>
      <c r="Y32" s="390"/>
      <c r="Z32" s="390"/>
      <c r="AA32" s="400"/>
      <c r="AB32" s="1082"/>
      <c r="AC32" s="401"/>
      <c r="AD32" s="1082"/>
      <c r="AE32" s="1077"/>
      <c r="AF32" s="1078"/>
      <c r="AG32" s="1078"/>
      <c r="AH32" s="395"/>
      <c r="AI32" s="638" t="str">
        <f t="shared" si="8"/>
        <v>-</v>
      </c>
      <c r="AQ32" s="640">
        <f t="shared" si="6"/>
        <v>31</v>
      </c>
      <c r="AR32" s="640" t="str">
        <f t="shared" si="0"/>
        <v/>
      </c>
      <c r="AS32" s="640" t="str">
        <f t="shared" si="1"/>
        <v/>
      </c>
      <c r="AT32" s="640" t="str">
        <f t="shared" si="2"/>
        <v/>
      </c>
      <c r="AU32" s="640" t="str">
        <f t="shared" si="9"/>
        <v/>
      </c>
      <c r="AV32" s="640">
        <f t="shared" si="9"/>
        <v>0</v>
      </c>
      <c r="AW32" s="640" t="str">
        <f t="shared" si="4"/>
        <v/>
      </c>
      <c r="AX32" s="641" t="str">
        <f t="shared" si="5"/>
        <v/>
      </c>
    </row>
    <row r="33" spans="1:50" s="396" customFormat="1" ht="30" customHeight="1">
      <c r="A33" s="398">
        <f>ROWS(A$11:A33)</f>
        <v>23</v>
      </c>
      <c r="B33" s="1073"/>
      <c r="C33" s="1073"/>
      <c r="D33" s="1073"/>
      <c r="E33" s="397"/>
      <c r="F33" s="397"/>
      <c r="G33" s="610"/>
      <c r="H33" s="610"/>
      <c r="I33" s="605"/>
      <c r="J33" s="606"/>
      <c r="K33" s="389"/>
      <c r="L33" s="1065"/>
      <c r="M33" s="1065"/>
      <c r="N33" s="1067"/>
      <c r="O33" s="390"/>
      <c r="P33" s="390"/>
      <c r="Q33" s="1070"/>
      <c r="R33" s="1072"/>
      <c r="S33" s="399"/>
      <c r="T33" s="392">
        <f t="shared" si="7"/>
        <v>0</v>
      </c>
      <c r="U33" s="390"/>
      <c r="V33" s="390"/>
      <c r="W33" s="390"/>
      <c r="X33" s="390"/>
      <c r="Y33" s="390"/>
      <c r="Z33" s="390"/>
      <c r="AA33" s="400"/>
      <c r="AB33" s="1082"/>
      <c r="AC33" s="401"/>
      <c r="AD33" s="1082"/>
      <c r="AE33" s="1077"/>
      <c r="AF33" s="1078"/>
      <c r="AG33" s="1078"/>
      <c r="AH33" s="395"/>
      <c r="AI33" s="638" t="str">
        <f t="shared" si="8"/>
        <v>-</v>
      </c>
      <c r="AQ33" s="640">
        <f t="shared" si="6"/>
        <v>32</v>
      </c>
      <c r="AR33" s="640" t="str">
        <f t="shared" si="0"/>
        <v/>
      </c>
      <c r="AS33" s="640" t="str">
        <f t="shared" si="1"/>
        <v/>
      </c>
      <c r="AT33" s="640" t="str">
        <f t="shared" si="2"/>
        <v/>
      </c>
      <c r="AU33" s="640" t="str">
        <f t="shared" si="9"/>
        <v/>
      </c>
      <c r="AV33" s="640">
        <f t="shared" si="9"/>
        <v>0</v>
      </c>
      <c r="AW33" s="640" t="str">
        <f t="shared" si="4"/>
        <v/>
      </c>
      <c r="AX33" s="641" t="str">
        <f t="shared" si="5"/>
        <v/>
      </c>
    </row>
    <row r="34" spans="1:50" s="396" customFormat="1" ht="30" customHeight="1">
      <c r="A34" s="398">
        <f>ROWS(A$11:A34)</f>
        <v>24</v>
      </c>
      <c r="B34" s="1074"/>
      <c r="C34" s="1075"/>
      <c r="D34" s="1076"/>
      <c r="E34" s="397"/>
      <c r="F34" s="397"/>
      <c r="G34" s="605"/>
      <c r="H34" s="605"/>
      <c r="I34" s="605"/>
      <c r="J34" s="606"/>
      <c r="K34" s="389"/>
      <c r="L34" s="1065"/>
      <c r="M34" s="1065"/>
      <c r="N34" s="1067"/>
      <c r="O34" s="390"/>
      <c r="P34" s="390"/>
      <c r="Q34" s="1070"/>
      <c r="R34" s="1072"/>
      <c r="S34" s="399"/>
      <c r="T34" s="392">
        <f t="shared" si="7"/>
        <v>0</v>
      </c>
      <c r="U34" s="390"/>
      <c r="V34" s="390"/>
      <c r="W34" s="390"/>
      <c r="X34" s="390"/>
      <c r="Y34" s="390"/>
      <c r="Z34" s="390"/>
      <c r="AA34" s="400"/>
      <c r="AB34" s="1082"/>
      <c r="AC34" s="401"/>
      <c r="AD34" s="1082"/>
      <c r="AE34" s="1077"/>
      <c r="AF34" s="1078"/>
      <c r="AG34" s="1078"/>
      <c r="AH34" s="395"/>
      <c r="AI34" s="638" t="str">
        <f t="shared" si="8"/>
        <v>-</v>
      </c>
      <c r="AQ34" s="640">
        <f t="shared" si="6"/>
        <v>33</v>
      </c>
      <c r="AR34" s="640" t="str">
        <f t="shared" si="0"/>
        <v/>
      </c>
      <c r="AS34" s="640" t="str">
        <f t="shared" si="1"/>
        <v/>
      </c>
      <c r="AT34" s="640" t="str">
        <f t="shared" si="2"/>
        <v/>
      </c>
      <c r="AU34" s="640" t="str">
        <f t="shared" si="9"/>
        <v/>
      </c>
      <c r="AV34" s="640">
        <f t="shared" si="9"/>
        <v>0</v>
      </c>
      <c r="AW34" s="640" t="str">
        <f t="shared" si="4"/>
        <v/>
      </c>
      <c r="AX34" s="641" t="str">
        <f t="shared" si="5"/>
        <v/>
      </c>
    </row>
    <row r="35" spans="1:50" s="396" customFormat="1" ht="30" customHeight="1">
      <c r="A35" s="398">
        <f>ROWS(A$11:A35)</f>
        <v>25</v>
      </c>
      <c r="B35" s="1073"/>
      <c r="C35" s="1073"/>
      <c r="D35" s="1073"/>
      <c r="E35" s="397"/>
      <c r="F35" s="397"/>
      <c r="G35" s="610"/>
      <c r="H35" s="610"/>
      <c r="I35" s="605"/>
      <c r="J35" s="606"/>
      <c r="K35" s="389"/>
      <c r="L35" s="1065"/>
      <c r="M35" s="1065"/>
      <c r="N35" s="1067"/>
      <c r="O35" s="390"/>
      <c r="P35" s="390"/>
      <c r="Q35" s="1070"/>
      <c r="R35" s="1072"/>
      <c r="S35" s="399"/>
      <c r="T35" s="392">
        <f t="shared" si="7"/>
        <v>0</v>
      </c>
      <c r="U35" s="390"/>
      <c r="V35" s="390"/>
      <c r="W35" s="390"/>
      <c r="X35" s="390"/>
      <c r="Y35" s="390"/>
      <c r="Z35" s="390"/>
      <c r="AA35" s="400"/>
      <c r="AB35" s="1082"/>
      <c r="AC35" s="401"/>
      <c r="AD35" s="1082"/>
      <c r="AE35" s="1077"/>
      <c r="AF35" s="1078"/>
      <c r="AG35" s="1078"/>
      <c r="AH35" s="395"/>
      <c r="AI35" s="638" t="str">
        <f t="shared" si="8"/>
        <v>-</v>
      </c>
      <c r="AQ35" s="640">
        <f t="shared" si="6"/>
        <v>34</v>
      </c>
      <c r="AR35" s="640" t="str">
        <f t="shared" si="0"/>
        <v/>
      </c>
      <c r="AS35" s="640" t="str">
        <f t="shared" si="1"/>
        <v/>
      </c>
      <c r="AT35" s="640" t="str">
        <f t="shared" si="2"/>
        <v/>
      </c>
      <c r="AU35" s="640" t="str">
        <f t="shared" ref="AU35:AV50" si="10">IF(S44="","",S44)</f>
        <v/>
      </c>
      <c r="AV35" s="640">
        <f t="shared" si="10"/>
        <v>0</v>
      </c>
      <c r="AW35" s="640" t="str">
        <f t="shared" si="4"/>
        <v/>
      </c>
      <c r="AX35" s="641" t="str">
        <f t="shared" si="5"/>
        <v/>
      </c>
    </row>
    <row r="36" spans="1:50" s="396" customFormat="1" ht="30" customHeight="1">
      <c r="A36" s="398">
        <f>ROWS(A$11:A36)</f>
        <v>26</v>
      </c>
      <c r="B36" s="1073"/>
      <c r="C36" s="1073"/>
      <c r="D36" s="1073"/>
      <c r="E36" s="397"/>
      <c r="F36" s="397"/>
      <c r="G36" s="610"/>
      <c r="H36" s="610"/>
      <c r="I36" s="605"/>
      <c r="J36" s="606"/>
      <c r="K36" s="389"/>
      <c r="L36" s="1065"/>
      <c r="M36" s="1065"/>
      <c r="N36" s="1067"/>
      <c r="O36" s="390"/>
      <c r="P36" s="390"/>
      <c r="Q36" s="1070"/>
      <c r="R36" s="1072"/>
      <c r="S36" s="399"/>
      <c r="T36" s="392">
        <f t="shared" si="7"/>
        <v>0</v>
      </c>
      <c r="U36" s="390"/>
      <c r="V36" s="390"/>
      <c r="W36" s="390"/>
      <c r="X36" s="390"/>
      <c r="Y36" s="390"/>
      <c r="Z36" s="390"/>
      <c r="AA36" s="400"/>
      <c r="AB36" s="1082"/>
      <c r="AC36" s="401"/>
      <c r="AD36" s="1082"/>
      <c r="AE36" s="1077"/>
      <c r="AF36" s="1078"/>
      <c r="AG36" s="1078"/>
      <c r="AH36" s="395"/>
      <c r="AI36" s="638" t="str">
        <f t="shared" si="8"/>
        <v>-</v>
      </c>
      <c r="AQ36" s="640">
        <f t="shared" si="6"/>
        <v>35</v>
      </c>
      <c r="AR36" s="640" t="str">
        <f t="shared" si="0"/>
        <v/>
      </c>
      <c r="AS36" s="640" t="str">
        <f t="shared" si="1"/>
        <v/>
      </c>
      <c r="AT36" s="640" t="str">
        <f t="shared" si="2"/>
        <v/>
      </c>
      <c r="AU36" s="640" t="str">
        <f t="shared" si="10"/>
        <v/>
      </c>
      <c r="AV36" s="640">
        <f t="shared" si="10"/>
        <v>0</v>
      </c>
      <c r="AW36" s="640" t="str">
        <f t="shared" si="4"/>
        <v/>
      </c>
      <c r="AX36" s="641" t="str">
        <f t="shared" si="5"/>
        <v/>
      </c>
    </row>
    <row r="37" spans="1:50" s="396" customFormat="1" ht="30" customHeight="1">
      <c r="A37" s="398">
        <f>ROWS(A$11:A37)</f>
        <v>27</v>
      </c>
      <c r="B37" s="1073"/>
      <c r="C37" s="1073"/>
      <c r="D37" s="1073"/>
      <c r="E37" s="397"/>
      <c r="F37" s="397"/>
      <c r="G37" s="610"/>
      <c r="H37" s="610"/>
      <c r="I37" s="605"/>
      <c r="J37" s="606"/>
      <c r="K37" s="389"/>
      <c r="L37" s="1065"/>
      <c r="M37" s="1065"/>
      <c r="N37" s="1067"/>
      <c r="O37" s="390"/>
      <c r="P37" s="390"/>
      <c r="Q37" s="1070"/>
      <c r="R37" s="1072"/>
      <c r="S37" s="399"/>
      <c r="T37" s="392">
        <f t="shared" si="7"/>
        <v>0</v>
      </c>
      <c r="U37" s="390"/>
      <c r="V37" s="390"/>
      <c r="W37" s="390"/>
      <c r="X37" s="390"/>
      <c r="Y37" s="390"/>
      <c r="Z37" s="390"/>
      <c r="AA37" s="400"/>
      <c r="AB37" s="1082"/>
      <c r="AC37" s="401"/>
      <c r="AD37" s="1082"/>
      <c r="AE37" s="1077"/>
      <c r="AF37" s="1078"/>
      <c r="AG37" s="1078"/>
      <c r="AH37" s="395"/>
      <c r="AI37" s="638" t="str">
        <f t="shared" si="8"/>
        <v>-</v>
      </c>
      <c r="AQ37" s="640">
        <f t="shared" si="6"/>
        <v>36</v>
      </c>
      <c r="AR37" s="640" t="str">
        <f t="shared" si="0"/>
        <v/>
      </c>
      <c r="AS37" s="640" t="str">
        <f t="shared" si="1"/>
        <v/>
      </c>
      <c r="AT37" s="640" t="str">
        <f t="shared" si="2"/>
        <v/>
      </c>
      <c r="AU37" s="640" t="str">
        <f t="shared" si="10"/>
        <v/>
      </c>
      <c r="AV37" s="640">
        <f t="shared" si="10"/>
        <v>0</v>
      </c>
      <c r="AW37" s="640" t="str">
        <f t="shared" si="4"/>
        <v/>
      </c>
      <c r="AX37" s="641" t="str">
        <f t="shared" si="5"/>
        <v/>
      </c>
    </row>
    <row r="38" spans="1:50" s="396" customFormat="1" ht="30" customHeight="1">
      <c r="A38" s="398">
        <f>ROWS(A$11:A38)</f>
        <v>28</v>
      </c>
      <c r="B38" s="1073"/>
      <c r="C38" s="1073"/>
      <c r="D38" s="1073"/>
      <c r="E38" s="397"/>
      <c r="F38" s="397"/>
      <c r="G38" s="610"/>
      <c r="H38" s="610"/>
      <c r="I38" s="605"/>
      <c r="J38" s="606"/>
      <c r="K38" s="389"/>
      <c r="L38" s="1065"/>
      <c r="M38" s="1065"/>
      <c r="N38" s="1067"/>
      <c r="O38" s="390"/>
      <c r="P38" s="390"/>
      <c r="Q38" s="1070"/>
      <c r="R38" s="1072"/>
      <c r="S38" s="399"/>
      <c r="T38" s="392">
        <f t="shared" si="7"/>
        <v>0</v>
      </c>
      <c r="U38" s="390"/>
      <c r="V38" s="390"/>
      <c r="W38" s="390"/>
      <c r="X38" s="390"/>
      <c r="Y38" s="390"/>
      <c r="Z38" s="390"/>
      <c r="AA38" s="400"/>
      <c r="AB38" s="1082"/>
      <c r="AC38" s="401"/>
      <c r="AD38" s="1082"/>
      <c r="AE38" s="1077"/>
      <c r="AF38" s="1078"/>
      <c r="AG38" s="1078"/>
      <c r="AH38" s="395"/>
      <c r="AI38" s="638" t="str">
        <f t="shared" si="8"/>
        <v>-</v>
      </c>
      <c r="AQ38" s="640">
        <f t="shared" si="6"/>
        <v>37</v>
      </c>
      <c r="AR38" s="640" t="str">
        <f t="shared" si="0"/>
        <v/>
      </c>
      <c r="AS38" s="640" t="str">
        <f t="shared" si="1"/>
        <v/>
      </c>
      <c r="AT38" s="640" t="str">
        <f t="shared" si="2"/>
        <v/>
      </c>
      <c r="AU38" s="640" t="str">
        <f t="shared" si="10"/>
        <v/>
      </c>
      <c r="AV38" s="640">
        <f t="shared" si="10"/>
        <v>0</v>
      </c>
      <c r="AW38" s="640" t="str">
        <f t="shared" si="4"/>
        <v/>
      </c>
      <c r="AX38" s="641" t="str">
        <f t="shared" si="5"/>
        <v/>
      </c>
    </row>
    <row r="39" spans="1:50" s="396" customFormat="1" ht="30" customHeight="1">
      <c r="A39" s="398">
        <f>ROWS(A$11:A39)</f>
        <v>29</v>
      </c>
      <c r="B39" s="1073"/>
      <c r="C39" s="1073"/>
      <c r="D39" s="1073"/>
      <c r="E39" s="397"/>
      <c r="F39" s="397"/>
      <c r="G39" s="610"/>
      <c r="H39" s="610"/>
      <c r="I39" s="605"/>
      <c r="J39" s="606"/>
      <c r="K39" s="389"/>
      <c r="L39" s="1065"/>
      <c r="M39" s="1065"/>
      <c r="N39" s="1067"/>
      <c r="O39" s="390"/>
      <c r="P39" s="390"/>
      <c r="Q39" s="1070"/>
      <c r="R39" s="1072"/>
      <c r="S39" s="399"/>
      <c r="T39" s="392">
        <f t="shared" si="7"/>
        <v>0</v>
      </c>
      <c r="U39" s="390"/>
      <c r="V39" s="390"/>
      <c r="W39" s="390"/>
      <c r="X39" s="390"/>
      <c r="Y39" s="390"/>
      <c r="Z39" s="390"/>
      <c r="AA39" s="400"/>
      <c r="AB39" s="1082"/>
      <c r="AC39" s="401"/>
      <c r="AD39" s="1082"/>
      <c r="AE39" s="1077"/>
      <c r="AF39" s="1078"/>
      <c r="AG39" s="1078"/>
      <c r="AH39" s="395"/>
      <c r="AI39" s="638" t="str">
        <f t="shared" si="8"/>
        <v>-</v>
      </c>
      <c r="AQ39" s="640">
        <f t="shared" si="6"/>
        <v>38</v>
      </c>
      <c r="AR39" s="640" t="str">
        <f t="shared" si="0"/>
        <v/>
      </c>
      <c r="AS39" s="640" t="str">
        <f t="shared" si="1"/>
        <v/>
      </c>
      <c r="AT39" s="640" t="str">
        <f t="shared" si="2"/>
        <v/>
      </c>
      <c r="AU39" s="640" t="str">
        <f t="shared" si="10"/>
        <v/>
      </c>
      <c r="AV39" s="640">
        <f t="shared" si="10"/>
        <v>0</v>
      </c>
      <c r="AW39" s="640" t="str">
        <f t="shared" si="4"/>
        <v/>
      </c>
      <c r="AX39" s="641" t="str">
        <f t="shared" si="5"/>
        <v/>
      </c>
    </row>
    <row r="40" spans="1:50" s="396" customFormat="1" ht="30" customHeight="1">
      <c r="A40" s="398">
        <f>ROWS(A$11:A40)</f>
        <v>30</v>
      </c>
      <c r="B40" s="1073"/>
      <c r="C40" s="1073"/>
      <c r="D40" s="1073"/>
      <c r="E40" s="397"/>
      <c r="F40" s="397"/>
      <c r="G40" s="610"/>
      <c r="H40" s="610"/>
      <c r="I40" s="605"/>
      <c r="J40" s="606"/>
      <c r="K40" s="389"/>
      <c r="L40" s="1065"/>
      <c r="M40" s="1065"/>
      <c r="N40" s="1067"/>
      <c r="O40" s="390"/>
      <c r="P40" s="390"/>
      <c r="Q40" s="1070"/>
      <c r="R40" s="1072"/>
      <c r="S40" s="399"/>
      <c r="T40" s="392">
        <f t="shared" si="7"/>
        <v>0</v>
      </c>
      <c r="U40" s="390"/>
      <c r="V40" s="390"/>
      <c r="W40" s="390"/>
      <c r="X40" s="390"/>
      <c r="Y40" s="390"/>
      <c r="Z40" s="390"/>
      <c r="AA40" s="400"/>
      <c r="AB40" s="1082"/>
      <c r="AC40" s="401"/>
      <c r="AD40" s="1082"/>
      <c r="AE40" s="1077"/>
      <c r="AF40" s="1078"/>
      <c r="AG40" s="1078"/>
      <c r="AH40" s="395"/>
      <c r="AI40" s="638" t="str">
        <f t="shared" si="8"/>
        <v>-</v>
      </c>
      <c r="AQ40" s="640">
        <f t="shared" si="6"/>
        <v>39</v>
      </c>
      <c r="AR40" s="640" t="str">
        <f t="shared" si="0"/>
        <v/>
      </c>
      <c r="AS40" s="640" t="str">
        <f t="shared" si="1"/>
        <v/>
      </c>
      <c r="AT40" s="640" t="str">
        <f t="shared" si="2"/>
        <v/>
      </c>
      <c r="AU40" s="640" t="str">
        <f t="shared" si="10"/>
        <v/>
      </c>
      <c r="AV40" s="640">
        <f t="shared" si="10"/>
        <v>0</v>
      </c>
      <c r="AW40" s="640" t="str">
        <f t="shared" si="4"/>
        <v/>
      </c>
      <c r="AX40" s="641" t="str">
        <f t="shared" si="5"/>
        <v/>
      </c>
    </row>
    <row r="41" spans="1:50" s="396" customFormat="1" ht="30" customHeight="1">
      <c r="A41" s="398">
        <f>ROWS(A$11:A41)</f>
        <v>31</v>
      </c>
      <c r="B41" s="1073"/>
      <c r="C41" s="1073"/>
      <c r="D41" s="1073"/>
      <c r="E41" s="397"/>
      <c r="F41" s="397"/>
      <c r="G41" s="610"/>
      <c r="H41" s="610"/>
      <c r="I41" s="605"/>
      <c r="J41" s="606"/>
      <c r="K41" s="389"/>
      <c r="L41" s="1065"/>
      <c r="M41" s="1065"/>
      <c r="N41" s="1067"/>
      <c r="O41" s="390"/>
      <c r="P41" s="390"/>
      <c r="Q41" s="1070"/>
      <c r="R41" s="1072"/>
      <c r="S41" s="399"/>
      <c r="T41" s="392">
        <f t="shared" si="7"/>
        <v>0</v>
      </c>
      <c r="U41" s="390"/>
      <c r="V41" s="390"/>
      <c r="W41" s="390"/>
      <c r="X41" s="390"/>
      <c r="Y41" s="390"/>
      <c r="Z41" s="390"/>
      <c r="AA41" s="400"/>
      <c r="AB41" s="1082"/>
      <c r="AC41" s="401"/>
      <c r="AD41" s="1082"/>
      <c r="AE41" s="1077"/>
      <c r="AF41" s="1078"/>
      <c r="AG41" s="1078"/>
      <c r="AH41" s="395"/>
      <c r="AI41" s="638" t="str">
        <f t="shared" si="8"/>
        <v>-</v>
      </c>
      <c r="AQ41" s="640">
        <f t="shared" si="6"/>
        <v>40</v>
      </c>
      <c r="AR41" s="640" t="str">
        <f t="shared" si="0"/>
        <v/>
      </c>
      <c r="AS41" s="640" t="str">
        <f t="shared" si="1"/>
        <v/>
      </c>
      <c r="AT41" s="640" t="str">
        <f t="shared" si="2"/>
        <v/>
      </c>
      <c r="AU41" s="640" t="str">
        <f t="shared" si="10"/>
        <v/>
      </c>
      <c r="AV41" s="640">
        <f t="shared" si="10"/>
        <v>0</v>
      </c>
      <c r="AW41" s="640" t="str">
        <f t="shared" si="4"/>
        <v/>
      </c>
      <c r="AX41" s="641" t="str">
        <f t="shared" si="5"/>
        <v/>
      </c>
    </row>
    <row r="42" spans="1:50" s="396" customFormat="1" ht="30" customHeight="1">
      <c r="A42" s="398">
        <f>ROWS(A$11:A42)</f>
        <v>32</v>
      </c>
      <c r="B42" s="1073"/>
      <c r="C42" s="1073"/>
      <c r="D42" s="1073"/>
      <c r="E42" s="397"/>
      <c r="F42" s="397"/>
      <c r="G42" s="610"/>
      <c r="H42" s="610"/>
      <c r="I42" s="605"/>
      <c r="J42" s="606"/>
      <c r="K42" s="389"/>
      <c r="L42" s="1065"/>
      <c r="M42" s="1065"/>
      <c r="N42" s="1067"/>
      <c r="O42" s="390"/>
      <c r="P42" s="390"/>
      <c r="Q42" s="1070"/>
      <c r="R42" s="1072"/>
      <c r="S42" s="399"/>
      <c r="T42" s="392">
        <f t="shared" si="7"/>
        <v>0</v>
      </c>
      <c r="U42" s="390"/>
      <c r="V42" s="390"/>
      <c r="W42" s="390"/>
      <c r="X42" s="390"/>
      <c r="Y42" s="390"/>
      <c r="Z42" s="390"/>
      <c r="AA42" s="400"/>
      <c r="AB42" s="1082"/>
      <c r="AC42" s="401"/>
      <c r="AD42" s="1082"/>
      <c r="AE42" s="1077"/>
      <c r="AF42" s="1078"/>
      <c r="AG42" s="1078"/>
      <c r="AH42" s="395"/>
      <c r="AI42" s="638" t="str">
        <f t="shared" si="8"/>
        <v>-</v>
      </c>
      <c r="AQ42" s="640">
        <f t="shared" si="6"/>
        <v>41</v>
      </c>
      <c r="AR42" s="640" t="str">
        <f t="shared" si="0"/>
        <v/>
      </c>
      <c r="AS42" s="640" t="str">
        <f t="shared" si="1"/>
        <v/>
      </c>
      <c r="AT42" s="640" t="str">
        <f t="shared" si="2"/>
        <v/>
      </c>
      <c r="AU42" s="640" t="str">
        <f t="shared" si="10"/>
        <v/>
      </c>
      <c r="AV42" s="640">
        <f t="shared" si="10"/>
        <v>0</v>
      </c>
      <c r="AW42" s="640" t="str">
        <f t="shared" si="4"/>
        <v/>
      </c>
      <c r="AX42" s="641" t="str">
        <f t="shared" si="5"/>
        <v/>
      </c>
    </row>
    <row r="43" spans="1:50" s="396" customFormat="1" ht="30" customHeight="1">
      <c r="A43" s="398">
        <f>ROWS(A$11:A43)</f>
        <v>33</v>
      </c>
      <c r="B43" s="1073"/>
      <c r="C43" s="1073"/>
      <c r="D43" s="1073"/>
      <c r="E43" s="397"/>
      <c r="F43" s="397"/>
      <c r="G43" s="610"/>
      <c r="H43" s="610"/>
      <c r="I43" s="605"/>
      <c r="J43" s="606"/>
      <c r="K43" s="389"/>
      <c r="L43" s="1065"/>
      <c r="M43" s="1065"/>
      <c r="N43" s="1067"/>
      <c r="O43" s="390"/>
      <c r="P43" s="390"/>
      <c r="Q43" s="1070"/>
      <c r="R43" s="1072"/>
      <c r="S43" s="399"/>
      <c r="T43" s="392">
        <f t="shared" si="7"/>
        <v>0</v>
      </c>
      <c r="U43" s="390"/>
      <c r="V43" s="390"/>
      <c r="W43" s="390"/>
      <c r="X43" s="390"/>
      <c r="Y43" s="390"/>
      <c r="Z43" s="390"/>
      <c r="AA43" s="400"/>
      <c r="AB43" s="1082"/>
      <c r="AC43" s="401"/>
      <c r="AD43" s="1082"/>
      <c r="AE43" s="1077"/>
      <c r="AF43" s="1078"/>
      <c r="AG43" s="1078"/>
      <c r="AH43" s="395"/>
      <c r="AI43" s="638" t="str">
        <f t="shared" si="8"/>
        <v>-</v>
      </c>
      <c r="AQ43" s="640">
        <f t="shared" si="6"/>
        <v>42</v>
      </c>
      <c r="AR43" s="640" t="str">
        <f t="shared" si="0"/>
        <v/>
      </c>
      <c r="AS43" s="640" t="str">
        <f t="shared" si="1"/>
        <v/>
      </c>
      <c r="AT43" s="640" t="str">
        <f t="shared" si="2"/>
        <v/>
      </c>
      <c r="AU43" s="640" t="str">
        <f t="shared" si="10"/>
        <v/>
      </c>
      <c r="AV43" s="640">
        <f t="shared" si="10"/>
        <v>0</v>
      </c>
      <c r="AW43" s="640" t="str">
        <f t="shared" si="4"/>
        <v/>
      </c>
      <c r="AX43" s="641" t="str">
        <f t="shared" si="5"/>
        <v/>
      </c>
    </row>
    <row r="44" spans="1:50" s="396" customFormat="1" ht="30" customHeight="1">
      <c r="A44" s="398">
        <f>ROWS(A$11:A44)</f>
        <v>34</v>
      </c>
      <c r="B44" s="1073"/>
      <c r="C44" s="1073"/>
      <c r="D44" s="1073"/>
      <c r="E44" s="397"/>
      <c r="F44" s="397"/>
      <c r="G44" s="610"/>
      <c r="H44" s="610"/>
      <c r="I44" s="605"/>
      <c r="J44" s="606"/>
      <c r="K44" s="389"/>
      <c r="L44" s="1065"/>
      <c r="M44" s="1065"/>
      <c r="N44" s="1067"/>
      <c r="O44" s="390"/>
      <c r="P44" s="390"/>
      <c r="Q44" s="1070"/>
      <c r="R44" s="1072"/>
      <c r="S44" s="399"/>
      <c r="T44" s="392">
        <f t="shared" si="7"/>
        <v>0</v>
      </c>
      <c r="U44" s="390"/>
      <c r="V44" s="390"/>
      <c r="W44" s="390"/>
      <c r="X44" s="390"/>
      <c r="Y44" s="390"/>
      <c r="Z44" s="390"/>
      <c r="AA44" s="400"/>
      <c r="AB44" s="1082"/>
      <c r="AC44" s="401"/>
      <c r="AD44" s="1082"/>
      <c r="AE44" s="1077"/>
      <c r="AF44" s="1078"/>
      <c r="AG44" s="1078"/>
      <c r="AH44" s="395"/>
      <c r="AI44" s="638" t="str">
        <f t="shared" si="8"/>
        <v>-</v>
      </c>
      <c r="AQ44" s="640">
        <f t="shared" si="6"/>
        <v>43</v>
      </c>
      <c r="AR44" s="640" t="str">
        <f t="shared" si="0"/>
        <v/>
      </c>
      <c r="AS44" s="640" t="str">
        <f t="shared" si="1"/>
        <v/>
      </c>
      <c r="AT44" s="640" t="str">
        <f t="shared" si="2"/>
        <v/>
      </c>
      <c r="AU44" s="640" t="str">
        <f t="shared" si="10"/>
        <v/>
      </c>
      <c r="AV44" s="640">
        <f t="shared" si="10"/>
        <v>0</v>
      </c>
      <c r="AW44" s="640" t="str">
        <f t="shared" si="4"/>
        <v/>
      </c>
      <c r="AX44" s="641" t="str">
        <f t="shared" si="5"/>
        <v/>
      </c>
    </row>
    <row r="45" spans="1:50" s="396" customFormat="1" ht="30" customHeight="1">
      <c r="A45" s="398">
        <f>ROWS(A$11:A45)</f>
        <v>35</v>
      </c>
      <c r="B45" s="1073"/>
      <c r="C45" s="1073"/>
      <c r="D45" s="1073"/>
      <c r="E45" s="397"/>
      <c r="F45" s="397"/>
      <c r="G45" s="610"/>
      <c r="H45" s="610"/>
      <c r="I45" s="605"/>
      <c r="J45" s="606"/>
      <c r="K45" s="389"/>
      <c r="L45" s="1065"/>
      <c r="M45" s="1065"/>
      <c r="N45" s="1067"/>
      <c r="O45" s="390"/>
      <c r="P45" s="390"/>
      <c r="Q45" s="1070"/>
      <c r="R45" s="1072"/>
      <c r="S45" s="399"/>
      <c r="T45" s="392">
        <f t="shared" si="7"/>
        <v>0</v>
      </c>
      <c r="U45" s="390"/>
      <c r="V45" s="390"/>
      <c r="W45" s="390"/>
      <c r="X45" s="390"/>
      <c r="Y45" s="390"/>
      <c r="Z45" s="390"/>
      <c r="AA45" s="400"/>
      <c r="AB45" s="1082"/>
      <c r="AC45" s="401"/>
      <c r="AD45" s="1082"/>
      <c r="AE45" s="1077"/>
      <c r="AF45" s="1078"/>
      <c r="AG45" s="1078"/>
      <c r="AH45" s="395"/>
      <c r="AI45" s="638" t="str">
        <f t="shared" si="8"/>
        <v>-</v>
      </c>
      <c r="AQ45" s="640">
        <f t="shared" si="6"/>
        <v>44</v>
      </c>
      <c r="AR45" s="640" t="str">
        <f t="shared" si="0"/>
        <v/>
      </c>
      <c r="AS45" s="640" t="str">
        <f t="shared" si="1"/>
        <v/>
      </c>
      <c r="AT45" s="640" t="str">
        <f t="shared" si="2"/>
        <v/>
      </c>
      <c r="AU45" s="640" t="str">
        <f t="shared" si="10"/>
        <v/>
      </c>
      <c r="AV45" s="640">
        <f t="shared" si="10"/>
        <v>0</v>
      </c>
      <c r="AW45" s="640" t="str">
        <f t="shared" si="4"/>
        <v/>
      </c>
      <c r="AX45" s="641" t="str">
        <f t="shared" si="5"/>
        <v/>
      </c>
    </row>
    <row r="46" spans="1:50" s="396" customFormat="1" ht="30" customHeight="1">
      <c r="A46" s="398">
        <f>ROWS(A$11:A46)</f>
        <v>36</v>
      </c>
      <c r="B46" s="1073"/>
      <c r="C46" s="1073"/>
      <c r="D46" s="1073"/>
      <c r="E46" s="397"/>
      <c r="F46" s="397"/>
      <c r="G46" s="610"/>
      <c r="H46" s="610"/>
      <c r="I46" s="605"/>
      <c r="J46" s="606"/>
      <c r="K46" s="389"/>
      <c r="L46" s="1065"/>
      <c r="M46" s="1065"/>
      <c r="N46" s="1067"/>
      <c r="O46" s="390"/>
      <c r="P46" s="390"/>
      <c r="Q46" s="1070"/>
      <c r="R46" s="1072"/>
      <c r="S46" s="399"/>
      <c r="T46" s="392">
        <f t="shared" si="7"/>
        <v>0</v>
      </c>
      <c r="U46" s="390"/>
      <c r="V46" s="390"/>
      <c r="W46" s="390"/>
      <c r="X46" s="390"/>
      <c r="Y46" s="390"/>
      <c r="Z46" s="390"/>
      <c r="AA46" s="400"/>
      <c r="AB46" s="1082"/>
      <c r="AC46" s="401"/>
      <c r="AD46" s="1082"/>
      <c r="AE46" s="1077"/>
      <c r="AF46" s="1078"/>
      <c r="AG46" s="1078"/>
      <c r="AH46" s="395"/>
      <c r="AI46" s="638" t="str">
        <f t="shared" si="8"/>
        <v>-</v>
      </c>
      <c r="AQ46" s="640">
        <f t="shared" si="6"/>
        <v>45</v>
      </c>
      <c r="AR46" s="640" t="str">
        <f t="shared" si="0"/>
        <v/>
      </c>
      <c r="AS46" s="640" t="str">
        <f t="shared" si="1"/>
        <v/>
      </c>
      <c r="AT46" s="640" t="str">
        <f t="shared" si="2"/>
        <v/>
      </c>
      <c r="AU46" s="640" t="str">
        <f t="shared" si="10"/>
        <v/>
      </c>
      <c r="AV46" s="640">
        <f t="shared" si="10"/>
        <v>0</v>
      </c>
      <c r="AW46" s="640" t="str">
        <f t="shared" si="4"/>
        <v/>
      </c>
      <c r="AX46" s="641" t="str">
        <f t="shared" si="5"/>
        <v/>
      </c>
    </row>
    <row r="47" spans="1:50" s="396" customFormat="1" ht="30" customHeight="1">
      <c r="A47" s="398">
        <f>ROWS(A$11:A47)</f>
        <v>37</v>
      </c>
      <c r="B47" s="1073"/>
      <c r="C47" s="1073"/>
      <c r="D47" s="1073"/>
      <c r="E47" s="397"/>
      <c r="F47" s="397"/>
      <c r="G47" s="610"/>
      <c r="H47" s="610"/>
      <c r="I47" s="605"/>
      <c r="J47" s="606"/>
      <c r="K47" s="389"/>
      <c r="L47" s="1065"/>
      <c r="M47" s="1065"/>
      <c r="N47" s="1067"/>
      <c r="O47" s="390"/>
      <c r="P47" s="390"/>
      <c r="Q47" s="1070"/>
      <c r="R47" s="1072"/>
      <c r="S47" s="399"/>
      <c r="T47" s="392">
        <f t="shared" si="7"/>
        <v>0</v>
      </c>
      <c r="U47" s="390"/>
      <c r="V47" s="390"/>
      <c r="W47" s="390"/>
      <c r="X47" s="390"/>
      <c r="Y47" s="390"/>
      <c r="Z47" s="390"/>
      <c r="AA47" s="400"/>
      <c r="AB47" s="1082"/>
      <c r="AC47" s="401"/>
      <c r="AD47" s="1082"/>
      <c r="AE47" s="1077"/>
      <c r="AF47" s="1078"/>
      <c r="AG47" s="1078"/>
      <c r="AH47" s="395"/>
      <c r="AI47" s="638" t="str">
        <f t="shared" si="8"/>
        <v>-</v>
      </c>
      <c r="AQ47" s="640">
        <f t="shared" si="6"/>
        <v>46</v>
      </c>
      <c r="AR47" s="640" t="str">
        <f t="shared" si="0"/>
        <v/>
      </c>
      <c r="AS47" s="640" t="str">
        <f t="shared" si="1"/>
        <v/>
      </c>
      <c r="AT47" s="640" t="str">
        <f t="shared" si="2"/>
        <v/>
      </c>
      <c r="AU47" s="640" t="str">
        <f t="shared" si="10"/>
        <v/>
      </c>
      <c r="AV47" s="640">
        <f t="shared" si="10"/>
        <v>0</v>
      </c>
      <c r="AW47" s="640" t="str">
        <f t="shared" si="4"/>
        <v/>
      </c>
      <c r="AX47" s="641" t="str">
        <f t="shared" si="5"/>
        <v/>
      </c>
    </row>
    <row r="48" spans="1:50" s="396" customFormat="1" ht="30" customHeight="1">
      <c r="A48" s="398">
        <f>ROWS(A$11:A48)</f>
        <v>38</v>
      </c>
      <c r="B48" s="1073"/>
      <c r="C48" s="1073"/>
      <c r="D48" s="1073"/>
      <c r="E48" s="397"/>
      <c r="F48" s="397"/>
      <c r="G48" s="610"/>
      <c r="H48" s="610"/>
      <c r="I48" s="605"/>
      <c r="J48" s="606"/>
      <c r="K48" s="389"/>
      <c r="L48" s="1065"/>
      <c r="M48" s="1065"/>
      <c r="N48" s="1067"/>
      <c r="O48" s="390"/>
      <c r="P48" s="390"/>
      <c r="Q48" s="1070"/>
      <c r="R48" s="1072"/>
      <c r="S48" s="399"/>
      <c r="T48" s="392">
        <f t="shared" si="7"/>
        <v>0</v>
      </c>
      <c r="U48" s="390"/>
      <c r="V48" s="390"/>
      <c r="W48" s="390"/>
      <c r="X48" s="390"/>
      <c r="Y48" s="390"/>
      <c r="Z48" s="390"/>
      <c r="AA48" s="400"/>
      <c r="AB48" s="1082"/>
      <c r="AC48" s="401"/>
      <c r="AD48" s="1082"/>
      <c r="AE48" s="1077"/>
      <c r="AF48" s="1078"/>
      <c r="AG48" s="1078"/>
      <c r="AH48" s="395"/>
      <c r="AI48" s="638" t="str">
        <f t="shared" si="8"/>
        <v>-</v>
      </c>
      <c r="AQ48" s="640">
        <f t="shared" si="6"/>
        <v>47</v>
      </c>
      <c r="AR48" s="640" t="str">
        <f t="shared" si="0"/>
        <v/>
      </c>
      <c r="AS48" s="640" t="str">
        <f t="shared" si="1"/>
        <v/>
      </c>
      <c r="AT48" s="640" t="str">
        <f t="shared" si="2"/>
        <v/>
      </c>
      <c r="AU48" s="640" t="str">
        <f t="shared" si="10"/>
        <v/>
      </c>
      <c r="AV48" s="640">
        <f t="shared" si="10"/>
        <v>0</v>
      </c>
      <c r="AW48" s="640" t="str">
        <f t="shared" si="4"/>
        <v/>
      </c>
      <c r="AX48" s="641" t="str">
        <f t="shared" si="5"/>
        <v/>
      </c>
    </row>
    <row r="49" spans="1:50" s="396" customFormat="1" ht="30" customHeight="1">
      <c r="A49" s="398">
        <f>ROWS(A$11:A49)</f>
        <v>39</v>
      </c>
      <c r="B49" s="1073"/>
      <c r="C49" s="1073"/>
      <c r="D49" s="1073"/>
      <c r="E49" s="397"/>
      <c r="F49" s="397"/>
      <c r="G49" s="610"/>
      <c r="H49" s="610"/>
      <c r="I49" s="605"/>
      <c r="J49" s="606"/>
      <c r="K49" s="389"/>
      <c r="L49" s="1065"/>
      <c r="M49" s="1065"/>
      <c r="N49" s="1067"/>
      <c r="O49" s="390"/>
      <c r="P49" s="390"/>
      <c r="Q49" s="1070"/>
      <c r="R49" s="1072"/>
      <c r="S49" s="399"/>
      <c r="T49" s="392">
        <f t="shared" si="7"/>
        <v>0</v>
      </c>
      <c r="U49" s="390"/>
      <c r="V49" s="390"/>
      <c r="W49" s="390"/>
      <c r="X49" s="390"/>
      <c r="Y49" s="390"/>
      <c r="Z49" s="390"/>
      <c r="AA49" s="400"/>
      <c r="AB49" s="1082"/>
      <c r="AC49" s="401"/>
      <c r="AD49" s="1082"/>
      <c r="AE49" s="1077"/>
      <c r="AF49" s="1078"/>
      <c r="AG49" s="1078"/>
      <c r="AH49" s="395"/>
      <c r="AI49" s="638" t="str">
        <f t="shared" si="8"/>
        <v>-</v>
      </c>
      <c r="AQ49" s="640">
        <f t="shared" si="6"/>
        <v>48</v>
      </c>
      <c r="AR49" s="640" t="str">
        <f t="shared" si="0"/>
        <v/>
      </c>
      <c r="AS49" s="640" t="str">
        <f t="shared" si="1"/>
        <v/>
      </c>
      <c r="AT49" s="640" t="str">
        <f t="shared" si="2"/>
        <v/>
      </c>
      <c r="AU49" s="640" t="str">
        <f t="shared" si="10"/>
        <v/>
      </c>
      <c r="AV49" s="640">
        <f t="shared" si="10"/>
        <v>0</v>
      </c>
      <c r="AW49" s="640" t="str">
        <f t="shared" si="4"/>
        <v/>
      </c>
      <c r="AX49" s="641" t="str">
        <f t="shared" si="5"/>
        <v/>
      </c>
    </row>
    <row r="50" spans="1:50" s="396" customFormat="1" ht="30" customHeight="1">
      <c r="A50" s="398">
        <f>ROWS(A$11:A50)</f>
        <v>40</v>
      </c>
      <c r="B50" s="1073"/>
      <c r="C50" s="1073"/>
      <c r="D50" s="1073"/>
      <c r="E50" s="397"/>
      <c r="F50" s="397"/>
      <c r="G50" s="610"/>
      <c r="H50" s="610"/>
      <c r="I50" s="605"/>
      <c r="J50" s="606"/>
      <c r="K50" s="389"/>
      <c r="L50" s="1065"/>
      <c r="M50" s="1065"/>
      <c r="N50" s="1067"/>
      <c r="O50" s="390"/>
      <c r="P50" s="390"/>
      <c r="Q50" s="1070"/>
      <c r="R50" s="1072"/>
      <c r="S50" s="399"/>
      <c r="T50" s="392">
        <f t="shared" si="7"/>
        <v>0</v>
      </c>
      <c r="U50" s="390"/>
      <c r="V50" s="390"/>
      <c r="W50" s="390"/>
      <c r="X50" s="390"/>
      <c r="Y50" s="390"/>
      <c r="Z50" s="390"/>
      <c r="AA50" s="400"/>
      <c r="AB50" s="1082"/>
      <c r="AC50" s="401"/>
      <c r="AD50" s="1082"/>
      <c r="AE50" s="1077"/>
      <c r="AF50" s="1078"/>
      <c r="AG50" s="1078"/>
      <c r="AH50" s="395"/>
      <c r="AI50" s="638" t="str">
        <f t="shared" si="8"/>
        <v>-</v>
      </c>
      <c r="AQ50" s="640">
        <f t="shared" si="6"/>
        <v>49</v>
      </c>
      <c r="AR50" s="640" t="str">
        <f t="shared" si="0"/>
        <v/>
      </c>
      <c r="AS50" s="640" t="str">
        <f t="shared" si="1"/>
        <v/>
      </c>
      <c r="AT50" s="640" t="str">
        <f t="shared" si="2"/>
        <v/>
      </c>
      <c r="AU50" s="640" t="str">
        <f t="shared" si="10"/>
        <v/>
      </c>
      <c r="AV50" s="640">
        <f t="shared" si="10"/>
        <v>0</v>
      </c>
      <c r="AW50" s="640" t="str">
        <f t="shared" si="4"/>
        <v/>
      </c>
      <c r="AX50" s="641" t="str">
        <f t="shared" si="5"/>
        <v/>
      </c>
    </row>
    <row r="51" spans="1:50" s="396" customFormat="1" ht="30" customHeight="1">
      <c r="A51" s="398">
        <f>ROWS(A$11:A51)</f>
        <v>41</v>
      </c>
      <c r="B51" s="1073"/>
      <c r="C51" s="1073"/>
      <c r="D51" s="1073"/>
      <c r="E51" s="397"/>
      <c r="F51" s="397"/>
      <c r="G51" s="610"/>
      <c r="H51" s="610"/>
      <c r="I51" s="605"/>
      <c r="J51" s="606"/>
      <c r="K51" s="389"/>
      <c r="L51" s="1065"/>
      <c r="M51" s="1065"/>
      <c r="N51" s="1067"/>
      <c r="O51" s="390"/>
      <c r="P51" s="390"/>
      <c r="Q51" s="1070"/>
      <c r="R51" s="1072"/>
      <c r="S51" s="399"/>
      <c r="T51" s="392">
        <f t="shared" si="7"/>
        <v>0</v>
      </c>
      <c r="U51" s="390"/>
      <c r="V51" s="390"/>
      <c r="W51" s="390"/>
      <c r="X51" s="390"/>
      <c r="Y51" s="390"/>
      <c r="Z51" s="390"/>
      <c r="AA51" s="400"/>
      <c r="AB51" s="1082"/>
      <c r="AC51" s="401"/>
      <c r="AD51" s="1082"/>
      <c r="AE51" s="1077"/>
      <c r="AF51" s="1078"/>
      <c r="AG51" s="1078"/>
      <c r="AH51" s="395"/>
      <c r="AI51" s="638" t="str">
        <f t="shared" si="8"/>
        <v>-</v>
      </c>
      <c r="AQ51" s="640">
        <f t="shared" si="6"/>
        <v>50</v>
      </c>
      <c r="AR51" s="640" t="str">
        <f t="shared" si="0"/>
        <v/>
      </c>
      <c r="AS51" s="640" t="str">
        <f t="shared" si="1"/>
        <v/>
      </c>
      <c r="AT51" s="640" t="str">
        <f t="shared" si="2"/>
        <v/>
      </c>
      <c r="AU51" s="640" t="str">
        <f t="shared" ref="AU51:AV51" si="11">IF(S60="","",S60)</f>
        <v/>
      </c>
      <c r="AV51" s="640">
        <f t="shared" si="11"/>
        <v>0</v>
      </c>
      <c r="AW51" s="640" t="str">
        <f t="shared" si="4"/>
        <v/>
      </c>
      <c r="AX51" s="641" t="str">
        <f t="shared" si="5"/>
        <v/>
      </c>
    </row>
    <row r="52" spans="1:50" s="396" customFormat="1" ht="30" customHeight="1">
      <c r="A52" s="398">
        <f>ROWS(A$11:A52)</f>
        <v>42</v>
      </c>
      <c r="B52" s="1073"/>
      <c r="C52" s="1073"/>
      <c r="D52" s="1073"/>
      <c r="E52" s="397"/>
      <c r="F52" s="397"/>
      <c r="G52" s="610"/>
      <c r="H52" s="610"/>
      <c r="I52" s="605"/>
      <c r="J52" s="606"/>
      <c r="K52" s="389"/>
      <c r="L52" s="1065"/>
      <c r="M52" s="1065"/>
      <c r="N52" s="1067"/>
      <c r="O52" s="390"/>
      <c r="P52" s="390"/>
      <c r="Q52" s="1070"/>
      <c r="R52" s="1072"/>
      <c r="S52" s="399"/>
      <c r="T52" s="392">
        <f t="shared" si="7"/>
        <v>0</v>
      </c>
      <c r="U52" s="390"/>
      <c r="V52" s="390"/>
      <c r="W52" s="390"/>
      <c r="X52" s="390"/>
      <c r="Y52" s="390"/>
      <c r="Z52" s="390"/>
      <c r="AA52" s="400"/>
      <c r="AB52" s="1082"/>
      <c r="AC52" s="401"/>
      <c r="AD52" s="1082"/>
      <c r="AE52" s="1077"/>
      <c r="AF52" s="1078"/>
      <c r="AG52" s="1078"/>
      <c r="AH52" s="395"/>
      <c r="AI52" s="638" t="str">
        <f t="shared" si="8"/>
        <v>-</v>
      </c>
    </row>
    <row r="53" spans="1:50" s="396" customFormat="1" ht="30" customHeight="1">
      <c r="A53" s="398">
        <f>ROWS(A$11:A53)</f>
        <v>43</v>
      </c>
      <c r="B53" s="1073"/>
      <c r="C53" s="1073"/>
      <c r="D53" s="1073"/>
      <c r="E53" s="397"/>
      <c r="F53" s="397"/>
      <c r="G53" s="610"/>
      <c r="H53" s="610"/>
      <c r="I53" s="605"/>
      <c r="J53" s="606"/>
      <c r="K53" s="389"/>
      <c r="L53" s="1065"/>
      <c r="M53" s="1065"/>
      <c r="N53" s="1067"/>
      <c r="O53" s="390"/>
      <c r="P53" s="390"/>
      <c r="Q53" s="1070"/>
      <c r="R53" s="1072"/>
      <c r="S53" s="399"/>
      <c r="T53" s="392">
        <f t="shared" si="7"/>
        <v>0</v>
      </c>
      <c r="U53" s="390"/>
      <c r="V53" s="390"/>
      <c r="W53" s="390"/>
      <c r="X53" s="390"/>
      <c r="Y53" s="390"/>
      <c r="Z53" s="390"/>
      <c r="AA53" s="400"/>
      <c r="AB53" s="1082"/>
      <c r="AC53" s="401"/>
      <c r="AD53" s="1082"/>
      <c r="AE53" s="1077"/>
      <c r="AF53" s="1078"/>
      <c r="AG53" s="1078"/>
      <c r="AH53" s="395"/>
      <c r="AI53" s="638" t="str">
        <f t="shared" si="8"/>
        <v>-</v>
      </c>
    </row>
    <row r="54" spans="1:50" s="396" customFormat="1" ht="30" customHeight="1">
      <c r="A54" s="398">
        <f>ROWS(A$11:A54)</f>
        <v>44</v>
      </c>
      <c r="B54" s="1073"/>
      <c r="C54" s="1073"/>
      <c r="D54" s="1073"/>
      <c r="E54" s="397"/>
      <c r="F54" s="397"/>
      <c r="G54" s="610"/>
      <c r="H54" s="610"/>
      <c r="I54" s="605"/>
      <c r="J54" s="606"/>
      <c r="K54" s="389"/>
      <c r="L54" s="1065"/>
      <c r="M54" s="1065"/>
      <c r="N54" s="1067"/>
      <c r="O54" s="390"/>
      <c r="P54" s="390"/>
      <c r="Q54" s="1070"/>
      <c r="R54" s="1072"/>
      <c r="S54" s="399"/>
      <c r="T54" s="392">
        <f t="shared" si="7"/>
        <v>0</v>
      </c>
      <c r="U54" s="390"/>
      <c r="V54" s="390"/>
      <c r="W54" s="390"/>
      <c r="X54" s="390"/>
      <c r="Y54" s="390"/>
      <c r="Z54" s="390"/>
      <c r="AA54" s="400"/>
      <c r="AB54" s="1082"/>
      <c r="AC54" s="401"/>
      <c r="AD54" s="1082"/>
      <c r="AE54" s="1077"/>
      <c r="AF54" s="1078"/>
      <c r="AG54" s="1078"/>
      <c r="AH54" s="395"/>
      <c r="AI54" s="638" t="str">
        <f t="shared" si="8"/>
        <v>-</v>
      </c>
    </row>
    <row r="55" spans="1:50" s="396" customFormat="1" ht="30" customHeight="1">
      <c r="A55" s="398">
        <f>ROWS(A$11:A55)</f>
        <v>45</v>
      </c>
      <c r="B55" s="1073"/>
      <c r="C55" s="1073"/>
      <c r="D55" s="1073"/>
      <c r="E55" s="397"/>
      <c r="F55" s="397"/>
      <c r="G55" s="610"/>
      <c r="H55" s="610"/>
      <c r="I55" s="605"/>
      <c r="J55" s="606"/>
      <c r="K55" s="389"/>
      <c r="L55" s="1065"/>
      <c r="M55" s="1065"/>
      <c r="N55" s="1067"/>
      <c r="O55" s="390"/>
      <c r="P55" s="390"/>
      <c r="Q55" s="1070"/>
      <c r="R55" s="1072"/>
      <c r="S55" s="399"/>
      <c r="T55" s="392">
        <f t="shared" si="7"/>
        <v>0</v>
      </c>
      <c r="U55" s="390"/>
      <c r="V55" s="390"/>
      <c r="W55" s="390"/>
      <c r="X55" s="390"/>
      <c r="Y55" s="390"/>
      <c r="Z55" s="390"/>
      <c r="AA55" s="400"/>
      <c r="AB55" s="1082"/>
      <c r="AC55" s="401"/>
      <c r="AD55" s="1082"/>
      <c r="AE55" s="1077"/>
      <c r="AF55" s="1078"/>
      <c r="AG55" s="1078"/>
      <c r="AH55" s="395"/>
      <c r="AI55" s="638" t="str">
        <f t="shared" si="8"/>
        <v>-</v>
      </c>
    </row>
    <row r="56" spans="1:50" s="396" customFormat="1" ht="30" customHeight="1">
      <c r="A56" s="398">
        <f>ROWS(A$11:A56)</f>
        <v>46</v>
      </c>
      <c r="B56" s="1073"/>
      <c r="C56" s="1073"/>
      <c r="D56" s="1073"/>
      <c r="E56" s="397"/>
      <c r="F56" s="397"/>
      <c r="G56" s="610"/>
      <c r="H56" s="610"/>
      <c r="I56" s="605"/>
      <c r="J56" s="606"/>
      <c r="K56" s="389"/>
      <c r="L56" s="1065"/>
      <c r="M56" s="1065"/>
      <c r="N56" s="1067"/>
      <c r="O56" s="390"/>
      <c r="P56" s="390"/>
      <c r="Q56" s="1070"/>
      <c r="R56" s="1072"/>
      <c r="S56" s="399"/>
      <c r="T56" s="392">
        <f t="shared" si="7"/>
        <v>0</v>
      </c>
      <c r="U56" s="390"/>
      <c r="V56" s="390"/>
      <c r="W56" s="390"/>
      <c r="X56" s="390"/>
      <c r="Y56" s="390"/>
      <c r="Z56" s="390"/>
      <c r="AA56" s="400"/>
      <c r="AB56" s="1082"/>
      <c r="AC56" s="401"/>
      <c r="AD56" s="1082"/>
      <c r="AE56" s="1077"/>
      <c r="AF56" s="1078"/>
      <c r="AG56" s="1078"/>
      <c r="AH56" s="395"/>
      <c r="AI56" s="638" t="str">
        <f t="shared" si="8"/>
        <v>-</v>
      </c>
    </row>
    <row r="57" spans="1:50" s="396" customFormat="1" ht="30" customHeight="1">
      <c r="A57" s="398">
        <f>ROWS(A$11:A57)</f>
        <v>47</v>
      </c>
      <c r="B57" s="1073"/>
      <c r="C57" s="1073"/>
      <c r="D57" s="1073"/>
      <c r="E57" s="397"/>
      <c r="F57" s="397"/>
      <c r="G57" s="610"/>
      <c r="H57" s="610"/>
      <c r="I57" s="605"/>
      <c r="J57" s="606"/>
      <c r="K57" s="389"/>
      <c r="L57" s="1065"/>
      <c r="M57" s="1065"/>
      <c r="N57" s="1067"/>
      <c r="O57" s="390"/>
      <c r="P57" s="390"/>
      <c r="Q57" s="1070"/>
      <c r="R57" s="1072"/>
      <c r="S57" s="399"/>
      <c r="T57" s="392">
        <f t="shared" si="7"/>
        <v>0</v>
      </c>
      <c r="U57" s="390"/>
      <c r="V57" s="390"/>
      <c r="W57" s="390"/>
      <c r="X57" s="390"/>
      <c r="Y57" s="390"/>
      <c r="Z57" s="390"/>
      <c r="AA57" s="400"/>
      <c r="AB57" s="1082"/>
      <c r="AC57" s="401"/>
      <c r="AD57" s="1082"/>
      <c r="AE57" s="1077"/>
      <c r="AF57" s="1078"/>
      <c r="AG57" s="1078"/>
      <c r="AH57" s="395"/>
      <c r="AI57" s="638" t="str">
        <f t="shared" si="8"/>
        <v>-</v>
      </c>
    </row>
    <row r="58" spans="1:50" s="396" customFormat="1" ht="30" customHeight="1">
      <c r="A58" s="398">
        <f>ROWS(A$11:A58)</f>
        <v>48</v>
      </c>
      <c r="B58" s="1073"/>
      <c r="C58" s="1073"/>
      <c r="D58" s="1073"/>
      <c r="E58" s="397"/>
      <c r="F58" s="397"/>
      <c r="G58" s="610"/>
      <c r="H58" s="610"/>
      <c r="I58" s="605"/>
      <c r="J58" s="606"/>
      <c r="K58" s="389"/>
      <c r="L58" s="1065"/>
      <c r="M58" s="1065"/>
      <c r="N58" s="1067"/>
      <c r="O58" s="390"/>
      <c r="P58" s="390"/>
      <c r="Q58" s="1070"/>
      <c r="R58" s="1072"/>
      <c r="S58" s="399"/>
      <c r="T58" s="392">
        <f t="shared" si="7"/>
        <v>0</v>
      </c>
      <c r="U58" s="390"/>
      <c r="V58" s="390"/>
      <c r="W58" s="390"/>
      <c r="X58" s="390"/>
      <c r="Y58" s="390"/>
      <c r="Z58" s="390"/>
      <c r="AA58" s="400"/>
      <c r="AB58" s="1082"/>
      <c r="AC58" s="401"/>
      <c r="AD58" s="1082"/>
      <c r="AE58" s="1077"/>
      <c r="AF58" s="1078"/>
      <c r="AG58" s="1078"/>
      <c r="AH58" s="395"/>
      <c r="AI58" s="638" t="str">
        <f t="shared" si="8"/>
        <v>-</v>
      </c>
    </row>
    <row r="59" spans="1:50" s="396" customFormat="1" ht="30" customHeight="1">
      <c r="A59" s="398">
        <f>ROWS(A$11:A59)</f>
        <v>49</v>
      </c>
      <c r="B59" s="1073"/>
      <c r="C59" s="1073"/>
      <c r="D59" s="1073"/>
      <c r="E59" s="397"/>
      <c r="F59" s="397"/>
      <c r="G59" s="610"/>
      <c r="H59" s="610"/>
      <c r="I59" s="605"/>
      <c r="J59" s="606"/>
      <c r="K59" s="389"/>
      <c r="L59" s="1065"/>
      <c r="M59" s="1065"/>
      <c r="N59" s="1067"/>
      <c r="O59" s="390"/>
      <c r="P59" s="390"/>
      <c r="Q59" s="1070"/>
      <c r="R59" s="1072"/>
      <c r="S59" s="399"/>
      <c r="T59" s="392">
        <f t="shared" si="7"/>
        <v>0</v>
      </c>
      <c r="U59" s="390"/>
      <c r="V59" s="390"/>
      <c r="W59" s="390"/>
      <c r="X59" s="390"/>
      <c r="Y59" s="390"/>
      <c r="Z59" s="390"/>
      <c r="AA59" s="400"/>
      <c r="AB59" s="1082"/>
      <c r="AC59" s="401"/>
      <c r="AD59" s="1082"/>
      <c r="AE59" s="1077"/>
      <c r="AF59" s="1078"/>
      <c r="AG59" s="1078"/>
      <c r="AH59" s="395"/>
      <c r="AI59" s="638" t="str">
        <f t="shared" si="8"/>
        <v>-</v>
      </c>
    </row>
    <row r="60" spans="1:50" s="396" customFormat="1" ht="30" customHeight="1" thickBot="1">
      <c r="A60" s="402">
        <f>ROWS(A$11:A60)</f>
        <v>50</v>
      </c>
      <c r="B60" s="1087"/>
      <c r="C60" s="1087"/>
      <c r="D60" s="1087"/>
      <c r="E60" s="397"/>
      <c r="F60" s="635"/>
      <c r="G60" s="611"/>
      <c r="H60" s="611"/>
      <c r="I60" s="612"/>
      <c r="J60" s="613"/>
      <c r="K60" s="389"/>
      <c r="L60" s="1065"/>
      <c r="M60" s="1065"/>
      <c r="N60" s="1068"/>
      <c r="O60" s="390"/>
      <c r="P60" s="390"/>
      <c r="Q60" s="1071"/>
      <c r="R60" s="1072"/>
      <c r="S60" s="403"/>
      <c r="T60" s="392">
        <f t="shared" si="7"/>
        <v>0</v>
      </c>
      <c r="U60" s="404"/>
      <c r="V60" s="404"/>
      <c r="W60" s="404"/>
      <c r="X60" s="404"/>
      <c r="Y60" s="390"/>
      <c r="Z60" s="404"/>
      <c r="AA60" s="405"/>
      <c r="AB60" s="1083"/>
      <c r="AC60" s="406"/>
      <c r="AD60" s="1083"/>
      <c r="AE60" s="1077"/>
      <c r="AF60" s="1078"/>
      <c r="AG60" s="1078"/>
      <c r="AH60" s="395"/>
      <c r="AI60" s="638" t="str">
        <f t="shared" si="8"/>
        <v>-</v>
      </c>
    </row>
    <row r="61" spans="1:50" s="396" customFormat="1" ht="36.75" customHeight="1" thickBot="1">
      <c r="A61" s="407"/>
      <c r="B61" s="1088" t="s">
        <v>475</v>
      </c>
      <c r="C61" s="1089"/>
      <c r="D61" s="1089"/>
      <c r="E61" s="1089"/>
      <c r="F61" s="1089"/>
      <c r="G61" s="1089"/>
      <c r="H61" s="1089"/>
      <c r="I61" s="1089"/>
      <c r="J61" s="1089"/>
      <c r="K61" s="408">
        <f>SUM(K11:K60)</f>
        <v>0</v>
      </c>
      <c r="L61" s="1151"/>
      <c r="M61" s="1151"/>
      <c r="N61" s="1152"/>
      <c r="O61" s="409">
        <f>SUM(O11:O60)</f>
        <v>0</v>
      </c>
      <c r="P61" s="409">
        <f>SUM(P11:P60)</f>
        <v>0</v>
      </c>
      <c r="Q61" s="409">
        <f>K61-(L61-M61)-N61-O61+P61</f>
        <v>0</v>
      </c>
      <c r="R61" s="1153"/>
      <c r="S61" s="408">
        <f>ROUNDDOWN(SUM(S11:S60),-3)</f>
        <v>0</v>
      </c>
      <c r="T61" s="409">
        <f>SUM(U61:W61)</f>
        <v>0</v>
      </c>
      <c r="U61" s="409">
        <f>SUM(U11:U60)</f>
        <v>0</v>
      </c>
      <c r="V61" s="409">
        <f>SUM(V11:V60)</f>
        <v>0</v>
      </c>
      <c r="W61" s="409">
        <f>SUM(W11:W60)</f>
        <v>0</v>
      </c>
      <c r="X61" s="409">
        <f>SUM(X11:X60)</f>
        <v>0</v>
      </c>
      <c r="Y61" s="410"/>
      <c r="Z61" s="410"/>
      <c r="AA61" s="409">
        <f>SUM(AA11:AA60)</f>
        <v>0</v>
      </c>
      <c r="AB61" s="1153"/>
      <c r="AC61" s="411">
        <f>SUM(AC11:AC60)</f>
        <v>0</v>
      </c>
      <c r="AD61" s="412">
        <f>S61-T61-X61-AA61-AB61-AC61</f>
        <v>0</v>
      </c>
      <c r="AE61" s="1090"/>
      <c r="AF61" s="1091"/>
      <c r="AG61" s="1091"/>
      <c r="AH61" s="395"/>
    </row>
    <row r="62" spans="1:50" ht="12.75" thickBot="1">
      <c r="P62" s="366"/>
    </row>
    <row r="63" spans="1:50" s="396" customFormat="1" ht="69.75" customHeight="1" thickBot="1">
      <c r="B63" s="413"/>
      <c r="C63" s="413"/>
      <c r="D63" s="413"/>
      <c r="E63" s="413"/>
      <c r="F63" s="413"/>
      <c r="G63" s="413"/>
      <c r="H63" s="413"/>
      <c r="I63" s="413"/>
      <c r="J63" s="413"/>
      <c r="K63" s="413"/>
      <c r="L63" s="413"/>
      <c r="M63" s="413"/>
      <c r="N63" s="413"/>
      <c r="O63" s="413"/>
      <c r="P63" s="413"/>
      <c r="Q63" s="413"/>
      <c r="R63" s="413"/>
      <c r="S63" s="1094" t="s">
        <v>476</v>
      </c>
      <c r="T63" s="1095"/>
      <c r="U63" s="1095"/>
      <c r="V63" s="1095"/>
      <c r="W63" s="1096"/>
      <c r="X63" s="414" t="e">
        <f>(U61+V61+X61)/(T61+X61)</f>
        <v>#DIV/0!</v>
      </c>
      <c r="Y63" s="415" t="str">
        <f>IFERROR(IF(X63&gt;=1/2,"○","×"),"")</f>
        <v/>
      </c>
      <c r="Z63" s="413"/>
      <c r="AA63" s="1094" t="s">
        <v>477</v>
      </c>
      <c r="AB63" s="1095"/>
      <c r="AC63" s="1096"/>
      <c r="AD63" s="416" t="str">
        <f>IFERROR(IF(AD61&gt;=Q61,"○","×"),"")</f>
        <v>○</v>
      </c>
      <c r="AE63" s="413"/>
      <c r="AF63" s="413"/>
      <c r="AG63" s="417"/>
      <c r="AH63" s="418"/>
      <c r="AI63" s="419"/>
      <c r="AJ63" s="419"/>
      <c r="AK63" s="419"/>
      <c r="AL63" s="419"/>
      <c r="AM63" s="413"/>
    </row>
    <row r="64" spans="1:50" s="396" customFormat="1" ht="24" customHeight="1">
      <c r="B64" s="413"/>
      <c r="C64" s="413"/>
      <c r="D64" s="413"/>
      <c r="E64" s="413"/>
      <c r="F64" s="413"/>
      <c r="G64" s="413"/>
      <c r="H64" s="413"/>
      <c r="I64" s="413"/>
      <c r="J64" s="413"/>
      <c r="K64" s="420"/>
      <c r="L64" s="420"/>
      <c r="M64" s="420"/>
      <c r="N64" s="413"/>
      <c r="O64" s="413"/>
      <c r="P64" s="413"/>
      <c r="Q64" s="413"/>
      <c r="R64" s="413"/>
      <c r="S64" s="413"/>
      <c r="T64" s="413"/>
      <c r="U64" s="413"/>
      <c r="V64" s="413"/>
      <c r="W64" s="413"/>
      <c r="X64" s="413"/>
      <c r="Y64" s="413"/>
      <c r="Z64" s="413"/>
      <c r="AA64" s="413"/>
      <c r="AB64" s="418"/>
      <c r="AC64" s="418"/>
      <c r="AD64" s="413"/>
    </row>
    <row r="65" spans="1:42" s="424" customFormat="1" ht="19.5" customHeight="1">
      <c r="A65" s="1097" t="s">
        <v>478</v>
      </c>
      <c r="B65" s="1097"/>
      <c r="C65" s="1097"/>
      <c r="D65" s="1097"/>
      <c r="E65" s="1097"/>
      <c r="F65" s="421"/>
      <c r="G65" s="421"/>
      <c r="H65" s="421"/>
      <c r="I65" s="421"/>
      <c r="J65" s="421"/>
      <c r="K65" s="421"/>
      <c r="L65" s="421"/>
      <c r="M65" s="421"/>
      <c r="N65" s="421"/>
      <c r="O65" s="421"/>
      <c r="P65" s="413"/>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2"/>
      <c r="AN65" s="422"/>
      <c r="AO65" s="422"/>
      <c r="AP65" s="423"/>
    </row>
    <row r="66" spans="1:42" s="424" customFormat="1" ht="19.899999999999999" customHeight="1">
      <c r="A66" s="1097" t="s">
        <v>479</v>
      </c>
      <c r="B66" s="1097"/>
      <c r="C66" s="1097"/>
      <c r="D66" s="1097"/>
      <c r="E66" s="1097"/>
      <c r="F66" s="1097"/>
      <c r="G66" s="1097"/>
      <c r="H66" s="1097"/>
      <c r="I66" s="1097"/>
      <c r="J66" s="1097"/>
      <c r="K66" s="1097"/>
      <c r="L66" s="1097"/>
      <c r="M66" s="1097"/>
      <c r="N66" s="1097"/>
      <c r="O66" s="1097"/>
      <c r="P66" s="1097"/>
      <c r="Q66" s="1097"/>
      <c r="R66" s="1097"/>
      <c r="S66" s="1097"/>
      <c r="T66" s="1097"/>
      <c r="U66" s="1097"/>
      <c r="V66" s="1097"/>
      <c r="W66" s="1097"/>
      <c r="X66" s="1097"/>
      <c r="Y66" s="1097"/>
      <c r="Z66" s="1097"/>
      <c r="AA66" s="425"/>
      <c r="AB66" s="425"/>
      <c r="AC66" s="425"/>
      <c r="AD66" s="426"/>
      <c r="AE66" s="426"/>
      <c r="AF66" s="426"/>
      <c r="AG66" s="426"/>
      <c r="AH66" s="425"/>
      <c r="AI66" s="426"/>
      <c r="AJ66" s="426"/>
      <c r="AK66" s="426"/>
      <c r="AL66" s="426"/>
      <c r="AM66" s="422"/>
      <c r="AN66" s="422"/>
      <c r="AO66" s="422"/>
      <c r="AP66" s="423"/>
    </row>
    <row r="67" spans="1:42" s="424" customFormat="1" ht="19.899999999999999" customHeight="1">
      <c r="A67" s="1097" t="s">
        <v>480</v>
      </c>
      <c r="B67" s="1097"/>
      <c r="C67" s="1097"/>
      <c r="D67" s="1097"/>
      <c r="E67" s="1097"/>
      <c r="F67" s="1097"/>
      <c r="G67" s="1097"/>
      <c r="H67" s="1097"/>
      <c r="I67" s="1097"/>
      <c r="J67" s="1097"/>
      <c r="K67" s="1097"/>
      <c r="L67" s="1097"/>
      <c r="M67" s="1097"/>
      <c r="N67" s="1097"/>
      <c r="O67" s="1097"/>
      <c r="P67" s="1097"/>
      <c r="Q67" s="1097"/>
      <c r="R67" s="1097"/>
      <c r="S67" s="1097"/>
      <c r="T67" s="1097"/>
      <c r="U67" s="1097"/>
      <c r="V67" s="1097"/>
      <c r="W67" s="1097"/>
      <c r="X67" s="1097"/>
      <c r="Y67" s="1097"/>
      <c r="Z67" s="1097"/>
      <c r="AA67" s="425"/>
      <c r="AB67" s="425"/>
      <c r="AC67" s="425"/>
      <c r="AD67" s="421"/>
      <c r="AE67" s="421"/>
      <c r="AF67" s="421"/>
      <c r="AG67" s="421"/>
      <c r="AH67" s="425"/>
      <c r="AI67" s="421"/>
      <c r="AJ67" s="421"/>
      <c r="AK67" s="421"/>
      <c r="AL67" s="421"/>
      <c r="AM67" s="422"/>
      <c r="AN67" s="422"/>
      <c r="AO67" s="422"/>
      <c r="AP67" s="423"/>
    </row>
    <row r="68" spans="1:42" s="424" customFormat="1" ht="19.899999999999999" customHeight="1">
      <c r="A68" s="427" t="s">
        <v>481</v>
      </c>
      <c r="B68" s="1098" t="s">
        <v>482</v>
      </c>
      <c r="C68" s="1098"/>
      <c r="D68" s="1098"/>
      <c r="E68" s="1098"/>
      <c r="F68" s="1098"/>
      <c r="G68" s="1098"/>
      <c r="H68" s="1098"/>
      <c r="I68" s="1098"/>
      <c r="J68" s="1098"/>
      <c r="K68" s="1098"/>
      <c r="L68" s="1098"/>
      <c r="M68" s="1098"/>
      <c r="N68" s="1098"/>
      <c r="O68" s="1098"/>
      <c r="P68" s="1098"/>
      <c r="Q68" s="1098"/>
      <c r="R68" s="1098"/>
      <c r="S68" s="1098"/>
      <c r="T68" s="1098"/>
      <c r="U68" s="1098"/>
      <c r="V68" s="1098"/>
      <c r="W68" s="1098"/>
      <c r="X68" s="1098"/>
      <c r="Y68" s="1098"/>
      <c r="Z68" s="1098"/>
      <c r="AA68" s="428"/>
      <c r="AB68" s="428"/>
      <c r="AC68" s="428"/>
      <c r="AD68" s="421"/>
      <c r="AE68" s="421"/>
      <c r="AF68" s="421"/>
      <c r="AG68" s="421"/>
      <c r="AH68" s="428"/>
      <c r="AI68" s="421"/>
      <c r="AJ68" s="421"/>
      <c r="AK68" s="421"/>
      <c r="AL68" s="421"/>
      <c r="AM68" s="422"/>
      <c r="AN68" s="422"/>
      <c r="AO68" s="422"/>
      <c r="AP68" s="423"/>
    </row>
    <row r="69" spans="1:42" s="430" customFormat="1" ht="19.899999999999999" customHeight="1">
      <c r="A69" s="427" t="s">
        <v>483</v>
      </c>
      <c r="B69" s="1092" t="s">
        <v>484</v>
      </c>
      <c r="C69" s="1092"/>
      <c r="D69" s="1092"/>
      <c r="E69" s="1092"/>
      <c r="F69" s="1092"/>
      <c r="G69" s="1092"/>
      <c r="H69" s="1092"/>
      <c r="I69" s="1092"/>
      <c r="J69" s="1092"/>
      <c r="K69" s="1092"/>
      <c r="L69" s="1092"/>
      <c r="M69" s="1092"/>
      <c r="N69" s="1092"/>
      <c r="O69" s="1092"/>
      <c r="P69" s="1092"/>
      <c r="Q69" s="1092"/>
      <c r="R69" s="1092"/>
      <c r="S69" s="1092"/>
      <c r="T69" s="1092"/>
      <c r="U69" s="1092"/>
      <c r="V69" s="1092"/>
      <c r="W69" s="1092"/>
      <c r="X69" s="1092"/>
      <c r="Y69" s="1092"/>
      <c r="Z69" s="1092"/>
      <c r="AA69" s="429"/>
      <c r="AB69" s="429"/>
      <c r="AC69" s="429"/>
      <c r="AH69" s="429"/>
    </row>
    <row r="70" spans="1:42" s="430" customFormat="1" ht="19.899999999999999" customHeight="1">
      <c r="A70" s="427"/>
      <c r="B70" s="1092" t="s">
        <v>485</v>
      </c>
      <c r="C70" s="1092"/>
      <c r="D70" s="1092"/>
      <c r="E70" s="1092"/>
      <c r="F70" s="1092"/>
      <c r="G70" s="1092"/>
      <c r="H70" s="1092"/>
      <c r="I70" s="1092"/>
      <c r="J70" s="1092"/>
      <c r="K70" s="1092"/>
      <c r="L70" s="1092"/>
      <c r="M70" s="1092"/>
      <c r="N70" s="1092"/>
      <c r="O70" s="1092"/>
      <c r="P70" s="1092"/>
      <c r="Q70" s="1092"/>
      <c r="R70" s="1092"/>
      <c r="S70" s="1092"/>
      <c r="T70" s="1092"/>
      <c r="U70" s="1092"/>
      <c r="V70" s="1092"/>
      <c r="W70" s="1092"/>
      <c r="X70" s="1092"/>
      <c r="Y70" s="1092"/>
      <c r="Z70" s="1092"/>
      <c r="AA70" s="429"/>
      <c r="AB70" s="429"/>
      <c r="AC70" s="429"/>
      <c r="AH70" s="429"/>
      <c r="AM70" s="429"/>
      <c r="AN70" s="429"/>
      <c r="AO70" s="429"/>
      <c r="AP70" s="429"/>
    </row>
    <row r="71" spans="1:42" s="431" customFormat="1" ht="19.899999999999999" customHeight="1">
      <c r="A71" s="427" t="s">
        <v>486</v>
      </c>
      <c r="B71" s="1093" t="s">
        <v>487</v>
      </c>
      <c r="C71" s="1093"/>
      <c r="D71" s="1093"/>
      <c r="E71" s="1093"/>
      <c r="F71" s="1093"/>
      <c r="G71" s="1093"/>
      <c r="H71" s="1093"/>
      <c r="I71" s="1093"/>
      <c r="J71" s="1093"/>
      <c r="K71" s="1093"/>
      <c r="L71" s="1093"/>
      <c r="M71" s="1093"/>
      <c r="N71" s="1093"/>
      <c r="O71" s="1093"/>
      <c r="P71" s="1093"/>
      <c r="Q71" s="1093"/>
      <c r="R71" s="1093"/>
      <c r="S71" s="1093"/>
      <c r="T71" s="1093"/>
      <c r="U71" s="1093"/>
      <c r="V71" s="1093"/>
      <c r="W71" s="1093"/>
      <c r="X71" s="1093"/>
      <c r="Y71" s="1093"/>
      <c r="Z71" s="1093"/>
      <c r="AA71" s="427"/>
      <c r="AB71" s="427"/>
      <c r="AC71" s="427"/>
      <c r="AH71" s="427"/>
    </row>
    <row r="72" spans="1:42" s="424" customFormat="1" ht="19.899999999999999" customHeight="1">
      <c r="A72" s="427"/>
      <c r="B72" s="1093" t="s">
        <v>488</v>
      </c>
      <c r="C72" s="1093"/>
      <c r="D72" s="1093"/>
      <c r="E72" s="1093"/>
      <c r="F72" s="1093"/>
      <c r="G72" s="1093"/>
      <c r="H72" s="1093"/>
      <c r="I72" s="1093"/>
      <c r="J72" s="1093"/>
      <c r="K72" s="1093"/>
      <c r="L72" s="1093"/>
      <c r="M72" s="1093"/>
      <c r="N72" s="1093"/>
      <c r="O72" s="1093"/>
      <c r="P72" s="1093"/>
      <c r="Q72" s="1093"/>
      <c r="R72" s="1093"/>
      <c r="S72" s="1093"/>
      <c r="T72" s="1093"/>
      <c r="U72" s="1093"/>
      <c r="V72" s="1093"/>
      <c r="W72" s="1093"/>
      <c r="X72" s="1093"/>
      <c r="Y72" s="1093"/>
      <c r="Z72" s="1093"/>
      <c r="AA72" s="427"/>
      <c r="AB72" s="427"/>
      <c r="AC72" s="427"/>
      <c r="AD72" s="431"/>
      <c r="AE72" s="431"/>
      <c r="AF72" s="431"/>
      <c r="AG72" s="431"/>
      <c r="AH72" s="427"/>
      <c r="AI72" s="431"/>
      <c r="AJ72" s="431"/>
      <c r="AK72" s="431"/>
      <c r="AL72" s="431"/>
      <c r="AM72" s="431"/>
      <c r="AN72" s="431"/>
      <c r="AO72" s="431"/>
      <c r="AP72" s="431"/>
    </row>
    <row r="73" spans="1:42" s="424" customFormat="1" ht="19.899999999999999" customHeight="1">
      <c r="A73" s="432" t="s">
        <v>489</v>
      </c>
      <c r="B73" s="432"/>
      <c r="C73" s="431"/>
      <c r="D73" s="431"/>
      <c r="E73" s="431"/>
      <c r="F73" s="431"/>
      <c r="G73" s="431"/>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31"/>
    </row>
    <row r="74" spans="1:42" s="396" customFormat="1" ht="19.899999999999999" customHeight="1">
      <c r="A74" s="432"/>
      <c r="B74" s="432"/>
      <c r="C74" s="433"/>
      <c r="D74" s="433"/>
      <c r="E74" s="433"/>
      <c r="F74" s="433"/>
      <c r="G74" s="433"/>
      <c r="H74" s="433"/>
      <c r="I74" s="433"/>
      <c r="J74" s="433"/>
      <c r="K74" s="433"/>
      <c r="L74" s="433"/>
      <c r="M74" s="433"/>
      <c r="N74" s="433"/>
      <c r="O74" s="433"/>
      <c r="P74" s="431"/>
      <c r="Q74" s="433"/>
      <c r="R74" s="433"/>
      <c r="S74" s="433"/>
      <c r="T74" s="433"/>
      <c r="U74" s="433"/>
      <c r="V74" s="433"/>
      <c r="W74" s="433"/>
      <c r="X74" s="433"/>
      <c r="Y74" s="433"/>
      <c r="Z74" s="433"/>
      <c r="AA74" s="433"/>
      <c r="AB74" s="433"/>
      <c r="AC74" s="433"/>
      <c r="AD74" s="433"/>
      <c r="AE74" s="433"/>
      <c r="AF74" s="433"/>
      <c r="AG74" s="433"/>
      <c r="AH74" s="433"/>
      <c r="AI74" s="433"/>
      <c r="AJ74" s="433"/>
      <c r="AK74" s="433"/>
      <c r="AL74" s="433"/>
      <c r="AM74" s="433"/>
      <c r="AN74" s="433"/>
      <c r="AO74" s="433"/>
      <c r="AP74" s="433"/>
    </row>
    <row r="75" spans="1:42" ht="12" customHeight="1">
      <c r="B75" s="434"/>
      <c r="C75" s="434"/>
      <c r="D75" s="434"/>
      <c r="E75" s="434"/>
      <c r="F75" s="434"/>
      <c r="G75" s="434"/>
      <c r="H75" s="434"/>
      <c r="I75" s="434"/>
      <c r="J75" s="434"/>
      <c r="K75" s="434"/>
      <c r="L75" s="434"/>
      <c r="M75" s="434"/>
      <c r="N75" s="434"/>
      <c r="O75" s="434"/>
      <c r="P75" s="433"/>
      <c r="Q75" s="434"/>
      <c r="R75" s="434"/>
      <c r="S75" s="434"/>
      <c r="T75" s="434"/>
      <c r="U75" s="434"/>
      <c r="V75" s="434"/>
      <c r="W75" s="434"/>
      <c r="X75" s="434"/>
      <c r="Y75" s="434"/>
      <c r="Z75" s="434"/>
      <c r="AA75" s="434"/>
      <c r="AB75" s="434"/>
      <c r="AC75" s="434"/>
      <c r="AD75" s="434"/>
      <c r="AE75" s="434"/>
      <c r="AF75" s="434"/>
      <c r="AG75" s="434"/>
      <c r="AH75" s="434"/>
      <c r="AI75" s="434"/>
      <c r="AJ75" s="434"/>
      <c r="AK75" s="434"/>
      <c r="AL75" s="434"/>
      <c r="AM75" s="434"/>
      <c r="AN75" s="434"/>
      <c r="AO75" s="434"/>
      <c r="AP75" s="434"/>
    </row>
    <row r="76" spans="1:42" ht="12" customHeight="1">
      <c r="B76" s="434"/>
      <c r="C76" s="434"/>
      <c r="D76" s="434"/>
      <c r="E76" s="434"/>
      <c r="F76" s="434"/>
      <c r="G76" s="434"/>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c r="AN76" s="434"/>
      <c r="AO76" s="434"/>
      <c r="AP76" s="434"/>
    </row>
    <row r="77" spans="1:42" ht="12" customHeight="1">
      <c r="B77" s="434"/>
      <c r="C77" s="434"/>
      <c r="D77" s="434"/>
      <c r="E77" s="434"/>
      <c r="F77" s="434"/>
      <c r="G77" s="434"/>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4"/>
      <c r="AI77" s="434"/>
      <c r="AJ77" s="434"/>
      <c r="AK77" s="434"/>
      <c r="AL77" s="434"/>
      <c r="AM77" s="434"/>
      <c r="AN77" s="434"/>
      <c r="AO77" s="434"/>
      <c r="AP77" s="434"/>
    </row>
    <row r="78" spans="1:42" ht="12" customHeight="1">
      <c r="B78" s="435"/>
      <c r="C78" s="434"/>
      <c r="D78" s="434"/>
      <c r="E78" s="434"/>
      <c r="F78" s="434"/>
      <c r="G78" s="434"/>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4"/>
      <c r="AH78" s="434"/>
      <c r="AI78" s="434"/>
      <c r="AJ78" s="434"/>
      <c r="AK78" s="434"/>
      <c r="AL78" s="434"/>
      <c r="AM78" s="434"/>
      <c r="AN78" s="434"/>
      <c r="AO78" s="434"/>
      <c r="AP78" s="434"/>
    </row>
    <row r="79" spans="1:42" ht="18.75">
      <c r="B79" s="436"/>
      <c r="C79" s="436"/>
      <c r="D79" s="436"/>
      <c r="E79" s="436"/>
      <c r="F79" s="436"/>
      <c r="G79" s="436"/>
      <c r="H79" s="436"/>
      <c r="I79" s="436"/>
      <c r="J79" s="436"/>
      <c r="K79" s="436"/>
      <c r="L79" s="436"/>
      <c r="M79" s="436"/>
      <c r="N79" s="436"/>
      <c r="O79" s="436"/>
      <c r="P79" s="434"/>
      <c r="Q79" s="436"/>
      <c r="R79" s="436"/>
      <c r="S79" s="436"/>
      <c r="T79" s="437" t="s">
        <v>490</v>
      </c>
      <c r="U79" s="436"/>
      <c r="V79" s="436"/>
      <c r="W79" s="436"/>
      <c r="X79" s="436"/>
      <c r="Y79" s="436"/>
      <c r="Z79" s="438"/>
      <c r="AA79" s="436"/>
      <c r="AB79" s="436"/>
      <c r="AC79" s="436"/>
      <c r="AD79" s="436"/>
      <c r="AE79" s="436"/>
      <c r="AF79" s="436"/>
      <c r="AG79" s="436"/>
      <c r="AH79" s="436"/>
      <c r="AI79" s="436"/>
      <c r="AJ79" s="436"/>
      <c r="AK79" s="436"/>
      <c r="AL79" s="436"/>
      <c r="AM79" s="436"/>
      <c r="AN79" s="436"/>
      <c r="AO79" s="436"/>
      <c r="AP79" s="436"/>
    </row>
    <row r="80" spans="1:42" ht="25.5" customHeight="1">
      <c r="F80" s="365" t="s">
        <v>491</v>
      </c>
      <c r="P80" s="436"/>
      <c r="T80" s="439" t="e">
        <f>様式4!$AZ$18/様式4!$AZ$19*$L$61</f>
        <v>#DIV/0!</v>
      </c>
      <c r="Y80" s="365" t="s">
        <v>492</v>
      </c>
      <c r="Z80" s="440"/>
    </row>
    <row r="81" spans="6:26">
      <c r="F81" s="365" t="s">
        <v>493</v>
      </c>
      <c r="Y81" s="365" t="s">
        <v>494</v>
      </c>
    </row>
    <row r="82" spans="6:26">
      <c r="F82" s="365" t="s">
        <v>495</v>
      </c>
      <c r="Y82" s="365" t="s">
        <v>496</v>
      </c>
    </row>
    <row r="83" spans="6:26">
      <c r="F83" s="365" t="s">
        <v>497</v>
      </c>
      <c r="Y83" s="365" t="s">
        <v>498</v>
      </c>
      <c r="Z83" s="440"/>
    </row>
    <row r="84" spans="6:26">
      <c r="F84" s="365" t="s">
        <v>499</v>
      </c>
      <c r="Y84" s="365" t="s">
        <v>500</v>
      </c>
    </row>
    <row r="85" spans="6:26">
      <c r="F85" s="365" t="s">
        <v>501</v>
      </c>
      <c r="Y85" s="365" t="s">
        <v>502</v>
      </c>
    </row>
    <row r="86" spans="6:26">
      <c r="F86" s="365" t="s">
        <v>503</v>
      </c>
    </row>
    <row r="87" spans="6:26">
      <c r="F87" s="365" t="s">
        <v>504</v>
      </c>
    </row>
    <row r="88" spans="6:26">
      <c r="F88" s="365" t="s">
        <v>505</v>
      </c>
    </row>
    <row r="89" spans="6:26">
      <c r="F89" s="365" t="s">
        <v>506</v>
      </c>
    </row>
    <row r="90" spans="6:26">
      <c r="F90" s="365" t="s">
        <v>507</v>
      </c>
    </row>
    <row r="91" spans="6:26">
      <c r="F91" s="365" t="s">
        <v>508</v>
      </c>
    </row>
    <row r="92" spans="6:26">
      <c r="F92" s="365" t="s">
        <v>509</v>
      </c>
    </row>
    <row r="93" spans="6:26">
      <c r="F93" s="365" t="s">
        <v>510</v>
      </c>
    </row>
    <row r="94" spans="6:26">
      <c r="F94" s="365" t="s">
        <v>511</v>
      </c>
      <c r="V94" s="441"/>
    </row>
    <row r="95" spans="6:26">
      <c r="F95" s="365" t="s">
        <v>512</v>
      </c>
    </row>
  </sheetData>
  <sheetProtection algorithmName="SHA-512" hashValue="nNU0hKa3RVTgtl2IvEpuXro0XBSKjuDF3vWN633OhY1PhXsE7phdP/Lz8+3x7ltoytlEff7Gfxa6NOl1yBfAig==" saltValue="no7AzHmOzNrdvOkRP+yjCw==" spinCount="100000" sheet="1" formatCells="0" insertColumns="0" insertRows="0" selectLockedCells="1"/>
  <mergeCells count="155">
    <mergeCell ref="B69:Z69"/>
    <mergeCell ref="B70:Z70"/>
    <mergeCell ref="B71:Z71"/>
    <mergeCell ref="B72:Z72"/>
    <mergeCell ref="S63:W63"/>
    <mergeCell ref="AA63:AC63"/>
    <mergeCell ref="A65:E65"/>
    <mergeCell ref="A66:Z66"/>
    <mergeCell ref="A67:Z67"/>
    <mergeCell ref="B68:Z68"/>
    <mergeCell ref="AE59:AG59"/>
    <mergeCell ref="B60:D60"/>
    <mergeCell ref="AE60:AG60"/>
    <mergeCell ref="B61:J61"/>
    <mergeCell ref="AE61:AG61"/>
    <mergeCell ref="B56:D56"/>
    <mergeCell ref="AE56:AG56"/>
    <mergeCell ref="B57:D57"/>
    <mergeCell ref="AE57:AG57"/>
    <mergeCell ref="B58:D58"/>
    <mergeCell ref="AE58:AG58"/>
    <mergeCell ref="AE53:AG53"/>
    <mergeCell ref="B54:D54"/>
    <mergeCell ref="AE54:AG54"/>
    <mergeCell ref="B55:D55"/>
    <mergeCell ref="AE55:AG55"/>
    <mergeCell ref="B50:D50"/>
    <mergeCell ref="AE50:AG50"/>
    <mergeCell ref="B51:D51"/>
    <mergeCell ref="AE51:AG51"/>
    <mergeCell ref="B52:D52"/>
    <mergeCell ref="AE52:AG52"/>
    <mergeCell ref="AE47:AG47"/>
    <mergeCell ref="B48:D48"/>
    <mergeCell ref="AE48:AG48"/>
    <mergeCell ref="B49:D49"/>
    <mergeCell ref="AE49:AG49"/>
    <mergeCell ref="B44:D44"/>
    <mergeCell ref="AE44:AG44"/>
    <mergeCell ref="B45:D45"/>
    <mergeCell ref="AE45:AG45"/>
    <mergeCell ref="B46:D46"/>
    <mergeCell ref="AE46:AG46"/>
    <mergeCell ref="AE41:AG41"/>
    <mergeCell ref="B42:D42"/>
    <mergeCell ref="AE42:AG42"/>
    <mergeCell ref="B43:D43"/>
    <mergeCell ref="AE43:AG43"/>
    <mergeCell ref="B38:D38"/>
    <mergeCell ref="AE38:AG38"/>
    <mergeCell ref="B39:D39"/>
    <mergeCell ref="AE39:AG39"/>
    <mergeCell ref="B40:D40"/>
    <mergeCell ref="AE40:AG40"/>
    <mergeCell ref="AE35:AG35"/>
    <mergeCell ref="B36:D36"/>
    <mergeCell ref="AE36:AG36"/>
    <mergeCell ref="B37:D37"/>
    <mergeCell ref="AE37:AG37"/>
    <mergeCell ref="AE31:AG31"/>
    <mergeCell ref="B32:D32"/>
    <mergeCell ref="AE32:AG32"/>
    <mergeCell ref="B33:D33"/>
    <mergeCell ref="AE33:AG33"/>
    <mergeCell ref="B34:D34"/>
    <mergeCell ref="AE34:AG34"/>
    <mergeCell ref="AE27:AG27"/>
    <mergeCell ref="B28:D28"/>
    <mergeCell ref="AE28:AG28"/>
    <mergeCell ref="B29:D29"/>
    <mergeCell ref="AE29:AG29"/>
    <mergeCell ref="B30:D30"/>
    <mergeCell ref="AE30:AG30"/>
    <mergeCell ref="AE23:AG23"/>
    <mergeCell ref="B24:D24"/>
    <mergeCell ref="AE24:AG24"/>
    <mergeCell ref="B25:D25"/>
    <mergeCell ref="AE25:AG25"/>
    <mergeCell ref="B26:D26"/>
    <mergeCell ref="AE26:AG26"/>
    <mergeCell ref="AE19:AG19"/>
    <mergeCell ref="B20:D20"/>
    <mergeCell ref="AE20:AG20"/>
    <mergeCell ref="B21:D21"/>
    <mergeCell ref="AE21:AG21"/>
    <mergeCell ref="B22:D22"/>
    <mergeCell ref="AE22:AG22"/>
    <mergeCell ref="AE15:AG15"/>
    <mergeCell ref="B16:D16"/>
    <mergeCell ref="AE16:AG16"/>
    <mergeCell ref="B17:D17"/>
    <mergeCell ref="AE17:AG17"/>
    <mergeCell ref="B18:D18"/>
    <mergeCell ref="AE18:AG18"/>
    <mergeCell ref="AB11:AB60"/>
    <mergeCell ref="AD11:AD60"/>
    <mergeCell ref="AE11:AG11"/>
    <mergeCell ref="B12:D12"/>
    <mergeCell ref="AE12:AG12"/>
    <mergeCell ref="B13:D13"/>
    <mergeCell ref="AE13:AG13"/>
    <mergeCell ref="B14:D14"/>
    <mergeCell ref="AE14:AG14"/>
    <mergeCell ref="B15:D15"/>
    <mergeCell ref="B11:D11"/>
    <mergeCell ref="L11:L60"/>
    <mergeCell ref="M11:M60"/>
    <mergeCell ref="N11:N60"/>
    <mergeCell ref="Q11:Q60"/>
    <mergeCell ref="R11:R60"/>
    <mergeCell ref="B19:D19"/>
    <mergeCell ref="B23:D23"/>
    <mergeCell ref="B27:D27"/>
    <mergeCell ref="B31:D31"/>
    <mergeCell ref="B35:D35"/>
    <mergeCell ref="B41:D41"/>
    <mergeCell ref="B47:D47"/>
    <mergeCell ref="B53:D53"/>
    <mergeCell ref="B59:D59"/>
    <mergeCell ref="K6:R6"/>
    <mergeCell ref="S6:AD6"/>
    <mergeCell ref="X8:Z8"/>
    <mergeCell ref="AA8:AA10"/>
    <mergeCell ref="AB8:AB10"/>
    <mergeCell ref="AC8:AC10"/>
    <mergeCell ref="AD8:AD10"/>
    <mergeCell ref="R9:R10"/>
    <mergeCell ref="T9:W9"/>
    <mergeCell ref="X9:X10"/>
    <mergeCell ref="Y9:Y10"/>
    <mergeCell ref="Z9:Z10"/>
    <mergeCell ref="AE6:AG10"/>
    <mergeCell ref="R7:R8"/>
    <mergeCell ref="U7:W7"/>
    <mergeCell ref="Y7:Z7"/>
    <mergeCell ref="K8:K10"/>
    <mergeCell ref="L8:L10"/>
    <mergeCell ref="M8:M10"/>
    <mergeCell ref="AE1:AE3"/>
    <mergeCell ref="AF1:AG3"/>
    <mergeCell ref="A5:N5"/>
    <mergeCell ref="A6:A10"/>
    <mergeCell ref="B6:D10"/>
    <mergeCell ref="E6:E10"/>
    <mergeCell ref="F6:F10"/>
    <mergeCell ref="G6:G10"/>
    <mergeCell ref="H6:H10"/>
    <mergeCell ref="I6:I10"/>
    <mergeCell ref="N8:N10"/>
    <mergeCell ref="O8:O10"/>
    <mergeCell ref="P8:P10"/>
    <mergeCell ref="Q8:Q10"/>
    <mergeCell ref="S8:S10"/>
    <mergeCell ref="T8:W8"/>
    <mergeCell ref="J6:J10"/>
  </mergeCells>
  <phoneticPr fontId="4"/>
  <conditionalFormatting sqref="S11:W11 B61 K61:O61 Q61:S61 U61:AB61 K11:K60 T12:T61 O11:O60 B11:F60">
    <cfRule type="containsBlanks" dxfId="27" priority="8">
      <formula>LEN(TRIM(B11))=0</formula>
    </cfRule>
  </conditionalFormatting>
  <conditionalFormatting sqref="P11:P61">
    <cfRule type="containsBlanks" dxfId="26" priority="9">
      <formula>LEN(TRIM(P11))=0</formula>
    </cfRule>
  </conditionalFormatting>
  <conditionalFormatting sqref="X11:AA60">
    <cfRule type="containsBlanks" dxfId="25" priority="10">
      <formula>LEN(TRIM(X11))=0</formula>
    </cfRule>
  </conditionalFormatting>
  <conditionalFormatting sqref="AB11:AD11 AD61 AE11:AG61 S12:S60 U12:W60">
    <cfRule type="containsBlanks" dxfId="24" priority="11">
      <formula>LEN(TRIM(S11))=0</formula>
    </cfRule>
  </conditionalFormatting>
  <conditionalFormatting sqref="AC12:AC61">
    <cfRule type="containsBlanks" dxfId="23" priority="12">
      <formula>LEN(TRIM(AC12))=0</formula>
    </cfRule>
  </conditionalFormatting>
  <conditionalFormatting sqref="N11 L11:M60">
    <cfRule type="containsBlanks" dxfId="22" priority="2">
      <formula>LEN(TRIM(L11))=0</formula>
    </cfRule>
  </conditionalFormatting>
  <conditionalFormatting sqref="Q11:R11">
    <cfRule type="containsBlanks" dxfId="21" priority="1">
      <formula>LEN(TRIM(Q11))=0</formula>
    </cfRule>
  </conditionalFormatting>
  <dataValidations count="9">
    <dataValidation type="list" allowBlank="1" showInputMessage="1" showErrorMessage="1" sqref="Y11:Y60" xr:uid="{7D61F207-6058-4386-B0D0-903A09B5076C}">
      <formula1>$Y$80:$Y$85</formula1>
    </dataValidation>
    <dataValidation type="list" allowBlank="1" showInputMessage="1" showErrorMessage="1" sqref="F11:F60" xr:uid="{134FBA48-CCE0-45D2-AA85-3B6BE2224297}">
      <formula1>$F$80:$F$95</formula1>
    </dataValidation>
    <dataValidation type="list" showErrorMessage="1" sqref="E11:E60" xr:uid="{BDBD99CC-8291-47C8-A357-7BFF7B51C587}">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1CA2391E-8847-454C-81E3-DDAF7A798811}">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AA74BB7C-C8D1-4321-939A-01DF598481A4}">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2287F86A-A2C4-42AC-BBA0-7B4C683F8234}">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21E49C6D-4C6C-4391-9C92-4B60A7F1AC02}">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EA7F465D-54F5-478C-BF61-B389988E46A7}">
      <formula1>IF(#REF!="×","")</formula1>
    </dataValidation>
    <dataValidation showErrorMessage="1" sqref="L11:M60" xr:uid="{29C0B2F7-F853-49F8-8C7B-6EF992685493}"/>
  </dataValidations>
  <printOptions horizontalCentered="1"/>
  <pageMargins left="0.78740157480314965" right="0.78740157480314965" top="0.59055118110236227" bottom="0.59055118110236227" header="0.51181102362204722" footer="0.51181102362204722"/>
  <pageSetup paperSize="8" scale="2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4CF3-4BBD-4251-8C9C-A7EF3120DB5F}">
  <sheetPr>
    <pageSetUpPr fitToPage="1"/>
  </sheetPr>
  <dimension ref="A1:F21"/>
  <sheetViews>
    <sheetView showGridLines="0" view="pageBreakPreview" zoomScale="85" zoomScaleNormal="100" zoomScaleSheetLayoutView="85" workbookViewId="0"/>
  </sheetViews>
  <sheetFormatPr defaultColWidth="9" defaultRowHeight="18" customHeight="1"/>
  <cols>
    <col min="1" max="1" width="5" style="345" customWidth="1"/>
    <col min="2" max="2" width="15.625" style="345" customWidth="1"/>
    <col min="3" max="3" width="14.625" style="345" customWidth="1"/>
    <col min="4" max="4" width="23.125" style="345" customWidth="1"/>
    <col min="5" max="6" width="22.875" style="345" customWidth="1"/>
    <col min="7" max="7" width="2.5" style="345" customWidth="1"/>
    <col min="8" max="19" width="3" style="345" customWidth="1"/>
    <col min="20" max="16384" width="9" style="345"/>
  </cols>
  <sheetData>
    <row r="1" spans="1:6" ht="18" customHeight="1" thickBot="1">
      <c r="A1" s="344" t="s">
        <v>513</v>
      </c>
    </row>
    <row r="2" spans="1:6" ht="18" customHeight="1" thickBot="1">
      <c r="D2" s="442" t="s">
        <v>424</v>
      </c>
      <c r="E2" s="1103">
        <f>様式1!U8</f>
        <v>0</v>
      </c>
      <c r="F2" s="1104"/>
    </row>
    <row r="4" spans="1:6" ht="18" customHeight="1">
      <c r="A4" s="741" t="s">
        <v>514</v>
      </c>
      <c r="B4" s="741"/>
      <c r="C4" s="741"/>
      <c r="D4" s="741"/>
      <c r="E4" s="741"/>
      <c r="F4" s="741"/>
    </row>
    <row r="5" spans="1:6" ht="18" customHeight="1" thickBot="1">
      <c r="A5" s="346"/>
      <c r="B5" s="346"/>
      <c r="C5" s="346"/>
      <c r="D5" s="346"/>
      <c r="E5" s="346"/>
      <c r="F5" s="346"/>
    </row>
    <row r="6" spans="1:6" ht="40.15" customHeight="1">
      <c r="A6" s="1105" t="s">
        <v>515</v>
      </c>
      <c r="B6" s="1107" t="s">
        <v>516</v>
      </c>
      <c r="C6" s="1107" t="s">
        <v>517</v>
      </c>
      <c r="D6" s="1107" t="s">
        <v>518</v>
      </c>
      <c r="E6" s="1109" t="s">
        <v>519</v>
      </c>
      <c r="F6" s="1111" t="s">
        <v>520</v>
      </c>
    </row>
    <row r="7" spans="1:6" ht="56.1" customHeight="1" thickBot="1">
      <c r="A7" s="1106"/>
      <c r="B7" s="1108"/>
      <c r="C7" s="1108"/>
      <c r="D7" s="1108"/>
      <c r="E7" s="1110"/>
      <c r="F7" s="1112"/>
    </row>
    <row r="8" spans="1:6" ht="21.75" customHeight="1">
      <c r="A8" s="443" t="s">
        <v>521</v>
      </c>
      <c r="B8" s="444" t="s">
        <v>522</v>
      </c>
      <c r="C8" s="444" t="s">
        <v>523</v>
      </c>
      <c r="D8" s="444" t="s">
        <v>524</v>
      </c>
      <c r="E8" s="445">
        <v>200000</v>
      </c>
      <c r="F8" s="446"/>
    </row>
    <row r="9" spans="1:6" ht="21.75" customHeight="1">
      <c r="A9" s="451"/>
      <c r="B9" s="452"/>
      <c r="C9" s="452"/>
      <c r="D9" s="452"/>
      <c r="E9" s="453"/>
      <c r="F9" s="454"/>
    </row>
    <row r="10" spans="1:6" ht="21.75" customHeight="1">
      <c r="A10" s="451"/>
      <c r="B10" s="452"/>
      <c r="C10" s="452"/>
      <c r="D10" s="452"/>
      <c r="E10" s="453"/>
      <c r="F10" s="454"/>
    </row>
    <row r="11" spans="1:6" ht="21.75" customHeight="1">
      <c r="A11" s="451"/>
      <c r="B11" s="452"/>
      <c r="C11" s="452"/>
      <c r="D11" s="452"/>
      <c r="E11" s="453"/>
      <c r="F11" s="454"/>
    </row>
    <row r="12" spans="1:6" ht="21.75" customHeight="1">
      <c r="A12" s="451"/>
      <c r="B12" s="452"/>
      <c r="C12" s="452"/>
      <c r="D12" s="452"/>
      <c r="E12" s="453"/>
      <c r="F12" s="454"/>
    </row>
    <row r="13" spans="1:6" ht="21.75" customHeight="1">
      <c r="A13" s="451"/>
      <c r="B13" s="452"/>
      <c r="C13" s="452"/>
      <c r="D13" s="452"/>
      <c r="E13" s="453"/>
      <c r="F13" s="454"/>
    </row>
    <row r="14" spans="1:6" ht="21.75" customHeight="1">
      <c r="A14" s="451"/>
      <c r="B14" s="452"/>
      <c r="C14" s="452"/>
      <c r="D14" s="452"/>
      <c r="E14" s="453"/>
      <c r="F14" s="454"/>
    </row>
    <row r="15" spans="1:6" ht="21.75" customHeight="1">
      <c r="A15" s="451"/>
      <c r="B15" s="452"/>
      <c r="C15" s="452"/>
      <c r="D15" s="452"/>
      <c r="E15" s="453"/>
      <c r="F15" s="454"/>
    </row>
    <row r="16" spans="1:6" ht="21.75" customHeight="1">
      <c r="A16" s="451"/>
      <c r="B16" s="452"/>
      <c r="C16" s="452"/>
      <c r="D16" s="452"/>
      <c r="E16" s="453"/>
      <c r="F16" s="454"/>
    </row>
    <row r="17" spans="1:6" ht="21.75" customHeight="1">
      <c r="A17" s="455"/>
      <c r="B17" s="456"/>
      <c r="C17" s="456"/>
      <c r="D17" s="456"/>
      <c r="E17" s="457"/>
      <c r="F17" s="458"/>
    </row>
    <row r="18" spans="1:6" ht="21.75" customHeight="1" thickBot="1">
      <c r="A18" s="1099" t="s">
        <v>525</v>
      </c>
      <c r="B18" s="764"/>
      <c r="C18" s="764"/>
      <c r="D18" s="1100"/>
      <c r="E18" s="447">
        <f>SUM(E9:E17)</f>
        <v>0</v>
      </c>
      <c r="F18" s="448">
        <f>SUM(F9:F17)</f>
        <v>0</v>
      </c>
    </row>
    <row r="19" spans="1:6" ht="19.5" customHeight="1">
      <c r="A19" s="449" t="s">
        <v>481</v>
      </c>
      <c r="B19" s="1101" t="s">
        <v>526</v>
      </c>
      <c r="C19" s="1101"/>
      <c r="D19" s="1101"/>
      <c r="E19" s="1101"/>
      <c r="F19" s="1101"/>
    </row>
    <row r="20" spans="1:6" ht="19.5" customHeight="1">
      <c r="A20" s="449"/>
      <c r="B20" s="1101"/>
      <c r="C20" s="1101"/>
      <c r="D20" s="1101"/>
      <c r="E20" s="1101"/>
      <c r="F20" s="1101"/>
    </row>
    <row r="21" spans="1:6" ht="18" customHeight="1">
      <c r="A21" s="450"/>
      <c r="B21" s="1102"/>
      <c r="C21" s="1102"/>
      <c r="D21" s="1102"/>
      <c r="E21" s="1102"/>
      <c r="F21" s="1102"/>
    </row>
  </sheetData>
  <sheetProtection algorithmName="SHA-512" hashValue="981u5+4XqfE+oxyaXjBqkmQWDZG8wBUsONwlKfAUaf93Iosw8Q38v5v1JNncPGLAUqsmoG9/ZmB7z7D59kAj+g==" saltValue="fdOJc8T+Fbb7YUXNWMj2Kw==" spinCount="100000" sheet="1" insertColumns="0" insertRows="0"/>
  <mergeCells count="11">
    <mergeCell ref="A18:D18"/>
    <mergeCell ref="B19:F20"/>
    <mergeCell ref="B21:F21"/>
    <mergeCell ref="E2:F2"/>
    <mergeCell ref="A4:F4"/>
    <mergeCell ref="A6:A7"/>
    <mergeCell ref="B6:B7"/>
    <mergeCell ref="C6:C7"/>
    <mergeCell ref="D6:D7"/>
    <mergeCell ref="E6:E7"/>
    <mergeCell ref="F6:F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6132E-EC16-45C9-ACB0-54C63E871F39}">
  <sheetPr>
    <pageSetUpPr fitToPage="1"/>
  </sheetPr>
  <dimension ref="A1:AD24"/>
  <sheetViews>
    <sheetView showGridLines="0" view="pageBreakPreview" zoomScale="85" zoomScaleNormal="100" zoomScaleSheetLayoutView="85" workbookViewId="0"/>
  </sheetViews>
  <sheetFormatPr defaultColWidth="9" defaultRowHeight="18" customHeight="1"/>
  <cols>
    <col min="1" max="1" width="3" style="464" customWidth="1"/>
    <col min="2" max="28" width="3.125" style="464" customWidth="1"/>
    <col min="29" max="29" width="1.625" style="464" customWidth="1"/>
    <col min="30" max="30" width="3" style="464" hidden="1" customWidth="1"/>
    <col min="31" max="31" width="3" style="464" customWidth="1"/>
    <col min="32" max="16384" width="9" style="464"/>
  </cols>
  <sheetData>
    <row r="1" spans="1:28" ht="18" customHeight="1">
      <c r="A1" s="463" t="s">
        <v>527</v>
      </c>
    </row>
    <row r="2" spans="1:28" ht="18" customHeight="1">
      <c r="A2" s="794" t="str">
        <f>様式1!$AQ$1&amp;様式1!$AQ$2&amp;"年度　賃金改善の誓約書"</f>
        <v>令和７年度　賃金改善の誓約書</v>
      </c>
      <c r="B2" s="794"/>
      <c r="C2" s="794"/>
      <c r="D2" s="794"/>
      <c r="E2" s="794"/>
      <c r="F2" s="794"/>
      <c r="G2" s="794"/>
      <c r="H2" s="794"/>
      <c r="I2" s="794"/>
      <c r="J2" s="794"/>
      <c r="K2" s="794"/>
      <c r="L2" s="794"/>
      <c r="M2" s="794"/>
      <c r="N2" s="794"/>
      <c r="O2" s="794"/>
      <c r="P2" s="794"/>
      <c r="Q2" s="794"/>
      <c r="R2" s="794"/>
      <c r="S2" s="794"/>
      <c r="T2" s="794"/>
      <c r="U2" s="794"/>
      <c r="V2" s="794"/>
      <c r="W2" s="794"/>
      <c r="X2" s="794"/>
      <c r="Y2" s="794"/>
      <c r="Z2" s="794"/>
      <c r="AA2" s="794"/>
      <c r="AB2" s="794"/>
    </row>
    <row r="3" spans="1:28" ht="33" customHeight="1" thickBot="1">
      <c r="A3" s="614"/>
      <c r="B3" s="614"/>
      <c r="C3" s="614"/>
      <c r="D3" s="614"/>
      <c r="E3" s="614"/>
      <c r="F3" s="614"/>
      <c r="G3" s="614"/>
      <c r="H3" s="614"/>
      <c r="I3" s="614"/>
      <c r="J3" s="614"/>
      <c r="K3" s="614"/>
      <c r="L3" s="614"/>
      <c r="M3" s="614"/>
      <c r="N3" s="614"/>
      <c r="O3" s="614"/>
      <c r="P3" s="614"/>
      <c r="Q3" s="614"/>
      <c r="R3" s="614"/>
      <c r="S3" s="614"/>
      <c r="T3" s="614"/>
      <c r="U3" s="614"/>
      <c r="V3" s="614"/>
      <c r="W3" s="614"/>
      <c r="X3" s="614"/>
      <c r="Y3" s="614"/>
      <c r="Z3" s="468"/>
    </row>
    <row r="4" spans="1:28" ht="17.25" customHeight="1">
      <c r="B4" s="470"/>
      <c r="C4" s="470"/>
      <c r="D4" s="470"/>
      <c r="E4" s="470"/>
      <c r="H4" s="615"/>
      <c r="I4" s="723" t="s">
        <v>269</v>
      </c>
      <c r="J4" s="795"/>
      <c r="K4" s="795"/>
      <c r="L4" s="795"/>
      <c r="M4" s="795"/>
      <c r="N4" s="795"/>
      <c r="O4" s="978" t="str">
        <f>様式3!U8</f>
        <v>京都市</v>
      </c>
      <c r="P4" s="979"/>
      <c r="Q4" s="979"/>
      <c r="R4" s="979"/>
      <c r="S4" s="979"/>
      <c r="T4" s="979"/>
      <c r="U4" s="979"/>
      <c r="V4" s="979"/>
      <c r="W4" s="979"/>
      <c r="X4" s="979"/>
      <c r="Y4" s="979"/>
      <c r="Z4" s="979"/>
      <c r="AA4" s="979"/>
      <c r="AB4" s="980"/>
    </row>
    <row r="5" spans="1:28" ht="17.25" customHeight="1">
      <c r="B5" s="470"/>
      <c r="C5" s="470"/>
      <c r="I5" s="726" t="s">
        <v>271</v>
      </c>
      <c r="J5" s="798"/>
      <c r="K5" s="798"/>
      <c r="L5" s="798"/>
      <c r="M5" s="798"/>
      <c r="N5" s="798"/>
      <c r="O5" s="981">
        <f>様式3!U9</f>
        <v>0</v>
      </c>
      <c r="P5" s="982"/>
      <c r="Q5" s="982"/>
      <c r="R5" s="982"/>
      <c r="S5" s="982"/>
      <c r="T5" s="982"/>
      <c r="U5" s="982"/>
      <c r="V5" s="982"/>
      <c r="W5" s="982"/>
      <c r="X5" s="982"/>
      <c r="Y5" s="982"/>
      <c r="Z5" s="982"/>
      <c r="AA5" s="982"/>
      <c r="AB5" s="983"/>
    </row>
    <row r="6" spans="1:28" ht="17.25" customHeight="1">
      <c r="B6" s="470"/>
      <c r="C6" s="470"/>
      <c r="I6" s="726" t="s">
        <v>272</v>
      </c>
      <c r="J6" s="798"/>
      <c r="K6" s="798"/>
      <c r="L6" s="798"/>
      <c r="M6" s="798"/>
      <c r="N6" s="798"/>
      <c r="O6" s="981">
        <f>様式3!U10</f>
        <v>0</v>
      </c>
      <c r="P6" s="982"/>
      <c r="Q6" s="982"/>
      <c r="R6" s="982"/>
      <c r="S6" s="982"/>
      <c r="T6" s="982"/>
      <c r="U6" s="982"/>
      <c r="V6" s="982"/>
      <c r="W6" s="982"/>
      <c r="X6" s="982"/>
      <c r="Y6" s="982"/>
      <c r="Z6" s="982"/>
      <c r="AA6" s="982"/>
      <c r="AB6" s="983"/>
    </row>
    <row r="7" spans="1:28" ht="17.25" customHeight="1" thickBot="1">
      <c r="B7" s="470"/>
      <c r="C7" s="470"/>
      <c r="D7" s="506"/>
      <c r="E7" s="506"/>
      <c r="F7" s="470"/>
      <c r="G7" s="470"/>
      <c r="H7" s="470"/>
      <c r="I7" s="729" t="s">
        <v>288</v>
      </c>
      <c r="J7" s="801"/>
      <c r="K7" s="801"/>
      <c r="L7" s="801"/>
      <c r="M7" s="801"/>
      <c r="N7" s="801"/>
      <c r="O7" s="984">
        <f>様式3!U11</f>
        <v>0</v>
      </c>
      <c r="P7" s="985"/>
      <c r="Q7" s="985"/>
      <c r="R7" s="985"/>
      <c r="S7" s="985"/>
      <c r="T7" s="985"/>
      <c r="U7" s="985"/>
      <c r="V7" s="985"/>
      <c r="W7" s="985"/>
      <c r="X7" s="985"/>
      <c r="Y7" s="985"/>
      <c r="Z7" s="985"/>
      <c r="AA7" s="985"/>
      <c r="AB7" s="986"/>
    </row>
    <row r="8" spans="1:28" ht="18" customHeight="1">
      <c r="K8" s="472"/>
      <c r="L8" s="472"/>
      <c r="M8" s="472"/>
      <c r="N8" s="472"/>
      <c r="O8" s="472"/>
      <c r="P8" s="472"/>
      <c r="Q8" s="472"/>
      <c r="R8" s="472"/>
      <c r="S8" s="472"/>
    </row>
    <row r="9" spans="1:28" ht="30" customHeight="1">
      <c r="B9" s="464" t="s">
        <v>528</v>
      </c>
      <c r="K9" s="472"/>
      <c r="L9" s="472"/>
      <c r="M9" s="472"/>
      <c r="N9" s="472"/>
      <c r="O9" s="472"/>
      <c r="P9" s="472"/>
      <c r="Q9" s="472"/>
      <c r="R9" s="472"/>
      <c r="S9" s="472"/>
    </row>
    <row r="10" spans="1:28" s="616" customFormat="1" ht="35.25" customHeight="1">
      <c r="B10" s="987"/>
      <c r="C10" s="988"/>
      <c r="D10" s="988"/>
      <c r="E10" s="988"/>
      <c r="F10" s="988"/>
      <c r="G10" s="988"/>
      <c r="H10" s="988"/>
      <c r="I10" s="988"/>
      <c r="J10" s="988"/>
      <c r="K10" s="872" t="s">
        <v>388</v>
      </c>
      <c r="L10" s="873"/>
      <c r="M10" s="873"/>
      <c r="N10" s="873"/>
      <c r="O10" s="873"/>
      <c r="P10" s="873"/>
      <c r="Q10" s="873"/>
      <c r="R10" s="873"/>
      <c r="S10" s="874"/>
      <c r="T10" s="987" t="s">
        <v>389</v>
      </c>
      <c r="U10" s="988"/>
      <c r="V10" s="988"/>
      <c r="W10" s="988"/>
      <c r="X10" s="988"/>
      <c r="Y10" s="988"/>
      <c r="Z10" s="988"/>
      <c r="AA10" s="988"/>
      <c r="AB10" s="989"/>
    </row>
    <row r="11" spans="1:28" s="616" customFormat="1" ht="27.75" customHeight="1">
      <c r="B11" s="1113" t="s">
        <v>391</v>
      </c>
      <c r="C11" s="1114"/>
      <c r="D11" s="1114"/>
      <c r="E11" s="1114"/>
      <c r="F11" s="1114"/>
      <c r="G11" s="1114"/>
      <c r="H11" s="1114"/>
      <c r="I11" s="1114"/>
      <c r="J11" s="1115"/>
      <c r="K11" s="1001" t="e">
        <f>【参考】計算結果!$D$14</f>
        <v>#N/A</v>
      </c>
      <c r="L11" s="1001"/>
      <c r="M11" s="1001"/>
      <c r="N11" s="1001"/>
      <c r="O11" s="1001"/>
      <c r="P11" s="1001"/>
      <c r="Q11" s="1001"/>
      <c r="R11" s="1001"/>
      <c r="S11" s="587" t="s">
        <v>392</v>
      </c>
      <c r="T11" s="974">
        <f>【参考】計算結果!$D$20</f>
        <v>0</v>
      </c>
      <c r="U11" s="974"/>
      <c r="V11" s="974"/>
      <c r="W11" s="974"/>
      <c r="X11" s="974"/>
      <c r="Y11" s="974"/>
      <c r="Z11" s="974"/>
      <c r="AA11" s="974"/>
      <c r="AB11" s="587" t="s">
        <v>392</v>
      </c>
    </row>
    <row r="12" spans="1:28" s="617" customFormat="1" ht="18" customHeight="1">
      <c r="B12" s="618"/>
      <c r="K12" s="619"/>
      <c r="L12" s="619"/>
      <c r="M12" s="619"/>
      <c r="N12" s="619"/>
      <c r="O12" s="619"/>
      <c r="P12" s="619"/>
      <c r="Q12" s="619"/>
      <c r="R12" s="619"/>
      <c r="S12" s="619"/>
    </row>
    <row r="13" spans="1:28" ht="24.75" customHeight="1">
      <c r="B13" s="1116" t="s">
        <v>529</v>
      </c>
      <c r="C13" s="1116"/>
      <c r="D13" s="1116"/>
      <c r="E13" s="1116"/>
      <c r="F13" s="1116"/>
      <c r="G13" s="1116"/>
      <c r="H13" s="1116"/>
      <c r="I13" s="1116"/>
      <c r="J13" s="1116"/>
      <c r="K13" s="1116"/>
      <c r="L13" s="1116"/>
      <c r="M13" s="1116"/>
      <c r="N13" s="1116"/>
      <c r="O13" s="1116"/>
      <c r="P13" s="1116"/>
      <c r="Q13" s="1116"/>
      <c r="R13" s="1116"/>
      <c r="S13" s="1116"/>
      <c r="T13" s="1116"/>
      <c r="U13" s="1116"/>
      <c r="V13" s="1116"/>
      <c r="W13" s="1116"/>
      <c r="X13" s="1116"/>
      <c r="Y13" s="1116"/>
      <c r="Z13" s="1116"/>
      <c r="AA13" s="1116"/>
      <c r="AB13" s="1116"/>
    </row>
    <row r="14" spans="1:28" s="475" customFormat="1" ht="30.75" customHeight="1">
      <c r="B14" s="1117" t="s">
        <v>530</v>
      </c>
      <c r="C14" s="1117"/>
      <c r="D14" s="1117"/>
      <c r="E14" s="1117"/>
      <c r="F14" s="1117"/>
      <c r="G14" s="1117"/>
      <c r="H14" s="1117"/>
      <c r="I14" s="1117"/>
      <c r="J14" s="1117"/>
      <c r="K14" s="1117"/>
      <c r="L14" s="1117"/>
      <c r="M14" s="1117"/>
      <c r="N14" s="1117"/>
      <c r="O14" s="1117"/>
      <c r="P14" s="1117"/>
      <c r="Q14" s="1117"/>
      <c r="R14" s="1117"/>
      <c r="S14" s="1117"/>
      <c r="T14" s="1117"/>
      <c r="U14" s="1117"/>
      <c r="V14" s="1117"/>
      <c r="W14" s="1117"/>
      <c r="X14" s="1117"/>
      <c r="Y14" s="1117"/>
      <c r="Z14" s="1117"/>
      <c r="AA14" s="1117"/>
      <c r="AB14" s="1117"/>
    </row>
    <row r="15" spans="1:28" ht="33" customHeight="1">
      <c r="B15" s="1118" t="s">
        <v>531</v>
      </c>
      <c r="C15" s="1118"/>
      <c r="D15" s="1119" t="s">
        <v>532</v>
      </c>
      <c r="E15" s="1119"/>
      <c r="F15" s="1119"/>
      <c r="G15" s="1119"/>
      <c r="H15" s="1119"/>
      <c r="I15" s="1119"/>
      <c r="J15" s="1119"/>
      <c r="K15" s="1119"/>
      <c r="L15" s="1119"/>
      <c r="M15" s="1119"/>
      <c r="N15" s="1119"/>
      <c r="O15" s="1119"/>
      <c r="P15" s="1119"/>
      <c r="Q15" s="1119"/>
      <c r="R15" s="1119"/>
      <c r="S15" s="1119"/>
      <c r="T15" s="1119"/>
      <c r="U15" s="1119"/>
      <c r="V15" s="1119"/>
      <c r="W15" s="1119"/>
      <c r="X15" s="1119"/>
      <c r="Y15" s="1119"/>
      <c r="Z15" s="1119"/>
      <c r="AA15" s="1119"/>
      <c r="AB15" s="1119"/>
    </row>
    <row r="16" spans="1:28" ht="33" customHeight="1">
      <c r="B16" s="1118" t="s">
        <v>531</v>
      </c>
      <c r="C16" s="1118"/>
      <c r="D16" s="1119" t="s">
        <v>533</v>
      </c>
      <c r="E16" s="1119"/>
      <c r="F16" s="1119"/>
      <c r="G16" s="1119"/>
      <c r="H16" s="1119"/>
      <c r="I16" s="1119"/>
      <c r="J16" s="1119"/>
      <c r="K16" s="1119"/>
      <c r="L16" s="1119"/>
      <c r="M16" s="1119"/>
      <c r="N16" s="1119"/>
      <c r="O16" s="1119"/>
      <c r="P16" s="1119"/>
      <c r="Q16" s="1119"/>
      <c r="R16" s="1119"/>
      <c r="S16" s="1119"/>
      <c r="T16" s="1119"/>
      <c r="U16" s="1119"/>
      <c r="V16" s="1119"/>
      <c r="W16" s="1119"/>
      <c r="X16" s="1119"/>
      <c r="Y16" s="1119"/>
      <c r="Z16" s="1119"/>
      <c r="AA16" s="1119"/>
      <c r="AB16" s="1119"/>
    </row>
    <row r="17" spans="1:28" s="617" customFormat="1" ht="13.5" customHeight="1">
      <c r="B17" s="618"/>
      <c r="K17" s="619"/>
      <c r="L17" s="619"/>
      <c r="M17" s="619"/>
      <c r="N17" s="619"/>
      <c r="O17" s="619"/>
      <c r="P17" s="619"/>
      <c r="Q17" s="619"/>
      <c r="R17" s="619"/>
      <c r="S17" s="619"/>
    </row>
    <row r="18" spans="1:28" ht="118.15" customHeight="1">
      <c r="A18" s="620"/>
      <c r="B18" s="1121" t="s">
        <v>534</v>
      </c>
      <c r="C18" s="1121"/>
      <c r="D18" s="1121"/>
      <c r="E18" s="1121"/>
      <c r="F18" s="1121"/>
      <c r="G18" s="1121"/>
      <c r="H18" s="1121"/>
      <c r="I18" s="1121"/>
      <c r="J18" s="1121"/>
      <c r="K18" s="1121"/>
      <c r="L18" s="1121"/>
      <c r="M18" s="1121"/>
      <c r="N18" s="1121"/>
      <c r="O18" s="1121"/>
      <c r="P18" s="1121"/>
      <c r="Q18" s="1121"/>
      <c r="R18" s="1121"/>
      <c r="S18" s="1121"/>
      <c r="T18" s="1121"/>
      <c r="U18" s="1121"/>
      <c r="V18" s="1121"/>
      <c r="W18" s="1121"/>
      <c r="X18" s="1121"/>
      <c r="Y18" s="1121"/>
      <c r="Z18" s="1121"/>
      <c r="AA18" s="1121"/>
      <c r="AB18" s="1121"/>
    </row>
    <row r="19" spans="1:28" ht="10.15" customHeight="1">
      <c r="A19" s="604"/>
      <c r="B19" s="621"/>
      <c r="C19" s="621"/>
      <c r="D19" s="621"/>
      <c r="E19" s="621"/>
      <c r="F19" s="621"/>
      <c r="G19" s="621"/>
      <c r="H19" s="621"/>
      <c r="I19" s="621"/>
      <c r="J19" s="621"/>
      <c r="K19" s="621"/>
      <c r="L19" s="621"/>
      <c r="M19" s="621"/>
      <c r="N19" s="621"/>
      <c r="O19" s="621"/>
      <c r="P19" s="621"/>
      <c r="Q19" s="621"/>
      <c r="R19" s="621"/>
      <c r="S19" s="621"/>
      <c r="T19" s="621"/>
      <c r="U19" s="621"/>
      <c r="V19" s="621"/>
      <c r="W19" s="621"/>
      <c r="X19" s="621"/>
      <c r="Y19" s="621"/>
      <c r="Z19" s="621"/>
      <c r="AA19" s="621"/>
      <c r="AB19" s="621"/>
    </row>
    <row r="20" spans="1:28" ht="36" customHeight="1">
      <c r="B20" s="1116" t="s">
        <v>535</v>
      </c>
      <c r="C20" s="1116"/>
      <c r="D20" s="1116"/>
      <c r="E20" s="1116"/>
      <c r="F20" s="1116"/>
      <c r="G20" s="1116"/>
      <c r="H20" s="1116"/>
      <c r="I20" s="1116"/>
      <c r="J20" s="1116"/>
      <c r="K20" s="1116"/>
      <c r="L20" s="1116"/>
      <c r="M20" s="1116"/>
      <c r="N20" s="1116"/>
      <c r="O20" s="1116"/>
      <c r="P20" s="1116"/>
      <c r="Q20" s="1116"/>
      <c r="R20" s="1116"/>
      <c r="S20" s="1116"/>
      <c r="T20" s="1116"/>
      <c r="U20" s="1116"/>
      <c r="V20" s="1116"/>
      <c r="W20" s="1116"/>
      <c r="X20" s="1116"/>
      <c r="Y20" s="1116"/>
      <c r="Z20" s="1116"/>
      <c r="AA20" s="1116"/>
      <c r="AB20" s="1116"/>
    </row>
    <row r="22" spans="1:28" ht="18" customHeight="1">
      <c r="J22" s="1122" t="s">
        <v>309</v>
      </c>
      <c r="K22" s="1122"/>
      <c r="L22" s="1122"/>
      <c r="M22" s="1122"/>
      <c r="N22" s="1122"/>
      <c r="O22" s="1122"/>
      <c r="P22" s="1122"/>
      <c r="R22" s="1016"/>
      <c r="S22" s="1016"/>
      <c r="T22" s="1016"/>
      <c r="U22" s="1016"/>
      <c r="V22" s="1016"/>
      <c r="W22" s="1016"/>
      <c r="X22" s="1016"/>
      <c r="Y22" s="1016"/>
      <c r="Z22" s="1016"/>
      <c r="AA22" s="1016"/>
      <c r="AB22" s="1016"/>
    </row>
    <row r="23" spans="1:28" ht="18" customHeight="1">
      <c r="L23" s="1123" t="s">
        <v>310</v>
      </c>
      <c r="M23" s="1123"/>
      <c r="N23" s="1123"/>
      <c r="O23" s="1123"/>
      <c r="P23" s="1123"/>
      <c r="Q23" s="1123"/>
      <c r="R23" s="767"/>
      <c r="S23" s="767"/>
      <c r="T23" s="767"/>
      <c r="U23" s="767"/>
      <c r="V23" s="767"/>
      <c r="W23" s="767"/>
      <c r="X23" s="767"/>
      <c r="Y23" s="767"/>
      <c r="Z23" s="767"/>
      <c r="AA23" s="767"/>
      <c r="AB23" s="767"/>
    </row>
    <row r="24" spans="1:28" ht="18" customHeight="1">
      <c r="L24" s="1120" t="s">
        <v>311</v>
      </c>
      <c r="M24" s="1120"/>
      <c r="N24" s="1120"/>
      <c r="O24" s="1120"/>
      <c r="P24" s="1120"/>
      <c r="Q24" s="1120"/>
      <c r="R24" s="769"/>
      <c r="S24" s="769"/>
      <c r="T24" s="769"/>
      <c r="U24" s="769"/>
      <c r="V24" s="769"/>
      <c r="W24" s="769"/>
      <c r="X24" s="769"/>
      <c r="Y24" s="769"/>
      <c r="Z24" s="769"/>
      <c r="AA24" s="769"/>
      <c r="AB24" s="769"/>
    </row>
  </sheetData>
  <sheetProtection algorithmName="SHA-512" hashValue="VW6ZlclHCfFy6l2sN6eYkfbkA/f4DuqUD8TPwftg50Y0fJipfAcDviQ7tZX+/DTmBxKppTtG6BgPsVkIIjeaLQ==" saltValue="nRVAaPk3qrCtc8mIHPwO9A==" spinCount="100000" sheet="1" objects="1" scenarios="1"/>
  <mergeCells count="29">
    <mergeCell ref="L24:Q24"/>
    <mergeCell ref="R24:AB24"/>
    <mergeCell ref="B18:AB18"/>
    <mergeCell ref="B20:AB20"/>
    <mergeCell ref="J22:P22"/>
    <mergeCell ref="R22:AB22"/>
    <mergeCell ref="L23:Q23"/>
    <mergeCell ref="R23:AB23"/>
    <mergeCell ref="B13:AB13"/>
    <mergeCell ref="B14:AB14"/>
    <mergeCell ref="B15:C15"/>
    <mergeCell ref="D15:AB15"/>
    <mergeCell ref="B16:C16"/>
    <mergeCell ref="D16:AB16"/>
    <mergeCell ref="B11:J11"/>
    <mergeCell ref="K11:R11"/>
    <mergeCell ref="T11:AA11"/>
    <mergeCell ref="A2:AB2"/>
    <mergeCell ref="I4:N4"/>
    <mergeCell ref="O4:AB4"/>
    <mergeCell ref="I5:N5"/>
    <mergeCell ref="O5:AB5"/>
    <mergeCell ref="I6:N6"/>
    <mergeCell ref="O6:AB6"/>
    <mergeCell ref="I7:N7"/>
    <mergeCell ref="O7:AB7"/>
    <mergeCell ref="B10:J10"/>
    <mergeCell ref="K10:S10"/>
    <mergeCell ref="T10:AB10"/>
  </mergeCells>
  <phoneticPr fontId="4"/>
  <dataValidations count="1">
    <dataValidation type="list" allowBlank="1" showInputMessage="1" showErrorMessage="1" sqref="B15:C16" xr:uid="{DE62C444-8B06-40D5-88AA-3B1F1AE1952F}">
      <formula1>"　,○"</formula1>
    </dataValidation>
  </dataValidations>
  <printOptions horizontalCentered="1"/>
  <pageMargins left="0.78740157480314965" right="0.78740157480314965" top="0.59055118110236227" bottom="0.59055118110236227" header="0.51181102362204722" footer="0.51181102362204722"/>
  <pageSetup paperSize="9" scale="90" fitToHeight="0" orientation="portrait" r:id="rId1"/>
  <headerFooter alignWithMargins="0"/>
  <rowBreaks count="1" manualBreakCount="1">
    <brk id="25"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E1C67-3586-4743-91D6-FA5AEF3B2A7E}">
  <sheetPr>
    <pageSetUpPr fitToPage="1"/>
  </sheetPr>
  <dimension ref="A1:AL39"/>
  <sheetViews>
    <sheetView showGridLines="0" view="pageBreakPreview" zoomScale="85" zoomScaleNormal="70" zoomScaleSheetLayoutView="85" workbookViewId="0">
      <selection activeCell="AW17" sqref="AW17"/>
    </sheetView>
  </sheetViews>
  <sheetFormatPr defaultColWidth="2.375" defaultRowHeight="13.5"/>
  <cols>
    <col min="1" max="1" width="2.375" style="622"/>
    <col min="2" max="37" width="2.375" style="633"/>
    <col min="38" max="16384" width="2.375" style="622"/>
  </cols>
  <sheetData>
    <row r="1" spans="1:38">
      <c r="B1" s="623" t="s">
        <v>536</v>
      </c>
      <c r="C1" s="624"/>
      <c r="D1" s="624"/>
      <c r="E1" s="624"/>
      <c r="F1" s="624"/>
      <c r="G1" s="624"/>
      <c r="H1" s="624"/>
      <c r="I1" s="624"/>
      <c r="J1" s="624"/>
      <c r="K1" s="624"/>
      <c r="L1" s="624"/>
      <c r="M1" s="624"/>
      <c r="N1" s="624"/>
      <c r="O1" s="624"/>
      <c r="P1" s="624"/>
      <c r="Q1" s="624"/>
      <c r="R1" s="624"/>
      <c r="S1" s="624"/>
      <c r="T1" s="624"/>
      <c r="U1" s="624"/>
      <c r="V1" s="624"/>
      <c r="W1" s="624"/>
      <c r="X1" s="624"/>
      <c r="Y1" s="624"/>
      <c r="Z1" s="625"/>
      <c r="AA1" s="625"/>
      <c r="AB1" s="625"/>
      <c r="AC1" s="625"/>
      <c r="AD1" s="625"/>
      <c r="AE1" s="625"/>
      <c r="AF1" s="625"/>
      <c r="AG1" s="625"/>
      <c r="AH1" s="625"/>
      <c r="AI1" s="625"/>
      <c r="AJ1" s="625"/>
      <c r="AK1" s="625"/>
    </row>
    <row r="2" spans="1:38">
      <c r="B2" s="624"/>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c r="AI2" s="624"/>
      <c r="AJ2" s="624"/>
      <c r="AK2" s="624"/>
    </row>
    <row r="3" spans="1:38" ht="17.25">
      <c r="B3" s="1126" t="s">
        <v>537</v>
      </c>
      <c r="C3" s="1126"/>
      <c r="D3" s="1126"/>
      <c r="E3" s="1126"/>
      <c r="F3" s="1126"/>
      <c r="G3" s="1126"/>
      <c r="H3" s="1126"/>
      <c r="I3" s="1126"/>
      <c r="J3" s="1126"/>
      <c r="K3" s="1126"/>
      <c r="L3" s="1126"/>
      <c r="M3" s="1126"/>
      <c r="N3" s="1126"/>
      <c r="O3" s="1126"/>
      <c r="P3" s="1126"/>
      <c r="Q3" s="1126"/>
      <c r="R3" s="1126"/>
      <c r="S3" s="1126"/>
      <c r="T3" s="1126"/>
      <c r="U3" s="1126"/>
      <c r="V3" s="1126"/>
      <c r="W3" s="1126"/>
      <c r="X3" s="1127" t="str">
        <f>様式1!$AQ$2</f>
        <v>７</v>
      </c>
      <c r="Y3" s="1127"/>
      <c r="Z3" s="626" t="s">
        <v>538</v>
      </c>
      <c r="AA3" s="626"/>
      <c r="AB3" s="626"/>
      <c r="AC3" s="627"/>
      <c r="AD3" s="628"/>
      <c r="AE3" s="628"/>
      <c r="AF3" s="628"/>
      <c r="AG3" s="624"/>
      <c r="AH3" s="624"/>
      <c r="AI3" s="624"/>
      <c r="AJ3" s="624"/>
      <c r="AK3" s="624"/>
    </row>
    <row r="4" spans="1:38">
      <c r="B4" s="624"/>
      <c r="C4" s="624"/>
      <c r="D4" s="624"/>
      <c r="E4" s="624"/>
      <c r="F4" s="624"/>
      <c r="G4" s="624"/>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624"/>
      <c r="AH4" s="624"/>
      <c r="AI4" s="624"/>
      <c r="AJ4" s="624"/>
      <c r="AK4" s="624"/>
    </row>
    <row r="5" spans="1:38" s="464" customFormat="1" ht="17.25" customHeight="1">
      <c r="A5" s="617"/>
      <c r="B5" s="617"/>
      <c r="F5" s="470"/>
      <c r="G5" s="470"/>
      <c r="M5" s="502"/>
      <c r="N5" s="502"/>
      <c r="O5" s="502"/>
      <c r="P5" s="502"/>
      <c r="Q5" s="617"/>
      <c r="R5" s="617"/>
      <c r="S5" s="617"/>
      <c r="T5" s="617"/>
      <c r="U5" s="617"/>
      <c r="V5" s="617"/>
      <c r="W5" s="617"/>
      <c r="X5" s="617"/>
      <c r="Y5" s="617"/>
      <c r="Z5" s="617"/>
      <c r="AA5" s="617"/>
      <c r="AB5" s="617"/>
      <c r="AC5" s="617"/>
      <c r="AD5" s="617"/>
      <c r="AE5" s="617"/>
      <c r="AF5" s="617"/>
      <c r="AG5" s="617"/>
      <c r="AH5" s="617"/>
      <c r="AI5" s="617"/>
      <c r="AJ5" s="617"/>
      <c r="AK5" s="617"/>
      <c r="AL5" s="617"/>
    </row>
    <row r="6" spans="1:38" s="464" customFormat="1" ht="17.25" customHeight="1">
      <c r="A6" s="617"/>
      <c r="B6" s="617"/>
      <c r="F6" s="722" t="s">
        <v>268</v>
      </c>
      <c r="G6" s="722"/>
      <c r="H6" s="722"/>
      <c r="I6" s="722"/>
      <c r="J6" s="722"/>
      <c r="K6" s="722"/>
      <c r="L6" s="722"/>
      <c r="M6" s="502"/>
      <c r="N6" s="502"/>
      <c r="O6" s="502"/>
      <c r="P6" s="617"/>
      <c r="Q6" s="617"/>
      <c r="R6" s="617"/>
      <c r="S6" s="617"/>
      <c r="T6" s="617"/>
      <c r="U6" s="617"/>
      <c r="V6" s="617"/>
      <c r="W6" s="617"/>
      <c r="X6" s="617"/>
      <c r="Y6" s="617"/>
      <c r="Z6" s="617"/>
      <c r="AA6" s="617"/>
      <c r="AB6" s="617"/>
      <c r="AC6" s="617"/>
      <c r="AD6" s="617"/>
      <c r="AE6" s="617"/>
      <c r="AF6" s="617"/>
      <c r="AG6" s="617"/>
      <c r="AH6" s="617"/>
      <c r="AI6" s="617"/>
      <c r="AJ6" s="617"/>
      <c r="AK6" s="617"/>
      <c r="AL6" s="617"/>
    </row>
    <row r="7" spans="1:38" s="464" customFormat="1" ht="17.25" customHeight="1" thickBot="1">
      <c r="A7" s="617"/>
      <c r="B7" s="617"/>
      <c r="C7" s="617"/>
      <c r="D7" s="617"/>
      <c r="E7" s="617"/>
      <c r="F7" s="502"/>
      <c r="G7" s="502"/>
      <c r="H7" s="502"/>
      <c r="I7" s="502"/>
      <c r="J7" s="502"/>
      <c r="K7" s="502"/>
      <c r="L7" s="502"/>
      <c r="M7" s="502"/>
      <c r="N7" s="502"/>
      <c r="O7" s="502"/>
      <c r="P7" s="502"/>
      <c r="Q7" s="502"/>
      <c r="R7" s="502"/>
      <c r="S7" s="502"/>
      <c r="T7" s="617"/>
      <c r="U7" s="617"/>
      <c r="V7" s="617"/>
      <c r="W7" s="617"/>
      <c r="X7" s="617"/>
      <c r="Z7" s="629"/>
      <c r="AL7" s="617"/>
    </row>
    <row r="8" spans="1:38" s="464" customFormat="1" ht="17.25" customHeight="1">
      <c r="A8" s="617"/>
      <c r="B8" s="617"/>
      <c r="C8" s="617"/>
      <c r="D8" s="617"/>
      <c r="E8" s="617"/>
      <c r="F8" s="502"/>
      <c r="G8" s="502"/>
      <c r="H8" s="617"/>
      <c r="I8" s="617"/>
      <c r="J8" s="617"/>
      <c r="K8" s="617"/>
      <c r="L8" s="617"/>
      <c r="M8" s="617"/>
      <c r="N8" s="617"/>
      <c r="O8" s="617"/>
      <c r="P8" s="617"/>
      <c r="Q8" s="1128" t="s">
        <v>269</v>
      </c>
      <c r="R8" s="1129"/>
      <c r="S8" s="1129"/>
      <c r="T8" s="1129"/>
      <c r="U8" s="1129"/>
      <c r="V8" s="1129"/>
      <c r="W8" s="1129"/>
      <c r="X8" s="1129"/>
      <c r="Y8" s="978" t="str">
        <f>様式1!U7</f>
        <v>京都市</v>
      </c>
      <c r="Z8" s="979"/>
      <c r="AA8" s="979"/>
      <c r="AB8" s="979"/>
      <c r="AC8" s="979"/>
      <c r="AD8" s="979"/>
      <c r="AE8" s="979"/>
      <c r="AF8" s="979"/>
      <c r="AG8" s="979"/>
      <c r="AH8" s="979"/>
      <c r="AI8" s="979"/>
      <c r="AJ8" s="979"/>
      <c r="AK8" s="980"/>
      <c r="AL8" s="617"/>
    </row>
    <row r="9" spans="1:38" s="464" customFormat="1" ht="17.25" customHeight="1">
      <c r="A9" s="617"/>
      <c r="B9" s="617"/>
      <c r="C9" s="617"/>
      <c r="D9" s="617"/>
      <c r="E9" s="617"/>
      <c r="F9" s="502"/>
      <c r="G9" s="502"/>
      <c r="H9" s="617"/>
      <c r="I9" s="617"/>
      <c r="J9" s="617"/>
      <c r="K9" s="617"/>
      <c r="L9" s="617"/>
      <c r="M9" s="617"/>
      <c r="N9" s="617"/>
      <c r="O9" s="617"/>
      <c r="P9" s="617"/>
      <c r="Q9" s="1124" t="s">
        <v>271</v>
      </c>
      <c r="R9" s="1125"/>
      <c r="S9" s="1125"/>
      <c r="T9" s="1125"/>
      <c r="U9" s="1125"/>
      <c r="V9" s="1125"/>
      <c r="W9" s="1125"/>
      <c r="X9" s="1125"/>
      <c r="Y9" s="981">
        <f>様式1!U8</f>
        <v>0</v>
      </c>
      <c r="Z9" s="982"/>
      <c r="AA9" s="982"/>
      <c r="AB9" s="982"/>
      <c r="AC9" s="982"/>
      <c r="AD9" s="982"/>
      <c r="AE9" s="982"/>
      <c r="AF9" s="982"/>
      <c r="AG9" s="982"/>
      <c r="AH9" s="982"/>
      <c r="AI9" s="982"/>
      <c r="AJ9" s="982"/>
      <c r="AK9" s="983"/>
      <c r="AL9" s="617"/>
    </row>
    <row r="10" spans="1:38" s="464" customFormat="1" ht="17.25" customHeight="1">
      <c r="A10" s="617"/>
      <c r="B10" s="617"/>
      <c r="C10" s="617"/>
      <c r="D10" s="617"/>
      <c r="E10" s="617"/>
      <c r="F10" s="502"/>
      <c r="G10" s="502"/>
      <c r="H10" s="617"/>
      <c r="I10" s="617"/>
      <c r="J10" s="617"/>
      <c r="K10" s="617"/>
      <c r="L10" s="617"/>
      <c r="M10" s="617"/>
      <c r="N10" s="617"/>
      <c r="O10" s="617"/>
      <c r="P10" s="617"/>
      <c r="Q10" s="1124" t="s">
        <v>272</v>
      </c>
      <c r="R10" s="1125"/>
      <c r="S10" s="1125"/>
      <c r="T10" s="1125"/>
      <c r="U10" s="1125"/>
      <c r="V10" s="1125"/>
      <c r="W10" s="1125"/>
      <c r="X10" s="1125"/>
      <c r="Y10" s="981">
        <f>様式1!U9</f>
        <v>0</v>
      </c>
      <c r="Z10" s="982"/>
      <c r="AA10" s="982"/>
      <c r="AB10" s="982"/>
      <c r="AC10" s="982"/>
      <c r="AD10" s="982"/>
      <c r="AE10" s="982"/>
      <c r="AF10" s="982"/>
      <c r="AG10" s="982"/>
      <c r="AH10" s="982"/>
      <c r="AI10" s="982"/>
      <c r="AJ10" s="982"/>
      <c r="AK10" s="983"/>
      <c r="AL10" s="617"/>
    </row>
    <row r="11" spans="1:38" s="464" customFormat="1" ht="17.25" customHeight="1">
      <c r="A11" s="617"/>
      <c r="B11" s="617"/>
      <c r="C11" s="617"/>
      <c r="D11" s="617"/>
      <c r="E11" s="617"/>
      <c r="F11" s="502"/>
      <c r="G11" s="502"/>
      <c r="H11" s="617"/>
      <c r="I11" s="617"/>
      <c r="J11" s="617"/>
      <c r="K11" s="617"/>
      <c r="L11" s="617"/>
      <c r="M11" s="617"/>
      <c r="N11" s="617"/>
      <c r="O11" s="617"/>
      <c r="P11" s="617"/>
      <c r="Q11" s="1124" t="s">
        <v>288</v>
      </c>
      <c r="R11" s="1125"/>
      <c r="S11" s="1125"/>
      <c r="T11" s="1125"/>
      <c r="U11" s="1125"/>
      <c r="V11" s="1125"/>
      <c r="W11" s="1125"/>
      <c r="X11" s="1125"/>
      <c r="Y11" s="987">
        <f>様式1!U10</f>
        <v>0</v>
      </c>
      <c r="Z11" s="988"/>
      <c r="AA11" s="988"/>
      <c r="AB11" s="988"/>
      <c r="AC11" s="988"/>
      <c r="AD11" s="988"/>
      <c r="AE11" s="988"/>
      <c r="AF11" s="988"/>
      <c r="AG11" s="988"/>
      <c r="AH11" s="988"/>
      <c r="AI11" s="988"/>
      <c r="AJ11" s="988"/>
      <c r="AK11" s="1130"/>
      <c r="AL11" s="617"/>
    </row>
    <row r="12" spans="1:38" s="464" customFormat="1" ht="17.25" customHeight="1">
      <c r="A12" s="617"/>
      <c r="B12" s="617"/>
      <c r="C12" s="617"/>
      <c r="D12" s="617"/>
      <c r="E12" s="617"/>
      <c r="F12" s="502"/>
      <c r="G12" s="502"/>
      <c r="H12" s="617"/>
      <c r="I12" s="617"/>
      <c r="J12" s="617"/>
      <c r="K12" s="617"/>
      <c r="L12" s="617"/>
      <c r="M12" s="617"/>
      <c r="N12" s="617"/>
      <c r="O12" s="617"/>
      <c r="P12" s="617"/>
      <c r="Q12" s="1124" t="s">
        <v>539</v>
      </c>
      <c r="R12" s="1125"/>
      <c r="S12" s="1125"/>
      <c r="T12" s="1125"/>
      <c r="U12" s="1125"/>
      <c r="V12" s="1125"/>
      <c r="W12" s="1125"/>
      <c r="X12" s="1125"/>
      <c r="Y12" s="1131"/>
      <c r="Z12" s="1132"/>
      <c r="AA12" s="1132"/>
      <c r="AB12" s="1132"/>
      <c r="AC12" s="1132"/>
      <c r="AD12" s="1132"/>
      <c r="AE12" s="1132"/>
      <c r="AF12" s="1132"/>
      <c r="AG12" s="1132"/>
      <c r="AH12" s="1132"/>
      <c r="AI12" s="1132"/>
      <c r="AJ12" s="1132"/>
      <c r="AK12" s="1133"/>
      <c r="AL12" s="617"/>
    </row>
    <row r="13" spans="1:38" s="464" customFormat="1" ht="17.25" customHeight="1" thickBot="1">
      <c r="A13" s="617"/>
      <c r="B13" s="617"/>
      <c r="C13" s="617"/>
      <c r="D13" s="617"/>
      <c r="E13" s="617"/>
      <c r="F13" s="502"/>
      <c r="G13" s="502"/>
      <c r="H13" s="617"/>
      <c r="I13" s="617"/>
      <c r="J13" s="617"/>
      <c r="K13" s="617"/>
      <c r="L13" s="617"/>
      <c r="M13" s="617"/>
      <c r="N13" s="617"/>
      <c r="O13" s="617"/>
      <c r="P13" s="617"/>
      <c r="Q13" s="1140" t="s">
        <v>311</v>
      </c>
      <c r="R13" s="1141"/>
      <c r="S13" s="1141"/>
      <c r="T13" s="1141"/>
      <c r="U13" s="1141"/>
      <c r="V13" s="1141"/>
      <c r="W13" s="1141"/>
      <c r="X13" s="1141"/>
      <c r="Y13" s="1142"/>
      <c r="Z13" s="1143"/>
      <c r="AA13" s="1143"/>
      <c r="AB13" s="1143"/>
      <c r="AC13" s="1143"/>
      <c r="AD13" s="1143"/>
      <c r="AE13" s="1143"/>
      <c r="AF13" s="1143"/>
      <c r="AG13" s="1143"/>
      <c r="AH13" s="1143"/>
      <c r="AI13" s="1143"/>
      <c r="AJ13" s="1143"/>
      <c r="AK13" s="1144"/>
      <c r="AL13" s="617"/>
    </row>
    <row r="14" spans="1:38">
      <c r="B14" s="624"/>
      <c r="C14" s="624"/>
      <c r="D14" s="624"/>
      <c r="E14" s="624"/>
      <c r="F14" s="624"/>
      <c r="G14" s="624"/>
      <c r="H14" s="624"/>
      <c r="I14" s="624"/>
      <c r="J14" s="624"/>
      <c r="K14" s="624"/>
      <c r="L14" s="624"/>
      <c r="M14" s="624"/>
      <c r="N14" s="624"/>
      <c r="O14" s="624"/>
      <c r="P14" s="624"/>
      <c r="Q14" s="624"/>
      <c r="R14" s="624"/>
      <c r="S14" s="624"/>
      <c r="T14" s="624"/>
      <c r="U14" s="624"/>
      <c r="V14" s="624"/>
      <c r="W14" s="624"/>
      <c r="X14" s="624"/>
      <c r="Y14" s="630"/>
      <c r="Z14" s="630"/>
      <c r="AA14" s="630"/>
      <c r="AB14" s="630"/>
      <c r="AC14" s="630"/>
      <c r="AD14" s="630"/>
      <c r="AE14" s="630"/>
      <c r="AF14" s="630"/>
      <c r="AG14" s="630"/>
      <c r="AH14" s="630"/>
      <c r="AI14" s="630"/>
      <c r="AJ14" s="630"/>
      <c r="AK14" s="630"/>
    </row>
    <row r="15" spans="1:38" ht="22.5" customHeight="1">
      <c r="B15" s="631" t="s">
        <v>540</v>
      </c>
      <c r="C15" s="631"/>
      <c r="D15" s="631"/>
      <c r="E15" s="631"/>
      <c r="F15" s="631"/>
      <c r="G15" s="631"/>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2"/>
    </row>
    <row r="16" spans="1:38" ht="46.5" customHeight="1">
      <c r="B16" s="1145" t="s">
        <v>541</v>
      </c>
      <c r="C16" s="1146"/>
      <c r="D16" s="1146"/>
      <c r="E16" s="1146"/>
      <c r="F16" s="1146"/>
      <c r="G16" s="1146"/>
      <c r="H16" s="1146"/>
      <c r="I16" s="1146"/>
      <c r="J16" s="1146"/>
      <c r="K16" s="1146"/>
      <c r="L16" s="1146"/>
      <c r="M16" s="1146"/>
      <c r="N16" s="1146"/>
      <c r="O16" s="1146"/>
      <c r="P16" s="1146"/>
      <c r="Q16" s="1146"/>
      <c r="R16" s="1146"/>
      <c r="S16" s="1146"/>
      <c r="T16" s="1146"/>
      <c r="U16" s="1146"/>
      <c r="V16" s="1146"/>
      <c r="W16" s="1146"/>
      <c r="X16" s="1146"/>
      <c r="Y16" s="1146"/>
      <c r="Z16" s="1146"/>
      <c r="AA16" s="1146"/>
      <c r="AB16" s="1146"/>
      <c r="AC16" s="1146"/>
      <c r="AD16" s="1146"/>
      <c r="AE16" s="1146"/>
      <c r="AF16" s="1146"/>
      <c r="AG16" s="1146"/>
      <c r="AH16" s="1146"/>
      <c r="AI16" s="1146"/>
      <c r="AJ16" s="1146"/>
      <c r="AK16" s="1147"/>
      <c r="AL16" s="632"/>
    </row>
    <row r="17" spans="2:38" ht="86.25" customHeight="1">
      <c r="B17" s="1137"/>
      <c r="C17" s="1138"/>
      <c r="D17" s="1138"/>
      <c r="E17" s="1138"/>
      <c r="F17" s="1138"/>
      <c r="G17" s="1138"/>
      <c r="H17" s="1138"/>
      <c r="I17" s="1138"/>
      <c r="J17" s="1138"/>
      <c r="K17" s="1138"/>
      <c r="L17" s="1138"/>
      <c r="M17" s="1138"/>
      <c r="N17" s="1138"/>
      <c r="O17" s="1138"/>
      <c r="P17" s="1138"/>
      <c r="Q17" s="1138"/>
      <c r="R17" s="1138"/>
      <c r="S17" s="1138"/>
      <c r="T17" s="1138"/>
      <c r="U17" s="1138"/>
      <c r="V17" s="1138"/>
      <c r="W17" s="1138"/>
      <c r="X17" s="1138"/>
      <c r="Y17" s="1138"/>
      <c r="Z17" s="1138"/>
      <c r="AA17" s="1138"/>
      <c r="AB17" s="1138"/>
      <c r="AC17" s="1138"/>
      <c r="AD17" s="1138"/>
      <c r="AE17" s="1138"/>
      <c r="AF17" s="1138"/>
      <c r="AG17" s="1138"/>
      <c r="AH17" s="1138"/>
      <c r="AI17" s="1138"/>
      <c r="AJ17" s="1138"/>
      <c r="AK17" s="1139"/>
      <c r="AL17" s="632"/>
    </row>
    <row r="18" spans="2:38">
      <c r="B18" s="631"/>
      <c r="C18" s="631"/>
      <c r="D18" s="631"/>
      <c r="E18" s="631"/>
      <c r="F18" s="631"/>
      <c r="G18" s="631"/>
      <c r="H18" s="631"/>
      <c r="I18" s="631"/>
      <c r="J18" s="631"/>
      <c r="K18" s="631"/>
      <c r="L18" s="631"/>
      <c r="M18" s="631"/>
      <c r="N18" s="631"/>
      <c r="O18" s="631"/>
      <c r="P18" s="631"/>
      <c r="Q18" s="631"/>
      <c r="R18" s="631"/>
      <c r="S18" s="631"/>
      <c r="T18" s="631"/>
      <c r="U18" s="631"/>
      <c r="V18" s="631"/>
      <c r="W18" s="631"/>
      <c r="X18" s="631"/>
      <c r="Y18" s="631"/>
      <c r="Z18" s="631"/>
      <c r="AA18" s="631"/>
      <c r="AB18" s="631"/>
      <c r="AC18" s="631"/>
      <c r="AD18" s="631"/>
      <c r="AE18" s="631"/>
      <c r="AF18" s="631"/>
      <c r="AG18" s="631"/>
      <c r="AH18" s="631"/>
      <c r="AI18" s="631"/>
      <c r="AJ18" s="631"/>
      <c r="AK18" s="631"/>
      <c r="AL18" s="632"/>
    </row>
    <row r="19" spans="2:38" ht="22.5" customHeight="1">
      <c r="B19" s="631" t="s">
        <v>542</v>
      </c>
      <c r="C19" s="631"/>
      <c r="D19" s="631"/>
      <c r="E19" s="631"/>
      <c r="F19" s="631"/>
      <c r="G19" s="631"/>
      <c r="H19" s="631"/>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1"/>
      <c r="AI19" s="631"/>
      <c r="AJ19" s="631"/>
      <c r="AK19" s="631"/>
      <c r="AL19" s="632"/>
    </row>
    <row r="20" spans="2:38" ht="86.25" customHeight="1">
      <c r="B20" s="1148"/>
      <c r="C20" s="1149"/>
      <c r="D20" s="1149"/>
      <c r="E20" s="1149"/>
      <c r="F20" s="1149"/>
      <c r="G20" s="1149"/>
      <c r="H20" s="1149"/>
      <c r="I20" s="1149"/>
      <c r="J20" s="1149"/>
      <c r="K20" s="1149"/>
      <c r="L20" s="1149"/>
      <c r="M20" s="1149"/>
      <c r="N20" s="1149"/>
      <c r="O20" s="1149"/>
      <c r="P20" s="1149"/>
      <c r="Q20" s="1149"/>
      <c r="R20" s="1149"/>
      <c r="S20" s="1149"/>
      <c r="T20" s="1149"/>
      <c r="U20" s="1149"/>
      <c r="V20" s="1149"/>
      <c r="W20" s="1149"/>
      <c r="X20" s="1149"/>
      <c r="Y20" s="1149"/>
      <c r="Z20" s="1149"/>
      <c r="AA20" s="1149"/>
      <c r="AB20" s="1149"/>
      <c r="AC20" s="1149"/>
      <c r="AD20" s="1149"/>
      <c r="AE20" s="1149"/>
      <c r="AF20" s="1149"/>
      <c r="AG20" s="1149"/>
      <c r="AH20" s="1149"/>
      <c r="AI20" s="1149"/>
      <c r="AJ20" s="1149"/>
      <c r="AK20" s="1150"/>
      <c r="AL20" s="632"/>
    </row>
    <row r="21" spans="2:38">
      <c r="B21" s="631"/>
      <c r="C21" s="631"/>
      <c r="D21" s="631"/>
      <c r="E21" s="631"/>
      <c r="F21" s="631"/>
      <c r="G21" s="631"/>
      <c r="H21" s="631"/>
      <c r="I21" s="631"/>
      <c r="J21" s="631"/>
      <c r="K21" s="631"/>
      <c r="L21" s="631"/>
      <c r="M21" s="631"/>
      <c r="N21" s="631"/>
      <c r="O21" s="631"/>
      <c r="P21" s="631"/>
      <c r="Q21" s="631"/>
      <c r="R21" s="631"/>
      <c r="S21" s="631"/>
      <c r="T21" s="631"/>
      <c r="U21" s="631"/>
      <c r="V21" s="631"/>
      <c r="W21" s="631"/>
      <c r="X21" s="631"/>
      <c r="Y21" s="631"/>
      <c r="Z21" s="631"/>
      <c r="AA21" s="631"/>
      <c r="AB21" s="631"/>
      <c r="AC21" s="631"/>
      <c r="AD21" s="631"/>
      <c r="AE21" s="631"/>
      <c r="AF21" s="631"/>
      <c r="AG21" s="631"/>
      <c r="AH21" s="631"/>
      <c r="AI21" s="631"/>
      <c r="AJ21" s="631"/>
      <c r="AK21" s="631"/>
      <c r="AL21" s="632"/>
    </row>
    <row r="22" spans="2:38" ht="22.5" customHeight="1">
      <c r="B22" s="631" t="s">
        <v>543</v>
      </c>
      <c r="C22" s="631"/>
      <c r="D22" s="631"/>
      <c r="E22" s="631"/>
      <c r="F22" s="631"/>
      <c r="G22" s="631"/>
      <c r="H22" s="631"/>
      <c r="I22" s="631"/>
      <c r="J22" s="631"/>
      <c r="K22" s="631"/>
      <c r="L22" s="631"/>
      <c r="M22" s="631"/>
      <c r="N22" s="631"/>
      <c r="O22" s="631"/>
      <c r="P22" s="631"/>
      <c r="Q22" s="631"/>
      <c r="R22" s="631"/>
      <c r="S22" s="631"/>
      <c r="T22" s="631"/>
      <c r="U22" s="631"/>
      <c r="V22" s="631"/>
      <c r="W22" s="631"/>
      <c r="X22" s="631"/>
      <c r="Y22" s="631"/>
      <c r="Z22" s="631"/>
      <c r="AA22" s="631"/>
      <c r="AB22" s="631"/>
      <c r="AC22" s="631"/>
      <c r="AD22" s="631"/>
      <c r="AE22" s="631"/>
      <c r="AF22" s="631"/>
      <c r="AG22" s="631"/>
      <c r="AH22" s="631"/>
      <c r="AI22" s="631"/>
      <c r="AJ22" s="631"/>
      <c r="AK22" s="631"/>
      <c r="AL22" s="632"/>
    </row>
    <row r="23" spans="2:38" ht="86.25" customHeight="1">
      <c r="B23" s="1148"/>
      <c r="C23" s="1149"/>
      <c r="D23" s="1149"/>
      <c r="E23" s="1149"/>
      <c r="F23" s="1149"/>
      <c r="G23" s="1149"/>
      <c r="H23" s="1149"/>
      <c r="I23" s="1149"/>
      <c r="J23" s="1149"/>
      <c r="K23" s="1149"/>
      <c r="L23" s="1149"/>
      <c r="M23" s="1149"/>
      <c r="N23" s="1149"/>
      <c r="O23" s="1149"/>
      <c r="P23" s="1149"/>
      <c r="Q23" s="1149"/>
      <c r="R23" s="1149"/>
      <c r="S23" s="1149"/>
      <c r="T23" s="1149"/>
      <c r="U23" s="1149"/>
      <c r="V23" s="1149"/>
      <c r="W23" s="1149"/>
      <c r="X23" s="1149"/>
      <c r="Y23" s="1149"/>
      <c r="Z23" s="1149"/>
      <c r="AA23" s="1149"/>
      <c r="AB23" s="1149"/>
      <c r="AC23" s="1149"/>
      <c r="AD23" s="1149"/>
      <c r="AE23" s="1149"/>
      <c r="AF23" s="1149"/>
      <c r="AG23" s="1149"/>
      <c r="AH23" s="1149"/>
      <c r="AI23" s="1149"/>
      <c r="AJ23" s="1149"/>
      <c r="AK23" s="1150"/>
      <c r="AL23" s="632"/>
    </row>
    <row r="24" spans="2:38">
      <c r="B24" s="631" t="s">
        <v>277</v>
      </c>
      <c r="C24" s="631" t="s">
        <v>544</v>
      </c>
      <c r="D24" s="631"/>
      <c r="E24" s="631"/>
      <c r="F24" s="631"/>
      <c r="G24" s="631"/>
      <c r="H24" s="631"/>
      <c r="I24" s="631"/>
      <c r="J24" s="631"/>
      <c r="K24" s="631"/>
      <c r="L24" s="631"/>
      <c r="M24" s="631"/>
      <c r="N24" s="631"/>
      <c r="O24" s="631"/>
      <c r="P24" s="631"/>
      <c r="Q24" s="631"/>
      <c r="R24" s="631"/>
      <c r="S24" s="631"/>
      <c r="T24" s="631"/>
      <c r="U24" s="631"/>
      <c r="V24" s="631"/>
      <c r="W24" s="631"/>
      <c r="X24" s="631"/>
      <c r="Y24" s="631"/>
      <c r="Z24" s="631"/>
      <c r="AA24" s="631"/>
      <c r="AB24" s="631"/>
      <c r="AC24" s="631"/>
      <c r="AD24" s="631"/>
      <c r="AE24" s="631"/>
      <c r="AF24" s="631"/>
      <c r="AG24" s="631"/>
      <c r="AH24" s="631"/>
      <c r="AI24" s="631"/>
      <c r="AJ24" s="631"/>
      <c r="AK24" s="631"/>
      <c r="AL24" s="632"/>
    </row>
    <row r="25" spans="2:38">
      <c r="B25" s="631"/>
      <c r="C25" s="631"/>
      <c r="D25" s="631"/>
      <c r="E25" s="631"/>
      <c r="F25" s="631"/>
      <c r="G25" s="631"/>
      <c r="H25" s="631"/>
      <c r="I25" s="631"/>
      <c r="J25" s="631"/>
      <c r="K25" s="631"/>
      <c r="L25" s="631"/>
      <c r="M25" s="631"/>
      <c r="N25" s="631"/>
      <c r="O25" s="631"/>
      <c r="P25" s="631"/>
      <c r="Q25" s="631"/>
      <c r="R25" s="631"/>
      <c r="S25" s="631"/>
      <c r="T25" s="631"/>
      <c r="U25" s="631"/>
      <c r="V25" s="631"/>
      <c r="W25" s="631"/>
      <c r="X25" s="631"/>
      <c r="Y25" s="631"/>
      <c r="Z25" s="631"/>
      <c r="AA25" s="631"/>
      <c r="AB25" s="631"/>
      <c r="AC25" s="631"/>
      <c r="AD25" s="631"/>
      <c r="AE25" s="631"/>
      <c r="AF25" s="631"/>
      <c r="AG25" s="631"/>
      <c r="AH25" s="631"/>
      <c r="AI25" s="631"/>
      <c r="AJ25" s="631"/>
      <c r="AK25" s="631"/>
      <c r="AL25" s="632"/>
    </row>
    <row r="26" spans="2:38" ht="22.5" customHeight="1">
      <c r="B26" s="631" t="s">
        <v>545</v>
      </c>
      <c r="C26" s="631"/>
      <c r="D26" s="631"/>
      <c r="E26" s="631"/>
      <c r="F26" s="631"/>
      <c r="G26" s="631"/>
      <c r="H26" s="631"/>
      <c r="I26" s="631"/>
      <c r="J26" s="631"/>
      <c r="K26" s="631"/>
      <c r="L26" s="631"/>
      <c r="M26" s="631"/>
      <c r="N26" s="631"/>
      <c r="O26" s="631"/>
      <c r="P26" s="631"/>
      <c r="Q26" s="631"/>
      <c r="R26" s="631"/>
      <c r="S26" s="631"/>
      <c r="T26" s="631"/>
      <c r="U26" s="631"/>
      <c r="V26" s="631"/>
      <c r="W26" s="631"/>
      <c r="X26" s="631"/>
      <c r="Y26" s="631"/>
      <c r="Z26" s="631"/>
      <c r="AA26" s="631"/>
      <c r="AB26" s="631"/>
      <c r="AC26" s="631"/>
      <c r="AD26" s="631"/>
      <c r="AE26" s="631"/>
      <c r="AF26" s="631"/>
      <c r="AG26" s="631"/>
      <c r="AH26" s="631"/>
      <c r="AI26" s="631"/>
      <c r="AJ26" s="631"/>
      <c r="AK26" s="631"/>
      <c r="AL26" s="632"/>
    </row>
    <row r="27" spans="2:38">
      <c r="B27" s="1134" t="s">
        <v>546</v>
      </c>
      <c r="C27" s="1135"/>
      <c r="D27" s="1135"/>
      <c r="E27" s="1135"/>
      <c r="F27" s="1135"/>
      <c r="G27" s="1135"/>
      <c r="H27" s="1135"/>
      <c r="I27" s="1135"/>
      <c r="J27" s="1135"/>
      <c r="K27" s="1135"/>
      <c r="L27" s="1135"/>
      <c r="M27" s="1135"/>
      <c r="N27" s="1135"/>
      <c r="O27" s="1135"/>
      <c r="P27" s="1135"/>
      <c r="Q27" s="1135"/>
      <c r="R27" s="1135"/>
      <c r="S27" s="1135"/>
      <c r="T27" s="1135"/>
      <c r="U27" s="1135"/>
      <c r="V27" s="1135"/>
      <c r="W27" s="1135"/>
      <c r="X27" s="1135"/>
      <c r="Y27" s="1135"/>
      <c r="Z27" s="1135"/>
      <c r="AA27" s="1135"/>
      <c r="AB27" s="1135"/>
      <c r="AC27" s="1135"/>
      <c r="AD27" s="1135"/>
      <c r="AE27" s="1135"/>
      <c r="AF27" s="1135"/>
      <c r="AG27" s="1135"/>
      <c r="AH27" s="1135"/>
      <c r="AI27" s="1135"/>
      <c r="AJ27" s="1135"/>
      <c r="AK27" s="1136"/>
      <c r="AL27" s="632"/>
    </row>
    <row r="28" spans="2:38" ht="86.25" customHeight="1">
      <c r="B28" s="1137"/>
      <c r="C28" s="1138"/>
      <c r="D28" s="1138"/>
      <c r="E28" s="1138"/>
      <c r="F28" s="1138"/>
      <c r="G28" s="1138"/>
      <c r="H28" s="1138"/>
      <c r="I28" s="1138"/>
      <c r="J28" s="1138"/>
      <c r="K28" s="1138"/>
      <c r="L28" s="1138"/>
      <c r="M28" s="1138"/>
      <c r="N28" s="1138"/>
      <c r="O28" s="1138"/>
      <c r="P28" s="1138"/>
      <c r="Q28" s="1138"/>
      <c r="R28" s="1138"/>
      <c r="S28" s="1138"/>
      <c r="T28" s="1138"/>
      <c r="U28" s="1138"/>
      <c r="V28" s="1138"/>
      <c r="W28" s="1138"/>
      <c r="X28" s="1138"/>
      <c r="Y28" s="1138"/>
      <c r="Z28" s="1138"/>
      <c r="AA28" s="1138"/>
      <c r="AB28" s="1138"/>
      <c r="AC28" s="1138"/>
      <c r="AD28" s="1138"/>
      <c r="AE28" s="1138"/>
      <c r="AF28" s="1138"/>
      <c r="AG28" s="1138"/>
      <c r="AH28" s="1138"/>
      <c r="AI28" s="1138"/>
      <c r="AJ28" s="1138"/>
      <c r="AK28" s="1139"/>
      <c r="AL28" s="632"/>
    </row>
    <row r="29" spans="2:38" ht="21" customHeight="1">
      <c r="B29" s="631"/>
      <c r="C29" s="631"/>
      <c r="D29" s="631"/>
      <c r="E29" s="631"/>
      <c r="F29" s="631"/>
      <c r="G29" s="631"/>
      <c r="H29" s="631"/>
      <c r="I29" s="631"/>
      <c r="J29" s="631"/>
      <c r="K29" s="631"/>
      <c r="L29" s="631"/>
      <c r="M29" s="631"/>
      <c r="N29" s="631"/>
      <c r="O29" s="631"/>
      <c r="P29" s="631"/>
      <c r="Q29" s="631"/>
      <c r="R29" s="631"/>
      <c r="S29" s="631"/>
      <c r="T29" s="631"/>
      <c r="U29" s="631"/>
      <c r="V29" s="631"/>
      <c r="W29" s="631"/>
      <c r="X29" s="631"/>
      <c r="Y29" s="631"/>
      <c r="Z29" s="631"/>
      <c r="AA29" s="631"/>
      <c r="AB29" s="631"/>
      <c r="AC29" s="631"/>
      <c r="AD29" s="631"/>
      <c r="AE29" s="631"/>
      <c r="AF29" s="631"/>
      <c r="AG29" s="631"/>
      <c r="AH29" s="631"/>
      <c r="AI29" s="631"/>
      <c r="AJ29" s="631"/>
      <c r="AK29" s="631"/>
      <c r="AL29" s="632"/>
    </row>
    <row r="30" spans="2:38" ht="6" customHeight="1">
      <c r="B30" s="631"/>
      <c r="C30" s="631"/>
      <c r="D30" s="631"/>
      <c r="E30" s="631"/>
      <c r="F30" s="631"/>
      <c r="G30" s="631"/>
      <c r="H30" s="631"/>
      <c r="I30" s="631"/>
      <c r="J30" s="631"/>
      <c r="K30" s="631"/>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1"/>
      <c r="AK30" s="631"/>
      <c r="AL30" s="632"/>
    </row>
    <row r="37" ht="3.6" customHeight="1"/>
    <row r="38" hidden="1"/>
    <row r="39" hidden="1"/>
  </sheetData>
  <sheetProtection algorithmName="SHA-512" hashValue="isu7UpPJ2r8btdz/3JqFZHwiQc+Ifk1ww3Y+t4gNPdEzZCXO+thk5hXPHbONeuOhuHeH5fZjLoQrELxRnJhM3A==" saltValue="JHFwSjU/r/7DqfBoig4LjA==" spinCount="100000" sheet="1" objects="1" scenarios="1"/>
  <mergeCells count="21">
    <mergeCell ref="B27:AK27"/>
    <mergeCell ref="B28:AK28"/>
    <mergeCell ref="Q13:X13"/>
    <mergeCell ref="Y13:AK13"/>
    <mergeCell ref="B16:AK16"/>
    <mergeCell ref="B17:AK17"/>
    <mergeCell ref="B20:AK20"/>
    <mergeCell ref="B23:AK23"/>
    <mergeCell ref="Q10:X10"/>
    <mergeCell ref="Y10:AK10"/>
    <mergeCell ref="Q11:X11"/>
    <mergeCell ref="Y11:AK11"/>
    <mergeCell ref="Q12:X12"/>
    <mergeCell ref="Y12:AK12"/>
    <mergeCell ref="Q9:X9"/>
    <mergeCell ref="Y9:AK9"/>
    <mergeCell ref="B3:W3"/>
    <mergeCell ref="X3:Y3"/>
    <mergeCell ref="F6:L6"/>
    <mergeCell ref="Q8:X8"/>
    <mergeCell ref="Y8:AK8"/>
  </mergeCells>
  <phoneticPr fontId="4"/>
  <pageMargins left="0.7" right="0.7" top="0.75" bottom="0.75" header="0.3" footer="0.3"/>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L27"/>
  <sheetViews>
    <sheetView showGridLines="0" view="pageBreakPreview" zoomScale="70" zoomScaleNormal="70" zoomScaleSheetLayoutView="70" workbookViewId="0"/>
  </sheetViews>
  <sheetFormatPr defaultRowHeight="18.75"/>
  <cols>
    <col min="1" max="1" width="4.625" customWidth="1"/>
    <col min="2" max="2" width="35.375" customWidth="1"/>
    <col min="3" max="3" width="5.625" bestFit="1" customWidth="1"/>
    <col min="4" max="12" width="7.125" customWidth="1"/>
  </cols>
  <sheetData>
    <row r="1" spans="1:12">
      <c r="D1" s="118" t="s">
        <v>58</v>
      </c>
      <c r="E1" s="118" t="str">
        <f>D1</f>
        <v>D</v>
      </c>
      <c r="F1" s="118" t="s">
        <v>123</v>
      </c>
      <c r="G1" s="118" t="s">
        <v>59</v>
      </c>
      <c r="H1" s="118" t="str">
        <f>G1</f>
        <v>C</v>
      </c>
      <c r="I1" s="118" t="s">
        <v>124</v>
      </c>
      <c r="J1" s="118" t="s">
        <v>59</v>
      </c>
      <c r="K1" s="118" t="str">
        <f>J1</f>
        <v>C</v>
      </c>
      <c r="L1" s="118" t="s">
        <v>124</v>
      </c>
    </row>
    <row r="2" spans="1:12">
      <c r="D2" s="70"/>
      <c r="E2" s="70"/>
      <c r="F2" s="70"/>
      <c r="G2" s="70"/>
      <c r="H2" s="70"/>
      <c r="I2" s="70"/>
      <c r="J2" s="70"/>
      <c r="K2" s="70"/>
      <c r="L2" s="70"/>
    </row>
    <row r="3" spans="1:12">
      <c r="A3" t="s">
        <v>63</v>
      </c>
      <c r="D3" s="88">
        <v>0</v>
      </c>
      <c r="E3" s="88"/>
      <c r="F3" s="88"/>
      <c r="G3" s="88">
        <v>1</v>
      </c>
      <c r="H3" s="88"/>
      <c r="I3" s="88"/>
      <c r="J3" s="88">
        <v>2</v>
      </c>
      <c r="K3" s="88"/>
      <c r="L3" s="88"/>
    </row>
    <row r="4" spans="1:12">
      <c r="C4" s="68" t="s">
        <v>84</v>
      </c>
      <c r="D4" s="89" t="s">
        <v>62</v>
      </c>
      <c r="E4" s="107" t="s">
        <v>41</v>
      </c>
      <c r="F4" s="107" t="s">
        <v>119</v>
      </c>
      <c r="G4" s="89" t="s">
        <v>62</v>
      </c>
      <c r="H4" s="107" t="s">
        <v>41</v>
      </c>
      <c r="I4" s="107" t="s">
        <v>119</v>
      </c>
      <c r="J4" s="107" t="s">
        <v>62</v>
      </c>
      <c r="K4" s="107" t="s">
        <v>41</v>
      </c>
      <c r="L4" s="107" t="s">
        <v>119</v>
      </c>
    </row>
    <row r="5" spans="1:12">
      <c r="A5" s="71"/>
      <c r="B5" s="95" t="s">
        <v>67</v>
      </c>
      <c r="C5" s="90"/>
      <c r="D5" s="106">
        <f>'2_区分12加算額計算表'!$D$9</f>
        <v>0</v>
      </c>
      <c r="E5" s="108">
        <f>'2_区分12加算額計算表'!$E$9</f>
        <v>0</v>
      </c>
      <c r="F5" s="108">
        <f>'2_区分12加算額計算表'!$H$9</f>
        <v>0</v>
      </c>
      <c r="G5" s="106">
        <f>'2_区分12加算額計算表'!$D$10</f>
        <v>0</v>
      </c>
      <c r="H5" s="108">
        <f>'2_区分12加算額計算表'!$E$10</f>
        <v>0</v>
      </c>
      <c r="I5" s="108">
        <f>'2_区分12加算額計算表'!$H$10</f>
        <v>0</v>
      </c>
      <c r="J5" s="108">
        <f>'2_区分12加算額計算表'!$D$11</f>
        <v>0</v>
      </c>
      <c r="K5" s="108">
        <f>'2_区分12加算額計算表'!$E$11</f>
        <v>0</v>
      </c>
      <c r="L5" s="108">
        <f>'2_区分12加算額計算表'!$H$11</f>
        <v>0</v>
      </c>
    </row>
    <row r="6" spans="1:12">
      <c r="A6" s="115" t="e">
        <f>VLOOKUP('2_区分12加算額計算表'!$D$5,【リスト】!$F$2:$G$5,2,TRUE)</f>
        <v>#N/A</v>
      </c>
      <c r="B6" s="96" t="s">
        <v>117</v>
      </c>
      <c r="C6" s="91"/>
      <c r="D6" s="109" t="e">
        <f>VLOOKUP($A6&amp;D$1,単価[],単価!$G$1,FALSE)*加算率a</f>
        <v>#N/A</v>
      </c>
      <c r="E6" s="111"/>
      <c r="F6" s="111"/>
      <c r="G6" s="109" t="e">
        <f>VLOOKUP($A6&amp;G$1,単価[],単価!$G$1,FALSE)*加算率a</f>
        <v>#N/A</v>
      </c>
      <c r="H6" s="111"/>
      <c r="I6" s="111"/>
      <c r="J6" s="109" t="e">
        <f>VLOOKUP($A6&amp;J$1,単価[],単価!$G$1,FALSE)*加算率a</f>
        <v>#N/A</v>
      </c>
      <c r="K6" s="111"/>
      <c r="L6" s="111"/>
    </row>
    <row r="7" spans="1:12">
      <c r="A7" s="115" t="e">
        <f>A6</f>
        <v>#N/A</v>
      </c>
      <c r="B7" s="97" t="s">
        <v>118</v>
      </c>
      <c r="C7" s="92"/>
      <c r="D7" s="110"/>
      <c r="E7" s="112" t="e">
        <f>VLOOKUP($A7&amp;E$1,単価[],単価!$I$1,FALSE)*加算率a</f>
        <v>#N/A</v>
      </c>
      <c r="F7" s="111"/>
      <c r="G7" s="110"/>
      <c r="H7" s="112" t="e">
        <f>VLOOKUP($A7&amp;H$1,単価[],単価!$I$1,FALSE)*加算率a</f>
        <v>#N/A</v>
      </c>
      <c r="I7" s="111"/>
      <c r="J7" s="113"/>
      <c r="K7" s="112" t="e">
        <f>VLOOKUP($A7&amp;K$1,単価[],単価!$I$1,FALSE)*加算率a</f>
        <v>#N/A</v>
      </c>
      <c r="L7" s="111"/>
    </row>
    <row r="8" spans="1:12">
      <c r="A8" s="115" t="e">
        <f>A7</f>
        <v>#N/A</v>
      </c>
      <c r="B8" s="97" t="s">
        <v>120</v>
      </c>
      <c r="C8" s="92"/>
      <c r="D8" s="110"/>
      <c r="E8" s="113"/>
      <c r="F8" s="112" t="e">
        <f>VLOOKUP($A8&amp;F$1,単価[],単価!$K$1,FALSE)*加算率a</f>
        <v>#N/A</v>
      </c>
      <c r="G8" s="110"/>
      <c r="H8" s="113"/>
      <c r="I8" s="154" t="e">
        <f>IF($C$9=1,VLOOKUP($A8&amp;I$1,単価[],単価!$M$1,FALSE)*加算率a,VLOOKUP($A8&amp;I$1,単価[],単価!$K$1,FALSE)*加算率a)</f>
        <v>#N/A</v>
      </c>
      <c r="J8" s="113"/>
      <c r="K8" s="113"/>
      <c r="L8" s="112" t="e">
        <f>VLOOKUP($A8&amp;L$1,単価[],単価!$K$1,FALSE)*加算率a</f>
        <v>#N/A</v>
      </c>
    </row>
    <row r="9" spans="1:12">
      <c r="A9" s="115" t="e">
        <f>A8</f>
        <v>#N/A</v>
      </c>
      <c r="B9" s="97" t="s">
        <v>64</v>
      </c>
      <c r="C9" s="92">
        <f>IF('2_区分12加算額計算表'!$F$16&lt;&gt;"",1,0)</f>
        <v>0</v>
      </c>
      <c r="D9" s="110"/>
      <c r="E9" s="113"/>
      <c r="F9" s="113"/>
      <c r="G9" s="112" t="e">
        <f>VLOOKUP($A9&amp;G$1,単価[],単価!$O$1,FALSE)*加算率a*$C9</f>
        <v>#N/A</v>
      </c>
      <c r="H9" s="112" t="e">
        <f>VLOOKUP($A9&amp;H$1,単価[],単価!$O$1,FALSE)*加算率a*$C9</f>
        <v>#N/A</v>
      </c>
      <c r="I9" s="113"/>
      <c r="J9" s="113"/>
      <c r="K9" s="113"/>
      <c r="L9" s="113"/>
    </row>
    <row r="10" spans="1:12">
      <c r="A10" s="115" t="e">
        <f>A9</f>
        <v>#N/A</v>
      </c>
      <c r="B10" s="97" t="s">
        <v>125</v>
      </c>
      <c r="C10" s="92">
        <f>IF('2_区分12加算額計算表'!$F$17&lt;&gt;"",1,0)</f>
        <v>0</v>
      </c>
      <c r="D10" s="112" t="e">
        <f>ROUNDDOWN(SUM(D6:D7)*VLOOKUP($A10&amp;D$1,単価[],単価!$Q$1,FALSE),-1)*-1*$C10</f>
        <v>#N/A</v>
      </c>
      <c r="E10" s="112" t="e">
        <f>ROUNDDOWN(SUM(E6:E7)*VLOOKUP($A10&amp;E$1,単価[],単価!$Q$1,FALSE),-1)*-1*$C10</f>
        <v>#N/A</v>
      </c>
      <c r="F10" s="113"/>
      <c r="G10" s="112" t="e">
        <f>ROUNDDOWN(SUM(G6:G7)*VLOOKUP($A10&amp;G$1,単価[],単価!$Q$1,FALSE),-1)*-1*$C10</f>
        <v>#N/A</v>
      </c>
      <c r="H10" s="112" t="e">
        <f>ROUNDDOWN(SUM(H6:H7)*VLOOKUP($A10&amp;H$1,単価[],単価!$Q$1,FALSE),-1)*-1*$C10</f>
        <v>#N/A</v>
      </c>
      <c r="I10" s="113"/>
      <c r="J10" s="112" t="e">
        <f>ROUNDDOWN(SUM(J6:J7)*VLOOKUP($A10&amp;J$1,単価[],単価!$Q$1,FALSE),-1)*-1*$C10</f>
        <v>#N/A</v>
      </c>
      <c r="K10" s="112" t="e">
        <f>ROUNDDOWN(SUM(K6:K7)*VLOOKUP($A10&amp;K$1,単価[],単価!$Q$1,FALSE),-1)*-1*$C10</f>
        <v>#N/A</v>
      </c>
      <c r="L10" s="113"/>
    </row>
    <row r="11" spans="1:12">
      <c r="A11" s="115" t="e">
        <f>A7</f>
        <v>#N/A</v>
      </c>
      <c r="B11" s="97" t="s">
        <v>126</v>
      </c>
      <c r="C11" s="92">
        <f>IF('2_区分12加算額計算表'!$F$18&lt;&gt;"",1,0)</f>
        <v>0</v>
      </c>
      <c r="D11" s="112" t="e">
        <f>VLOOKUP($A11&amp;D$1,単価[],単価!$R$1,FALSE)*加算率a*-1*$C11</f>
        <v>#N/A</v>
      </c>
      <c r="E11" s="112" t="e">
        <f>VLOOKUP($A11&amp;E$1,単価[],単価!$R$1,FALSE)*加算率a*-1*$C11</f>
        <v>#N/A</v>
      </c>
      <c r="F11" s="113"/>
      <c r="G11" s="112" t="e">
        <f>VLOOKUP($A11&amp;G$1,単価[],単価!$R$1,FALSE)*加算率a*-1*$C11</f>
        <v>#N/A</v>
      </c>
      <c r="H11" s="112" t="e">
        <f>VLOOKUP($A11&amp;H$1,単価[],単価!$R$1,FALSE)*加算率a*-1*$C11</f>
        <v>#N/A</v>
      </c>
      <c r="I11" s="113"/>
      <c r="J11" s="112" t="e">
        <f>VLOOKUP($A11&amp;J$1,単価[],単価!$R$1,FALSE)*加算率a*-1*$C11</f>
        <v>#N/A</v>
      </c>
      <c r="K11" s="112" t="e">
        <f>VLOOKUP($A11&amp;K$1,単価[],単価!$R$1,FALSE)*加算率a*-1*$C11</f>
        <v>#N/A</v>
      </c>
      <c r="L11" s="113"/>
    </row>
    <row r="12" spans="1:12">
      <c r="A12" s="115">
        <f>IF('2_区分12加算額計算表'!$F$19=【リスト】!$D$2,1,IF('2_区分12加算額計算表'!$F$19=【リスト】!$D$3,2,IF('2_区分12加算額計算表'!$F$19=【リスト】!$D$4,3,0)))</f>
        <v>0</v>
      </c>
      <c r="B12" s="98" t="s">
        <v>65</v>
      </c>
      <c r="C12" s="93">
        <f>IF('2_区分12加算額計算表'!$F$19&lt;&gt;"",1,0)</f>
        <v>0</v>
      </c>
      <c r="D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E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F12" s="113"/>
      <c r="G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H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I12" s="113"/>
      <c r="J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K12" s="114" t="e">
        <f>IF(VLOOKUP($A12,栄養管理[],単価!$AB$1,FALSE)*加算率a/'2_区分12加算額計算表'!$D$13&gt;=10,
ROUNDDOWN(VLOOKUP($A12,栄養管理[],単価!$AB$1,FALSE)*加算率a/'2_区分12加算額計算表'!$D$13,-1),
ROUNDDOWN(VLOOKUP($A12,栄養管理[],単価!$AB$1,FALSE)*加算率a/'2_区分12加算額計算表'!$D$13,0))*$C12</f>
        <v>#N/A</v>
      </c>
      <c r="L12" s="113"/>
    </row>
    <row r="13" spans="1:12">
      <c r="A13" s="115" t="e">
        <f>A11</f>
        <v>#N/A</v>
      </c>
      <c r="B13" s="97" t="s">
        <v>85</v>
      </c>
      <c r="C13" s="92" t="str">
        <f>IF('2_区分12加算額計算表'!$F$21=【リスト】!$E$2,0,IF('2_区分12加算額計算表'!$F$21=【リスト】!$E$3,1,IF('2_区分12加算額計算表'!$F$21=【リスト】!$E$4,2,IF('2_区分12加算額計算表'!$F$21=【リスト】!$E$5,3,"Q"))))</f>
        <v>Q</v>
      </c>
      <c r="D13" s="112">
        <f>IF($C13="Q",0,ROUNDDOWN(SUM(D6:D9)*VLOOKUP($A13&amp;D$1,単価[],単価!$T$1+$C13,FALSE),-1))*-1</f>
        <v>0</v>
      </c>
      <c r="E13" s="112">
        <f>IF($C13="Q",0,ROUNDDOWN(SUM(E6:E9)*VLOOKUP($A13&amp;E$1,単価[],単価!$T$1+$C13,FALSE),-1))*-1</f>
        <v>0</v>
      </c>
      <c r="F13" s="112">
        <f>IF($C13="Q",0,ROUNDDOWN(SUM(F6:F9)*VLOOKUP($A13&amp;F$1,単価[],単価!$T$1+$C13,FALSE),-1))*-1</f>
        <v>0</v>
      </c>
      <c r="G13" s="112">
        <f>IF($C13="Q",0,ROUNDDOWN(SUM(G6:G9)*VLOOKUP($A13&amp;G$1,単価[],単価!$T$1+$C13,FALSE),-1))*-1</f>
        <v>0</v>
      </c>
      <c r="H13" s="112">
        <f>IF($C13="Q",0,ROUNDDOWN(SUM(H6:H9)*VLOOKUP($A13&amp;H$1,単価[],単価!$T$1+$C13,FALSE),-1))*-1</f>
        <v>0</v>
      </c>
      <c r="I13" s="112">
        <f>IF($C13="Q",0,ROUNDDOWN(SUM(I6:I9)*VLOOKUP($A13&amp;I$1,単価[],単価!$T$1+$C13,FALSE),-1))*-1</f>
        <v>0</v>
      </c>
      <c r="J13" s="112">
        <f>IF($C13="Q",0,ROUNDDOWN(SUM(J6:J9)*VLOOKUP($A13&amp;J$1,単価[],単価!$T$1+$C13,FALSE),-1))*-1</f>
        <v>0</v>
      </c>
      <c r="K13" s="112">
        <f>IF($C13="Q",0,ROUNDDOWN(SUM(K6:K9)*VLOOKUP($A13&amp;K$1,単価[],単価!$T$1+$C13,FALSE),-1))*-1</f>
        <v>0</v>
      </c>
      <c r="L13" s="112">
        <f>IF($C13="Q",0,ROUNDDOWN(SUM(L6:L9)*VLOOKUP($A13&amp;L$1,単価[],単価!$T$1+$C13,FALSE),-1))*-1</f>
        <v>0</v>
      </c>
    </row>
    <row r="14" spans="1:12">
      <c r="A14" s="116"/>
      <c r="B14" s="95" t="s">
        <v>68</v>
      </c>
      <c r="C14" s="90"/>
      <c r="D14" s="119" t="e">
        <f t="shared" ref="D14:L14" si="0">SUM(D6:D13)</f>
        <v>#N/A</v>
      </c>
      <c r="E14" s="119" t="e">
        <f t="shared" si="0"/>
        <v>#N/A</v>
      </c>
      <c r="F14" s="119" t="e">
        <f t="shared" si="0"/>
        <v>#N/A</v>
      </c>
      <c r="G14" s="119" t="e">
        <f t="shared" si="0"/>
        <v>#N/A</v>
      </c>
      <c r="H14" s="119" t="e">
        <f t="shared" si="0"/>
        <v>#N/A</v>
      </c>
      <c r="I14" s="119" t="e">
        <f t="shared" si="0"/>
        <v>#N/A</v>
      </c>
      <c r="J14" s="119" t="e">
        <f t="shared" si="0"/>
        <v>#N/A</v>
      </c>
      <c r="K14" s="119" t="e">
        <f t="shared" si="0"/>
        <v>#N/A</v>
      </c>
      <c r="L14" s="119" t="e">
        <f t="shared" si="0"/>
        <v>#N/A</v>
      </c>
    </row>
    <row r="15" spans="1:12">
      <c r="B15" s="99" t="s">
        <v>69</v>
      </c>
      <c r="C15" s="94"/>
      <c r="D15" s="119" t="e">
        <f t="shared" ref="D15:L15" si="1">D$5*D14</f>
        <v>#N/A</v>
      </c>
      <c r="E15" s="120" t="e">
        <f t="shared" si="1"/>
        <v>#N/A</v>
      </c>
      <c r="F15" s="120" t="e">
        <f t="shared" si="1"/>
        <v>#N/A</v>
      </c>
      <c r="G15" s="119" t="e">
        <f t="shared" si="1"/>
        <v>#N/A</v>
      </c>
      <c r="H15" s="120" t="e">
        <f t="shared" si="1"/>
        <v>#N/A</v>
      </c>
      <c r="I15" s="120" t="e">
        <f t="shared" si="1"/>
        <v>#N/A</v>
      </c>
      <c r="J15" s="120" t="e">
        <f t="shared" si="1"/>
        <v>#N/A</v>
      </c>
      <c r="K15" s="120" t="e">
        <f t="shared" si="1"/>
        <v>#N/A</v>
      </c>
      <c r="L15" s="120" t="e">
        <f t="shared" si="1"/>
        <v>#N/A</v>
      </c>
    </row>
    <row r="16" spans="1:12">
      <c r="A16" s="116"/>
    </row>
    <row r="17" spans="1:12">
      <c r="A17" s="116" t="s">
        <v>70</v>
      </c>
      <c r="D17" s="122"/>
      <c r="E17" s="122"/>
      <c r="F17" s="122"/>
      <c r="G17" s="122"/>
      <c r="H17" s="122"/>
      <c r="I17" s="122"/>
      <c r="J17" s="122"/>
      <c r="K17" s="122"/>
      <c r="L17" s="122"/>
    </row>
    <row r="18" spans="1:12">
      <c r="A18" s="115" t="e">
        <f t="shared" ref="A18:C25" si="2">A6</f>
        <v>#N/A</v>
      </c>
      <c r="B18" s="100" t="str">
        <f t="shared" si="2"/>
        <v>処遇改善等加算（標準時間）単価</v>
      </c>
      <c r="C18" s="103">
        <f t="shared" si="2"/>
        <v>0</v>
      </c>
      <c r="D18" s="109" t="e">
        <f>ROUNDDOWN(VLOOKUP($A18&amp;D$1,単価[],単価!$G$1,FALSE)*(加算率b+VLOOKUP($A18&amp;D$1,単価[],単価!$H$1,FALSE)),-1)</f>
        <v>#N/A</v>
      </c>
      <c r="E18" s="111"/>
      <c r="F18" s="111"/>
      <c r="G18" s="109" t="e">
        <f>ROUNDDOWN(VLOOKUP($A18&amp;G$1,単価[],単価!$G$1,FALSE)*(加算率b+VLOOKUP($A18&amp;G$1,単価[],単価!$H$1,FALSE)),-1)</f>
        <v>#N/A</v>
      </c>
      <c r="H18" s="111"/>
      <c r="I18" s="111"/>
      <c r="J18" s="109" t="e">
        <f>ROUNDDOWN(VLOOKUP($A18&amp;J$1,単価[],単価!$G$1,FALSE)*(加算率b+VLOOKUP($A18&amp;J$1,単価[],単価!$H$1,FALSE)),-1)</f>
        <v>#N/A</v>
      </c>
      <c r="K18" s="111"/>
      <c r="L18" s="111"/>
    </row>
    <row r="19" spans="1:12">
      <c r="A19" s="115" t="e">
        <f t="shared" si="2"/>
        <v>#N/A</v>
      </c>
      <c r="B19" s="101" t="str">
        <f t="shared" si="2"/>
        <v>処遇改善等加算（短時間）単価</v>
      </c>
      <c r="C19" s="104">
        <f t="shared" si="2"/>
        <v>0</v>
      </c>
      <c r="D19" s="110"/>
      <c r="E19" s="112" t="e">
        <f>ROUNDDOWN(VLOOKUP($A19&amp;E$1,単価[],単価!$I$1,FALSE)*(加算率b+VLOOKUP($A19&amp;E$1,単価[],単価!$J$1,FALSE)),-1)</f>
        <v>#N/A</v>
      </c>
      <c r="F19" s="111"/>
      <c r="G19" s="110"/>
      <c r="H19" s="112" t="e">
        <f>ROUNDDOWN(VLOOKUP($A19&amp;H$1,単価[],単価!$I$1,FALSE)*(加算率b+VLOOKUP($A19&amp;H$1,単価[],単価!$J$1,FALSE)),-1)</f>
        <v>#N/A</v>
      </c>
      <c r="I19" s="111"/>
      <c r="J19" s="113"/>
      <c r="K19" s="112" t="e">
        <f>ROUNDDOWN(VLOOKUP($A19&amp;K$1,単価[],単価!$I$1,FALSE)*(加算率b+VLOOKUP($A19&amp;K$1,単価[],単価!$J$1,FALSE)),-1)</f>
        <v>#N/A</v>
      </c>
      <c r="L19" s="111"/>
    </row>
    <row r="20" spans="1:12">
      <c r="A20" s="115" t="e">
        <f t="shared" si="2"/>
        <v>#N/A</v>
      </c>
      <c r="B20" s="101" t="str">
        <f t="shared" si="2"/>
        <v>障害児保育加算</v>
      </c>
      <c r="C20" s="104">
        <f t="shared" si="2"/>
        <v>0</v>
      </c>
      <c r="D20" s="110"/>
      <c r="E20" s="113"/>
      <c r="F20" s="112" t="e">
        <f>ROUNDDOWN(VLOOKUP($A20&amp;F$1,単価[],単価!$K$1,FALSE)*(加算率b+VLOOKUP($A20&amp;F$1,単価[],単価!$L$1,FALSE)),-1)</f>
        <v>#N/A</v>
      </c>
      <c r="G20" s="110"/>
      <c r="H20" s="113"/>
      <c r="I20" s="154" t="e">
        <f>ROUNDDOWN(IF($C$21=1,VLOOKUP($A20&amp;I$1,単価[],単価!$M$1,FALSE)*(加算率b+VLOOKUP($A20&amp;I$1,単価[],単価!$N$1,FALSE)),VLOOKUP($A20&amp;I$1,単価[],単価!$K$1,FALSE)*(加算率b+VLOOKUP($A20&amp;I$1,単価[],単価!$L$1,FALSE))),-1)</f>
        <v>#N/A</v>
      </c>
      <c r="J20" s="113"/>
      <c r="K20" s="113"/>
      <c r="L20" s="112" t="e">
        <f>ROUNDDOWN(VLOOKUP($A20&amp;L$1,単価[],単価!$K$1,FALSE)*(加算率b+VLOOKUP($A20&amp;L$1,単価[],単価!$L$1,FALSE)),-1)</f>
        <v>#N/A</v>
      </c>
    </row>
    <row r="21" spans="1:12">
      <c r="A21" s="115" t="e">
        <f t="shared" si="2"/>
        <v>#N/A</v>
      </c>
      <c r="B21" s="101" t="str">
        <f t="shared" si="2"/>
        <v>1歳児配置改善加算単価</v>
      </c>
      <c r="C21" s="104">
        <f t="shared" si="2"/>
        <v>0</v>
      </c>
      <c r="D21" s="110"/>
      <c r="E21" s="113"/>
      <c r="F21" s="113"/>
      <c r="G21" s="112" t="e">
        <f>ROUNDDOWN(VLOOKUP($A21&amp;G$1,単価[],単価!$O$1,FALSE)*(加算率b+VLOOKUP($A21&amp;G$1,単価[],単価!$P$1,FALSE)),-1)*$C21</f>
        <v>#N/A</v>
      </c>
      <c r="H21" s="112" t="e">
        <f>ROUNDDOWN(VLOOKUP($A21&amp;H$1,単価[],単価!$O$1,FALSE)*(加算率b+VLOOKUP($A21&amp;H$1,単価[],単価!$P$1,FALSE)),-1)*$C21</f>
        <v>#N/A</v>
      </c>
      <c r="I21" s="113"/>
      <c r="J21" s="113"/>
      <c r="K21" s="113"/>
      <c r="L21" s="113"/>
    </row>
    <row r="22" spans="1:12">
      <c r="A22" s="115" t="e">
        <f t="shared" si="2"/>
        <v>#N/A</v>
      </c>
      <c r="B22" s="101" t="str">
        <f t="shared" si="2"/>
        <v>食事の提供方法に関する調整</v>
      </c>
      <c r="C22" s="104">
        <f t="shared" si="2"/>
        <v>0</v>
      </c>
      <c r="D22" s="112" t="e">
        <f>ROUNDDOWN(SUM(D18:D19)*VLOOKUP($A22&amp;D$1,単価[],単価!$Q$1,FALSE),-1)*-1*$C22</f>
        <v>#N/A</v>
      </c>
      <c r="E22" s="112" t="e">
        <f>ROUNDDOWN(SUM(E18:E19)*VLOOKUP($A22&amp;E$1,単価[],単価!$Q$1,FALSE),-1)*-1*$C22</f>
        <v>#N/A</v>
      </c>
      <c r="F22" s="113"/>
      <c r="G22" s="112" t="e">
        <f>ROUNDDOWN(SUM(G18:G19)*VLOOKUP($A22&amp;G$1,単価[],単価!$Q$1,FALSE),-1)*-1*$C22</f>
        <v>#N/A</v>
      </c>
      <c r="H22" s="112" t="e">
        <f>ROUNDDOWN(SUM(H18:H19)*VLOOKUP($A22&amp;H$1,単価[],単価!$Q$1,FALSE),-1)*-1*$C22</f>
        <v>#N/A</v>
      </c>
      <c r="I22" s="113"/>
      <c r="J22" s="112" t="e">
        <f>ROUNDDOWN(SUM(J18:J19)*VLOOKUP($A22&amp;J$1,単価[],単価!$Q$1,FALSE),-1)*-1*$C22</f>
        <v>#N/A</v>
      </c>
      <c r="K22" s="112" t="e">
        <f>ROUNDDOWN(SUM(K18:K19)*VLOOKUP($A22&amp;K$1,単価[],単価!$Q$1,FALSE),-1)*-1*$C22</f>
        <v>#N/A</v>
      </c>
      <c r="L22" s="113"/>
    </row>
    <row r="23" spans="1:12">
      <c r="A23" s="115" t="e">
        <f t="shared" si="2"/>
        <v>#N/A</v>
      </c>
      <c r="B23" s="101" t="str">
        <f t="shared" si="2"/>
        <v>管理者を配置していない場合の調整</v>
      </c>
      <c r="C23" s="104">
        <f t="shared" si="2"/>
        <v>0</v>
      </c>
      <c r="D23" s="112" t="e">
        <f>ROUNDDOWN(VLOOKUP($A23&amp;D$1,単価[],単価!$R$1,FALSE)*(加算率b+VLOOKUP($A23&amp;D$1,単価[],単価!$S$1,FALSE))*-1*$C23,-1)</f>
        <v>#N/A</v>
      </c>
      <c r="E23" s="112" t="e">
        <f>ROUNDDOWN(VLOOKUP($A23&amp;E$1,単価[],単価!$R$1,FALSE)*(加算率b+VLOOKUP($A23&amp;E$1,単価[],単価!$S$1,FALSE))*-1*$C23,-1)</f>
        <v>#N/A</v>
      </c>
      <c r="F23" s="113"/>
      <c r="G23" s="112" t="e">
        <f>ROUNDDOWN(VLOOKUP($A23&amp;G$1,単価[],単価!$R$1,FALSE)*(加算率b+VLOOKUP($A23&amp;G$1,単価[],単価!$S$1,FALSE))*-1*$C23,-1)</f>
        <v>#N/A</v>
      </c>
      <c r="H23" s="112" t="e">
        <f>ROUNDDOWN(VLOOKUP($A23&amp;H$1,単価[],単価!$R$1,FALSE)*(加算率b+VLOOKUP($A23&amp;H$1,単価[],単価!$S$1,FALSE))*-1*$C23,-1)</f>
        <v>#N/A</v>
      </c>
      <c r="I23" s="113"/>
      <c r="J23" s="112" t="e">
        <f>ROUNDDOWN(VLOOKUP($A23&amp;J$1,単価[],単価!$R$1,FALSE)*(加算率b+VLOOKUP($A23&amp;J$1,単価[],単価!$S$1,FALSE))*-1*$C23,-1)</f>
        <v>#N/A</v>
      </c>
      <c r="K23" s="112" t="e">
        <f>ROUNDDOWN(VLOOKUP($A23&amp;K$1,単価[],単価!$R$1,FALSE)*(加算率b+VLOOKUP($A23&amp;K$1,単価[],単価!$S$1,FALSE))*-1*$C23,-1)</f>
        <v>#N/A</v>
      </c>
      <c r="L23" s="113"/>
    </row>
    <row r="24" spans="1:12">
      <c r="A24" s="115">
        <f t="shared" si="2"/>
        <v>0</v>
      </c>
      <c r="B24" s="102" t="str">
        <f t="shared" si="2"/>
        <v>栄養管理加算単価</v>
      </c>
      <c r="C24" s="105">
        <f t="shared" si="2"/>
        <v>0</v>
      </c>
      <c r="D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E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F24" s="113"/>
      <c r="G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H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I24" s="113"/>
      <c r="J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K24" s="114" t="e">
        <f>IF(VLOOKUP($A24,栄養管理[],単価!$AB$1,FALSE)*(加算率b+VLOOKUP($A24,栄養管理[],単価!$AC$1,FALSE))/'2_区分12加算額計算表'!$D$13&gt;=10,
ROUNDDOWN(VLOOKUP($A24,栄養管理[],単価!$AB$1,FALSE)*(加算率b+VLOOKUP($A24,栄養管理[],単価!$AC$1,FALSE))/'2_区分12加算額計算表'!$D$13,-1),
ROUNDDOWN(VLOOKUP($A24,栄養管理[],単価!$AB$1,FALSE)*(加算率b+VLOOKUP($A24,栄養管理[],単価!$AC$1,FALSE))/'2_区分12加算額計算表'!$D$13,0))*$C24</f>
        <v>#N/A</v>
      </c>
      <c r="L24" s="113"/>
    </row>
    <row r="25" spans="1:12">
      <c r="A25" s="115" t="e">
        <f t="shared" si="2"/>
        <v>#N/A</v>
      </c>
      <c r="B25" s="97" t="str">
        <f t="shared" si="2"/>
        <v>土曜閉所減算単価</v>
      </c>
      <c r="C25" s="92" t="str">
        <f t="shared" si="2"/>
        <v>Q</v>
      </c>
      <c r="D25" s="112">
        <f>IF($C25="Q",0,ROUNDDOWN(SUM(D18:D21)*VLOOKUP($A25&amp;D$1,単価[],単価!$T$1+$C25,FALSE),-1))*-1</f>
        <v>0</v>
      </c>
      <c r="E25" s="112">
        <f>IF($C25="Q",0,ROUNDDOWN(SUM(E18:E21)*VLOOKUP($A25&amp;E$1,単価[],単価!$T$1+$C25,FALSE),-1))*-1</f>
        <v>0</v>
      </c>
      <c r="F25" s="112">
        <f>IF($C25="Q",0,ROUNDDOWN(SUM(F18:F21)*VLOOKUP($A25&amp;F$1,単価[],単価!$T$1+$C25,FALSE),-1))*-1</f>
        <v>0</v>
      </c>
      <c r="G25" s="112">
        <f>IF($C25="Q",0,ROUNDDOWN(SUM(G18:G21)*VLOOKUP($A25&amp;G$1,単価[],単価!$T$1+$C25,FALSE),-1))*-1</f>
        <v>0</v>
      </c>
      <c r="H25" s="112">
        <f>IF($C25="Q",0,ROUNDDOWN(SUM(H18:H21)*VLOOKUP($A25&amp;H$1,単価[],単価!$T$1+$C25,FALSE),-1))*-1</f>
        <v>0</v>
      </c>
      <c r="I25" s="112">
        <f>IF($C25="Q",0,ROUNDDOWN(SUM(I18:I21)*VLOOKUP($A25&amp;I$1,単価[],単価!$T$1+$C25,FALSE),-1))*-1</f>
        <v>0</v>
      </c>
      <c r="J25" s="112">
        <f>IF($C25="Q",0,ROUNDDOWN(SUM(J18:J21)*VLOOKUP($A25&amp;J$1,単価[],単価!$T$1+$C25,FALSE),-1))*-1</f>
        <v>0</v>
      </c>
      <c r="K25" s="112">
        <f>IF($C25="Q",0,ROUNDDOWN(SUM(K18:K21)*VLOOKUP($A25&amp;K$1,単価[],単価!$T$1+$C25,FALSE),-1))*-1</f>
        <v>0</v>
      </c>
      <c r="L25" s="112">
        <f>IF($C25="Q",0,ROUNDDOWN(SUM(L18:L21)*VLOOKUP($A25&amp;L$1,単価[],単価!$T$1+$C25,FALSE),-1))*-1</f>
        <v>0</v>
      </c>
    </row>
    <row r="26" spans="1:12">
      <c r="B26" s="75" t="str">
        <f>B14</f>
        <v>単価計（②）</v>
      </c>
      <c r="C26" s="77"/>
      <c r="D26" s="119" t="e">
        <f t="shared" ref="D26:L26" si="3">SUM(D18:D25)</f>
        <v>#N/A</v>
      </c>
      <c r="E26" s="119" t="e">
        <f t="shared" si="3"/>
        <v>#N/A</v>
      </c>
      <c r="F26" s="119" t="e">
        <f t="shared" si="3"/>
        <v>#N/A</v>
      </c>
      <c r="G26" s="119" t="e">
        <f t="shared" si="3"/>
        <v>#N/A</v>
      </c>
      <c r="H26" s="119" t="e">
        <f t="shared" si="3"/>
        <v>#N/A</v>
      </c>
      <c r="I26" s="119" t="e">
        <f t="shared" si="3"/>
        <v>#N/A</v>
      </c>
      <c r="J26" s="119" t="e">
        <f t="shared" si="3"/>
        <v>#N/A</v>
      </c>
      <c r="K26" s="119" t="e">
        <f t="shared" si="3"/>
        <v>#N/A</v>
      </c>
      <c r="L26" s="119" t="e">
        <f t="shared" si="3"/>
        <v>#N/A</v>
      </c>
    </row>
    <row r="27" spans="1:12">
      <c r="B27" s="75" t="str">
        <f>B15</f>
        <v>月額（①×②）</v>
      </c>
      <c r="C27" s="77"/>
      <c r="D27" s="119" t="e">
        <f t="shared" ref="D27:L27" si="4">D$5*D26</f>
        <v>#N/A</v>
      </c>
      <c r="E27" s="120" t="e">
        <f t="shared" si="4"/>
        <v>#N/A</v>
      </c>
      <c r="F27" s="119" t="e">
        <f t="shared" si="4"/>
        <v>#N/A</v>
      </c>
      <c r="G27" s="119" t="e">
        <f t="shared" si="4"/>
        <v>#N/A</v>
      </c>
      <c r="H27" s="120" t="e">
        <f t="shared" si="4"/>
        <v>#N/A</v>
      </c>
      <c r="I27" s="119" t="e">
        <f t="shared" si="4"/>
        <v>#N/A</v>
      </c>
      <c r="J27" s="120" t="e">
        <f t="shared" si="4"/>
        <v>#N/A</v>
      </c>
      <c r="K27" s="120" t="e">
        <f t="shared" si="4"/>
        <v>#N/A</v>
      </c>
      <c r="L27" s="119" t="e">
        <f t="shared" si="4"/>
        <v>#N/A</v>
      </c>
    </row>
  </sheetData>
  <sheetProtection algorithmName="SHA-512" hashValue="EDEFG7jQt4OEk4P6GORp8km5MkiN2kOiWwpTzEKMJrXnAw10Xtr4FktXK6aJPoATbChGp24YYtl4MnJt/q5T3Q==" saltValue="4pgn8fIpu3T9oW64ad/8Fw==" spinCount="100000" sheet="1" objects="1" scenarios="1"/>
  <phoneticPr fontId="4"/>
  <pageMargins left="0.7" right="0.7" top="0.75" bottom="0.75" header="0.3" footer="0.3"/>
  <pageSetup paperSize="9" scale="7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80DB6-78AA-4EDA-9841-1AC0327BA33D}">
  <sheetPr>
    <tabColor theme="2" tint="-9.9978637043366805E-2"/>
  </sheetPr>
  <dimension ref="A1:AC79"/>
  <sheetViews>
    <sheetView zoomScale="70" zoomScaleNormal="70" workbookViewId="0"/>
  </sheetViews>
  <sheetFormatPr defaultRowHeight="18.75"/>
  <cols>
    <col min="1" max="1" width="1.625" style="2" customWidth="1"/>
    <col min="2" max="2" width="15.875" style="2" customWidth="1"/>
    <col min="3" max="3" width="9" style="2" bestFit="1"/>
    <col min="4" max="4" width="4" style="2" customWidth="1"/>
    <col min="5" max="5" width="5" style="2" customWidth="1"/>
    <col min="6" max="6" width="5.25" style="2" customWidth="1"/>
    <col min="7" max="10" width="7.375" style="2" customWidth="1"/>
    <col min="11" max="14" width="7.375" customWidth="1"/>
    <col min="15" max="16" width="7.375" style="2" customWidth="1"/>
    <col min="17" max="19" width="7.375" customWidth="1"/>
    <col min="24" max="24" width="1.625" style="2"/>
    <col min="25" max="25" width="11.625" style="2" customWidth="1"/>
    <col min="26" max="26" width="4.375" style="2" customWidth="1"/>
    <col min="27" max="29" width="7.5" style="2" customWidth="1"/>
  </cols>
  <sheetData>
    <row r="1" spans="1:29">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Z1" s="2">
        <f>COLUMNS($Z:Z)</f>
        <v>1</v>
      </c>
      <c r="AA1" s="2">
        <f>COLUMNS($Z:AA)</f>
        <v>2</v>
      </c>
      <c r="AB1" s="2">
        <f>COLUMNS($Z:AB)</f>
        <v>3</v>
      </c>
      <c r="AC1" s="2">
        <f>COLUMNS($Z:AC)</f>
        <v>4</v>
      </c>
    </row>
    <row r="2" spans="1:29">
      <c r="B2" s="1"/>
      <c r="F2" s="2" t="s">
        <v>86</v>
      </c>
      <c r="G2" s="2" t="s">
        <v>87</v>
      </c>
      <c r="H2" s="2" t="s">
        <v>88</v>
      </c>
      <c r="I2" s="2" t="s">
        <v>89</v>
      </c>
      <c r="J2" s="2" t="s">
        <v>90</v>
      </c>
      <c r="K2" s="2" t="s">
        <v>91</v>
      </c>
      <c r="L2" s="2" t="s">
        <v>92</v>
      </c>
      <c r="M2" s="2" t="s">
        <v>93</v>
      </c>
      <c r="N2" s="2" t="s">
        <v>94</v>
      </c>
      <c r="O2" s="2" t="s">
        <v>95</v>
      </c>
      <c r="P2" s="2" t="s">
        <v>96</v>
      </c>
      <c r="Q2" t="s">
        <v>97</v>
      </c>
      <c r="R2" t="s">
        <v>98</v>
      </c>
      <c r="S2" t="s">
        <v>99</v>
      </c>
      <c r="T2" t="s">
        <v>100</v>
      </c>
      <c r="U2" t="s">
        <v>101</v>
      </c>
      <c r="V2" t="s">
        <v>102</v>
      </c>
      <c r="W2" t="s">
        <v>103</v>
      </c>
      <c r="Z2" s="2" t="s">
        <v>86</v>
      </c>
      <c r="AA2" s="2" t="s">
        <v>87</v>
      </c>
      <c r="AB2" s="2" t="s">
        <v>88</v>
      </c>
      <c r="AC2" s="2" t="s">
        <v>89</v>
      </c>
    </row>
    <row r="3" spans="1:29">
      <c r="B3" s="3" t="s">
        <v>0</v>
      </c>
      <c r="C3" s="3"/>
      <c r="D3" s="3"/>
      <c r="E3" s="3"/>
      <c r="F3" s="3"/>
      <c r="G3" s="3"/>
      <c r="H3" s="3"/>
      <c r="I3" s="3"/>
      <c r="J3" s="3"/>
      <c r="K3" s="3"/>
      <c r="L3" s="3"/>
      <c r="M3" s="3"/>
      <c r="N3" s="3"/>
      <c r="O3" s="3"/>
      <c r="P3" s="3"/>
      <c r="Q3" s="3"/>
      <c r="R3" s="3"/>
      <c r="S3" s="3"/>
      <c r="T3" s="3"/>
      <c r="U3" s="3"/>
      <c r="V3" s="3"/>
      <c r="W3" s="3"/>
      <c r="Y3" s="4"/>
      <c r="Z3" s="4"/>
      <c r="AA3" s="4"/>
      <c r="AB3" s="4"/>
      <c r="AC3" s="4"/>
    </row>
    <row r="4" spans="1:29">
      <c r="B4" s="2" t="s">
        <v>1</v>
      </c>
      <c r="K4" s="2"/>
      <c r="L4" s="2"/>
      <c r="M4" s="2"/>
      <c r="N4" s="2"/>
    </row>
    <row r="5" spans="1:29" ht="30">
      <c r="B5" s="5"/>
      <c r="C5" s="6"/>
      <c r="D5" s="7" t="s">
        <v>2</v>
      </c>
      <c r="E5" s="8" t="s">
        <v>3</v>
      </c>
      <c r="F5" s="9" t="s">
        <v>4</v>
      </c>
      <c r="G5" s="11" t="s">
        <v>5</v>
      </c>
      <c r="H5" s="11"/>
      <c r="I5" s="11"/>
      <c r="J5" s="10"/>
      <c r="K5" s="123" t="s">
        <v>106</v>
      </c>
      <c r="L5" s="124"/>
      <c r="M5" s="141" t="s">
        <v>107</v>
      </c>
      <c r="N5" s="124"/>
      <c r="O5" s="142" t="s">
        <v>6</v>
      </c>
      <c r="P5" s="10"/>
      <c r="Q5" s="11" t="s">
        <v>108</v>
      </c>
      <c r="R5" s="142" t="s">
        <v>109</v>
      </c>
      <c r="S5" s="10"/>
      <c r="T5" s="134" t="s">
        <v>83</v>
      </c>
      <c r="U5" s="134"/>
      <c r="V5" s="134"/>
      <c r="W5" s="136"/>
      <c r="Y5" s="12" t="s">
        <v>7</v>
      </c>
      <c r="Z5" s="6"/>
      <c r="AA5" s="13"/>
      <c r="AB5" s="13"/>
      <c r="AC5" s="14"/>
    </row>
    <row r="6" spans="1:29">
      <c r="A6" s="21"/>
      <c r="B6" s="15"/>
      <c r="C6" s="16"/>
      <c r="D6" s="17" t="s">
        <v>8</v>
      </c>
      <c r="E6" s="18" t="s">
        <v>8</v>
      </c>
      <c r="F6" s="15"/>
      <c r="G6" s="20" t="s">
        <v>9</v>
      </c>
      <c r="H6" s="20" t="s">
        <v>11</v>
      </c>
      <c r="I6" s="20" t="s">
        <v>10</v>
      </c>
      <c r="J6" s="20" t="s">
        <v>11</v>
      </c>
      <c r="K6" s="140" t="s">
        <v>13</v>
      </c>
      <c r="L6" s="125" t="s">
        <v>11</v>
      </c>
      <c r="M6" s="140" t="s">
        <v>13</v>
      </c>
      <c r="N6" s="125" t="s">
        <v>11</v>
      </c>
      <c r="O6" s="20" t="s">
        <v>13</v>
      </c>
      <c r="P6" s="20" t="s">
        <v>11</v>
      </c>
      <c r="Q6" s="137"/>
      <c r="R6" s="20" t="s">
        <v>13</v>
      </c>
      <c r="S6" s="20" t="s">
        <v>11</v>
      </c>
      <c r="T6" s="125" t="s">
        <v>110</v>
      </c>
      <c r="U6" s="125" t="s">
        <v>111</v>
      </c>
      <c r="V6" s="125" t="s">
        <v>112</v>
      </c>
      <c r="W6" s="125" t="s">
        <v>113</v>
      </c>
      <c r="X6" s="21"/>
      <c r="Y6" s="19"/>
      <c r="Z6" s="22" t="s">
        <v>14</v>
      </c>
      <c r="AA6" s="19" t="s">
        <v>12</v>
      </c>
      <c r="AB6" s="20" t="s">
        <v>13</v>
      </c>
      <c r="AC6" s="20" t="s">
        <v>11</v>
      </c>
    </row>
    <row r="7" spans="1:29">
      <c r="A7" s="21"/>
      <c r="B7" s="23"/>
      <c r="C7" s="24"/>
      <c r="D7" s="23"/>
      <c r="E7" s="25"/>
      <c r="F7" s="24"/>
      <c r="G7" s="26"/>
      <c r="H7" s="26"/>
      <c r="I7" s="26"/>
      <c r="J7" s="26"/>
      <c r="K7" s="26"/>
      <c r="L7" s="26"/>
      <c r="M7" s="26"/>
      <c r="N7" s="26"/>
      <c r="O7" s="26"/>
      <c r="P7" s="26"/>
      <c r="Q7" s="26"/>
      <c r="R7" s="26"/>
      <c r="S7" s="26"/>
      <c r="T7" s="135"/>
      <c r="U7" s="135"/>
      <c r="V7" s="135"/>
      <c r="W7" s="135"/>
      <c r="X7" s="21"/>
      <c r="Y7" s="26"/>
      <c r="Z7" s="26"/>
      <c r="AA7" s="23"/>
      <c r="AB7" s="26"/>
      <c r="AC7" s="26"/>
    </row>
    <row r="8" spans="1:29">
      <c r="A8" s="21"/>
      <c r="B8" s="27"/>
      <c r="C8" s="28" t="s">
        <v>17</v>
      </c>
      <c r="D8" s="29">
        <v>0</v>
      </c>
      <c r="E8" s="30" t="s">
        <v>18</v>
      </c>
      <c r="F8" s="31" t="str">
        <f t="shared" ref="F8:F15" si="0">D8&amp;E8</f>
        <v>0C</v>
      </c>
      <c r="G8" s="32"/>
      <c r="H8" s="32"/>
      <c r="I8" s="32"/>
      <c r="J8" s="32"/>
      <c r="K8" s="32"/>
      <c r="L8" s="32"/>
      <c r="M8" s="32"/>
      <c r="N8" s="32"/>
      <c r="O8" s="33"/>
      <c r="P8" s="32"/>
      <c r="Q8" s="32"/>
      <c r="R8" s="33"/>
      <c r="S8" s="32"/>
      <c r="T8" s="32"/>
      <c r="U8" s="32"/>
      <c r="V8" s="32"/>
      <c r="W8" s="32"/>
      <c r="X8" s="21"/>
      <c r="Y8" s="34" t="s">
        <v>15</v>
      </c>
      <c r="Z8" s="34">
        <v>0</v>
      </c>
      <c r="AA8" s="34">
        <v>0</v>
      </c>
      <c r="AB8" s="34">
        <v>0</v>
      </c>
      <c r="AC8" s="34">
        <v>0</v>
      </c>
    </row>
    <row r="9" spans="1:29">
      <c r="A9" s="21"/>
      <c r="B9" s="41"/>
      <c r="C9" s="42" t="s">
        <v>20</v>
      </c>
      <c r="D9" s="43">
        <f>D8</f>
        <v>0</v>
      </c>
      <c r="E9" s="44" t="s">
        <v>21</v>
      </c>
      <c r="F9" s="45" t="str">
        <f t="shared" si="0"/>
        <v>0D</v>
      </c>
      <c r="G9" s="46"/>
      <c r="H9" s="46"/>
      <c r="I9" s="46"/>
      <c r="J9" s="46"/>
      <c r="K9" s="46"/>
      <c r="L9" s="46"/>
      <c r="M9" s="46"/>
      <c r="N9" s="46"/>
      <c r="O9" s="47"/>
      <c r="P9" s="46"/>
      <c r="Q9" s="46"/>
      <c r="R9" s="47"/>
      <c r="S9" s="46"/>
      <c r="T9" s="46"/>
      <c r="U9" s="46"/>
      <c r="V9" s="46"/>
      <c r="W9" s="46"/>
      <c r="X9" s="21"/>
      <c r="Y9" s="34" t="s">
        <v>16</v>
      </c>
      <c r="Z9" s="34">
        <v>1</v>
      </c>
      <c r="AA9" s="36">
        <v>79950</v>
      </c>
      <c r="AB9" s="36">
        <v>790</v>
      </c>
      <c r="AC9" s="37">
        <v>8.4</v>
      </c>
    </row>
    <row r="10" spans="1:29">
      <c r="A10" s="21"/>
      <c r="B10" s="54" t="s">
        <v>128</v>
      </c>
      <c r="C10" s="48" t="str">
        <f>C$8</f>
        <v>１、２歳児</v>
      </c>
      <c r="D10" s="29">
        <v>1</v>
      </c>
      <c r="E10" s="33" t="str">
        <f>E$8</f>
        <v>C</v>
      </c>
      <c r="F10" s="31" t="str">
        <f t="shared" si="0"/>
        <v>1C</v>
      </c>
      <c r="G10" s="35">
        <v>1600</v>
      </c>
      <c r="H10" s="49">
        <v>2.9</v>
      </c>
      <c r="I10" s="35">
        <v>1410</v>
      </c>
      <c r="J10" s="49">
        <v>2.8</v>
      </c>
      <c r="K10" s="126">
        <v>1680</v>
      </c>
      <c r="L10" s="127">
        <v>2.8</v>
      </c>
      <c r="M10" s="126">
        <v>1510</v>
      </c>
      <c r="N10" s="127">
        <v>2.8</v>
      </c>
      <c r="O10" s="50">
        <v>160</v>
      </c>
      <c r="P10" s="49">
        <v>2.8</v>
      </c>
      <c r="Q10" s="117">
        <v>0.12</v>
      </c>
      <c r="R10" s="50">
        <v>180</v>
      </c>
      <c r="S10" s="49">
        <v>2</v>
      </c>
      <c r="T10" s="117">
        <v>0.01</v>
      </c>
      <c r="U10" s="117">
        <v>0.03</v>
      </c>
      <c r="V10" s="117">
        <v>0.04</v>
      </c>
      <c r="W10" s="117">
        <v>0.05</v>
      </c>
      <c r="X10" s="21"/>
      <c r="Y10" s="34" t="s">
        <v>19</v>
      </c>
      <c r="Z10" s="34">
        <v>2</v>
      </c>
      <c r="AA10" s="36">
        <v>50000</v>
      </c>
      <c r="AB10" s="36">
        <v>500</v>
      </c>
      <c r="AC10" s="37">
        <v>0</v>
      </c>
    </row>
    <row r="11" spans="1:29">
      <c r="A11" s="21"/>
      <c r="B11" s="41"/>
      <c r="C11" s="51" t="str">
        <f>C$9</f>
        <v>乳児</v>
      </c>
      <c r="D11" s="43">
        <f>D10</f>
        <v>1</v>
      </c>
      <c r="E11" s="47" t="str">
        <f>E$9</f>
        <v>D</v>
      </c>
      <c r="F11" s="45" t="str">
        <f t="shared" si="0"/>
        <v>1D</v>
      </c>
      <c r="G11" s="39">
        <v>2440</v>
      </c>
      <c r="H11" s="40">
        <v>2.9</v>
      </c>
      <c r="I11" s="39">
        <v>2250</v>
      </c>
      <c r="J11" s="40">
        <v>2.9</v>
      </c>
      <c r="K11" s="39">
        <v>840</v>
      </c>
      <c r="L11" s="40">
        <v>2.9</v>
      </c>
      <c r="M11" s="39">
        <v>0</v>
      </c>
      <c r="N11" s="40">
        <v>0</v>
      </c>
      <c r="O11" s="52">
        <v>0</v>
      </c>
      <c r="P11" s="40">
        <v>0</v>
      </c>
      <c r="Q11" s="138">
        <f t="shared" ref="Q11:W11" si="1">Q10</f>
        <v>0.12</v>
      </c>
      <c r="R11" s="133">
        <f t="shared" si="1"/>
        <v>180</v>
      </c>
      <c r="S11" s="132">
        <f t="shared" si="1"/>
        <v>2</v>
      </c>
      <c r="T11" s="138">
        <f t="shared" si="1"/>
        <v>0.01</v>
      </c>
      <c r="U11" s="138">
        <f t="shared" si="1"/>
        <v>0.03</v>
      </c>
      <c r="V11" s="138">
        <f t="shared" si="1"/>
        <v>0.04</v>
      </c>
      <c r="W11" s="138">
        <f t="shared" si="1"/>
        <v>0.05</v>
      </c>
      <c r="X11" s="21"/>
      <c r="Y11" s="38" t="s">
        <v>22</v>
      </c>
      <c r="Z11" s="69">
        <v>3</v>
      </c>
      <c r="AA11" s="61">
        <v>10000</v>
      </c>
      <c r="AB11" s="61">
        <v>0</v>
      </c>
      <c r="AC11" s="62">
        <v>0</v>
      </c>
    </row>
    <row r="12" spans="1:29">
      <c r="A12" s="21"/>
      <c r="B12" s="54" t="s">
        <v>129</v>
      </c>
      <c r="C12" s="48" t="str">
        <f>C$8</f>
        <v>１、２歳児</v>
      </c>
      <c r="D12" s="29">
        <v>2</v>
      </c>
      <c r="E12" s="33" t="str">
        <f>E$8</f>
        <v>C</v>
      </c>
      <c r="F12" s="55" t="str">
        <f t="shared" si="0"/>
        <v>2C</v>
      </c>
      <c r="G12" s="56">
        <v>1420</v>
      </c>
      <c r="H12" s="57">
        <v>2.8</v>
      </c>
      <c r="I12" s="56">
        <v>1280</v>
      </c>
      <c r="J12" s="57">
        <v>2.8</v>
      </c>
      <c r="K12" s="128">
        <f t="shared" ref="K12:P12" si="2">K$10</f>
        <v>1680</v>
      </c>
      <c r="L12" s="129">
        <f t="shared" si="2"/>
        <v>2.8</v>
      </c>
      <c r="M12" s="128">
        <f t="shared" si="2"/>
        <v>1510</v>
      </c>
      <c r="N12" s="129">
        <f t="shared" si="2"/>
        <v>2.8</v>
      </c>
      <c r="O12" s="32">
        <f t="shared" si="2"/>
        <v>160</v>
      </c>
      <c r="P12" s="58">
        <f t="shared" si="2"/>
        <v>2.8</v>
      </c>
      <c r="Q12" s="139">
        <v>0.11</v>
      </c>
      <c r="R12" s="50">
        <v>130</v>
      </c>
      <c r="S12" s="49">
        <v>2.1</v>
      </c>
      <c r="T12" s="139">
        <v>0.01</v>
      </c>
      <c r="U12" s="139">
        <v>0.03</v>
      </c>
      <c r="V12" s="139">
        <v>0.04</v>
      </c>
      <c r="W12" s="139">
        <v>0.05</v>
      </c>
      <c r="X12" s="21"/>
      <c r="Y12" s="21"/>
      <c r="Z12" s="21"/>
      <c r="AA12" s="21"/>
      <c r="AB12" s="21"/>
      <c r="AC12" s="21"/>
    </row>
    <row r="13" spans="1:29">
      <c r="A13" s="21"/>
      <c r="B13" s="59"/>
      <c r="C13" s="51" t="str">
        <f>C$9</f>
        <v>乳児</v>
      </c>
      <c r="D13" s="43">
        <f>D12</f>
        <v>2</v>
      </c>
      <c r="E13" s="47" t="str">
        <f>E$9</f>
        <v>D</v>
      </c>
      <c r="F13" s="45" t="str">
        <f t="shared" si="0"/>
        <v>2D</v>
      </c>
      <c r="G13" s="39">
        <v>2260</v>
      </c>
      <c r="H13" s="40">
        <v>2.9</v>
      </c>
      <c r="I13" s="39">
        <v>2120</v>
      </c>
      <c r="J13" s="40">
        <v>2.8</v>
      </c>
      <c r="K13" s="130">
        <f t="shared" ref="K13:P13" si="3">K$11</f>
        <v>840</v>
      </c>
      <c r="L13" s="131">
        <f t="shared" si="3"/>
        <v>2.9</v>
      </c>
      <c r="M13" s="130">
        <f t="shared" si="3"/>
        <v>0</v>
      </c>
      <c r="N13" s="131">
        <f t="shared" si="3"/>
        <v>0</v>
      </c>
      <c r="O13" s="46">
        <f t="shared" si="3"/>
        <v>0</v>
      </c>
      <c r="P13" s="53">
        <f t="shared" si="3"/>
        <v>0</v>
      </c>
      <c r="Q13" s="138">
        <f t="shared" ref="Q13:W13" si="4">Q12</f>
        <v>0.11</v>
      </c>
      <c r="R13" s="133">
        <f t="shared" si="4"/>
        <v>130</v>
      </c>
      <c r="S13" s="132">
        <f t="shared" si="4"/>
        <v>2.1</v>
      </c>
      <c r="T13" s="138">
        <f t="shared" si="4"/>
        <v>0.01</v>
      </c>
      <c r="U13" s="138">
        <f t="shared" si="4"/>
        <v>0.03</v>
      </c>
      <c r="V13" s="138">
        <f t="shared" si="4"/>
        <v>0.04</v>
      </c>
      <c r="W13" s="138">
        <f t="shared" si="4"/>
        <v>0.05</v>
      </c>
      <c r="X13" s="21"/>
      <c r="Y13" s="21"/>
      <c r="Z13" s="21"/>
      <c r="AA13" s="21"/>
      <c r="AB13" s="21"/>
      <c r="AC13" s="21"/>
    </row>
    <row r="14" spans="1:29">
      <c r="A14" s="21"/>
      <c r="B14" s="54" t="s">
        <v>130</v>
      </c>
      <c r="C14" s="48" t="str">
        <f>C$8</f>
        <v>１、２歳児</v>
      </c>
      <c r="D14" s="29">
        <v>3</v>
      </c>
      <c r="E14" s="33" t="str">
        <f>E$8</f>
        <v>C</v>
      </c>
      <c r="F14" s="55" t="str">
        <f t="shared" si="0"/>
        <v>3C</v>
      </c>
      <c r="G14" s="56">
        <v>1370</v>
      </c>
      <c r="H14" s="57">
        <v>2.9</v>
      </c>
      <c r="I14" s="56">
        <v>1260</v>
      </c>
      <c r="J14" s="57">
        <v>2.8</v>
      </c>
      <c r="K14" s="128">
        <f t="shared" ref="K14:P14" si="5">K$10</f>
        <v>1680</v>
      </c>
      <c r="L14" s="129">
        <f t="shared" si="5"/>
        <v>2.8</v>
      </c>
      <c r="M14" s="128">
        <f t="shared" si="5"/>
        <v>1510</v>
      </c>
      <c r="N14" s="129">
        <f t="shared" si="5"/>
        <v>2.8</v>
      </c>
      <c r="O14" s="32">
        <f t="shared" si="5"/>
        <v>160</v>
      </c>
      <c r="P14" s="58">
        <f t="shared" si="5"/>
        <v>2.8</v>
      </c>
      <c r="Q14" s="139">
        <v>0.15</v>
      </c>
      <c r="R14" s="50">
        <v>110</v>
      </c>
      <c r="S14" s="49">
        <v>2</v>
      </c>
      <c r="T14" s="139">
        <v>0.01</v>
      </c>
      <c r="U14" s="139">
        <v>0.03</v>
      </c>
      <c r="V14" s="139">
        <v>0.04</v>
      </c>
      <c r="W14" s="139">
        <v>0.05</v>
      </c>
      <c r="X14" s="21"/>
      <c r="Y14" s="21"/>
      <c r="Z14" s="21"/>
      <c r="AA14" s="21"/>
      <c r="AB14" s="21"/>
      <c r="AC14" s="21"/>
    </row>
    <row r="15" spans="1:29">
      <c r="A15" s="21"/>
      <c r="B15" s="59"/>
      <c r="C15" s="51" t="str">
        <f>C$9</f>
        <v>乳児</v>
      </c>
      <c r="D15" s="43">
        <f>D14</f>
        <v>3</v>
      </c>
      <c r="E15" s="47" t="str">
        <f>E$9</f>
        <v>D</v>
      </c>
      <c r="F15" s="60" t="str">
        <f t="shared" si="0"/>
        <v>3D</v>
      </c>
      <c r="G15" s="61">
        <v>2210</v>
      </c>
      <c r="H15" s="62">
        <v>2.9</v>
      </c>
      <c r="I15" s="61">
        <v>2100</v>
      </c>
      <c r="J15" s="62">
        <v>2.8</v>
      </c>
      <c r="K15" s="149">
        <f t="shared" ref="K15:P15" si="6">K$11</f>
        <v>840</v>
      </c>
      <c r="L15" s="150">
        <f t="shared" si="6"/>
        <v>2.9</v>
      </c>
      <c r="M15" s="149">
        <f t="shared" si="6"/>
        <v>0</v>
      </c>
      <c r="N15" s="150">
        <f t="shared" si="6"/>
        <v>0</v>
      </c>
      <c r="O15" s="63">
        <f t="shared" si="6"/>
        <v>0</v>
      </c>
      <c r="P15" s="64">
        <f t="shared" si="6"/>
        <v>0</v>
      </c>
      <c r="Q15" s="151">
        <f t="shared" ref="Q15:W15" si="7">Q14</f>
        <v>0.15</v>
      </c>
      <c r="R15" s="152">
        <f t="shared" si="7"/>
        <v>110</v>
      </c>
      <c r="S15" s="153">
        <f t="shared" si="7"/>
        <v>2</v>
      </c>
      <c r="T15" s="151">
        <f t="shared" si="7"/>
        <v>0.01</v>
      </c>
      <c r="U15" s="151">
        <f t="shared" si="7"/>
        <v>0.03</v>
      </c>
      <c r="V15" s="151">
        <f t="shared" si="7"/>
        <v>0.04</v>
      </c>
      <c r="W15" s="151">
        <f t="shared" si="7"/>
        <v>0.05</v>
      </c>
      <c r="X15" s="21"/>
      <c r="Y15" s="21"/>
      <c r="Z15" s="21"/>
      <c r="AC15" s="21"/>
    </row>
    <row r="16" spans="1:29">
      <c r="X16" s="21"/>
      <c r="Y16" s="21"/>
      <c r="Z16" s="21"/>
      <c r="AA16" s="21"/>
      <c r="AB16" s="21"/>
      <c r="AC16" s="21"/>
    </row>
    <row r="17" spans="24:29">
      <c r="X17" s="21"/>
      <c r="Y17" s="21"/>
      <c r="Z17" s="21"/>
      <c r="AA17" s="21"/>
      <c r="AB17" s="21"/>
      <c r="AC17" s="21"/>
    </row>
    <row r="18" spans="24:29">
      <c r="X18" s="21"/>
      <c r="Y18" s="21"/>
      <c r="Z18" s="21"/>
      <c r="AA18" s="21"/>
      <c r="AB18" s="21"/>
      <c r="AC18" s="21"/>
    </row>
    <row r="19" spans="24:29">
      <c r="X19" s="21"/>
      <c r="Y19" s="21"/>
      <c r="Z19" s="21"/>
      <c r="AA19" s="21"/>
      <c r="AB19" s="21"/>
      <c r="AC19" s="21"/>
    </row>
    <row r="20" spans="24:29">
      <c r="X20" s="21"/>
      <c r="Y20" s="21"/>
      <c r="Z20" s="21"/>
    </row>
    <row r="21" spans="24:29">
      <c r="X21" s="21"/>
      <c r="Y21" s="21"/>
      <c r="Z21" s="21"/>
      <c r="AC21" s="21"/>
    </row>
    <row r="22" spans="24:29">
      <c r="X22" s="21"/>
      <c r="Y22" s="21"/>
      <c r="Z22" s="21"/>
      <c r="AA22" s="21"/>
      <c r="AB22" s="21"/>
      <c r="AC22" s="21"/>
    </row>
    <row r="23" spans="24:29">
      <c r="X23" s="21"/>
      <c r="Y23" s="21"/>
      <c r="Z23" s="21"/>
      <c r="AA23" s="21"/>
      <c r="AB23" s="21"/>
      <c r="AC23" s="21"/>
    </row>
    <row r="24" spans="24:29">
      <c r="X24" s="21"/>
      <c r="Y24" s="21"/>
      <c r="Z24" s="21"/>
    </row>
    <row r="25" spans="24:29">
      <c r="X25" s="21"/>
      <c r="Y25" s="21"/>
      <c r="Z25" s="21"/>
    </row>
    <row r="26" spans="24:29">
      <c r="X26" s="21"/>
      <c r="Y26" s="21"/>
      <c r="Z26" s="21"/>
    </row>
    <row r="27" spans="24:29">
      <c r="X27" s="21"/>
      <c r="Y27" s="21"/>
      <c r="Z27" s="21"/>
    </row>
    <row r="28" spans="24:29">
      <c r="X28" s="21"/>
      <c r="Y28" s="21"/>
      <c r="Z28" s="21"/>
    </row>
    <row r="29" spans="24:29">
      <c r="X29" s="21"/>
      <c r="Y29" s="21"/>
      <c r="Z29" s="21"/>
    </row>
    <row r="30" spans="24:29">
      <c r="X30" s="21"/>
      <c r="Y30" s="21"/>
      <c r="Z30" s="21"/>
    </row>
    <row r="31" spans="24:29">
      <c r="X31" s="21"/>
      <c r="Y31" s="21"/>
      <c r="Z31" s="21"/>
    </row>
    <row r="32" spans="24:29">
      <c r="X32" s="21"/>
      <c r="Y32" s="21"/>
      <c r="Z32" s="21"/>
    </row>
    <row r="33" spans="24:29">
      <c r="X33" s="21"/>
      <c r="Y33" s="21"/>
      <c r="Z33" s="21"/>
    </row>
    <row r="34" spans="24:29">
      <c r="X34" s="21"/>
      <c r="Y34" s="21"/>
      <c r="Z34" s="21"/>
      <c r="AA34" s="21"/>
      <c r="AB34" s="21"/>
      <c r="AC34" s="21"/>
    </row>
    <row r="35" spans="24:29">
      <c r="X35" s="21"/>
      <c r="Y35" s="21"/>
      <c r="Z35" s="21"/>
      <c r="AA35" s="21"/>
      <c r="AB35" s="21"/>
      <c r="AC35" s="21"/>
    </row>
    <row r="36" spans="24:29">
      <c r="X36" s="21"/>
      <c r="Y36" s="21"/>
      <c r="Z36" s="21"/>
      <c r="AA36" s="21"/>
      <c r="AB36" s="21"/>
      <c r="AC36" s="21"/>
    </row>
    <row r="37" spans="24:29">
      <c r="X37" s="21"/>
      <c r="Y37" s="21"/>
      <c r="Z37" s="21"/>
      <c r="AA37" s="21"/>
      <c r="AB37" s="21"/>
      <c r="AC37" s="21"/>
    </row>
    <row r="38" spans="24:29">
      <c r="X38" s="21"/>
      <c r="Y38" s="21"/>
      <c r="Z38" s="21"/>
      <c r="AA38" s="21"/>
      <c r="AB38" s="21"/>
      <c r="AC38" s="21"/>
    </row>
    <row r="39" spans="24:29">
      <c r="X39" s="21"/>
      <c r="Y39" s="21"/>
      <c r="Z39" s="21"/>
      <c r="AA39" s="21"/>
      <c r="AB39" s="21"/>
      <c r="AC39" s="21"/>
    </row>
    <row r="40" spans="24:29">
      <c r="X40" s="21"/>
      <c r="Y40" s="21"/>
      <c r="Z40" s="21"/>
      <c r="AA40" s="21"/>
      <c r="AB40" s="21"/>
      <c r="AC40" s="21"/>
    </row>
    <row r="41" spans="24:29">
      <c r="X41" s="21"/>
      <c r="Y41" s="21"/>
      <c r="Z41" s="21"/>
      <c r="AA41" s="21"/>
      <c r="AB41" s="21"/>
      <c r="AC41" s="21"/>
    </row>
    <row r="42" spans="24:29">
      <c r="X42" s="21"/>
      <c r="Y42" s="21"/>
      <c r="Z42" s="21"/>
      <c r="AA42" s="21"/>
      <c r="AB42" s="21"/>
      <c r="AC42" s="21"/>
    </row>
    <row r="43" spans="24:29">
      <c r="X43" s="21"/>
      <c r="Y43" s="21"/>
      <c r="Z43" s="21"/>
      <c r="AA43" s="21"/>
      <c r="AB43" s="21"/>
      <c r="AC43" s="21"/>
    </row>
    <row r="44" spans="24:29">
      <c r="X44" s="21"/>
      <c r="Y44" s="21"/>
      <c r="Z44" s="21"/>
      <c r="AA44" s="21"/>
      <c r="AB44" s="21"/>
      <c r="AC44" s="21"/>
    </row>
    <row r="45" spans="24:29">
      <c r="X45" s="21"/>
      <c r="Y45" s="21"/>
      <c r="Z45" s="21"/>
      <c r="AA45" s="21"/>
      <c r="AB45" s="21"/>
      <c r="AC45" s="21"/>
    </row>
    <row r="46" spans="24:29">
      <c r="X46" s="21"/>
      <c r="Y46" s="21"/>
      <c r="Z46" s="21"/>
      <c r="AA46" s="21"/>
      <c r="AB46" s="21"/>
      <c r="AC46" s="21"/>
    </row>
    <row r="47" spans="24:29">
      <c r="X47" s="21"/>
      <c r="Y47" s="21"/>
      <c r="Z47" s="21"/>
      <c r="AA47" s="21"/>
      <c r="AB47" s="21"/>
      <c r="AC47" s="21"/>
    </row>
    <row r="48" spans="24:29">
      <c r="X48" s="21"/>
      <c r="Y48" s="21"/>
      <c r="Z48" s="21"/>
      <c r="AA48" s="21"/>
      <c r="AB48" s="21"/>
      <c r="AC48" s="21"/>
    </row>
    <row r="49" spans="24:29">
      <c r="X49" s="21"/>
      <c r="Y49" s="21"/>
      <c r="Z49" s="21"/>
      <c r="AA49" s="21"/>
      <c r="AB49" s="21"/>
      <c r="AC49" s="21"/>
    </row>
    <row r="50" spans="24:29">
      <c r="X50" s="21"/>
      <c r="Y50" s="21"/>
      <c r="Z50" s="21"/>
      <c r="AA50" s="21"/>
      <c r="AB50" s="21"/>
      <c r="AC50" s="21"/>
    </row>
    <row r="51" spans="24:29">
      <c r="X51" s="21"/>
      <c r="Y51" s="21"/>
      <c r="Z51" s="21"/>
      <c r="AA51" s="21"/>
      <c r="AB51" s="21"/>
      <c r="AC51" s="21"/>
    </row>
    <row r="52" spans="24:29">
      <c r="X52" s="21"/>
      <c r="Y52" s="21"/>
      <c r="Z52" s="21"/>
      <c r="AA52" s="21"/>
      <c r="AB52" s="21"/>
      <c r="AC52" s="21"/>
    </row>
    <row r="53" spans="24:29">
      <c r="X53" s="21"/>
      <c r="Y53" s="21"/>
      <c r="Z53" s="21"/>
      <c r="AA53" s="21"/>
      <c r="AB53" s="21"/>
      <c r="AC53" s="21"/>
    </row>
    <row r="54" spans="24:29">
      <c r="X54" s="21"/>
      <c r="Y54" s="21"/>
      <c r="Z54" s="21"/>
      <c r="AA54" s="21"/>
      <c r="AB54" s="21"/>
      <c r="AC54" s="21"/>
    </row>
    <row r="55" spans="24:29">
      <c r="X55" s="21"/>
      <c r="Y55" s="21"/>
      <c r="Z55" s="21"/>
      <c r="AA55" s="21"/>
      <c r="AB55" s="21"/>
      <c r="AC55" s="21"/>
    </row>
    <row r="56" spans="24:29">
      <c r="X56" s="21"/>
      <c r="Y56" s="21"/>
      <c r="Z56" s="21"/>
      <c r="AA56" s="21"/>
      <c r="AB56" s="21"/>
      <c r="AC56" s="21"/>
    </row>
    <row r="57" spans="24:29">
      <c r="X57" s="21"/>
      <c r="Y57" s="21"/>
      <c r="Z57" s="21"/>
      <c r="AA57" s="21"/>
      <c r="AB57" s="21"/>
      <c r="AC57" s="21"/>
    </row>
    <row r="58" spans="24:29">
      <c r="X58" s="21"/>
      <c r="Y58" s="21"/>
      <c r="Z58" s="21"/>
      <c r="AA58" s="21"/>
      <c r="AB58" s="21"/>
      <c r="AC58" s="21"/>
    </row>
    <row r="59" spans="24:29">
      <c r="X59" s="21"/>
      <c r="Y59" s="21"/>
      <c r="Z59" s="21"/>
      <c r="AA59" s="21"/>
      <c r="AB59" s="21"/>
      <c r="AC59" s="21"/>
    </row>
    <row r="60" spans="24:29">
      <c r="X60" s="21"/>
      <c r="Y60" s="21"/>
      <c r="Z60" s="21"/>
      <c r="AA60" s="21"/>
      <c r="AB60" s="21"/>
      <c r="AC60" s="21"/>
    </row>
    <row r="61" spans="24:29">
      <c r="X61" s="21"/>
      <c r="Y61" s="21"/>
      <c r="Z61" s="21"/>
      <c r="AA61" s="21"/>
      <c r="AB61" s="21"/>
      <c r="AC61" s="21"/>
    </row>
    <row r="62" spans="24:29">
      <c r="X62" s="21"/>
      <c r="Y62" s="21"/>
      <c r="Z62" s="21"/>
      <c r="AA62" s="21"/>
      <c r="AB62" s="21"/>
      <c r="AC62" s="21"/>
    </row>
    <row r="63" spans="24:29">
      <c r="X63" s="21"/>
      <c r="Y63" s="21"/>
      <c r="Z63" s="21"/>
      <c r="AA63" s="21"/>
      <c r="AB63" s="21"/>
      <c r="AC63" s="21"/>
    </row>
    <row r="64" spans="24:29">
      <c r="X64" s="21"/>
      <c r="Y64" s="21"/>
      <c r="Z64" s="21"/>
      <c r="AA64" s="21"/>
      <c r="AB64" s="21"/>
      <c r="AC64" s="21"/>
    </row>
    <row r="65" spans="24:29">
      <c r="X65" s="21"/>
      <c r="Y65" s="21"/>
      <c r="Z65" s="21"/>
      <c r="AA65" s="21"/>
      <c r="AB65" s="21"/>
      <c r="AC65" s="21"/>
    </row>
    <row r="66" spans="24:29">
      <c r="X66" s="21"/>
      <c r="Y66" s="21"/>
      <c r="Z66" s="21"/>
      <c r="AA66" s="21"/>
      <c r="AB66" s="21"/>
      <c r="AC66" s="21"/>
    </row>
    <row r="67" spans="24:29">
      <c r="X67" s="21"/>
      <c r="Y67" s="21"/>
      <c r="Z67" s="21"/>
      <c r="AA67" s="21"/>
      <c r="AB67" s="21"/>
      <c r="AC67" s="21"/>
    </row>
    <row r="68" spans="24:29">
      <c r="X68" s="21"/>
      <c r="Y68" s="21"/>
      <c r="Z68" s="21"/>
      <c r="AA68" s="21"/>
      <c r="AB68" s="21"/>
      <c r="AC68" s="21"/>
    </row>
    <row r="69" spans="24:29">
      <c r="X69" s="21"/>
      <c r="Y69" s="21"/>
      <c r="Z69" s="21"/>
      <c r="AA69" s="21"/>
      <c r="AB69" s="21"/>
      <c r="AC69" s="21"/>
    </row>
    <row r="70" spans="24:29">
      <c r="X70" s="21"/>
      <c r="Y70" s="21"/>
      <c r="Z70" s="21"/>
      <c r="AA70" s="21"/>
      <c r="AB70" s="21"/>
      <c r="AC70" s="21"/>
    </row>
    <row r="71" spans="24:29">
      <c r="X71" s="21"/>
      <c r="Y71" s="21"/>
      <c r="Z71" s="21"/>
      <c r="AA71" s="21"/>
      <c r="AB71" s="21"/>
      <c r="AC71" s="21"/>
    </row>
    <row r="72" spans="24:29">
      <c r="X72" s="21"/>
      <c r="Y72" s="21"/>
      <c r="Z72" s="21"/>
      <c r="AA72" s="21"/>
      <c r="AB72" s="21"/>
      <c r="AC72" s="21"/>
    </row>
    <row r="73" spans="24:29">
      <c r="X73" s="21"/>
      <c r="Y73" s="21"/>
      <c r="Z73" s="21"/>
      <c r="AA73" s="21"/>
      <c r="AB73" s="21"/>
      <c r="AC73" s="21"/>
    </row>
    <row r="74" spans="24:29">
      <c r="X74" s="21"/>
      <c r="Y74" s="21"/>
      <c r="Z74" s="21"/>
      <c r="AA74" s="21"/>
      <c r="AB74" s="21"/>
      <c r="AC74" s="21"/>
    </row>
    <row r="75" spans="24:29">
      <c r="X75" s="21"/>
      <c r="Y75" s="21"/>
      <c r="Z75" s="21"/>
      <c r="AA75" s="21"/>
      <c r="AB75" s="21"/>
      <c r="AC75" s="21"/>
    </row>
    <row r="76" spans="24:29">
      <c r="X76" s="21"/>
      <c r="Y76" s="21"/>
      <c r="Z76" s="21"/>
      <c r="AA76" s="21"/>
      <c r="AB76" s="21"/>
      <c r="AC76" s="21"/>
    </row>
    <row r="77" spans="24:29">
      <c r="X77" s="21"/>
      <c r="Y77" s="21"/>
      <c r="Z77" s="21"/>
      <c r="AA77" s="21"/>
      <c r="AB77" s="21"/>
      <c r="AC77" s="21"/>
    </row>
    <row r="78" spans="24:29">
      <c r="X78" s="21"/>
      <c r="Y78" s="21"/>
      <c r="Z78" s="21"/>
      <c r="AA78" s="21"/>
      <c r="AB78" s="21"/>
      <c r="AC78" s="21"/>
    </row>
    <row r="79" spans="24:29">
      <c r="X79" s="21"/>
      <c r="Y79" s="21"/>
      <c r="Z79" s="21"/>
      <c r="AA79" s="21"/>
      <c r="AB79" s="21"/>
      <c r="AC79" s="21"/>
    </row>
  </sheetData>
  <sheetProtection algorithmName="SHA-512" hashValue="346m3UEXmVRFvKsL4QbcnZ0a/OwvLIggokdgQeDMYzFN7XttD7NE7ERYmEC6+sUyCm41vsx3+3+4TYPnavvWaA==" saltValue="dk9XqZn1+Arq+deg2+WiRg==" spinCount="100000" sheet="1" objects="1" scenarios="1"/>
  <phoneticPr fontId="4"/>
  <pageMargins left="0.7" right="0.7" top="0.75" bottom="0.75" header="0.3" footer="0.3"/>
  <tableParts count="2">
    <tablePart r:id="rId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I13"/>
  <sheetViews>
    <sheetView zoomScaleNormal="100" workbookViewId="0"/>
  </sheetViews>
  <sheetFormatPr defaultRowHeight="12.75"/>
  <cols>
    <col min="1" max="1" width="13" style="66" bestFit="1" customWidth="1"/>
    <col min="2" max="2" width="14.25" style="66" bestFit="1" customWidth="1"/>
    <col min="3" max="4" width="7" style="66" bestFit="1" customWidth="1"/>
    <col min="5" max="5" width="11" style="66" customWidth="1"/>
    <col min="6" max="7" width="7.125" style="66" bestFit="1" customWidth="1"/>
    <col min="8" max="16384" width="9" style="66"/>
  </cols>
  <sheetData>
    <row r="1" spans="1:9" s="65" customFormat="1">
      <c r="A1" s="65" t="s">
        <v>23</v>
      </c>
      <c r="B1" s="65" t="s">
        <v>24</v>
      </c>
      <c r="C1" s="65" t="s">
        <v>47</v>
      </c>
      <c r="D1" s="65" t="s">
        <v>48</v>
      </c>
      <c r="E1" s="65" t="s">
        <v>78</v>
      </c>
      <c r="F1" s="65" t="s">
        <v>60</v>
      </c>
      <c r="G1" s="65" t="s">
        <v>61</v>
      </c>
      <c r="H1" s="65" t="s">
        <v>104</v>
      </c>
      <c r="I1" s="65" t="s">
        <v>105</v>
      </c>
    </row>
    <row r="2" spans="1:9">
      <c r="A2" s="66" t="s">
        <v>25</v>
      </c>
      <c r="B2" s="66" t="s">
        <v>114</v>
      </c>
      <c r="C2" s="66" t="s">
        <v>45</v>
      </c>
      <c r="D2" s="66" t="s">
        <v>49</v>
      </c>
      <c r="E2" s="66" t="s">
        <v>79</v>
      </c>
      <c r="F2" s="66">
        <v>1</v>
      </c>
      <c r="G2" s="66">
        <v>1</v>
      </c>
      <c r="H2" s="66">
        <v>12</v>
      </c>
      <c r="I2" s="66">
        <v>7</v>
      </c>
    </row>
    <row r="3" spans="1:9">
      <c r="A3" s="66" t="s">
        <v>26</v>
      </c>
      <c r="B3" s="66" t="s">
        <v>115</v>
      </c>
      <c r="D3" s="66" t="s">
        <v>50</v>
      </c>
      <c r="E3" s="66" t="s">
        <v>80</v>
      </c>
      <c r="F3" s="66">
        <v>31</v>
      </c>
      <c r="G3" s="66">
        <v>2</v>
      </c>
      <c r="H3" s="66">
        <v>12</v>
      </c>
      <c r="I3" s="66">
        <v>6</v>
      </c>
    </row>
    <row r="4" spans="1:9">
      <c r="A4" s="66" t="s">
        <v>27</v>
      </c>
      <c r="D4" s="66" t="s">
        <v>51</v>
      </c>
      <c r="E4" s="66" t="s">
        <v>81</v>
      </c>
      <c r="F4" s="66">
        <v>41</v>
      </c>
      <c r="G4" s="66">
        <v>3</v>
      </c>
      <c r="H4" s="66">
        <v>11</v>
      </c>
      <c r="I4" s="66">
        <v>6</v>
      </c>
    </row>
    <row r="5" spans="1:9">
      <c r="A5" s="66" t="s">
        <v>28</v>
      </c>
      <c r="E5" s="66" t="s">
        <v>82</v>
      </c>
      <c r="F5" s="66">
        <v>42</v>
      </c>
      <c r="G5" s="66">
        <v>3</v>
      </c>
      <c r="H5" s="66">
        <v>10</v>
      </c>
      <c r="I5" s="66">
        <v>6</v>
      </c>
    </row>
    <row r="6" spans="1:9">
      <c r="A6" s="66" t="s">
        <v>29</v>
      </c>
      <c r="H6" s="66">
        <v>9</v>
      </c>
      <c r="I6" s="66">
        <v>6</v>
      </c>
    </row>
    <row r="7" spans="1:9">
      <c r="A7" s="66" t="s">
        <v>30</v>
      </c>
      <c r="H7" s="66">
        <v>8</v>
      </c>
      <c r="I7" s="66">
        <v>6</v>
      </c>
    </row>
    <row r="8" spans="1:9">
      <c r="A8" s="66" t="s">
        <v>31</v>
      </c>
      <c r="H8" s="66">
        <v>7</v>
      </c>
      <c r="I8" s="66">
        <v>6</v>
      </c>
    </row>
    <row r="9" spans="1:9">
      <c r="A9" s="66" t="s">
        <v>32</v>
      </c>
      <c r="H9" s="66">
        <v>6</v>
      </c>
      <c r="I9" s="66">
        <v>6</v>
      </c>
    </row>
    <row r="10" spans="1:9">
      <c r="A10" s="66" t="s">
        <v>33</v>
      </c>
      <c r="H10" s="66">
        <v>5</v>
      </c>
      <c r="I10" s="66">
        <v>6</v>
      </c>
    </row>
    <row r="11" spans="1:9">
      <c r="A11" s="66" t="s">
        <v>34</v>
      </c>
      <c r="H11" s="66">
        <v>4</v>
      </c>
      <c r="I11" s="66">
        <v>6</v>
      </c>
    </row>
    <row r="12" spans="1:9">
      <c r="A12" s="66" t="s">
        <v>35</v>
      </c>
      <c r="H12" s="66">
        <v>3</v>
      </c>
      <c r="I12" s="66">
        <v>6</v>
      </c>
    </row>
    <row r="13" spans="1:9">
      <c r="A13" s="66" t="s">
        <v>36</v>
      </c>
      <c r="H13" s="66">
        <v>2</v>
      </c>
      <c r="I13" s="66">
        <v>6</v>
      </c>
    </row>
  </sheetData>
  <sheetProtection algorithmName="SHA-512" hashValue="/q9qQvy/LDNp/puLpko77D41xM8W58LBHfBqCFpEHp7cPCyN/96Ms6tFhHy/X1GFycMOsF/PAVyogKs3r9UcEA==" saltValue="RnaSZtdHFNb/ly5k5BC04g==" spinCount="100000" sheet="1" objects="1" scenarios="1"/>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37CE2-5EFC-4081-8922-24422BD37ED6}">
  <sheetPr>
    <tabColor theme="2" tint="-9.9978637043366805E-2"/>
  </sheetPr>
  <dimension ref="A1:F11"/>
  <sheetViews>
    <sheetView workbookViewId="0"/>
  </sheetViews>
  <sheetFormatPr defaultRowHeight="12.75"/>
  <cols>
    <col min="1" max="1" width="18.875" style="343" bestFit="1" customWidth="1"/>
    <col min="2" max="5" width="9" style="343"/>
    <col min="6" max="6" width="61.625" style="343" bestFit="1" customWidth="1"/>
    <col min="7" max="16384" width="9" style="343"/>
  </cols>
  <sheetData>
    <row r="1" spans="1:6" s="65" customFormat="1">
      <c r="A1" s="65" t="s">
        <v>264</v>
      </c>
      <c r="B1" s="65" t="s">
        <v>263</v>
      </c>
      <c r="C1" s="65" t="s">
        <v>262</v>
      </c>
      <c r="D1" s="65" t="s">
        <v>261</v>
      </c>
      <c r="E1" s="65" t="s">
        <v>260</v>
      </c>
      <c r="F1" s="65" t="s">
        <v>259</v>
      </c>
    </row>
    <row r="2" spans="1:6">
      <c r="A2" s="343" t="s">
        <v>258</v>
      </c>
      <c r="B2" s="343" t="s">
        <v>257</v>
      </c>
      <c r="C2" s="343" t="s">
        <v>226</v>
      </c>
      <c r="D2" s="343" t="s">
        <v>224</v>
      </c>
      <c r="E2" s="343" t="s">
        <v>221</v>
      </c>
      <c r="F2" s="343" t="s">
        <v>256</v>
      </c>
    </row>
    <row r="3" spans="1:6">
      <c r="A3" s="343" t="s">
        <v>255</v>
      </c>
      <c r="B3" s="343" t="s">
        <v>254</v>
      </c>
      <c r="C3" s="343" t="s">
        <v>253</v>
      </c>
      <c r="D3" s="343" t="s">
        <v>252</v>
      </c>
      <c r="E3" s="343" t="s">
        <v>251</v>
      </c>
      <c r="F3" s="343" t="s">
        <v>250</v>
      </c>
    </row>
    <row r="4" spans="1:6">
      <c r="A4" s="343" t="s">
        <v>237</v>
      </c>
    </row>
    <row r="5" spans="1:6">
      <c r="A5" s="343" t="s">
        <v>249</v>
      </c>
    </row>
    <row r="6" spans="1:6">
      <c r="A6" s="343" t="s">
        <v>248</v>
      </c>
    </row>
    <row r="7" spans="1:6">
      <c r="A7" s="343" t="s">
        <v>247</v>
      </c>
    </row>
    <row r="8" spans="1:6">
      <c r="A8" s="343" t="s">
        <v>246</v>
      </c>
    </row>
    <row r="9" spans="1:6">
      <c r="A9" s="343" t="s">
        <v>245</v>
      </c>
    </row>
    <row r="10" spans="1:6">
      <c r="A10" s="343" t="s">
        <v>244</v>
      </c>
    </row>
    <row r="11" spans="1:6">
      <c r="A11" s="343" t="s">
        <v>243</v>
      </c>
    </row>
  </sheetData>
  <sheetProtection algorithmName="SHA-512" hashValue="RhyTB5cX6uPVhB3xqQ30u3BDm85FsbITc1WE+ePey/uudLhhZTLuyeKhf2g+ngDNEY4Bwzsd1oM2ygrciHhNmA==" saltValue="JMfsmI0cF/KhUoidWrh1ng==" spinCount="100000" sheet="1" objects="1" scenarios="1"/>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0364-FEFB-4680-8406-075E724F8A2F}">
  <dimension ref="A1:BI2"/>
  <sheetViews>
    <sheetView zoomScale="85" zoomScaleNormal="85" workbookViewId="0"/>
  </sheetViews>
  <sheetFormatPr defaultRowHeight="18.75"/>
  <cols>
    <col min="1" max="61" width="5.25" customWidth="1"/>
  </cols>
  <sheetData>
    <row r="1" spans="1:61" ht="162.75" customHeight="1">
      <c r="A1" s="642" t="s">
        <v>559</v>
      </c>
      <c r="B1" s="642" t="s">
        <v>560</v>
      </c>
      <c r="C1" s="642" t="s">
        <v>561</v>
      </c>
      <c r="D1" s="642" t="s">
        <v>562</v>
      </c>
      <c r="E1" s="642" t="s">
        <v>563</v>
      </c>
      <c r="F1" s="642" t="s">
        <v>564</v>
      </c>
      <c r="G1" s="642" t="s">
        <v>565</v>
      </c>
      <c r="H1" s="642" t="s">
        <v>566</v>
      </c>
      <c r="I1" s="642" t="s">
        <v>567</v>
      </c>
      <c r="J1" s="642" t="s">
        <v>568</v>
      </c>
      <c r="K1" s="642" t="s">
        <v>569</v>
      </c>
      <c r="L1" s="642" t="s">
        <v>570</v>
      </c>
      <c r="M1" s="642" t="s">
        <v>571</v>
      </c>
      <c r="N1" s="642" t="s">
        <v>572</v>
      </c>
      <c r="O1" s="642" t="s">
        <v>573</v>
      </c>
      <c r="P1" s="642" t="s">
        <v>574</v>
      </c>
      <c r="Q1" s="642" t="s">
        <v>575</v>
      </c>
      <c r="R1" s="642" t="s">
        <v>576</v>
      </c>
      <c r="S1" s="642" t="s">
        <v>577</v>
      </c>
      <c r="T1" s="642" t="s">
        <v>578</v>
      </c>
      <c r="U1" s="642" t="s">
        <v>579</v>
      </c>
      <c r="V1" s="642" t="s">
        <v>580</v>
      </c>
      <c r="W1" s="642" t="s">
        <v>581</v>
      </c>
      <c r="X1" s="642" t="s">
        <v>582</v>
      </c>
      <c r="Y1" s="642" t="s">
        <v>583</v>
      </c>
      <c r="Z1" s="642" t="s">
        <v>584</v>
      </c>
      <c r="AA1" s="642" t="s">
        <v>585</v>
      </c>
      <c r="AB1" s="642" t="s">
        <v>586</v>
      </c>
      <c r="AC1" s="642" t="s">
        <v>587</v>
      </c>
      <c r="AD1" s="642" t="s">
        <v>588</v>
      </c>
      <c r="AE1" s="642" t="s">
        <v>589</v>
      </c>
      <c r="AF1" s="642" t="s">
        <v>590</v>
      </c>
      <c r="AG1" s="642" t="s">
        <v>591</v>
      </c>
      <c r="AH1" s="642" t="s">
        <v>592</v>
      </c>
      <c r="AI1" s="642" t="s">
        <v>593</v>
      </c>
      <c r="AJ1" s="642" t="s">
        <v>594</v>
      </c>
      <c r="AK1" s="642" t="s">
        <v>595</v>
      </c>
      <c r="AL1" s="642" t="s">
        <v>596</v>
      </c>
      <c r="AM1" s="642" t="s">
        <v>597</v>
      </c>
      <c r="AN1" s="642" t="s">
        <v>598</v>
      </c>
      <c r="AO1" s="642" t="s">
        <v>599</v>
      </c>
      <c r="AP1" s="642" t="s">
        <v>600</v>
      </c>
      <c r="AQ1" s="642" t="s">
        <v>601</v>
      </c>
      <c r="AR1" s="642" t="s">
        <v>602</v>
      </c>
      <c r="AS1" s="642" t="s">
        <v>603</v>
      </c>
      <c r="AT1" s="642" t="s">
        <v>604</v>
      </c>
      <c r="AU1" s="642" t="s">
        <v>605</v>
      </c>
      <c r="AV1" s="642" t="s">
        <v>606</v>
      </c>
      <c r="AW1" s="642" t="s">
        <v>607</v>
      </c>
      <c r="AX1" s="642" t="s">
        <v>608</v>
      </c>
      <c r="AY1" s="642" t="s">
        <v>609</v>
      </c>
      <c r="AZ1" s="642" t="s">
        <v>610</v>
      </c>
      <c r="BA1" s="642" t="s">
        <v>611</v>
      </c>
      <c r="BB1" s="642" t="s">
        <v>612</v>
      </c>
      <c r="BC1" s="642" t="s">
        <v>613</v>
      </c>
      <c r="BD1" s="642" t="s">
        <v>614</v>
      </c>
      <c r="BE1" s="642" t="s">
        <v>615</v>
      </c>
      <c r="BF1" s="642" t="s">
        <v>616</v>
      </c>
      <c r="BG1" s="642" t="s">
        <v>617</v>
      </c>
      <c r="BH1" s="642" t="s">
        <v>618</v>
      </c>
      <c r="BI1" s="642" t="s">
        <v>619</v>
      </c>
    </row>
    <row r="2" spans="1:61">
      <c r="A2" s="643">
        <f>'0_基本情報'!$D$3</f>
        <v>0</v>
      </c>
      <c r="B2" s="643">
        <f>'0_基本情報'!$D$4</f>
        <v>0</v>
      </c>
      <c r="C2" s="643">
        <f>'0_基本情報'!$D$5</f>
        <v>0</v>
      </c>
      <c r="D2" s="643" t="str">
        <f>IF('0_基本情報'!$D$9='【リスト】 (2)'!$B$2,"○","")</f>
        <v/>
      </c>
      <c r="E2" s="643" t="str">
        <f>IF('0_基本情報'!$D$11='【リスト】 (2)'!$B$2,"○","")</f>
        <v/>
      </c>
      <c r="F2" s="643" t="str">
        <f>IF('0_基本情報'!$D$15='【リスト】 (2)'!$B$2,"○","")</f>
        <v/>
      </c>
      <c r="G2" s="643" t="str">
        <f>IF('0_基本情報'!$D$19='【リスト】 (2)'!$B$2,"○","")</f>
        <v/>
      </c>
      <c r="H2" s="643" t="str">
        <f>IF('0_基本情報'!$D$24='【リスト】 (2)'!$C$2,"○","")</f>
        <v/>
      </c>
      <c r="I2" s="643" t="str">
        <f>IF('0_基本情報'!$D$25='【リスト】 (2)'!$C$2,"○","")</f>
        <v/>
      </c>
      <c r="J2" s="643" t="str">
        <f>IF('0_基本情報'!$D$26='【リスト】 (2)'!$C$2,"○","")</f>
        <v/>
      </c>
      <c r="K2" s="643" t="str">
        <f>IF('0_基本情報'!$B$35='【リスト】 (2)'!$F$2,"○","")</f>
        <v/>
      </c>
      <c r="L2" s="643" t="str">
        <f>'0_基本情報'!$H$36</f>
        <v>-</v>
      </c>
      <c r="M2" s="643" t="str">
        <f>'0_基本情報'!$H$37</f>
        <v>-</v>
      </c>
      <c r="N2" s="643" t="str">
        <f>'0_基本情報'!$H$38</f>
        <v>-</v>
      </c>
      <c r="O2" s="643" t="str">
        <f>'0_基本情報'!$H$39</f>
        <v>-</v>
      </c>
      <c r="P2" s="643" t="str">
        <f>'0_基本情報'!$H$40</f>
        <v>-</v>
      </c>
      <c r="Q2" s="643" t="str">
        <f>'0_基本情報'!$H$41</f>
        <v>-</v>
      </c>
      <c r="R2" s="643" t="str">
        <f>'0_基本情報'!$H$42</f>
        <v>-</v>
      </c>
      <c r="S2" s="643" t="str">
        <f>'0_基本情報'!$H$43</f>
        <v>-</v>
      </c>
      <c r="T2" s="643" t="str">
        <f>'0_基本情報'!$H$46</f>
        <v>-</v>
      </c>
      <c r="U2" s="643" t="str">
        <f>'0_基本情報'!$H$47</f>
        <v>-</v>
      </c>
      <c r="V2" s="643" t="e">
        <f>【参考】計算結果!$D$5</f>
        <v>#N/A</v>
      </c>
      <c r="W2" s="643" t="e">
        <f>【参考】計算結果!$D$6</f>
        <v>#N/A</v>
      </c>
      <c r="X2" s="643" t="e">
        <f>【参考】計算結果!$D$9</f>
        <v>#N/A</v>
      </c>
      <c r="Y2" s="643" t="e">
        <f>【参考】計算結果!$D$10</f>
        <v>#N/A</v>
      </c>
      <c r="Z2" s="643" t="e">
        <f>【参考】計算結果!$D$13</f>
        <v>#N/A</v>
      </c>
      <c r="AA2" s="643" t="e">
        <f>【参考】計算結果!$D$14</f>
        <v>#N/A</v>
      </c>
      <c r="AB2" s="643">
        <f>【参考】計算結果!$D$19</f>
        <v>0</v>
      </c>
      <c r="AC2" s="643">
        <f>【参考】計算結果!$D$20</f>
        <v>0</v>
      </c>
      <c r="AD2" s="643" t="str">
        <f>【参考】計算結果!$D$17</f>
        <v>実人数を入力してください</v>
      </c>
      <c r="AE2" s="643" t="str">
        <f>【参考】計算結果!$D$18</f>
        <v>実人数を入力してください</v>
      </c>
      <c r="AF2" s="643">
        <f>様式1!$F$17</f>
        <v>0</v>
      </c>
      <c r="AG2" s="643">
        <f>様式1!$F$51</f>
        <v>0</v>
      </c>
      <c r="AH2" s="644">
        <f>様式2!$AB$16</f>
        <v>0</v>
      </c>
      <c r="AI2" s="644">
        <f>様式2!$AB$20</f>
        <v>0</v>
      </c>
      <c r="AJ2" s="643">
        <f>様式3!$Q$16</f>
        <v>0</v>
      </c>
      <c r="AK2" s="643">
        <f>様式3!$Q$17</f>
        <v>0</v>
      </c>
      <c r="AL2" s="643">
        <f>様式3!$Q$18</f>
        <v>0</v>
      </c>
      <c r="AM2" s="643" t="str">
        <f>様式3!$AA$94</f>
        <v>実人数を入力してください</v>
      </c>
      <c r="AN2" s="643" t="str">
        <f>様式3!$AA$95</f>
        <v>実人数を入力してください</v>
      </c>
      <c r="AO2" s="643">
        <f>様式3!$AA$21</f>
        <v>0</v>
      </c>
      <c r="AP2" s="643" t="str">
        <f>様式3!$AF$15</f>
        <v>×</v>
      </c>
      <c r="AQ2" s="643" t="e">
        <f>様式4!$N$12</f>
        <v>#N/A</v>
      </c>
      <c r="AR2" s="643">
        <f>様式4!$N$14</f>
        <v>0</v>
      </c>
      <c r="AS2" s="643">
        <f>様式4!$N$15</f>
        <v>0</v>
      </c>
      <c r="AT2" s="643">
        <f>様式4!$W$12</f>
        <v>0</v>
      </c>
      <c r="AU2" s="643">
        <f>様式4!$W$14</f>
        <v>0</v>
      </c>
      <c r="AV2" s="643">
        <f>様式4!$W$15</f>
        <v>0</v>
      </c>
      <c r="AW2" s="643" t="str">
        <f>様式4!$AJ$11</f>
        <v/>
      </c>
      <c r="AX2" s="643" t="str">
        <f>様式4!$AJ$12</f>
        <v>○</v>
      </c>
      <c r="AY2" s="643" t="str">
        <f>様式4!$AJ$18</f>
        <v>○</v>
      </c>
      <c r="AZ2" s="643">
        <f>_xlfn.MAXIFS(様式4別添1!$X$11:$X$60,様式4別添1!$AI$11:$AI$60,1)</f>
        <v>0</v>
      </c>
      <c r="BA2" s="643">
        <f>_xlfn.MINIFS(様式4別添1!$X$11:$X$60,様式4別添1!$AI$11:$AI$60,1)</f>
        <v>0</v>
      </c>
      <c r="BB2" s="643">
        <f>_xlfn.MAXIFS(様式4別添1!$X$11:$X$60,様式4別添1!$AI$11:$AI$60,2)</f>
        <v>0</v>
      </c>
      <c r="BC2" s="643">
        <f>_xlfn.MINIFS(様式4別添1!$X$11:$X$60,様式4別添1!$AI$11:$AI$60,2)</f>
        <v>0</v>
      </c>
      <c r="BD2" s="643" t="str">
        <f>様式4別添1!$Y$63</f>
        <v/>
      </c>
      <c r="BE2" s="643" t="str">
        <f>様式4別添1!$AD$63</f>
        <v>○</v>
      </c>
      <c r="BF2" s="643" t="e">
        <f>様式5!$K$11</f>
        <v>#N/A</v>
      </c>
      <c r="BG2" s="643">
        <f>様式5!$T$11</f>
        <v>0</v>
      </c>
      <c r="BH2" s="643" t="str">
        <f>様式5!$B$15</f>
        <v>　</v>
      </c>
      <c r="BI2" s="643" t="str">
        <f>様式5!$B$16</f>
        <v>　</v>
      </c>
    </row>
  </sheetData>
  <sheetProtection algorithmName="SHA-512" hashValue="LcHXmq4lBvqovGNue0mAOaC/cMXM2Di9dHHTVzXoDRuCBBrYqAHRQ3HBMNVtdxg6J2DxWTRg2jr3Wrp2U4BgFw==" saltValue="Z75TcYvXrY81RX6J0ueswg==" spinCount="100000" sheet="1" objects="1" scenarios="1"/>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06A9D-8724-4238-BE6B-BF7E8838BA74}">
  <dimension ref="A1:L2"/>
  <sheetViews>
    <sheetView zoomScale="85" zoomScaleNormal="85" workbookViewId="0"/>
  </sheetViews>
  <sheetFormatPr defaultRowHeight="18.75"/>
  <cols>
    <col min="1" max="12" width="5.25" customWidth="1"/>
  </cols>
  <sheetData>
    <row r="1" spans="1:12" ht="163.5" customHeight="1">
      <c r="A1" s="642" t="s">
        <v>559</v>
      </c>
      <c r="B1" s="642" t="s">
        <v>560</v>
      </c>
      <c r="C1" s="642" t="s">
        <v>561</v>
      </c>
      <c r="D1" s="642" t="s">
        <v>620</v>
      </c>
      <c r="E1" s="642" t="s">
        <v>621</v>
      </c>
      <c r="F1" s="642" t="s">
        <v>622</v>
      </c>
      <c r="G1" s="642" t="s">
        <v>623</v>
      </c>
      <c r="H1" s="642" t="s">
        <v>624</v>
      </c>
      <c r="I1" s="642" t="s">
        <v>625</v>
      </c>
      <c r="J1" s="642" t="s">
        <v>626</v>
      </c>
      <c r="K1" s="642" t="s">
        <v>627</v>
      </c>
      <c r="L1" s="642" t="s">
        <v>630</v>
      </c>
    </row>
    <row r="2" spans="1:12">
      <c r="A2" s="643">
        <f>'0_基本情報'!$D$3</f>
        <v>0</v>
      </c>
      <c r="B2" s="643">
        <f>'0_基本情報'!$D$4</f>
        <v>0</v>
      </c>
      <c r="C2" s="643">
        <f>'0_基本情報'!$D$5</f>
        <v>0</v>
      </c>
      <c r="D2" s="643">
        <f>'2_区分12加算額計算表'!$D$5</f>
        <v>0</v>
      </c>
      <c r="E2" s="643">
        <f>'2_区分12加算額計算表'!$D$13</f>
        <v>0</v>
      </c>
      <c r="F2" s="643">
        <f>様式3!$F$27+様式3!$M$27+様式3!$T$27+様式3!$AA$27</f>
        <v>0</v>
      </c>
      <c r="G2" s="643">
        <f>'2_区分12加算額計算表'!F16</f>
        <v>0</v>
      </c>
      <c r="H2" s="643">
        <f>'2_区分12加算額計算表'!F17</f>
        <v>0</v>
      </c>
      <c r="I2" s="643">
        <f>'2_区分12加算額計算表'!F18</f>
        <v>0</v>
      </c>
      <c r="J2" s="643">
        <f>'2_区分12加算額計算表'!F19</f>
        <v>0</v>
      </c>
      <c r="K2" s="643">
        <f>'2_区分12加算額計算表'!F20</f>
        <v>0</v>
      </c>
      <c r="L2" s="643">
        <f>'2_区分12加算額計算表'!F21</f>
        <v>0</v>
      </c>
    </row>
  </sheetData>
  <sheetProtection algorithmName="SHA-512" hashValue="zaDj5JnymaRxRpZude8xjTbSFgtHDRghRVMr4pzpCbak48w0xJ1ma8BQl+QlK9gsgyLFDO9la8mqLxAz45WTIA==" saltValue="EUIyzXR2JOyv65+JpredAQ=="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516F4-4214-4134-9C03-74C05A615D1B}">
  <sheetPr>
    <pageSetUpPr fitToPage="1"/>
  </sheetPr>
  <dimension ref="A1:Q94"/>
  <sheetViews>
    <sheetView view="pageBreakPreview" zoomScale="70" zoomScaleNormal="100" zoomScaleSheetLayoutView="70" workbookViewId="0">
      <selection sqref="A1:Q1"/>
    </sheetView>
  </sheetViews>
  <sheetFormatPr defaultColWidth="9" defaultRowHeight="18.75"/>
  <cols>
    <col min="1" max="1" width="2.375" style="155" customWidth="1"/>
    <col min="2" max="2" width="1.625" style="155" customWidth="1"/>
    <col min="3" max="3" width="14.125" style="155" customWidth="1"/>
    <col min="4" max="4" width="6.875" style="155" customWidth="1"/>
    <col min="5" max="16" width="6.625" style="155" customWidth="1"/>
    <col min="17" max="17" width="7.5" style="155" customWidth="1"/>
    <col min="18" max="16384" width="9" style="155"/>
  </cols>
  <sheetData>
    <row r="1" spans="1:17" ht="40.5" customHeight="1">
      <c r="A1" s="676" t="s">
        <v>158</v>
      </c>
      <c r="B1" s="676"/>
      <c r="C1" s="676"/>
      <c r="D1" s="676"/>
      <c r="E1" s="676"/>
      <c r="F1" s="676"/>
      <c r="G1" s="676"/>
      <c r="H1" s="676"/>
      <c r="I1" s="676"/>
      <c r="J1" s="676"/>
      <c r="K1" s="676"/>
      <c r="L1" s="676"/>
      <c r="M1" s="676"/>
      <c r="N1" s="676"/>
      <c r="O1" s="676"/>
      <c r="P1" s="676"/>
      <c r="Q1" s="676"/>
    </row>
    <row r="2" spans="1:17" ht="18" customHeight="1" thickBot="1">
      <c r="B2" s="156"/>
      <c r="C2" s="156"/>
    </row>
    <row r="3" spans="1:17" ht="18" customHeight="1" thickBot="1">
      <c r="B3" s="156"/>
      <c r="C3" s="156"/>
      <c r="H3" s="677" t="s">
        <v>132</v>
      </c>
      <c r="I3" s="678"/>
      <c r="J3" s="678"/>
      <c r="K3" s="678"/>
      <c r="L3" s="679"/>
      <c r="M3" s="680">
        <f>'0_基本情報'!$D$4</f>
        <v>0</v>
      </c>
      <c r="N3" s="681"/>
      <c r="O3" s="681"/>
      <c r="P3" s="681"/>
      <c r="Q3" s="682"/>
    </row>
    <row r="4" spans="1:17" ht="18" customHeight="1">
      <c r="B4" s="156"/>
      <c r="C4" s="156"/>
      <c r="H4" s="157"/>
      <c r="I4" s="157"/>
      <c r="J4" s="157"/>
      <c r="K4" s="157"/>
      <c r="L4" s="157"/>
      <c r="M4" s="157"/>
      <c r="N4" s="157"/>
      <c r="O4" s="157"/>
      <c r="P4" s="157"/>
      <c r="Q4" s="157"/>
    </row>
    <row r="5" spans="1:17" ht="18" customHeight="1">
      <c r="B5" s="155" t="s">
        <v>133</v>
      </c>
      <c r="H5" s="157"/>
      <c r="I5" s="157"/>
      <c r="J5" s="157"/>
      <c r="K5" s="157"/>
      <c r="L5" s="157"/>
      <c r="M5" s="157"/>
      <c r="N5" s="157"/>
      <c r="O5" s="157"/>
      <c r="P5" s="157"/>
      <c r="Q5" s="157"/>
    </row>
    <row r="6" spans="1:17" ht="18" customHeight="1">
      <c r="B6" s="155" t="s">
        <v>134</v>
      </c>
      <c r="H6" s="157"/>
      <c r="I6" s="157"/>
      <c r="J6" s="157"/>
      <c r="K6" s="157"/>
      <c r="L6" s="157"/>
      <c r="M6" s="157"/>
      <c r="N6" s="157"/>
      <c r="O6" s="157"/>
      <c r="P6" s="157"/>
      <c r="Q6" s="157"/>
    </row>
    <row r="7" spans="1:17" ht="18" customHeight="1">
      <c r="B7" s="155" t="s">
        <v>135</v>
      </c>
      <c r="C7" s="158"/>
      <c r="H7" s="157"/>
      <c r="I7" s="157"/>
      <c r="J7" s="157"/>
      <c r="K7" s="157"/>
      <c r="L7" s="157"/>
      <c r="M7" s="157"/>
      <c r="N7" s="157"/>
      <c r="O7" s="157"/>
      <c r="P7" s="157"/>
      <c r="Q7" s="157"/>
    </row>
    <row r="8" spans="1:17" ht="18" customHeight="1">
      <c r="B8" s="158"/>
      <c r="C8" s="158"/>
      <c r="H8" s="157"/>
      <c r="I8" s="157"/>
      <c r="J8" s="157"/>
      <c r="K8" s="157"/>
      <c r="L8" s="157"/>
      <c r="M8" s="157"/>
      <c r="N8" s="157"/>
      <c r="O8" s="157"/>
      <c r="P8" s="157"/>
      <c r="Q8" s="157"/>
    </row>
    <row r="9" spans="1:17" ht="18" customHeight="1" thickBot="1">
      <c r="A9" s="159" t="s">
        <v>136</v>
      </c>
    </row>
    <row r="10" spans="1:17" ht="17.25" customHeight="1">
      <c r="B10" s="683" t="s">
        <v>137</v>
      </c>
      <c r="C10" s="684"/>
      <c r="D10" s="684"/>
      <c r="E10" s="160">
        <v>4</v>
      </c>
      <c r="F10" s="161">
        <v>5</v>
      </c>
      <c r="G10" s="161">
        <v>6</v>
      </c>
      <c r="H10" s="161">
        <v>7</v>
      </c>
      <c r="I10" s="161">
        <v>8</v>
      </c>
      <c r="J10" s="161">
        <v>9</v>
      </c>
      <c r="K10" s="161">
        <v>10</v>
      </c>
      <c r="L10" s="161">
        <v>11</v>
      </c>
      <c r="M10" s="161">
        <v>12</v>
      </c>
      <c r="N10" s="161">
        <v>1</v>
      </c>
      <c r="O10" s="161">
        <v>2</v>
      </c>
      <c r="P10" s="162">
        <v>3</v>
      </c>
      <c r="Q10" s="687" t="s">
        <v>138</v>
      </c>
    </row>
    <row r="11" spans="1:17" ht="17.25" customHeight="1">
      <c r="B11" s="685"/>
      <c r="C11" s="686"/>
      <c r="D11" s="686"/>
      <c r="E11" s="689" t="s">
        <v>139</v>
      </c>
      <c r="F11" s="690"/>
      <c r="G11" s="690"/>
      <c r="H11" s="690"/>
      <c r="I11" s="690"/>
      <c r="J11" s="690"/>
      <c r="K11" s="690"/>
      <c r="L11" s="690"/>
      <c r="M11" s="690"/>
      <c r="N11" s="690"/>
      <c r="O11" s="690"/>
      <c r="P11" s="691"/>
      <c r="Q11" s="688"/>
    </row>
    <row r="12" spans="1:17" ht="17.25" customHeight="1">
      <c r="B12" s="672" t="s">
        <v>140</v>
      </c>
      <c r="C12" s="692"/>
      <c r="D12" s="163" t="s">
        <v>141</v>
      </c>
      <c r="E12" s="164"/>
      <c r="F12" s="165"/>
      <c r="G12" s="165"/>
      <c r="H12" s="165"/>
      <c r="I12" s="165"/>
      <c r="J12" s="165"/>
      <c r="K12" s="165"/>
      <c r="L12" s="165"/>
      <c r="M12" s="165"/>
      <c r="N12" s="165"/>
      <c r="O12" s="165"/>
      <c r="P12" s="166"/>
      <c r="Q12" s="167">
        <f>ROUND(SUM(E12:P12)/12,0)</f>
        <v>0</v>
      </c>
    </row>
    <row r="13" spans="1:17" ht="17.25" customHeight="1">
      <c r="B13" s="693"/>
      <c r="C13" s="694"/>
      <c r="D13" s="168" t="s">
        <v>142</v>
      </c>
      <c r="E13" s="169"/>
      <c r="F13" s="170" t="str">
        <f>IFERROR(F12/$E12,"")</f>
        <v/>
      </c>
      <c r="G13" s="170" t="str">
        <f t="shared" ref="G13:P13" si="0">IFERROR(G12/$E12,"")</f>
        <v/>
      </c>
      <c r="H13" s="170" t="str">
        <f t="shared" si="0"/>
        <v/>
      </c>
      <c r="I13" s="170" t="str">
        <f t="shared" si="0"/>
        <v/>
      </c>
      <c r="J13" s="170" t="str">
        <f t="shared" si="0"/>
        <v/>
      </c>
      <c r="K13" s="170" t="str">
        <f t="shared" si="0"/>
        <v/>
      </c>
      <c r="L13" s="170" t="str">
        <f t="shared" si="0"/>
        <v/>
      </c>
      <c r="M13" s="170" t="str">
        <f t="shared" si="0"/>
        <v/>
      </c>
      <c r="N13" s="170" t="str">
        <f t="shared" si="0"/>
        <v/>
      </c>
      <c r="O13" s="170" t="str">
        <f t="shared" si="0"/>
        <v/>
      </c>
      <c r="P13" s="171" t="str">
        <f t="shared" si="0"/>
        <v/>
      </c>
      <c r="Q13" s="172" t="s">
        <v>143</v>
      </c>
    </row>
    <row r="14" spans="1:17" ht="17.25" customHeight="1">
      <c r="B14" s="672" t="s">
        <v>144</v>
      </c>
      <c r="C14" s="692"/>
      <c r="D14" s="163" t="s">
        <v>141</v>
      </c>
      <c r="E14" s="164"/>
      <c r="F14" s="165"/>
      <c r="G14" s="165"/>
      <c r="H14" s="165"/>
      <c r="I14" s="165"/>
      <c r="J14" s="165"/>
      <c r="K14" s="165"/>
      <c r="L14" s="165"/>
      <c r="M14" s="165"/>
      <c r="N14" s="165"/>
      <c r="O14" s="165"/>
      <c r="P14" s="166"/>
      <c r="Q14" s="167">
        <f>ROUND(SUM(E14:P14)/12,0)</f>
        <v>0</v>
      </c>
    </row>
    <row r="15" spans="1:17" ht="17.25" customHeight="1">
      <c r="B15" s="693"/>
      <c r="C15" s="694"/>
      <c r="D15" s="168" t="s">
        <v>142</v>
      </c>
      <c r="E15" s="169"/>
      <c r="F15" s="170" t="str">
        <f>IFERROR(F14/$E14,"")</f>
        <v/>
      </c>
      <c r="G15" s="170" t="str">
        <f t="shared" ref="G15:P15" si="1">IFERROR(G14/$E14,"")</f>
        <v/>
      </c>
      <c r="H15" s="170" t="str">
        <f t="shared" si="1"/>
        <v/>
      </c>
      <c r="I15" s="170" t="str">
        <f t="shared" si="1"/>
        <v/>
      </c>
      <c r="J15" s="170" t="str">
        <f t="shared" si="1"/>
        <v/>
      </c>
      <c r="K15" s="170" t="str">
        <f t="shared" si="1"/>
        <v/>
      </c>
      <c r="L15" s="170" t="str">
        <f t="shared" si="1"/>
        <v/>
      </c>
      <c r="M15" s="170" t="str">
        <f t="shared" si="1"/>
        <v/>
      </c>
      <c r="N15" s="170" t="str">
        <f t="shared" si="1"/>
        <v/>
      </c>
      <c r="O15" s="170" t="str">
        <f t="shared" si="1"/>
        <v/>
      </c>
      <c r="P15" s="171" t="str">
        <f t="shared" si="1"/>
        <v/>
      </c>
      <c r="Q15" s="172" t="s">
        <v>143</v>
      </c>
    </row>
    <row r="16" spans="1:17" ht="17.25" customHeight="1">
      <c r="B16" s="664" t="s">
        <v>145</v>
      </c>
      <c r="C16" s="665"/>
      <c r="D16" s="163" t="s">
        <v>141</v>
      </c>
      <c r="E16" s="164"/>
      <c r="F16" s="165"/>
      <c r="G16" s="165"/>
      <c r="H16" s="165"/>
      <c r="I16" s="165"/>
      <c r="J16" s="165"/>
      <c r="K16" s="165"/>
      <c r="L16" s="165"/>
      <c r="M16" s="165"/>
      <c r="N16" s="165"/>
      <c r="O16" s="165"/>
      <c r="P16" s="166"/>
      <c r="Q16" s="167">
        <f>ROUND(SUM(E16:P16)/12,0)</f>
        <v>0</v>
      </c>
    </row>
    <row r="17" spans="1:17" ht="17.25" customHeight="1">
      <c r="B17" s="664"/>
      <c r="C17" s="665"/>
      <c r="D17" s="168" t="s">
        <v>142</v>
      </c>
      <c r="E17" s="169"/>
      <c r="F17" s="170" t="str">
        <f>IFERROR(F16/$E16,"")</f>
        <v/>
      </c>
      <c r="G17" s="170" t="str">
        <f t="shared" ref="G17:P17" si="2">IFERROR(G16/$E16,"")</f>
        <v/>
      </c>
      <c r="H17" s="170" t="str">
        <f t="shared" si="2"/>
        <v/>
      </c>
      <c r="I17" s="170" t="str">
        <f t="shared" si="2"/>
        <v/>
      </c>
      <c r="J17" s="170" t="str">
        <f t="shared" si="2"/>
        <v/>
      </c>
      <c r="K17" s="170" t="str">
        <f t="shared" si="2"/>
        <v/>
      </c>
      <c r="L17" s="170" t="str">
        <f t="shared" si="2"/>
        <v/>
      </c>
      <c r="M17" s="170" t="str">
        <f t="shared" si="2"/>
        <v/>
      </c>
      <c r="N17" s="170" t="str">
        <f t="shared" si="2"/>
        <v/>
      </c>
      <c r="O17" s="170" t="str">
        <f t="shared" si="2"/>
        <v/>
      </c>
      <c r="P17" s="171" t="str">
        <f t="shared" si="2"/>
        <v/>
      </c>
      <c r="Q17" s="172"/>
    </row>
    <row r="18" spans="1:17" ht="17.25" customHeight="1">
      <c r="B18" s="672" t="s">
        <v>146</v>
      </c>
      <c r="C18" s="692"/>
      <c r="D18" s="163" t="s">
        <v>141</v>
      </c>
      <c r="E18" s="164"/>
      <c r="F18" s="165"/>
      <c r="G18" s="165"/>
      <c r="H18" s="165"/>
      <c r="I18" s="165"/>
      <c r="J18" s="165"/>
      <c r="K18" s="165"/>
      <c r="L18" s="165"/>
      <c r="M18" s="165"/>
      <c r="N18" s="165"/>
      <c r="O18" s="165"/>
      <c r="P18" s="166"/>
      <c r="Q18" s="167">
        <f>ROUND(SUM(E18:P18)/12,0)</f>
        <v>0</v>
      </c>
    </row>
    <row r="19" spans="1:17" ht="17.25" customHeight="1">
      <c r="B19" s="693"/>
      <c r="C19" s="695"/>
      <c r="D19" s="168" t="s">
        <v>142</v>
      </c>
      <c r="E19" s="169"/>
      <c r="F19" s="170" t="str">
        <f>IFERROR(F18/$E18,"")</f>
        <v/>
      </c>
      <c r="G19" s="170" t="str">
        <f t="shared" ref="G19:P19" si="3">IFERROR(G18/$E18,"")</f>
        <v/>
      </c>
      <c r="H19" s="170" t="str">
        <f t="shared" si="3"/>
        <v/>
      </c>
      <c r="I19" s="170" t="str">
        <f t="shared" si="3"/>
        <v/>
      </c>
      <c r="J19" s="170" t="str">
        <f t="shared" si="3"/>
        <v/>
      </c>
      <c r="K19" s="170" t="str">
        <f t="shared" si="3"/>
        <v/>
      </c>
      <c r="L19" s="170" t="str">
        <f t="shared" si="3"/>
        <v/>
      </c>
      <c r="M19" s="170" t="str">
        <f t="shared" si="3"/>
        <v/>
      </c>
      <c r="N19" s="170" t="str">
        <f t="shared" si="3"/>
        <v/>
      </c>
      <c r="O19" s="170" t="str">
        <f t="shared" si="3"/>
        <v/>
      </c>
      <c r="P19" s="171" t="str">
        <f t="shared" si="3"/>
        <v/>
      </c>
      <c r="Q19" s="172"/>
    </row>
    <row r="20" spans="1:17" ht="17.25" customHeight="1">
      <c r="B20" s="672" t="s">
        <v>147</v>
      </c>
      <c r="C20" s="692"/>
      <c r="D20" s="163" t="s">
        <v>141</v>
      </c>
      <c r="E20" s="164"/>
      <c r="F20" s="165"/>
      <c r="G20" s="165"/>
      <c r="H20" s="165"/>
      <c r="I20" s="165"/>
      <c r="J20" s="165"/>
      <c r="K20" s="165"/>
      <c r="L20" s="165"/>
      <c r="M20" s="165"/>
      <c r="N20" s="165"/>
      <c r="O20" s="165"/>
      <c r="P20" s="166"/>
      <c r="Q20" s="167">
        <f>ROUND(SUM(E20:P20)/12,0)</f>
        <v>0</v>
      </c>
    </row>
    <row r="21" spans="1:17" ht="17.25" customHeight="1">
      <c r="B21" s="693"/>
      <c r="C21" s="695"/>
      <c r="D21" s="168" t="s">
        <v>142</v>
      </c>
      <c r="E21" s="169"/>
      <c r="F21" s="170" t="str">
        <f>IFERROR(F20/$E20,"")</f>
        <v/>
      </c>
      <c r="G21" s="170" t="str">
        <f t="shared" ref="G21:P21" si="4">IFERROR(G20/$E20,"")</f>
        <v/>
      </c>
      <c r="H21" s="170" t="str">
        <f t="shared" si="4"/>
        <v/>
      </c>
      <c r="I21" s="170" t="str">
        <f t="shared" si="4"/>
        <v/>
      </c>
      <c r="J21" s="170" t="str">
        <f t="shared" si="4"/>
        <v/>
      </c>
      <c r="K21" s="170" t="str">
        <f t="shared" si="4"/>
        <v/>
      </c>
      <c r="L21" s="170" t="str">
        <f t="shared" si="4"/>
        <v/>
      </c>
      <c r="M21" s="170" t="str">
        <f t="shared" si="4"/>
        <v/>
      </c>
      <c r="N21" s="170" t="str">
        <f t="shared" si="4"/>
        <v/>
      </c>
      <c r="O21" s="170" t="str">
        <f t="shared" si="4"/>
        <v/>
      </c>
      <c r="P21" s="171" t="str">
        <f t="shared" si="4"/>
        <v/>
      </c>
      <c r="Q21" s="172"/>
    </row>
    <row r="22" spans="1:17" ht="17.25" customHeight="1">
      <c r="B22" s="672" t="s">
        <v>148</v>
      </c>
      <c r="C22" s="673"/>
      <c r="D22" s="163" t="s">
        <v>141</v>
      </c>
      <c r="E22" s="164"/>
      <c r="F22" s="165"/>
      <c r="G22" s="165"/>
      <c r="H22" s="165"/>
      <c r="I22" s="165"/>
      <c r="J22" s="165"/>
      <c r="K22" s="165"/>
      <c r="L22" s="165"/>
      <c r="M22" s="165"/>
      <c r="N22" s="165"/>
      <c r="O22" s="165"/>
      <c r="P22" s="166"/>
      <c r="Q22" s="167">
        <f>ROUND(SUM(E22:P22)/12,0)</f>
        <v>0</v>
      </c>
    </row>
    <row r="23" spans="1:17" ht="17.25" customHeight="1" thickBot="1">
      <c r="B23" s="674"/>
      <c r="C23" s="675"/>
      <c r="D23" s="173" t="s">
        <v>142</v>
      </c>
      <c r="E23" s="174"/>
      <c r="F23" s="175" t="str">
        <f>IFERROR(F22/$E22,"")</f>
        <v/>
      </c>
      <c r="G23" s="175" t="str">
        <f t="shared" ref="G23:P23" si="5">IFERROR(G22/$E22,"")</f>
        <v/>
      </c>
      <c r="H23" s="175" t="str">
        <f t="shared" si="5"/>
        <v/>
      </c>
      <c r="I23" s="175" t="str">
        <f t="shared" si="5"/>
        <v/>
      </c>
      <c r="J23" s="175" t="str">
        <f t="shared" si="5"/>
        <v/>
      </c>
      <c r="K23" s="175" t="str">
        <f t="shared" si="5"/>
        <v/>
      </c>
      <c r="L23" s="175" t="str">
        <f t="shared" si="5"/>
        <v/>
      </c>
      <c r="M23" s="175" t="str">
        <f t="shared" si="5"/>
        <v/>
      </c>
      <c r="N23" s="175" t="str">
        <f t="shared" si="5"/>
        <v/>
      </c>
      <c r="O23" s="175" t="str">
        <f t="shared" si="5"/>
        <v/>
      </c>
      <c r="P23" s="176" t="str">
        <f t="shared" si="5"/>
        <v/>
      </c>
      <c r="Q23" s="177"/>
    </row>
    <row r="24" spans="1:17" ht="17.25" customHeight="1" thickTop="1" thickBot="1">
      <c r="B24" s="668" t="s">
        <v>149</v>
      </c>
      <c r="C24" s="669"/>
      <c r="D24" s="178"/>
      <c r="E24" s="179">
        <f>SUM(E12,E14,E16,E18,E20,E22)</f>
        <v>0</v>
      </c>
      <c r="F24" s="180">
        <f>SUM(F12,F14,F16,F18,F20,F22)</f>
        <v>0</v>
      </c>
      <c r="G24" s="180">
        <f>SUM(G12,G14,G16,G18,G20,G22)</f>
        <v>0</v>
      </c>
      <c r="H24" s="180">
        <f>SUM(H12,H14,H16,H18,H20,H22)</f>
        <v>0</v>
      </c>
      <c r="I24" s="180"/>
      <c r="J24" s="180"/>
      <c r="K24" s="180"/>
      <c r="L24" s="180"/>
      <c r="M24" s="180"/>
      <c r="N24" s="180"/>
      <c r="O24" s="180"/>
      <c r="P24" s="181"/>
      <c r="Q24" s="182">
        <f>SUM(Q12,Q14,Q16,Q18,Q20,Q22)</f>
        <v>0</v>
      </c>
    </row>
    <row r="25" spans="1:17" ht="17.25" customHeight="1">
      <c r="B25" s="157"/>
      <c r="C25" s="157"/>
      <c r="D25" s="157"/>
      <c r="F25" s="183"/>
      <c r="G25" s="183"/>
      <c r="H25" s="183"/>
      <c r="I25" s="183"/>
      <c r="J25" s="183"/>
      <c r="K25" s="183"/>
      <c r="L25" s="183"/>
      <c r="M25" s="183"/>
      <c r="N25" s="183"/>
      <c r="O25" s="183"/>
      <c r="P25" s="183"/>
    </row>
    <row r="26" spans="1:17" ht="17.25" customHeight="1">
      <c r="B26" s="157"/>
      <c r="C26" s="157"/>
      <c r="D26" s="157"/>
      <c r="F26" s="183"/>
      <c r="G26" s="183"/>
      <c r="H26" s="183"/>
      <c r="I26" s="183"/>
      <c r="J26" s="183"/>
      <c r="K26" s="183"/>
      <c r="L26" s="183"/>
      <c r="M26" s="183"/>
      <c r="N26" s="183"/>
      <c r="O26" s="183"/>
      <c r="P26" s="183"/>
    </row>
    <row r="27" spans="1:17" ht="17.25" customHeight="1" thickBot="1">
      <c r="A27" s="159" t="s">
        <v>150</v>
      </c>
      <c r="E27" s="184"/>
    </row>
    <row r="28" spans="1:17" ht="17.25" customHeight="1">
      <c r="B28" s="648" t="s">
        <v>151</v>
      </c>
      <c r="C28" s="649"/>
      <c r="D28" s="650"/>
      <c r="E28" s="160">
        <v>4</v>
      </c>
      <c r="F28" s="185">
        <v>5</v>
      </c>
      <c r="G28" s="185">
        <v>6</v>
      </c>
      <c r="H28" s="162">
        <v>7</v>
      </c>
      <c r="I28" s="161">
        <v>8</v>
      </c>
      <c r="J28" s="161">
        <v>9</v>
      </c>
      <c r="K28" s="186">
        <v>10</v>
      </c>
      <c r="L28" s="161">
        <v>11</v>
      </c>
      <c r="M28" s="161">
        <v>12</v>
      </c>
      <c r="N28" s="161">
        <v>1</v>
      </c>
      <c r="O28" s="161">
        <v>2</v>
      </c>
      <c r="P28" s="162">
        <v>3</v>
      </c>
      <c r="Q28" s="654" t="s">
        <v>138</v>
      </c>
    </row>
    <row r="29" spans="1:17" ht="17.25" customHeight="1">
      <c r="B29" s="651"/>
      <c r="C29" s="652"/>
      <c r="D29" s="653"/>
      <c r="E29" s="656" t="s">
        <v>139</v>
      </c>
      <c r="F29" s="657"/>
      <c r="G29" s="657"/>
      <c r="H29" s="658"/>
      <c r="I29" s="659" t="s">
        <v>152</v>
      </c>
      <c r="J29" s="660"/>
      <c r="K29" s="660"/>
      <c r="L29" s="660"/>
      <c r="M29" s="660"/>
      <c r="N29" s="660"/>
      <c r="O29" s="660"/>
      <c r="P29" s="661"/>
      <c r="Q29" s="655"/>
    </row>
    <row r="30" spans="1:17" ht="18" customHeight="1">
      <c r="B30" s="662" t="str">
        <f>$B$12</f>
        <v>５歳児</v>
      </c>
      <c r="C30" s="663"/>
      <c r="D30" s="187" t="s">
        <v>141</v>
      </c>
      <c r="E30" s="188"/>
      <c r="F30" s="189"/>
      <c r="G30" s="189"/>
      <c r="H30" s="190"/>
      <c r="I30" s="191" t="str">
        <f t="shared" ref="I30:P30" si="6">IFERROR($E$30*I13,"")</f>
        <v/>
      </c>
      <c r="J30" s="191" t="str">
        <f t="shared" si="6"/>
        <v/>
      </c>
      <c r="K30" s="191" t="str">
        <f t="shared" si="6"/>
        <v/>
      </c>
      <c r="L30" s="191" t="str">
        <f t="shared" si="6"/>
        <v/>
      </c>
      <c r="M30" s="191" t="str">
        <f t="shared" si="6"/>
        <v/>
      </c>
      <c r="N30" s="191" t="str">
        <f t="shared" si="6"/>
        <v/>
      </c>
      <c r="O30" s="191" t="str">
        <f t="shared" si="6"/>
        <v/>
      </c>
      <c r="P30" s="192" t="str">
        <f t="shared" si="6"/>
        <v/>
      </c>
      <c r="Q30" s="193">
        <f t="shared" ref="Q30:Q35" si="7">ROUND(SUM(E30:P30)/12,0)</f>
        <v>0</v>
      </c>
    </row>
    <row r="31" spans="1:17" ht="18" customHeight="1">
      <c r="B31" s="662" t="str">
        <f>$B$14</f>
        <v>４歳児</v>
      </c>
      <c r="C31" s="663"/>
      <c r="D31" s="187" t="s">
        <v>141</v>
      </c>
      <c r="E31" s="188"/>
      <c r="F31" s="189"/>
      <c r="G31" s="189"/>
      <c r="H31" s="190"/>
      <c r="I31" s="191" t="str">
        <f t="shared" ref="I31:P31" si="8">IFERROR($E$31*I15,"")</f>
        <v/>
      </c>
      <c r="J31" s="191" t="str">
        <f t="shared" si="8"/>
        <v/>
      </c>
      <c r="K31" s="191" t="str">
        <f t="shared" si="8"/>
        <v/>
      </c>
      <c r="L31" s="191" t="str">
        <f t="shared" si="8"/>
        <v/>
      </c>
      <c r="M31" s="191" t="str">
        <f t="shared" si="8"/>
        <v/>
      </c>
      <c r="N31" s="191" t="str">
        <f t="shared" si="8"/>
        <v/>
      </c>
      <c r="O31" s="191" t="str">
        <f t="shared" si="8"/>
        <v/>
      </c>
      <c r="P31" s="192" t="str">
        <f t="shared" si="8"/>
        <v/>
      </c>
      <c r="Q31" s="193">
        <f t="shared" si="7"/>
        <v>0</v>
      </c>
    </row>
    <row r="32" spans="1:17" ht="18" customHeight="1">
      <c r="B32" s="672" t="str">
        <f>$B$16</f>
        <v>３歳児</v>
      </c>
      <c r="C32" s="673"/>
      <c r="D32" s="194" t="s">
        <v>141</v>
      </c>
      <c r="E32" s="188"/>
      <c r="F32" s="189"/>
      <c r="G32" s="189"/>
      <c r="H32" s="190"/>
      <c r="I32" s="191" t="str">
        <f t="shared" ref="I32:P32" si="9">IFERROR($E$32*I17,"")</f>
        <v/>
      </c>
      <c r="J32" s="191" t="str">
        <f t="shared" si="9"/>
        <v/>
      </c>
      <c r="K32" s="191" t="str">
        <f t="shared" si="9"/>
        <v/>
      </c>
      <c r="L32" s="191" t="str">
        <f t="shared" si="9"/>
        <v/>
      </c>
      <c r="M32" s="191" t="str">
        <f t="shared" si="9"/>
        <v/>
      </c>
      <c r="N32" s="191" t="str">
        <f t="shared" si="9"/>
        <v/>
      </c>
      <c r="O32" s="191" t="str">
        <f t="shared" si="9"/>
        <v/>
      </c>
      <c r="P32" s="192" t="str">
        <f t="shared" si="9"/>
        <v/>
      </c>
      <c r="Q32" s="193">
        <f t="shared" si="7"/>
        <v>0</v>
      </c>
    </row>
    <row r="33" spans="1:17" ht="18" customHeight="1">
      <c r="B33" s="662" t="str">
        <f>$B$18</f>
        <v>２歳児</v>
      </c>
      <c r="C33" s="663"/>
      <c r="D33" s="187" t="s">
        <v>141</v>
      </c>
      <c r="E33" s="188"/>
      <c r="F33" s="195"/>
      <c r="G33" s="195"/>
      <c r="H33" s="190"/>
      <c r="I33" s="191" t="str">
        <f t="shared" ref="I33:P33" si="10">IFERROR($E$33*I19,"")</f>
        <v/>
      </c>
      <c r="J33" s="191" t="str">
        <f t="shared" si="10"/>
        <v/>
      </c>
      <c r="K33" s="191" t="str">
        <f t="shared" si="10"/>
        <v/>
      </c>
      <c r="L33" s="191" t="str">
        <f t="shared" si="10"/>
        <v/>
      </c>
      <c r="M33" s="191" t="str">
        <f t="shared" si="10"/>
        <v/>
      </c>
      <c r="N33" s="191" t="str">
        <f t="shared" si="10"/>
        <v/>
      </c>
      <c r="O33" s="191" t="str">
        <f t="shared" si="10"/>
        <v/>
      </c>
      <c r="P33" s="192" t="str">
        <f t="shared" si="10"/>
        <v/>
      </c>
      <c r="Q33" s="193">
        <f t="shared" si="7"/>
        <v>0</v>
      </c>
    </row>
    <row r="34" spans="1:17" ht="18" customHeight="1">
      <c r="B34" s="662" t="str">
        <f>$B$20</f>
        <v>１歳児</v>
      </c>
      <c r="C34" s="663"/>
      <c r="D34" s="187" t="s">
        <v>141</v>
      </c>
      <c r="E34" s="188"/>
      <c r="F34" s="195"/>
      <c r="G34" s="195"/>
      <c r="H34" s="190"/>
      <c r="I34" s="191" t="str">
        <f t="shared" ref="I34:P34" si="11">IFERROR($E$34*I21,"")</f>
        <v/>
      </c>
      <c r="J34" s="191" t="str">
        <f t="shared" si="11"/>
        <v/>
      </c>
      <c r="K34" s="191" t="str">
        <f t="shared" si="11"/>
        <v/>
      </c>
      <c r="L34" s="191" t="str">
        <f t="shared" si="11"/>
        <v/>
      </c>
      <c r="M34" s="191" t="str">
        <f t="shared" si="11"/>
        <v/>
      </c>
      <c r="N34" s="191" t="str">
        <f t="shared" si="11"/>
        <v/>
      </c>
      <c r="O34" s="191" t="str">
        <f t="shared" si="11"/>
        <v/>
      </c>
      <c r="P34" s="192" t="str">
        <f t="shared" si="11"/>
        <v/>
      </c>
      <c r="Q34" s="193">
        <f t="shared" si="7"/>
        <v>0</v>
      </c>
    </row>
    <row r="35" spans="1:17" ht="18" customHeight="1" thickBot="1">
      <c r="B35" s="666" t="str">
        <f>$B$22</f>
        <v>０歳児</v>
      </c>
      <c r="C35" s="667"/>
      <c r="D35" s="196" t="s">
        <v>141</v>
      </c>
      <c r="E35" s="197"/>
      <c r="F35" s="198"/>
      <c r="G35" s="198"/>
      <c r="H35" s="199"/>
      <c r="I35" s="200" t="str">
        <f t="shared" ref="I35:P35" si="12">IFERROR($E$35*I23,"")</f>
        <v/>
      </c>
      <c r="J35" s="200" t="str">
        <f t="shared" si="12"/>
        <v/>
      </c>
      <c r="K35" s="200" t="str">
        <f t="shared" si="12"/>
        <v/>
      </c>
      <c r="L35" s="200" t="str">
        <f t="shared" si="12"/>
        <v/>
      </c>
      <c r="M35" s="200" t="str">
        <f t="shared" si="12"/>
        <v/>
      </c>
      <c r="N35" s="200" t="str">
        <f t="shared" si="12"/>
        <v/>
      </c>
      <c r="O35" s="200" t="str">
        <f t="shared" si="12"/>
        <v/>
      </c>
      <c r="P35" s="201" t="str">
        <f t="shared" si="12"/>
        <v/>
      </c>
      <c r="Q35" s="202">
        <f t="shared" si="7"/>
        <v>0</v>
      </c>
    </row>
    <row r="36" spans="1:17" ht="18" customHeight="1" thickTop="1" thickBot="1">
      <c r="B36" s="670" t="s">
        <v>149</v>
      </c>
      <c r="C36" s="671"/>
      <c r="D36" s="203"/>
      <c r="E36" s="204">
        <f>SUM(E30:E35)</f>
        <v>0</v>
      </c>
      <c r="F36" s="205">
        <f t="shared" ref="F36:H36" si="13">SUM(F30:F35)</f>
        <v>0</v>
      </c>
      <c r="G36" s="206">
        <f t="shared" si="13"/>
        <v>0</v>
      </c>
      <c r="H36" s="207">
        <f t="shared" si="13"/>
        <v>0</v>
      </c>
      <c r="I36" s="208"/>
      <c r="J36" s="209"/>
      <c r="K36" s="209"/>
      <c r="L36" s="209"/>
      <c r="M36" s="209"/>
      <c r="N36" s="209"/>
      <c r="O36" s="209"/>
      <c r="P36" s="210"/>
      <c r="Q36" s="211">
        <f>SUM(Q30:Q35)</f>
        <v>0</v>
      </c>
    </row>
    <row r="37" spans="1:17" ht="17.25" customHeight="1">
      <c r="B37" s="212" t="s">
        <v>153</v>
      </c>
    </row>
    <row r="38" spans="1:17" ht="17.25" customHeight="1"/>
    <row r="39" spans="1:17" ht="17.25" customHeight="1"/>
    <row r="40" spans="1:17" ht="17.25" customHeight="1"/>
    <row r="41" spans="1:17" ht="17.25" customHeight="1"/>
    <row r="42" spans="1:17" ht="17.25" customHeight="1" thickBot="1">
      <c r="A42" s="159" t="s">
        <v>154</v>
      </c>
      <c r="E42" s="184"/>
    </row>
    <row r="43" spans="1:17" ht="17.25" customHeight="1">
      <c r="B43" s="648" t="s">
        <v>151</v>
      </c>
      <c r="C43" s="649"/>
      <c r="D43" s="650"/>
      <c r="E43" s="160">
        <v>4</v>
      </c>
      <c r="F43" s="185">
        <v>5</v>
      </c>
      <c r="G43" s="185">
        <v>6</v>
      </c>
      <c r="H43" s="162">
        <v>7</v>
      </c>
      <c r="I43" s="161">
        <v>8</v>
      </c>
      <c r="J43" s="161">
        <v>9</v>
      </c>
      <c r="K43" s="186">
        <v>10</v>
      </c>
      <c r="L43" s="161">
        <v>11</v>
      </c>
      <c r="M43" s="161">
        <v>12</v>
      </c>
      <c r="N43" s="161">
        <v>1</v>
      </c>
      <c r="O43" s="161">
        <v>2</v>
      </c>
      <c r="P43" s="162">
        <v>3</v>
      </c>
      <c r="Q43" s="654" t="s">
        <v>138</v>
      </c>
    </row>
    <row r="44" spans="1:17" ht="17.25" customHeight="1">
      <c r="B44" s="651"/>
      <c r="C44" s="652"/>
      <c r="D44" s="653"/>
      <c r="E44" s="656" t="s">
        <v>139</v>
      </c>
      <c r="F44" s="657"/>
      <c r="G44" s="657"/>
      <c r="H44" s="658"/>
      <c r="I44" s="659" t="s">
        <v>155</v>
      </c>
      <c r="J44" s="660"/>
      <c r="K44" s="660"/>
      <c r="L44" s="660"/>
      <c r="M44" s="660"/>
      <c r="N44" s="660"/>
      <c r="O44" s="660"/>
      <c r="P44" s="661"/>
      <c r="Q44" s="655"/>
    </row>
    <row r="45" spans="1:17" ht="18" customHeight="1">
      <c r="B45" s="662" t="str">
        <f>$B$12</f>
        <v>５歳児</v>
      </c>
      <c r="C45" s="663"/>
      <c r="D45" s="213" t="s">
        <v>141</v>
      </c>
      <c r="E45" s="214">
        <f t="shared" ref="E45:H50" si="14">E30</f>
        <v>0</v>
      </c>
      <c r="F45" s="215">
        <f t="shared" si="14"/>
        <v>0</v>
      </c>
      <c r="G45" s="215">
        <f t="shared" si="14"/>
        <v>0</v>
      </c>
      <c r="H45" s="216">
        <f t="shared" si="14"/>
        <v>0</v>
      </c>
      <c r="I45" s="189"/>
      <c r="J45" s="189"/>
      <c r="K45" s="189"/>
      <c r="L45" s="189"/>
      <c r="M45" s="189"/>
      <c r="N45" s="189"/>
      <c r="O45" s="189"/>
      <c r="P45" s="190"/>
      <c r="Q45" s="193">
        <f t="shared" ref="Q45:Q50" si="15">ROUND(SUM(E45:P45)/12,0)</f>
        <v>0</v>
      </c>
    </row>
    <row r="46" spans="1:17" ht="18" customHeight="1">
      <c r="B46" s="662" t="str">
        <f>$B$14</f>
        <v>４歳児</v>
      </c>
      <c r="C46" s="663"/>
      <c r="D46" s="213" t="s">
        <v>141</v>
      </c>
      <c r="E46" s="214">
        <f t="shared" si="14"/>
        <v>0</v>
      </c>
      <c r="F46" s="215">
        <f t="shared" si="14"/>
        <v>0</v>
      </c>
      <c r="G46" s="215">
        <f t="shared" si="14"/>
        <v>0</v>
      </c>
      <c r="H46" s="216">
        <f t="shared" si="14"/>
        <v>0</v>
      </c>
      <c r="I46" s="189"/>
      <c r="J46" s="189"/>
      <c r="K46" s="189"/>
      <c r="L46" s="189"/>
      <c r="M46" s="189"/>
      <c r="N46" s="189"/>
      <c r="O46" s="189"/>
      <c r="P46" s="190"/>
      <c r="Q46" s="193">
        <f t="shared" si="15"/>
        <v>0</v>
      </c>
    </row>
    <row r="47" spans="1:17" ht="18" customHeight="1">
      <c r="B47" s="664" t="str">
        <f>$B$16</f>
        <v>３歳児</v>
      </c>
      <c r="C47" s="665"/>
      <c r="D47" s="213" t="s">
        <v>141</v>
      </c>
      <c r="E47" s="214">
        <f t="shared" si="14"/>
        <v>0</v>
      </c>
      <c r="F47" s="215">
        <f t="shared" si="14"/>
        <v>0</v>
      </c>
      <c r="G47" s="215">
        <f t="shared" si="14"/>
        <v>0</v>
      </c>
      <c r="H47" s="216">
        <f t="shared" si="14"/>
        <v>0</v>
      </c>
      <c r="I47" s="189"/>
      <c r="J47" s="189"/>
      <c r="K47" s="189"/>
      <c r="L47" s="189"/>
      <c r="M47" s="189"/>
      <c r="N47" s="189"/>
      <c r="O47" s="189"/>
      <c r="P47" s="190"/>
      <c r="Q47" s="193">
        <f t="shared" si="15"/>
        <v>0</v>
      </c>
    </row>
    <row r="48" spans="1:17" ht="18" customHeight="1">
      <c r="B48" s="662" t="str">
        <f>$B$18</f>
        <v>２歳児</v>
      </c>
      <c r="C48" s="663"/>
      <c r="D48" s="213" t="s">
        <v>141</v>
      </c>
      <c r="E48" s="214">
        <f t="shared" si="14"/>
        <v>0</v>
      </c>
      <c r="F48" s="217">
        <f t="shared" si="14"/>
        <v>0</v>
      </c>
      <c r="G48" s="217">
        <f t="shared" si="14"/>
        <v>0</v>
      </c>
      <c r="H48" s="216">
        <f t="shared" si="14"/>
        <v>0</v>
      </c>
      <c r="I48" s="189"/>
      <c r="J48" s="189"/>
      <c r="K48" s="189"/>
      <c r="L48" s="189"/>
      <c r="M48" s="189"/>
      <c r="N48" s="189"/>
      <c r="O48" s="189"/>
      <c r="P48" s="190"/>
      <c r="Q48" s="193">
        <f t="shared" si="15"/>
        <v>0</v>
      </c>
    </row>
    <row r="49" spans="2:17" ht="18" customHeight="1">
      <c r="B49" s="662" t="str">
        <f>$B$20</f>
        <v>１歳児</v>
      </c>
      <c r="C49" s="663"/>
      <c r="D49" s="213" t="s">
        <v>141</v>
      </c>
      <c r="E49" s="214">
        <f t="shared" si="14"/>
        <v>0</v>
      </c>
      <c r="F49" s="217">
        <f t="shared" si="14"/>
        <v>0</v>
      </c>
      <c r="G49" s="217">
        <f t="shared" si="14"/>
        <v>0</v>
      </c>
      <c r="H49" s="216">
        <f t="shared" si="14"/>
        <v>0</v>
      </c>
      <c r="I49" s="189"/>
      <c r="J49" s="189"/>
      <c r="K49" s="189"/>
      <c r="L49" s="189"/>
      <c r="M49" s="189"/>
      <c r="N49" s="189"/>
      <c r="O49" s="189"/>
      <c r="P49" s="190"/>
      <c r="Q49" s="193">
        <f t="shared" si="15"/>
        <v>0</v>
      </c>
    </row>
    <row r="50" spans="2:17" ht="18" customHeight="1" thickBot="1">
      <c r="B50" s="666" t="str">
        <f>$B$22</f>
        <v>０歳児</v>
      </c>
      <c r="C50" s="667"/>
      <c r="D50" s="218" t="s">
        <v>141</v>
      </c>
      <c r="E50" s="219">
        <f t="shared" si="14"/>
        <v>0</v>
      </c>
      <c r="F50" s="220">
        <f t="shared" si="14"/>
        <v>0</v>
      </c>
      <c r="G50" s="220">
        <f t="shared" si="14"/>
        <v>0</v>
      </c>
      <c r="H50" s="221">
        <f t="shared" si="14"/>
        <v>0</v>
      </c>
      <c r="I50" s="222"/>
      <c r="J50" s="222"/>
      <c r="K50" s="222"/>
      <c r="L50" s="222"/>
      <c r="M50" s="222"/>
      <c r="N50" s="222"/>
      <c r="O50" s="222"/>
      <c r="P50" s="199"/>
      <c r="Q50" s="202">
        <f t="shared" si="15"/>
        <v>0</v>
      </c>
    </row>
    <row r="51" spans="2:17" ht="18" customHeight="1" thickTop="1" thickBot="1">
      <c r="B51" s="668" t="s">
        <v>149</v>
      </c>
      <c r="C51" s="669"/>
      <c r="D51" s="223"/>
      <c r="E51" s="204">
        <f>SUM(E45:E47,E48:E50)</f>
        <v>0</v>
      </c>
      <c r="F51" s="205">
        <f>SUM(F45:F47,F48:F50)</f>
        <v>0</v>
      </c>
      <c r="G51" s="206">
        <f>SUM(G45:G47,G48:G50)</f>
        <v>0</v>
      </c>
      <c r="H51" s="224">
        <f>SUM(H45:H47,H48:H50)</f>
        <v>0</v>
      </c>
      <c r="I51" s="204"/>
      <c r="J51" s="180"/>
      <c r="K51" s="180"/>
      <c r="L51" s="180"/>
      <c r="M51" s="180"/>
      <c r="N51" s="180"/>
      <c r="O51" s="180"/>
      <c r="P51" s="181"/>
      <c r="Q51" s="211">
        <f>SUM(Q45:Q50)</f>
        <v>0</v>
      </c>
    </row>
    <row r="52" spans="2:17" ht="17.25" customHeight="1">
      <c r="B52" s="212" t="s">
        <v>153</v>
      </c>
      <c r="E52" s="225"/>
      <c r="F52" s="225"/>
      <c r="G52" s="225"/>
      <c r="H52" s="225"/>
      <c r="I52" s="225"/>
      <c r="J52" s="225"/>
      <c r="K52" s="225"/>
      <c r="L52" s="225"/>
      <c r="M52" s="225"/>
      <c r="N52" s="225"/>
      <c r="O52" s="225"/>
      <c r="P52" s="225"/>
      <c r="Q52" s="225"/>
    </row>
    <row r="53" spans="2:17" ht="17.25" customHeight="1">
      <c r="E53" s="225"/>
      <c r="F53" s="225"/>
      <c r="G53" s="225"/>
      <c r="H53" s="225"/>
      <c r="I53" s="225"/>
      <c r="J53" s="225"/>
      <c r="K53" s="225"/>
      <c r="L53" s="225"/>
      <c r="M53" s="225"/>
      <c r="N53" s="225"/>
      <c r="O53" s="225"/>
      <c r="P53" s="225"/>
      <c r="Q53" s="225"/>
    </row>
    <row r="54" spans="2:17" ht="17.25" customHeight="1" thickBot="1">
      <c r="B54" s="226" t="s">
        <v>156</v>
      </c>
      <c r="C54" s="227"/>
    </row>
    <row r="55" spans="2:17" ht="94.5" customHeight="1" thickBot="1">
      <c r="B55" s="645" t="s">
        <v>157</v>
      </c>
      <c r="C55" s="646"/>
      <c r="D55" s="646"/>
      <c r="E55" s="646"/>
      <c r="F55" s="646"/>
      <c r="G55" s="646"/>
      <c r="H55" s="646"/>
      <c r="I55" s="646"/>
      <c r="J55" s="646"/>
      <c r="K55" s="646"/>
      <c r="L55" s="646"/>
      <c r="M55" s="646"/>
      <c r="N55" s="646"/>
      <c r="O55" s="646"/>
      <c r="P55" s="646"/>
      <c r="Q55" s="647"/>
    </row>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sheetData>
  <sheetProtection algorithmName="SHA-512" hashValue="Zt+1y7TnoblNtTkOe3nZajmPfHYvkZZ0/iY2tDmi6g0Ee/d0EfgjlJ9+vrlmv/3a16AEMi6oEk/KQ/Zslyhf5g==" saltValue="DBRjU7ZGq7+4bk3D2WHEQQ==" spinCount="100000" sheet="1" objects="1" scenarios="1"/>
  <mergeCells count="36">
    <mergeCell ref="B22:C23"/>
    <mergeCell ref="A1:Q1"/>
    <mergeCell ref="H3:L3"/>
    <mergeCell ref="M3:Q3"/>
    <mergeCell ref="B10:D11"/>
    <mergeCell ref="Q10:Q11"/>
    <mergeCell ref="E11:P11"/>
    <mergeCell ref="B12:C13"/>
    <mergeCell ref="B14:C15"/>
    <mergeCell ref="B16:C17"/>
    <mergeCell ref="B18:C19"/>
    <mergeCell ref="B20:C21"/>
    <mergeCell ref="B36:C36"/>
    <mergeCell ref="B24:C24"/>
    <mergeCell ref="B28:D29"/>
    <mergeCell ref="Q28:Q29"/>
    <mergeCell ref="E29:H29"/>
    <mergeCell ref="I29:P29"/>
    <mergeCell ref="B30:C30"/>
    <mergeCell ref="B31:C31"/>
    <mergeCell ref="B32:C32"/>
    <mergeCell ref="B33:C33"/>
    <mergeCell ref="B34:C34"/>
    <mergeCell ref="B35:C35"/>
    <mergeCell ref="B55:Q55"/>
    <mergeCell ref="B43:D44"/>
    <mergeCell ref="Q43:Q44"/>
    <mergeCell ref="E44:H44"/>
    <mergeCell ref="I44:P44"/>
    <mergeCell ref="B45:C45"/>
    <mergeCell ref="B46:C46"/>
    <mergeCell ref="B47:C47"/>
    <mergeCell ref="B48:C48"/>
    <mergeCell ref="B49:C49"/>
    <mergeCell ref="B50:C50"/>
    <mergeCell ref="B51:C51"/>
  </mergeCells>
  <phoneticPr fontId="4"/>
  <dataValidations count="1">
    <dataValidation type="whole" allowBlank="1" showInputMessage="1" showErrorMessage="1" sqref="E12:P12 E14:P14 E16:P16 E18:P18 E20:P20 E22:P22 E30:H35 I45:P50" xr:uid="{E8CB979F-9163-43F1-8457-A92B4231F656}">
      <formula1>0</formula1>
      <formula2>1000</formula2>
    </dataValidation>
  </dataValidations>
  <pageMargins left="0.61" right="0.27559055118110237" top="0.55118110236220474" bottom="0.19685039370078741" header="0.31496062992125984" footer="0.19685039370078741"/>
  <pageSetup paperSize="9" scale="7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M33"/>
  <sheetViews>
    <sheetView view="pageBreakPreview" zoomScale="70" zoomScaleNormal="70" zoomScaleSheetLayoutView="70" workbookViewId="0"/>
  </sheetViews>
  <sheetFormatPr defaultRowHeight="18.75"/>
  <cols>
    <col min="1" max="1" width="3.5" customWidth="1"/>
    <col min="4" max="5" width="18.375" customWidth="1"/>
    <col min="8" max="9" width="18.375" customWidth="1"/>
    <col min="11" max="11" width="3.375" customWidth="1"/>
    <col min="13" max="13" width="15.625" customWidth="1"/>
  </cols>
  <sheetData>
    <row r="1" spans="1:13" ht="36.75" customHeight="1">
      <c r="A1" s="143" t="s">
        <v>131</v>
      </c>
      <c r="B1" s="121"/>
      <c r="C1" s="121"/>
      <c r="D1" s="121"/>
      <c r="E1" s="121"/>
      <c r="F1" s="121"/>
      <c r="G1" s="121"/>
      <c r="H1" s="121"/>
      <c r="I1" s="121"/>
      <c r="J1" s="121"/>
    </row>
    <row r="3" spans="1:13" ht="19.5" thickBot="1">
      <c r="B3" t="s">
        <v>38</v>
      </c>
    </row>
    <row r="4" spans="1:13" ht="19.5" thickBot="1">
      <c r="B4" s="72" t="s">
        <v>23</v>
      </c>
      <c r="C4" s="78"/>
      <c r="D4" s="327"/>
    </row>
    <row r="5" spans="1:13" ht="19.5" thickBot="1">
      <c r="B5" s="72" t="s">
        <v>37</v>
      </c>
      <c r="C5" s="78"/>
      <c r="D5" s="328"/>
    </row>
    <row r="7" spans="1:13">
      <c r="B7" s="67" t="s">
        <v>39</v>
      </c>
    </row>
    <row r="8" spans="1:13" ht="19.5" thickBot="1">
      <c r="C8" s="73" t="s">
        <v>43</v>
      </c>
      <c r="D8" s="80" t="s">
        <v>40</v>
      </c>
      <c r="E8" s="80" t="s">
        <v>41</v>
      </c>
      <c r="F8" s="145"/>
      <c r="G8" s="146"/>
      <c r="H8" s="144" t="s">
        <v>116</v>
      </c>
      <c r="L8" t="s">
        <v>159</v>
      </c>
    </row>
    <row r="9" spans="1:13" ht="19.5" thickBot="1">
      <c r="C9" s="79">
        <v>0</v>
      </c>
      <c r="D9" s="328"/>
      <c r="E9" s="328"/>
      <c r="F9" s="147" t="s">
        <v>127</v>
      </c>
      <c r="G9" s="148"/>
      <c r="H9" s="328"/>
      <c r="L9" s="73" t="s">
        <v>160</v>
      </c>
      <c r="M9" s="80" t="s">
        <v>161</v>
      </c>
    </row>
    <row r="10" spans="1:13" ht="19.5" thickBot="1">
      <c r="C10" s="79">
        <v>1</v>
      </c>
      <c r="D10" s="328"/>
      <c r="E10" s="328"/>
      <c r="F10" s="147" t="s">
        <v>127</v>
      </c>
      <c r="G10" s="148"/>
      <c r="H10" s="328"/>
      <c r="L10" s="79">
        <v>0</v>
      </c>
      <c r="M10" s="228">
        <f>'1_児童数計算表'!$Q$35</f>
        <v>0</v>
      </c>
    </row>
    <row r="11" spans="1:13" ht="19.5" thickBot="1">
      <c r="C11" s="79">
        <v>2</v>
      </c>
      <c r="D11" s="328"/>
      <c r="E11" s="328"/>
      <c r="F11" s="147" t="s">
        <v>127</v>
      </c>
      <c r="G11" s="148"/>
      <c r="H11" s="328"/>
      <c r="L11" s="79">
        <v>1</v>
      </c>
      <c r="M11" s="228">
        <f>'1_児童数計算表'!$Q$34</f>
        <v>0</v>
      </c>
    </row>
    <row r="12" spans="1:13" ht="19.5" thickBot="1">
      <c r="C12" s="73" t="s">
        <v>42</v>
      </c>
      <c r="D12" s="81">
        <f>SUM(D9:D11)</f>
        <v>0</v>
      </c>
      <c r="E12" s="81">
        <f>SUM(E9:E11)</f>
        <v>0</v>
      </c>
      <c r="H12" s="81">
        <f>SUM(H9:H11)</f>
        <v>0</v>
      </c>
      <c r="L12" s="79">
        <v>2</v>
      </c>
      <c r="M12" s="228">
        <f>'1_児童数計算表'!$Q$33</f>
        <v>0</v>
      </c>
    </row>
    <row r="13" spans="1:13" ht="19.5" thickBot="1">
      <c r="C13" s="73" t="s">
        <v>46</v>
      </c>
      <c r="D13" s="74">
        <f>SUM(D12:E12)</f>
        <v>0</v>
      </c>
      <c r="L13" s="79">
        <v>3</v>
      </c>
      <c r="M13" s="228">
        <f>'1_児童数計算表'!$Q$32</f>
        <v>0</v>
      </c>
    </row>
    <row r="14" spans="1:13" ht="19.5" thickBot="1">
      <c r="L14" s="79">
        <v>4</v>
      </c>
      <c r="M14" s="228">
        <f>'1_児童数計算表'!$Q$31</f>
        <v>0</v>
      </c>
    </row>
    <row r="15" spans="1:13" ht="19.5" thickBot="1">
      <c r="B15" t="s">
        <v>52</v>
      </c>
      <c r="L15" s="79">
        <v>5</v>
      </c>
      <c r="M15" s="228">
        <f>'1_児童数計算表'!$Q$30</f>
        <v>0</v>
      </c>
    </row>
    <row r="16" spans="1:13" ht="19.5" thickBot="1">
      <c r="C16" s="75" t="s">
        <v>44</v>
      </c>
      <c r="D16" s="76"/>
      <c r="E16" s="76"/>
      <c r="F16" s="327"/>
    </row>
    <row r="17" spans="2:13" ht="19.5" thickBot="1">
      <c r="C17" s="75" t="s">
        <v>121</v>
      </c>
      <c r="D17" s="76"/>
      <c r="E17" s="76"/>
      <c r="F17" s="327"/>
      <c r="L17" t="s">
        <v>162</v>
      </c>
    </row>
    <row r="18" spans="2:13" ht="19.5" thickBot="1">
      <c r="C18" s="75" t="s">
        <v>122</v>
      </c>
      <c r="D18" s="76"/>
      <c r="E18" s="76"/>
      <c r="F18" s="327"/>
      <c r="L18" s="73" t="s">
        <v>160</v>
      </c>
      <c r="M18" s="80" t="s">
        <v>161</v>
      </c>
    </row>
    <row r="19" spans="2:13" ht="19.5" thickBot="1">
      <c r="C19" s="75" t="s">
        <v>53</v>
      </c>
      <c r="D19" s="76"/>
      <c r="E19" s="76"/>
      <c r="F19" s="329"/>
      <c r="L19" s="79">
        <v>0</v>
      </c>
      <c r="M19" s="228">
        <f>'1_児童数計算表'!$Q$50</f>
        <v>0</v>
      </c>
    </row>
    <row r="20" spans="2:13" ht="19.5" thickBot="1">
      <c r="C20" s="75" t="s">
        <v>75</v>
      </c>
      <c r="D20" s="76"/>
      <c r="E20" s="76"/>
      <c r="F20" s="327"/>
      <c r="G20" t="s">
        <v>54</v>
      </c>
      <c r="L20" s="79">
        <v>1</v>
      </c>
      <c r="M20" s="228">
        <f>'1_児童数計算表'!$Q$49</f>
        <v>0</v>
      </c>
    </row>
    <row r="21" spans="2:13" ht="19.5" thickBot="1">
      <c r="C21" s="75" t="s">
        <v>629</v>
      </c>
      <c r="D21" s="76"/>
      <c r="E21" s="76"/>
      <c r="F21" s="329"/>
      <c r="L21" s="79">
        <v>2</v>
      </c>
      <c r="M21" s="228">
        <f>'1_児童数計算表'!$Q$48</f>
        <v>0</v>
      </c>
    </row>
    <row r="22" spans="2:13" ht="19.5" thickBot="1">
      <c r="H22" s="68"/>
      <c r="I22" s="68"/>
      <c r="L22" s="79">
        <v>3</v>
      </c>
      <c r="M22" s="228">
        <f>'1_児童数計算表'!$Q$47</f>
        <v>0</v>
      </c>
    </row>
    <row r="23" spans="2:13" ht="19.5" thickBot="1">
      <c r="B23" t="s">
        <v>57</v>
      </c>
      <c r="L23" s="79">
        <v>4</v>
      </c>
      <c r="M23" s="228">
        <f>'1_児童数計算表'!$Q$46</f>
        <v>0</v>
      </c>
    </row>
    <row r="24" spans="2:13" ht="19.5" thickBot="1">
      <c r="C24" s="83" t="s">
        <v>76</v>
      </c>
      <c r="D24" s="84"/>
      <c r="E24" s="84"/>
      <c r="F24" s="85" t="e">
        <f>VLOOKUP($D$4,【リスト】!$A$2:$I$13,8,FALSE)</f>
        <v>#N/A</v>
      </c>
      <c r="L24" s="79">
        <v>5</v>
      </c>
      <c r="M24" s="228">
        <f>'1_児童数計算表'!$Q$45</f>
        <v>0</v>
      </c>
    </row>
    <row r="25" spans="2:13" ht="19.5" thickBot="1">
      <c r="C25" s="83" t="s">
        <v>77</v>
      </c>
      <c r="D25" s="84"/>
      <c r="E25" s="84"/>
      <c r="F25" s="85" t="e">
        <f>VLOOKUP($D$4,【リスト】!$A$2:$I$13,9,FALSE)+IF($F$20=【リスト】!$C$2,-2,0)</f>
        <v>#N/A</v>
      </c>
    </row>
    <row r="27" spans="2:13" ht="19.5" thickBot="1">
      <c r="B27" t="s">
        <v>71</v>
      </c>
    </row>
    <row r="28" spans="2:13" ht="19.5" thickBot="1">
      <c r="C28" s="330">
        <v>12</v>
      </c>
      <c r="D28" t="s">
        <v>72</v>
      </c>
    </row>
    <row r="30" spans="2:13" ht="19.5" thickBot="1">
      <c r="B30" s="82" t="s">
        <v>73</v>
      </c>
    </row>
    <row r="31" spans="2:13" ht="19.5" thickBot="1">
      <c r="D31" s="86" t="s">
        <v>66</v>
      </c>
    </row>
    <row r="32" spans="2:13" ht="19.5" thickBot="1">
      <c r="C32" s="86" t="s">
        <v>55</v>
      </c>
      <c r="D32" s="87" t="e">
        <f>SUM(区分12計算!D15:L15)</f>
        <v>#N/A</v>
      </c>
    </row>
    <row r="33" spans="3:4" ht="19.5" thickBot="1">
      <c r="C33" s="86" t="s">
        <v>56</v>
      </c>
      <c r="D33" s="87" t="e">
        <f>SUM(区分12計算!D27:L27)</f>
        <v>#N/A</v>
      </c>
    </row>
  </sheetData>
  <sheetProtection algorithmName="SHA-512" hashValue="7lpyMwU5CnDtivbKaM8tovfXcEK3NyOOYjDUDJbXAxhYZhgBTacJ677cXCYYkf6Sa+CSxMaVytDQ3f3WbJc+NA==" saltValue="Vk+8ZDLvpg6jPsrJmebY7A==" spinCount="100000" sheet="1" objects="1" scenarios="1"/>
  <phoneticPr fontId="4"/>
  <dataValidations count="2">
    <dataValidation type="whole" allowBlank="1" showInputMessage="1" showErrorMessage="1" sqref="D5 D9:E11 H9:H11" xr:uid="{2D77AD47-7A41-41B9-826B-6968E09382CA}">
      <formula1>0</formula1>
      <formula2>1000</formula2>
    </dataValidation>
    <dataValidation type="whole" allowBlank="1" showInputMessage="1" showErrorMessage="1" sqref="C28" xr:uid="{FE72E3F0-E055-4EFA-AB0E-4CC2FFD97962}">
      <formula1>1</formula1>
      <formula2>12</formula2>
    </dataValidation>
  </dataValidations>
  <pageMargins left="0.7" right="0.7" top="0.75" bottom="0.75" header="0.3" footer="0.3"/>
  <pageSetup paperSize="9" scale="6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【リスト】!$C$2:$C$3</xm:f>
          </x14:formula1>
          <xm:sqref>F20 F16:F18</xm:sqref>
        </x14:dataValidation>
        <x14:dataValidation type="list" allowBlank="1" showInputMessage="1" showErrorMessage="1" xr:uid="{ECE875D7-0E23-4036-BDA5-4847A1EF3936}">
          <x14:formula1>
            <xm:f>【リスト】!$D$2:$D$5</xm:f>
          </x14:formula1>
          <xm:sqref>F19</xm:sqref>
        </x14:dataValidation>
        <x14:dataValidation type="list" allowBlank="1" showInputMessage="1" showErrorMessage="1" xr:uid="{FE447814-9BA3-4FE3-A08A-8FCFEDBEA7CB}">
          <x14:formula1>
            <xm:f>【リスト】!$E$2:$E$6</xm:f>
          </x14:formula1>
          <xm:sqref>F21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7F248-9E1D-4ECF-A07E-EA0B0B178D2D}">
  <sheetPr>
    <pageSetUpPr fitToPage="1"/>
  </sheetPr>
  <dimension ref="A1:L104"/>
  <sheetViews>
    <sheetView view="pageBreakPreview" zoomScale="70" zoomScaleNormal="70" zoomScaleSheetLayoutView="70" workbookViewId="0"/>
  </sheetViews>
  <sheetFormatPr defaultColWidth="9" defaultRowHeight="18.75"/>
  <cols>
    <col min="1" max="1" width="2.875" customWidth="1"/>
    <col min="2" max="2" width="3" style="237" customWidth="1"/>
    <col min="3" max="3" width="16.375" style="237" customWidth="1"/>
    <col min="4" max="4" width="25.5" style="237" customWidth="1"/>
    <col min="5" max="5" width="8" style="237" customWidth="1"/>
    <col min="6" max="6" width="8" style="238" customWidth="1"/>
    <col min="7" max="7" width="11.75" style="238" hidden="1" customWidth="1"/>
    <col min="8" max="9" width="13.875" style="238" customWidth="1"/>
    <col min="10" max="10" width="3.25" customWidth="1"/>
  </cols>
  <sheetData>
    <row r="1" spans="1:12" s="232" customFormat="1" ht="31.5" customHeight="1">
      <c r="A1" s="229" t="s">
        <v>163</v>
      </c>
      <c r="B1" s="230"/>
      <c r="C1" s="230"/>
      <c r="D1" s="230"/>
      <c r="E1" s="230"/>
      <c r="F1" s="231"/>
      <c r="G1" s="231"/>
      <c r="H1" s="231"/>
      <c r="I1" s="231"/>
    </row>
    <row r="2" spans="1:12" s="235" customFormat="1" ht="30.75" customHeight="1">
      <c r="A2" s="229" t="s">
        <v>164</v>
      </c>
      <c r="B2" s="233"/>
      <c r="C2" s="233"/>
      <c r="D2" s="233"/>
      <c r="E2" s="233"/>
      <c r="F2" s="234"/>
      <c r="G2" s="234"/>
      <c r="H2" s="234"/>
      <c r="I2" s="234"/>
    </row>
    <row r="3" spans="1:12" s="235" customFormat="1" ht="30.75" customHeight="1">
      <c r="A3" s="229" t="s">
        <v>165</v>
      </c>
      <c r="B3" s="233"/>
      <c r="C3" s="233"/>
      <c r="D3" s="233"/>
      <c r="E3" s="233"/>
      <c r="F3" s="234"/>
      <c r="G3" s="234"/>
      <c r="H3" s="234"/>
      <c r="I3" s="234"/>
    </row>
    <row r="4" spans="1:12" ht="21.75" customHeight="1" thickBot="1">
      <c r="A4" s="236"/>
    </row>
    <row r="5" spans="1:12" ht="19.5" customHeight="1" thickBot="1">
      <c r="A5" s="237"/>
      <c r="B5" s="710" t="s">
        <v>132</v>
      </c>
      <c r="C5" s="710"/>
      <c r="D5" s="711">
        <f>'1_児童数計算表'!$M$3</f>
        <v>0</v>
      </c>
      <c r="E5" s="712"/>
      <c r="F5" s="712"/>
      <c r="G5" s="712"/>
      <c r="H5" s="713"/>
    </row>
    <row r="6" spans="1:12" ht="19.5" customHeight="1">
      <c r="A6" s="237"/>
      <c r="C6" s="239"/>
      <c r="D6" s="239"/>
      <c r="E6" s="239"/>
      <c r="F6" s="239"/>
      <c r="G6" s="239"/>
      <c r="H6" s="239"/>
    </row>
    <row r="7" spans="1:12" ht="19.5" customHeight="1" thickBot="1">
      <c r="A7" s="240" t="s">
        <v>166</v>
      </c>
    </row>
    <row r="8" spans="1:12" ht="33.75" customHeight="1">
      <c r="B8" s="714"/>
      <c r="C8" s="696"/>
      <c r="D8" s="697"/>
      <c r="E8" s="241" t="s">
        <v>167</v>
      </c>
      <c r="F8" s="242" t="s">
        <v>168</v>
      </c>
      <c r="G8" s="715" t="s">
        <v>169</v>
      </c>
      <c r="H8" s="716"/>
      <c r="K8" t="s">
        <v>159</v>
      </c>
    </row>
    <row r="9" spans="1:12" ht="24" customHeight="1" thickBot="1">
      <c r="B9" s="243" t="s">
        <v>170</v>
      </c>
      <c r="C9" s="244" t="s">
        <v>171</v>
      </c>
      <c r="D9" s="244"/>
      <c r="E9" s="245"/>
      <c r="F9" s="246"/>
      <c r="G9" s="247"/>
      <c r="H9" s="248"/>
      <c r="K9" s="73" t="s">
        <v>160</v>
      </c>
      <c r="L9" s="80" t="s">
        <v>161</v>
      </c>
    </row>
    <row r="10" spans="1:12" ht="28.5" customHeight="1" thickBot="1">
      <c r="B10" s="249"/>
      <c r="C10" s="717" t="s">
        <v>172</v>
      </c>
      <c r="D10" s="718"/>
      <c r="E10" s="250"/>
      <c r="F10" s="251"/>
      <c r="G10" s="252">
        <f>F10*1/30</f>
        <v>0</v>
      </c>
      <c r="H10" s="253">
        <f>ROUNDDOWN(G10,1)</f>
        <v>0</v>
      </c>
      <c r="J10" s="254"/>
      <c r="K10" s="79" t="s">
        <v>208</v>
      </c>
      <c r="L10" s="228">
        <f>'1_児童数計算表'!$Q$30+'1_児童数計算表'!$Q$31</f>
        <v>0</v>
      </c>
    </row>
    <row r="11" spans="1:12" ht="28.5" customHeight="1" thickBot="1">
      <c r="B11" s="249"/>
      <c r="C11" s="700" t="s">
        <v>173</v>
      </c>
      <c r="D11" s="701"/>
      <c r="E11" s="255"/>
      <c r="F11" s="251"/>
      <c r="G11" s="256">
        <f>F11*1/20</f>
        <v>0</v>
      </c>
      <c r="H11" s="257">
        <f>ROUNDDOWN(G11,1)</f>
        <v>0</v>
      </c>
      <c r="J11" s="254"/>
      <c r="K11" s="79">
        <v>3</v>
      </c>
      <c r="L11" s="228">
        <f>'1_児童数計算表'!$Q$32</f>
        <v>0</v>
      </c>
    </row>
    <row r="12" spans="1:12" ht="28.5" customHeight="1" thickBot="1">
      <c r="B12" s="249"/>
      <c r="C12" s="700" t="s">
        <v>174</v>
      </c>
      <c r="D12" s="701"/>
      <c r="E12" s="255"/>
      <c r="F12" s="251"/>
      <c r="G12" s="256">
        <f>IF(E13="なし",F12*1/6,(F12-F13)*1/6+F13*1/5)</f>
        <v>0</v>
      </c>
      <c r="H12" s="257">
        <f>ROUNDDOWN(G12,1)</f>
        <v>0</v>
      </c>
      <c r="J12" s="254"/>
      <c r="K12" s="79" t="s">
        <v>209</v>
      </c>
      <c r="L12" s="228">
        <f>'1_児童数計算表'!$Q$33+'1_児童数計算表'!$Q$34</f>
        <v>0</v>
      </c>
    </row>
    <row r="13" spans="1:12" ht="28.5" customHeight="1" thickBot="1">
      <c r="B13" s="249"/>
      <c r="C13" s="702" t="s">
        <v>175</v>
      </c>
      <c r="D13" s="703"/>
      <c r="E13" s="258" t="str">
        <f>IF('2_区分12加算額計算表'!$F$16=【リスト】!$C$2,"あり","なし")</f>
        <v>なし</v>
      </c>
      <c r="F13" s="251"/>
      <c r="G13" s="259"/>
      <c r="H13" s="260"/>
      <c r="J13" s="254"/>
      <c r="K13" s="79">
        <v>1</v>
      </c>
      <c r="L13" s="228">
        <f>'1_児童数計算表'!$Q$34</f>
        <v>0</v>
      </c>
    </row>
    <row r="14" spans="1:12" ht="28.5" customHeight="1" thickBot="1">
      <c r="B14" s="249"/>
      <c r="C14" s="700" t="s">
        <v>176</v>
      </c>
      <c r="D14" s="704"/>
      <c r="E14" s="255"/>
      <c r="F14" s="251"/>
      <c r="G14" s="256">
        <f>F14*1/3</f>
        <v>0</v>
      </c>
      <c r="H14" s="257">
        <f>ROUNDDOWN(G14,1)</f>
        <v>0</v>
      </c>
      <c r="J14" s="254"/>
      <c r="K14" s="79">
        <v>0</v>
      </c>
      <c r="L14" s="228">
        <f>'1_児童数計算表'!$Q$35</f>
        <v>0</v>
      </c>
    </row>
    <row r="15" spans="1:12" ht="24" customHeight="1" thickBot="1">
      <c r="B15" s="249"/>
      <c r="C15" s="705" t="s">
        <v>177</v>
      </c>
      <c r="D15" s="704"/>
      <c r="E15" s="258" t="str">
        <f>IF('2_区分12加算額計算表'!$H$12&gt;0,"あり","なし")</f>
        <v>なし</v>
      </c>
      <c r="F15" s="251"/>
      <c r="G15" s="256">
        <f>IF(E15="あり",F15/2,0)</f>
        <v>0</v>
      </c>
      <c r="H15" s="257">
        <f>ROUNDDOWN(G15,1)</f>
        <v>0</v>
      </c>
      <c r="J15" s="254"/>
    </row>
    <row r="16" spans="1:12" ht="24" customHeight="1" thickBot="1">
      <c r="B16" s="261"/>
      <c r="C16" s="706" t="s">
        <v>178</v>
      </c>
      <c r="D16" s="707"/>
      <c r="E16" s="262"/>
      <c r="F16" s="263"/>
      <c r="G16" s="264"/>
      <c r="H16" s="265">
        <v>1</v>
      </c>
      <c r="J16" s="254"/>
      <c r="K16" t="s">
        <v>162</v>
      </c>
    </row>
    <row r="17" spans="1:12" ht="24" customHeight="1" thickTop="1" thickBot="1">
      <c r="B17" s="261"/>
      <c r="C17" s="708" t="s">
        <v>179</v>
      </c>
      <c r="D17" s="709"/>
      <c r="E17" s="266"/>
      <c r="F17" s="267"/>
      <c r="G17" s="268"/>
      <c r="H17" s="269">
        <f>ROUND(SUM(H10:H16),0)</f>
        <v>1</v>
      </c>
      <c r="J17" s="254"/>
      <c r="K17" s="73" t="s">
        <v>160</v>
      </c>
      <c r="L17" s="80" t="s">
        <v>161</v>
      </c>
    </row>
    <row r="18" spans="1:12" ht="24" customHeight="1" thickBot="1">
      <c r="B18" s="270" t="s">
        <v>180</v>
      </c>
      <c r="C18" s="696" t="s">
        <v>181</v>
      </c>
      <c r="D18" s="697"/>
      <c r="E18" s="271" t="str">
        <f>IF('2_区分12加算額計算表'!$D$12&gt;0,"あり","なし")</f>
        <v>なし</v>
      </c>
      <c r="F18" s="272"/>
      <c r="G18" s="273"/>
      <c r="H18" s="274">
        <f>IF(E18="あり",0.4,0)</f>
        <v>0</v>
      </c>
      <c r="K18" s="79" t="s">
        <v>208</v>
      </c>
      <c r="L18" s="228">
        <f>'1_児童数計算表'!$Q$45+'1_児童数計算表'!$Q$46</f>
        <v>0</v>
      </c>
    </row>
    <row r="19" spans="1:12" ht="24" customHeight="1" thickBot="1">
      <c r="B19" s="270" t="s">
        <v>182</v>
      </c>
      <c r="C19" s="696" t="s">
        <v>183</v>
      </c>
      <c r="D19" s="697"/>
      <c r="E19" s="275"/>
      <c r="F19" s="272"/>
      <c r="G19" s="273"/>
      <c r="H19" s="274">
        <f>IF(E19="あり",0.5,0)</f>
        <v>0</v>
      </c>
      <c r="K19" s="79">
        <v>3</v>
      </c>
      <c r="L19" s="228">
        <f>'1_児童数計算表'!$Q$47</f>
        <v>0</v>
      </c>
    </row>
    <row r="20" spans="1:12" ht="24" customHeight="1" thickBot="1">
      <c r="B20" s="270" t="s">
        <v>184</v>
      </c>
      <c r="C20" s="276" t="s">
        <v>7</v>
      </c>
      <c r="D20" s="277"/>
      <c r="E20" s="271" t="str">
        <f>IF('2_区分12加算額計算表'!$F$19=【リスト】!$D$2,"あり","なし")</f>
        <v>なし</v>
      </c>
      <c r="F20" s="272"/>
      <c r="G20" s="273"/>
      <c r="H20" s="274">
        <f>IF(E20="あり",0.6,0)</f>
        <v>0</v>
      </c>
      <c r="K20" s="79" t="s">
        <v>209</v>
      </c>
      <c r="L20" s="228">
        <f>'1_児童数計算表'!$Q$48+'1_児童数計算表'!$Q$49</f>
        <v>0</v>
      </c>
    </row>
    <row r="21" spans="1:12" ht="27.75" customHeight="1" thickBot="1">
      <c r="B21" s="278" t="s">
        <v>185</v>
      </c>
      <c r="C21" s="698" t="s">
        <v>186</v>
      </c>
      <c r="D21" s="699"/>
      <c r="E21" s="271" t="str">
        <f>IF('2_区分12加算額計算表'!$F$17=【リスト】!$C$2,"あり","なし")</f>
        <v>なし</v>
      </c>
      <c r="F21" s="272"/>
      <c r="G21" s="273"/>
      <c r="H21" s="279">
        <f>IF(E21="あり",-1,0)</f>
        <v>0</v>
      </c>
      <c r="K21" s="79">
        <v>1</v>
      </c>
      <c r="L21" s="228">
        <f>'1_児童数計算表'!$Q$49</f>
        <v>0</v>
      </c>
    </row>
    <row r="22" spans="1:12" ht="27.75" customHeight="1" thickBot="1">
      <c r="B22" s="280" t="s">
        <v>187</v>
      </c>
      <c r="C22" s="281"/>
      <c r="D22" s="281"/>
      <c r="E22" s="282"/>
      <c r="F22" s="283"/>
      <c r="G22" s="284"/>
      <c r="H22" s="285">
        <v>1.3</v>
      </c>
      <c r="K22" s="79">
        <v>0</v>
      </c>
      <c r="L22" s="228">
        <f>'1_児童数計算表'!$Q$50</f>
        <v>0</v>
      </c>
    </row>
    <row r="23" spans="1:12" ht="24" customHeight="1" thickTop="1" thickBot="1">
      <c r="B23" s="286" t="s">
        <v>149</v>
      </c>
      <c r="F23" s="287"/>
      <c r="G23" s="288"/>
      <c r="H23" s="289">
        <f>SUM(H17:H22)</f>
        <v>2.2999999999999998</v>
      </c>
    </row>
    <row r="24" spans="1:12" ht="24" customHeight="1" thickBot="1">
      <c r="B24" s="290" t="s">
        <v>188</v>
      </c>
      <c r="C24" s="291"/>
      <c r="D24" s="291"/>
      <c r="E24" s="291"/>
      <c r="F24" s="292"/>
      <c r="G24" s="293"/>
      <c r="H24" s="294">
        <f>ROUND(H23,0)</f>
        <v>2</v>
      </c>
    </row>
    <row r="25" spans="1:12" ht="24" customHeight="1">
      <c r="B25" s="233"/>
      <c r="G25" s="295"/>
      <c r="H25" s="296"/>
    </row>
    <row r="26" spans="1:12" ht="33.75" customHeight="1" thickBot="1">
      <c r="A26" s="240" t="s">
        <v>189</v>
      </c>
      <c r="F26" s="237"/>
      <c r="H26" s="297" t="s">
        <v>190</v>
      </c>
      <c r="I26" s="298" t="s">
        <v>191</v>
      </c>
    </row>
    <row r="27" spans="1:12" ht="25.5" customHeight="1" thickBot="1">
      <c r="B27" s="299" t="s">
        <v>192</v>
      </c>
      <c r="C27" s="300"/>
      <c r="D27" s="300"/>
      <c r="E27" s="300"/>
      <c r="F27" s="301"/>
      <c r="G27" s="302">
        <f>H24/3</f>
        <v>0.66666666666666663</v>
      </c>
      <c r="H27" s="303">
        <f>IF(ROUND(G27,0)=0,1,ROUND(G27,0))</f>
        <v>1</v>
      </c>
      <c r="I27" s="304"/>
    </row>
    <row r="28" spans="1:12" ht="25.5" customHeight="1" thickBot="1">
      <c r="B28" s="305" t="s">
        <v>193</v>
      </c>
      <c r="C28" s="306"/>
      <c r="D28" s="306"/>
      <c r="E28" s="306"/>
      <c r="F28" s="307"/>
      <c r="G28" s="302">
        <f>H24/5</f>
        <v>0.4</v>
      </c>
      <c r="H28" s="303">
        <f>IF(ROUND(G28,0)=0,1,ROUND(G28,0))</f>
        <v>1</v>
      </c>
      <c r="I28" s="304"/>
    </row>
    <row r="29" spans="1:12" ht="25.5" customHeight="1">
      <c r="F29" s="237"/>
      <c r="H29" s="296"/>
      <c r="I29"/>
    </row>
    <row r="30" spans="1:12" ht="25.5" customHeight="1" thickBot="1">
      <c r="A30" s="240" t="s">
        <v>194</v>
      </c>
      <c r="F30" s="237"/>
      <c r="I30"/>
    </row>
    <row r="31" spans="1:12" ht="25.5" customHeight="1" thickBot="1">
      <c r="B31" s="305"/>
      <c r="C31" s="308">
        <v>49020</v>
      </c>
      <c r="D31" s="306" t="s">
        <v>195</v>
      </c>
      <c r="E31" s="306"/>
      <c r="F31" s="306"/>
      <c r="G31" s="309"/>
      <c r="H31" s="310" t="str">
        <f>IF(I27="","実人数を入力してください",IF(ISBLANK(I27),C31*H27,IF(H27&lt;I27,C31*H27,C31*I27)))</f>
        <v>実人数を入力してください</v>
      </c>
      <c r="I31"/>
      <c r="K31" s="238"/>
      <c r="L31" s="238"/>
    </row>
    <row r="32" spans="1:12" ht="25.5" customHeight="1" thickBot="1">
      <c r="B32" s="311"/>
      <c r="C32" s="312">
        <v>6130</v>
      </c>
      <c r="D32" s="313" t="s">
        <v>196</v>
      </c>
      <c r="E32" s="313"/>
      <c r="F32" s="313"/>
      <c r="G32" s="314"/>
      <c r="H32" s="315" t="str">
        <f>IF(I28="","実人数を入力してください",IF(ISBLANK(I28),C32*H28,IF(H28&lt;I28,C32*H28,C32*I28)))</f>
        <v>実人数を入力してください</v>
      </c>
      <c r="I32"/>
      <c r="K32" s="238"/>
      <c r="L32" s="238"/>
    </row>
    <row r="33" spans="2:12" s="238" customFormat="1" ht="25.5" customHeight="1" thickTop="1" thickBot="1">
      <c r="B33" s="316"/>
      <c r="C33" s="317" t="s">
        <v>197</v>
      </c>
      <c r="D33" s="317"/>
      <c r="E33" s="318"/>
      <c r="F33" s="318"/>
      <c r="G33" s="318"/>
      <c r="H33" s="319">
        <f>SUM(H31:H32)</f>
        <v>0</v>
      </c>
    </row>
    <row r="34" spans="2:12" s="238" customFormat="1" ht="33.75" customHeight="1">
      <c r="B34" s="237"/>
      <c r="C34" s="237"/>
      <c r="D34" s="237"/>
      <c r="E34" s="237"/>
    </row>
    <row r="35" spans="2:12" s="238" customFormat="1" ht="33.75" customHeight="1">
      <c r="B35" s="237"/>
      <c r="C35" s="237"/>
      <c r="D35" s="237"/>
      <c r="E35" s="237"/>
    </row>
    <row r="36" spans="2:12" s="238" customFormat="1" ht="33.75" customHeight="1">
      <c r="B36" s="237"/>
      <c r="C36" s="237"/>
      <c r="D36" s="237"/>
      <c r="E36" s="237"/>
    </row>
    <row r="37" spans="2:12" s="238" customFormat="1" ht="33.75" customHeight="1">
      <c r="B37" s="237"/>
      <c r="C37" s="237"/>
      <c r="D37" s="237"/>
      <c r="E37" s="237"/>
    </row>
    <row r="38" spans="2:12" s="238" customFormat="1" ht="33.75" customHeight="1">
      <c r="B38" s="237"/>
      <c r="C38" s="237"/>
      <c r="D38" s="237"/>
      <c r="E38" s="237"/>
    </row>
    <row r="39" spans="2:12" s="238" customFormat="1" ht="33.75" customHeight="1">
      <c r="B39" s="237"/>
      <c r="C39" s="237"/>
      <c r="D39" s="237"/>
      <c r="E39" s="237"/>
    </row>
    <row r="40" spans="2:12" s="238" customFormat="1" ht="33.75" customHeight="1">
      <c r="B40" s="237"/>
      <c r="C40" s="237"/>
      <c r="D40" s="237"/>
      <c r="E40" s="237"/>
    </row>
    <row r="41" spans="2:12" s="238" customFormat="1" ht="33.75" customHeight="1">
      <c r="B41" s="237"/>
      <c r="C41" s="237"/>
      <c r="D41" s="237"/>
      <c r="E41" s="237"/>
    </row>
    <row r="42" spans="2:12" s="238" customFormat="1" ht="33.75" customHeight="1">
      <c r="B42" s="237"/>
      <c r="C42" s="237"/>
      <c r="D42" s="237"/>
      <c r="E42" s="237"/>
    </row>
    <row r="43" spans="2:12" s="238" customFormat="1" ht="33.75" customHeight="1">
      <c r="B43" s="237"/>
      <c r="C43" s="237"/>
      <c r="D43" s="237"/>
      <c r="E43" s="237"/>
    </row>
    <row r="44" spans="2:12" s="238" customFormat="1" ht="20.25" customHeight="1">
      <c r="B44" s="237"/>
      <c r="C44" s="237"/>
      <c r="D44" s="237"/>
      <c r="E44" s="237"/>
    </row>
    <row r="45" spans="2:12" s="238" customFormat="1" ht="20.25" customHeight="1">
      <c r="B45" s="237"/>
      <c r="C45" s="237"/>
      <c r="D45" s="237"/>
      <c r="E45" s="237"/>
    </row>
    <row r="46" spans="2:12" s="238" customFormat="1" ht="20.25" customHeight="1">
      <c r="B46" s="237"/>
      <c r="C46" s="237"/>
      <c r="D46" s="237"/>
      <c r="E46" s="237"/>
    </row>
    <row r="47" spans="2:12" s="238" customFormat="1" ht="20.25" customHeight="1">
      <c r="B47" s="237"/>
      <c r="C47" s="237"/>
      <c r="D47" s="237"/>
      <c r="E47" s="237"/>
      <c r="K47"/>
      <c r="L47"/>
    </row>
    <row r="48" spans="2:12" s="238" customFormat="1" ht="20.25" customHeight="1">
      <c r="B48" s="237"/>
      <c r="C48" s="237"/>
      <c r="D48" s="237"/>
      <c r="E48" s="237"/>
      <c r="K48"/>
      <c r="L48"/>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sheetProtection algorithmName="SHA-512" hashValue="rq1xm0U/kv/SIpFrhD6ZU1H+3GXxH/SqYQQtUl/sxttb2ZqCKcrZheXRC1XzjsOzD/MzmCgdEU6HqeMXtMbOKw==" saltValue="aARbbfSqWPY84CObUVtDnA==" spinCount="100000" sheet="1" objects="1" scenarios="1"/>
  <mergeCells count="15">
    <mergeCell ref="C11:D11"/>
    <mergeCell ref="B5:C5"/>
    <mergeCell ref="D5:H5"/>
    <mergeCell ref="B8:D8"/>
    <mergeCell ref="G8:H8"/>
    <mergeCell ref="C10:D10"/>
    <mergeCell ref="C18:D18"/>
    <mergeCell ref="C19:D19"/>
    <mergeCell ref="C21:D21"/>
    <mergeCell ref="C12:D12"/>
    <mergeCell ref="C13:D13"/>
    <mergeCell ref="C14:D14"/>
    <mergeCell ref="C15:D15"/>
    <mergeCell ref="C16:D16"/>
    <mergeCell ref="C17:D17"/>
  </mergeCells>
  <phoneticPr fontId="4"/>
  <dataValidations count="2">
    <dataValidation type="list" allowBlank="1" showInputMessage="1" showErrorMessage="1" sqref="E15 E18:E21 E13" xr:uid="{702A593E-0FC2-4A3E-8578-E683AC557BAA}">
      <formula1>"　,あり,なし"</formula1>
    </dataValidation>
    <dataValidation type="whole" allowBlank="1" showInputMessage="1" showErrorMessage="1" sqref="F10:F15 I27:I28" xr:uid="{008D9FAD-65BC-4CE9-8A30-2B64B8BC2226}">
      <formula1>0</formula1>
      <formula2>1000</formula2>
    </dataValidation>
  </dataValidations>
  <pageMargins left="0.92" right="0.56000000000000005" top="0.75" bottom="0.37" header="0.3" footer="0.3"/>
  <pageSetup paperSize="9" scale="85"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1D73A-9740-42D6-970A-DE2831860DAF}">
  <sheetPr>
    <pageSetUpPr fitToPage="1"/>
  </sheetPr>
  <dimension ref="A1:J23"/>
  <sheetViews>
    <sheetView showGridLines="0" view="pageBreakPreview" zoomScale="85" zoomScaleNormal="100" zoomScaleSheetLayoutView="85" workbookViewId="0"/>
  </sheetViews>
  <sheetFormatPr defaultRowHeight="18.75"/>
  <cols>
    <col min="1" max="2" width="3.375" style="320" customWidth="1"/>
    <col min="3" max="3" width="16.875" style="320" bestFit="1" customWidth="1"/>
    <col min="4" max="4" width="21" style="320" customWidth="1"/>
    <col min="5" max="10" width="9" style="320"/>
  </cols>
  <sheetData>
    <row r="1" spans="1:5" s="320" customFormat="1" ht="13.5">
      <c r="A1" s="320" t="s">
        <v>198</v>
      </c>
    </row>
    <row r="2" spans="1:5" s="320" customFormat="1" ht="13.5">
      <c r="B2" s="321" t="s">
        <v>199</v>
      </c>
    </row>
    <row r="3" spans="1:5" s="320" customFormat="1" ht="13.5"/>
    <row r="4" spans="1:5" s="322" customFormat="1" ht="24.75" customHeight="1">
      <c r="B4" s="322" t="s">
        <v>200</v>
      </c>
    </row>
    <row r="5" spans="1:5" s="322" customFormat="1" ht="24.75" customHeight="1">
      <c r="C5" s="323" t="s">
        <v>201</v>
      </c>
      <c r="D5" s="324" t="e">
        <f>加算率a</f>
        <v>#N/A</v>
      </c>
    </row>
    <row r="6" spans="1:5" s="322" customFormat="1" ht="24.75" customHeight="1">
      <c r="C6" s="323" t="s">
        <v>202</v>
      </c>
      <c r="D6" s="324" t="e">
        <f>加算率b</f>
        <v>#N/A</v>
      </c>
    </row>
    <row r="7" spans="1:5" s="320" customFormat="1" ht="13.5"/>
    <row r="8" spans="1:5" s="322" customFormat="1" ht="24.75" customHeight="1">
      <c r="B8" s="322" t="s">
        <v>203</v>
      </c>
    </row>
    <row r="9" spans="1:5" s="322" customFormat="1" ht="24.75" customHeight="1">
      <c r="C9" s="323" t="s">
        <v>66</v>
      </c>
      <c r="D9" s="325" t="e">
        <f>'2_区分12加算額計算表'!$D$32</f>
        <v>#N/A</v>
      </c>
    </row>
    <row r="10" spans="1:5" s="322" customFormat="1" ht="24.75" customHeight="1">
      <c r="C10" s="323" t="s">
        <v>74</v>
      </c>
      <c r="D10" s="325" t="e">
        <f>ROUNDDOWN(D9*実施月数,-3)</f>
        <v>#N/A</v>
      </c>
      <c r="E10" s="331" t="s">
        <v>548</v>
      </c>
    </row>
    <row r="11" spans="1:5" s="320" customFormat="1" ht="13.5"/>
    <row r="12" spans="1:5" s="322" customFormat="1" ht="24.75" customHeight="1">
      <c r="B12" s="322" t="s">
        <v>204</v>
      </c>
    </row>
    <row r="13" spans="1:5" s="322" customFormat="1" ht="24.75" customHeight="1">
      <c r="C13" s="323" t="s">
        <v>66</v>
      </c>
      <c r="D13" s="325" t="e">
        <f>'2_区分12加算額計算表'!$D$33</f>
        <v>#N/A</v>
      </c>
    </row>
    <row r="14" spans="1:5" s="322" customFormat="1" ht="24.75" customHeight="1">
      <c r="C14" s="323" t="s">
        <v>74</v>
      </c>
      <c r="D14" s="325" t="e">
        <f>ROUNDDOWN(D13*実施月数,-3)</f>
        <v>#N/A</v>
      </c>
      <c r="E14" s="331" t="s">
        <v>548</v>
      </c>
    </row>
    <row r="15" spans="1:5" s="320" customFormat="1" ht="13.5"/>
    <row r="16" spans="1:5" s="322" customFormat="1" ht="24.75" customHeight="1">
      <c r="B16" s="322" t="s">
        <v>205</v>
      </c>
    </row>
    <row r="17" spans="1:5" s="322" customFormat="1" ht="24.75" customHeight="1">
      <c r="C17" s="323" t="s">
        <v>206</v>
      </c>
      <c r="D17" s="326" t="str">
        <f>IF('3_区分3計算表'!$I$27="","実人数を入力してください",MIN('3_区分3計算表'!$H$27:$I$27))</f>
        <v>実人数を入力してください</v>
      </c>
    </row>
    <row r="18" spans="1:5" s="322" customFormat="1" ht="24.75" customHeight="1">
      <c r="C18" s="323" t="s">
        <v>207</v>
      </c>
      <c r="D18" s="326" t="str">
        <f>IF('3_区分3計算表'!$I$28="","実人数を入力してください",MIN('3_区分3計算表'!$H$28:$I$28))</f>
        <v>実人数を入力してください</v>
      </c>
    </row>
    <row r="19" spans="1:5" s="322" customFormat="1" ht="24.75" customHeight="1">
      <c r="C19" s="323" t="s">
        <v>66</v>
      </c>
      <c r="D19" s="325">
        <f>'3_区分3計算表'!$H$33</f>
        <v>0</v>
      </c>
    </row>
    <row r="20" spans="1:5" s="322" customFormat="1" ht="24.75" customHeight="1">
      <c r="C20" s="323" t="s">
        <v>74</v>
      </c>
      <c r="D20" s="325">
        <f>ROUNDDOWN(D19*実施月数,-3)</f>
        <v>0</v>
      </c>
      <c r="E20" s="331" t="s">
        <v>549</v>
      </c>
    </row>
    <row r="21" spans="1:5" s="320" customFormat="1" ht="13.5"/>
    <row r="22" spans="1:5" s="320" customFormat="1" ht="13.5">
      <c r="A22" s="321" t="str">
        <f>IF('1_児童数計算表'!$M$3="","・施設・事業所名がブランクになっています。（児童数計算表）","")</f>
        <v/>
      </c>
    </row>
    <row r="23" spans="1:5" s="320" customFormat="1" ht="13.5">
      <c r="A23" s="321" t="str">
        <f>IF(OR('3_区分3計算表'!$I$27="",'3_区分3計算表'!$I$28=""),"・区分3計算表の加算算定対象人数の実人数にブランクがあります。","")</f>
        <v>・区分3計算表の加算算定対象人数の実人数にブランクがあります。</v>
      </c>
    </row>
  </sheetData>
  <sheetProtection algorithmName="SHA-512" hashValue="cyWaEDjoeLo3fTV0jjhFT6MMzsP8a5BMT7ip6izzoQcf5BXU8q0xJFhiJdrlRMLBcY/lM6zrBGJL2YRq4+4gEg==" saltValue="kYmRDdwIbt3TMatvhxr3Ww==" spinCount="100000" sheet="1" objects="1" scenarios="1"/>
  <phoneticPr fontId="4"/>
  <pageMargins left="0.7" right="0.7" top="0.75" bottom="0.75" header="0.3" footer="0.3"/>
  <pageSetup paperSize="9" scale="8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C01DD-F5EF-4689-8196-E913EF5D2A31}">
  <sheetPr>
    <pageSetUpPr fitToPage="1"/>
  </sheetPr>
  <dimension ref="B1:AQ55"/>
  <sheetViews>
    <sheetView showGridLines="0" view="pageBreakPreview" zoomScale="85" zoomScaleNormal="100" zoomScaleSheetLayoutView="85" workbookViewId="0"/>
  </sheetViews>
  <sheetFormatPr defaultColWidth="9" defaultRowHeight="18" customHeight="1"/>
  <cols>
    <col min="1" max="1" width="2" style="464" customWidth="1"/>
    <col min="2" max="2" width="2.5" style="464" customWidth="1"/>
    <col min="3" max="7" width="3" style="464" customWidth="1"/>
    <col min="8" max="21" width="3.625" style="464" customWidth="1"/>
    <col min="22" max="25" width="3" style="464" customWidth="1"/>
    <col min="26" max="26" width="3" style="465" customWidth="1"/>
    <col min="27" max="30" width="3" style="464" customWidth="1"/>
    <col min="31" max="33" width="3.375" style="464" customWidth="1"/>
    <col min="34" max="34" width="3.875" style="464" customWidth="1"/>
    <col min="35" max="52" width="3.375" style="464" customWidth="1"/>
    <col min="53" max="16384" width="9" style="464"/>
  </cols>
  <sheetData>
    <row r="1" spans="2:43" ht="18" customHeight="1">
      <c r="B1" s="463" t="s">
        <v>265</v>
      </c>
      <c r="AQ1" s="466" t="s">
        <v>266</v>
      </c>
    </row>
    <row r="2" spans="2:43" ht="18" customHeight="1">
      <c r="B2" s="721" t="str">
        <f>$AQ$1&amp;AQ2&amp;"年度加算率等認定申請書（処遇改善等加算）"</f>
        <v>令和７年度加算率等認定申請書（処遇改善等加算）</v>
      </c>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c r="AE2" s="721"/>
      <c r="AF2" s="721"/>
      <c r="AG2" s="721"/>
      <c r="AQ2" s="467" t="s">
        <v>267</v>
      </c>
    </row>
    <row r="3" spans="2:43" ht="9.75" customHeight="1">
      <c r="C3" s="468"/>
      <c r="D3" s="468"/>
      <c r="E3" s="468"/>
      <c r="F3" s="468"/>
      <c r="G3" s="468"/>
      <c r="H3" s="468"/>
      <c r="I3" s="468"/>
      <c r="J3" s="468"/>
      <c r="K3" s="468"/>
      <c r="L3" s="468"/>
      <c r="M3" s="468"/>
      <c r="N3" s="468"/>
      <c r="O3" s="468"/>
      <c r="P3" s="468"/>
      <c r="Q3" s="468"/>
      <c r="R3" s="468"/>
      <c r="S3" s="468"/>
      <c r="T3" s="468"/>
      <c r="U3" s="468"/>
      <c r="V3" s="468"/>
      <c r="W3" s="468"/>
      <c r="X3" s="468"/>
      <c r="Y3" s="468"/>
      <c r="Z3" s="469"/>
      <c r="AA3" s="468"/>
      <c r="AB3" s="468"/>
      <c r="AC3" s="468"/>
      <c r="AD3" s="468"/>
      <c r="AE3" s="468"/>
      <c r="AF3" s="468"/>
      <c r="AG3" s="468"/>
    </row>
    <row r="4" spans="2:43" ht="18" customHeight="1">
      <c r="F4" s="470"/>
      <c r="G4" s="470"/>
      <c r="N4" s="470"/>
      <c r="O4" s="470"/>
    </row>
    <row r="5" spans="2:43" ht="17.25" customHeight="1">
      <c r="F5" s="722" t="s">
        <v>268</v>
      </c>
      <c r="G5" s="722"/>
      <c r="H5" s="722"/>
      <c r="I5" s="722"/>
      <c r="J5" s="722"/>
      <c r="K5" s="722"/>
      <c r="L5" s="722"/>
      <c r="M5" s="470"/>
      <c r="N5" s="470"/>
      <c r="O5" s="470"/>
    </row>
    <row r="6" spans="2:43" ht="17.25" customHeight="1" thickBot="1">
      <c r="F6" s="470"/>
      <c r="G6" s="470"/>
      <c r="H6" s="470"/>
      <c r="I6" s="470"/>
      <c r="J6" s="470"/>
      <c r="K6" s="470"/>
      <c r="L6" s="470"/>
      <c r="M6" s="470"/>
      <c r="N6" s="470"/>
      <c r="O6" s="470"/>
      <c r="U6" s="471"/>
      <c r="V6" s="471"/>
      <c r="W6" s="471"/>
      <c r="X6" s="471"/>
      <c r="Y6" s="471"/>
      <c r="Z6" s="471"/>
      <c r="AA6" s="471"/>
      <c r="AB6" s="471"/>
      <c r="AC6" s="471"/>
      <c r="AD6" s="471"/>
      <c r="AE6" s="471"/>
      <c r="AF6" s="471"/>
      <c r="AG6" s="471"/>
    </row>
    <row r="7" spans="2:43" ht="17.25" customHeight="1">
      <c r="F7" s="470"/>
      <c r="G7" s="470"/>
      <c r="N7" s="470"/>
      <c r="O7" s="723" t="s">
        <v>269</v>
      </c>
      <c r="P7" s="723"/>
      <c r="Q7" s="723"/>
      <c r="R7" s="723"/>
      <c r="S7" s="723"/>
      <c r="T7" s="723"/>
      <c r="U7" s="724" t="s">
        <v>270</v>
      </c>
      <c r="V7" s="724"/>
      <c r="W7" s="724"/>
      <c r="X7" s="724"/>
      <c r="Y7" s="724"/>
      <c r="Z7" s="724"/>
      <c r="AA7" s="724"/>
      <c r="AB7" s="724"/>
      <c r="AC7" s="724"/>
      <c r="AD7" s="724"/>
      <c r="AE7" s="724"/>
      <c r="AF7" s="724"/>
      <c r="AG7" s="725"/>
    </row>
    <row r="8" spans="2:43" ht="17.25" customHeight="1">
      <c r="N8" s="470"/>
      <c r="O8" s="726" t="s">
        <v>271</v>
      </c>
      <c r="P8" s="726"/>
      <c r="Q8" s="726"/>
      <c r="R8" s="726"/>
      <c r="S8" s="726"/>
      <c r="T8" s="726"/>
      <c r="U8" s="727">
        <f>'0_基本情報'!$D$4</f>
        <v>0</v>
      </c>
      <c r="V8" s="727"/>
      <c r="W8" s="727"/>
      <c r="X8" s="727"/>
      <c r="Y8" s="727"/>
      <c r="Z8" s="727"/>
      <c r="AA8" s="727"/>
      <c r="AB8" s="727"/>
      <c r="AC8" s="727"/>
      <c r="AD8" s="727"/>
      <c r="AE8" s="727"/>
      <c r="AF8" s="727"/>
      <c r="AG8" s="728"/>
    </row>
    <row r="9" spans="2:43" ht="17.25" customHeight="1">
      <c r="N9" s="470"/>
      <c r="O9" s="726" t="s">
        <v>272</v>
      </c>
      <c r="P9" s="726"/>
      <c r="Q9" s="726"/>
      <c r="R9" s="726"/>
      <c r="S9" s="726"/>
      <c r="T9" s="726"/>
      <c r="U9" s="727">
        <f>'0_基本情報'!$D$5</f>
        <v>0</v>
      </c>
      <c r="V9" s="727"/>
      <c r="W9" s="727"/>
      <c r="X9" s="727"/>
      <c r="Y9" s="727"/>
      <c r="Z9" s="727"/>
      <c r="AA9" s="727"/>
      <c r="AB9" s="727"/>
      <c r="AC9" s="727"/>
      <c r="AD9" s="727"/>
      <c r="AE9" s="727"/>
      <c r="AF9" s="727"/>
      <c r="AG9" s="728"/>
    </row>
    <row r="10" spans="2:43" ht="17.25" customHeight="1" thickBot="1">
      <c r="N10" s="470"/>
      <c r="O10" s="729" t="s">
        <v>273</v>
      </c>
      <c r="P10" s="729"/>
      <c r="Q10" s="729"/>
      <c r="R10" s="729"/>
      <c r="S10" s="729"/>
      <c r="T10" s="729"/>
      <c r="U10" s="730">
        <f>'0_基本情報'!$D$3</f>
        <v>0</v>
      </c>
      <c r="V10" s="730"/>
      <c r="W10" s="730"/>
      <c r="X10" s="730"/>
      <c r="Y10" s="730"/>
      <c r="Z10" s="730"/>
      <c r="AA10" s="730"/>
      <c r="AB10" s="730"/>
      <c r="AC10" s="730"/>
      <c r="AD10" s="730"/>
      <c r="AE10" s="730"/>
      <c r="AF10" s="730"/>
      <c r="AG10" s="731"/>
    </row>
    <row r="11" spans="2:43" ht="17.25" customHeight="1">
      <c r="Q11" s="472"/>
      <c r="R11" s="472"/>
      <c r="S11" s="472"/>
      <c r="T11" s="472"/>
      <c r="U11" s="473"/>
      <c r="V11" s="472"/>
      <c r="W11" s="472"/>
      <c r="X11" s="472"/>
      <c r="Y11" s="472"/>
    </row>
    <row r="12" spans="2:43" ht="9.75" customHeight="1">
      <c r="Q12" s="472"/>
      <c r="R12" s="472"/>
      <c r="S12" s="472"/>
      <c r="T12" s="472"/>
      <c r="U12" s="472"/>
      <c r="V12" s="472"/>
      <c r="W12" s="472"/>
      <c r="X12" s="472"/>
      <c r="Y12" s="472"/>
    </row>
    <row r="13" spans="2:43" ht="9.75" customHeight="1">
      <c r="Q13" s="472"/>
      <c r="R13" s="472"/>
      <c r="S13" s="472"/>
      <c r="T13" s="472"/>
      <c r="U13" s="472"/>
      <c r="V13" s="472"/>
      <c r="W13" s="472"/>
      <c r="X13" s="472"/>
      <c r="Y13" s="472"/>
    </row>
    <row r="14" spans="2:43" ht="18.75" customHeight="1" thickBot="1">
      <c r="B14" s="474" t="s">
        <v>274</v>
      </c>
      <c r="D14" s="475"/>
      <c r="E14" s="475"/>
      <c r="F14" s="475"/>
      <c r="G14" s="475"/>
      <c r="H14" s="475"/>
      <c r="I14" s="475"/>
      <c r="J14" s="475"/>
      <c r="K14" s="475"/>
      <c r="L14" s="475"/>
      <c r="M14" s="475"/>
      <c r="N14" s="475"/>
      <c r="O14" s="475"/>
      <c r="P14" s="475"/>
      <c r="Q14" s="475"/>
      <c r="R14" s="475"/>
      <c r="S14" s="475"/>
      <c r="T14" s="475"/>
      <c r="U14" s="475"/>
      <c r="V14" s="475"/>
      <c r="W14" s="475"/>
      <c r="X14" s="475"/>
      <c r="Y14" s="475"/>
      <c r="Z14" s="476"/>
      <c r="AA14" s="475"/>
      <c r="AB14" s="475"/>
      <c r="AC14" s="475"/>
      <c r="AD14" s="475"/>
      <c r="AE14" s="475"/>
      <c r="AF14" s="475"/>
      <c r="AG14" s="475"/>
      <c r="AH14" s="475"/>
      <c r="AI14" s="475"/>
      <c r="AJ14" s="475"/>
      <c r="AK14" s="475"/>
      <c r="AL14" s="475"/>
      <c r="AM14" s="475"/>
      <c r="AN14" s="475"/>
    </row>
    <row r="15" spans="2:43" ht="10.5" customHeight="1" thickBot="1">
      <c r="B15" s="475"/>
      <c r="C15" s="732" t="s">
        <v>275</v>
      </c>
      <c r="D15" s="732"/>
      <c r="E15" s="732"/>
      <c r="F15" s="732"/>
      <c r="G15" s="732"/>
      <c r="H15" s="732"/>
      <c r="I15" s="732"/>
      <c r="J15" s="732"/>
      <c r="K15" s="732"/>
      <c r="L15" s="733"/>
      <c r="AA15" s="475"/>
    </row>
    <row r="16" spans="2:43" ht="34.5" customHeight="1">
      <c r="B16" s="475"/>
      <c r="C16" s="732"/>
      <c r="D16" s="732"/>
      <c r="E16" s="732"/>
      <c r="F16" s="732"/>
      <c r="G16" s="732"/>
      <c r="H16" s="732"/>
      <c r="I16" s="732"/>
      <c r="J16" s="732"/>
      <c r="K16" s="732"/>
      <c r="L16" s="733"/>
      <c r="AA16" s="475"/>
    </row>
    <row r="17" spans="2:34" ht="18.75" customHeight="1" thickBot="1">
      <c r="B17" s="475"/>
      <c r="C17" s="719" t="str">
        <f>IF('0_基本情報'!$D$24='【リスト】 (2)'!$C$2,"適","否")</f>
        <v>否</v>
      </c>
      <c r="D17" s="719"/>
      <c r="E17" s="719"/>
      <c r="F17" s="720">
        <f>IF(C17="適",加算率a,0)</f>
        <v>0</v>
      </c>
      <c r="G17" s="720"/>
      <c r="H17" s="720"/>
      <c r="I17" s="720"/>
      <c r="J17" s="720"/>
      <c r="K17" s="720"/>
      <c r="L17" s="477" t="s">
        <v>276</v>
      </c>
      <c r="AA17" s="475"/>
    </row>
    <row r="18" spans="2:34" ht="14.25">
      <c r="B18" s="475"/>
      <c r="C18" s="478" t="s">
        <v>277</v>
      </c>
      <c r="D18" s="479" t="s">
        <v>278</v>
      </c>
      <c r="E18" s="480"/>
      <c r="F18" s="480"/>
      <c r="G18" s="480"/>
      <c r="H18" s="480"/>
      <c r="I18" s="480"/>
      <c r="J18" s="480"/>
      <c r="K18" s="480"/>
      <c r="L18" s="480"/>
      <c r="M18" s="480"/>
      <c r="N18" s="480"/>
      <c r="O18" s="480"/>
      <c r="P18" s="480"/>
      <c r="Q18" s="480"/>
      <c r="R18" s="480"/>
      <c r="S18" s="480"/>
      <c r="T18" s="480"/>
      <c r="U18" s="480"/>
      <c r="V18" s="480"/>
      <c r="W18" s="480"/>
      <c r="X18" s="480"/>
      <c r="Y18" s="480"/>
      <c r="Z18" s="481"/>
      <c r="AA18" s="480"/>
      <c r="AB18" s="480"/>
      <c r="AC18" s="480"/>
      <c r="AD18" s="480"/>
      <c r="AE18" s="480"/>
      <c r="AF18" s="480"/>
      <c r="AG18" s="480"/>
      <c r="AH18" s="475"/>
    </row>
    <row r="19" spans="2:34" ht="14.25">
      <c r="B19" s="475"/>
      <c r="C19" s="478"/>
      <c r="D19" s="479"/>
      <c r="G19" s="480"/>
      <c r="H19" s="480"/>
      <c r="I19" s="480"/>
      <c r="J19" s="480"/>
      <c r="K19" s="480"/>
      <c r="L19" s="480"/>
      <c r="M19" s="480"/>
      <c r="N19" s="480"/>
      <c r="O19" s="480"/>
      <c r="P19" s="480"/>
      <c r="Q19" s="480"/>
      <c r="R19" s="480"/>
      <c r="S19" s="480"/>
      <c r="T19" s="480"/>
      <c r="U19" s="480"/>
      <c r="V19" s="480"/>
      <c r="W19" s="480"/>
      <c r="X19" s="480"/>
      <c r="Y19" s="480"/>
      <c r="Z19" s="481"/>
      <c r="AA19" s="480"/>
      <c r="AB19" s="480"/>
      <c r="AC19" s="480"/>
      <c r="AD19" s="480"/>
      <c r="AE19" s="480"/>
      <c r="AF19" s="480"/>
      <c r="AG19" s="480"/>
      <c r="AH19" s="475"/>
    </row>
    <row r="20" spans="2:34" ht="18.75" customHeight="1">
      <c r="B20" s="474" t="s">
        <v>279</v>
      </c>
      <c r="C20" s="482"/>
      <c r="D20" s="482"/>
      <c r="E20" s="482"/>
      <c r="F20" s="482"/>
      <c r="G20" s="482"/>
      <c r="H20" s="482"/>
      <c r="I20" s="482"/>
      <c r="J20" s="482"/>
      <c r="K20" s="483"/>
      <c r="L20" s="483"/>
      <c r="M20" s="483"/>
      <c r="N20" s="482"/>
      <c r="O20" s="482"/>
      <c r="P20" s="482"/>
      <c r="Q20" s="482"/>
      <c r="R20" s="482"/>
      <c r="S20" s="482"/>
      <c r="T20" s="482"/>
      <c r="U20" s="483"/>
    </row>
    <row r="21" spans="2:34" ht="33.75" customHeight="1">
      <c r="C21" s="480" t="s">
        <v>280</v>
      </c>
      <c r="D21" s="480"/>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row>
    <row r="22" spans="2:34" ht="1.5" customHeight="1">
      <c r="C22" s="484"/>
      <c r="D22" s="480"/>
      <c r="E22" s="480"/>
      <c r="F22" s="480"/>
      <c r="G22" s="480"/>
      <c r="H22" s="480"/>
      <c r="I22" s="480"/>
      <c r="J22" s="480"/>
      <c r="K22" s="484"/>
      <c r="L22" s="484"/>
      <c r="M22" s="484"/>
      <c r="N22" s="484"/>
      <c r="O22" s="484"/>
      <c r="P22" s="484"/>
      <c r="Q22" s="484"/>
      <c r="R22" s="484"/>
      <c r="S22" s="484"/>
      <c r="T22" s="484"/>
      <c r="U22" s="484"/>
      <c r="V22" s="484"/>
      <c r="W22" s="484"/>
      <c r="X22" s="484"/>
      <c r="Y22" s="484"/>
      <c r="Z22" s="484"/>
      <c r="AA22" s="484"/>
      <c r="AB22" s="484"/>
      <c r="AC22" s="484"/>
      <c r="AD22" s="484"/>
      <c r="AE22" s="484"/>
      <c r="AF22" s="484"/>
      <c r="AG22" s="484"/>
    </row>
    <row r="23" spans="2:34" ht="1.5" customHeight="1">
      <c r="C23" s="484"/>
      <c r="D23" s="480"/>
      <c r="E23" s="480"/>
      <c r="F23" s="480"/>
      <c r="G23" s="480"/>
      <c r="H23" s="480"/>
      <c r="I23" s="480"/>
      <c r="J23" s="480"/>
      <c r="K23" s="483"/>
      <c r="L23" s="484"/>
      <c r="M23" s="484"/>
      <c r="N23" s="484"/>
      <c r="O23" s="484"/>
      <c r="P23" s="484"/>
      <c r="Q23" s="483"/>
      <c r="R23" s="484"/>
      <c r="S23" s="484"/>
      <c r="T23" s="484"/>
      <c r="U23" s="484"/>
      <c r="V23" s="484"/>
      <c r="W23" s="484"/>
      <c r="X23" s="484"/>
      <c r="Y23" s="484"/>
      <c r="Z23" s="484"/>
      <c r="AA23" s="484"/>
      <c r="AB23" s="484"/>
      <c r="AC23" s="484"/>
      <c r="AD23" s="484"/>
      <c r="AE23" s="484"/>
      <c r="AF23" s="484"/>
      <c r="AG23" s="484"/>
    </row>
    <row r="24" spans="2:34" ht="1.5" customHeight="1">
      <c r="C24" s="484"/>
      <c r="D24" s="485"/>
      <c r="E24" s="485"/>
      <c r="F24" s="480"/>
      <c r="G24" s="480"/>
      <c r="H24" s="480"/>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row>
    <row r="25" spans="2:34" ht="1.5" customHeight="1">
      <c r="C25" s="484"/>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row>
    <row r="26" spans="2:34" ht="1.5" customHeight="1">
      <c r="C26" s="484"/>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row>
    <row r="27" spans="2:34" ht="1.5" customHeight="1">
      <c r="C27" s="484"/>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row>
    <row r="28" spans="2:34" ht="1.5" customHeight="1">
      <c r="C28" s="484"/>
      <c r="D28" s="486"/>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row>
    <row r="29" spans="2:34" ht="1.5" customHeight="1">
      <c r="C29" s="484"/>
      <c r="D29" s="486"/>
      <c r="E29" s="486"/>
      <c r="F29" s="486"/>
      <c r="G29" s="486"/>
      <c r="H29" s="486"/>
      <c r="I29" s="486"/>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row>
    <row r="30" spans="2:34" ht="1.5" customHeight="1">
      <c r="C30" s="484"/>
      <c r="D30" s="486"/>
      <c r="E30" s="486"/>
      <c r="F30" s="486"/>
      <c r="G30" s="486"/>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row>
    <row r="31" spans="2:34" ht="1.5" customHeight="1">
      <c r="C31" s="484"/>
      <c r="D31" s="486"/>
      <c r="E31" s="486"/>
      <c r="F31" s="486"/>
      <c r="G31" s="486"/>
      <c r="H31" s="486"/>
      <c r="I31" s="486"/>
      <c r="J31" s="486"/>
      <c r="K31" s="486"/>
      <c r="L31" s="486"/>
      <c r="M31" s="486"/>
      <c r="N31" s="486"/>
      <c r="O31" s="486"/>
      <c r="P31" s="486"/>
      <c r="Q31" s="486"/>
      <c r="R31" s="486"/>
      <c r="S31" s="486"/>
      <c r="T31" s="486"/>
      <c r="U31" s="486"/>
      <c r="V31" s="486"/>
      <c r="W31" s="486"/>
      <c r="X31" s="486"/>
      <c r="Y31" s="486"/>
      <c r="Z31" s="486"/>
      <c r="AA31" s="486"/>
      <c r="AB31" s="486"/>
      <c r="AC31" s="486"/>
      <c r="AD31" s="486"/>
      <c r="AE31" s="486"/>
      <c r="AF31" s="486"/>
      <c r="AG31" s="486"/>
    </row>
    <row r="32" spans="2:34" ht="1.5" customHeight="1">
      <c r="C32" s="484"/>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row>
    <row r="33" spans="2:33" ht="1.5" customHeight="1">
      <c r="C33" s="484"/>
      <c r="D33" s="486"/>
      <c r="E33" s="486"/>
      <c r="F33" s="486"/>
      <c r="G33" s="486"/>
      <c r="H33" s="486"/>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row>
    <row r="34" spans="2:33" ht="1.5" customHeight="1">
      <c r="C34" s="484"/>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row>
    <row r="35" spans="2:33" ht="1.5" customHeight="1">
      <c r="C35" s="484"/>
      <c r="D35" s="486"/>
      <c r="E35" s="486"/>
      <c r="F35" s="486"/>
      <c r="G35" s="486"/>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row>
    <row r="36" spans="2:33" ht="1.5" customHeight="1">
      <c r="C36" s="484"/>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row>
    <row r="37" spans="2:33" ht="1.5" customHeight="1">
      <c r="C37" s="484"/>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row>
    <row r="38" spans="2:33" ht="1.5" customHeight="1">
      <c r="C38" s="484"/>
      <c r="D38" s="486"/>
      <c r="E38" s="486"/>
      <c r="F38" s="486"/>
      <c r="G38" s="486"/>
      <c r="H38" s="486"/>
      <c r="I38" s="486"/>
      <c r="J38" s="486"/>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row>
    <row r="39" spans="2:33" ht="1.5" customHeight="1">
      <c r="C39" s="484"/>
      <c r="D39" s="486"/>
      <c r="E39" s="486"/>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row>
    <row r="40" spans="2:33" ht="1.5" customHeight="1">
      <c r="C40" s="484"/>
      <c r="D40" s="486"/>
      <c r="E40" s="486"/>
      <c r="F40" s="486"/>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86"/>
      <c r="AE40" s="486"/>
      <c r="AF40" s="486"/>
      <c r="AG40" s="486"/>
    </row>
    <row r="41" spans="2:33" ht="1.5" customHeight="1">
      <c r="C41" s="484"/>
      <c r="D41" s="484"/>
      <c r="E41" s="484"/>
      <c r="F41" s="484"/>
      <c r="G41" s="484"/>
      <c r="H41" s="480"/>
      <c r="I41" s="480"/>
      <c r="J41" s="480"/>
      <c r="K41" s="484"/>
      <c r="L41" s="484"/>
      <c r="M41" s="484"/>
      <c r="N41" s="484"/>
      <c r="O41" s="484"/>
      <c r="P41" s="484"/>
      <c r="Q41" s="484"/>
      <c r="R41" s="484"/>
      <c r="S41" s="484"/>
      <c r="T41" s="484"/>
      <c r="U41" s="484"/>
      <c r="V41" s="484"/>
      <c r="W41" s="480"/>
      <c r="X41" s="480"/>
      <c r="Y41" s="480"/>
      <c r="Z41" s="480"/>
    </row>
    <row r="42" spans="2:33" ht="1.5" customHeight="1">
      <c r="C42" s="484"/>
      <c r="D42" s="484"/>
      <c r="E42" s="484"/>
      <c r="F42" s="484"/>
      <c r="G42" s="484"/>
      <c r="H42" s="480"/>
      <c r="I42" s="480"/>
      <c r="J42" s="480"/>
      <c r="K42" s="484"/>
      <c r="L42" s="484"/>
      <c r="M42" s="484"/>
      <c r="N42" s="484"/>
      <c r="O42" s="484"/>
      <c r="P42" s="484"/>
      <c r="Q42" s="484"/>
      <c r="R42" s="484"/>
      <c r="S42" s="484"/>
      <c r="T42" s="484"/>
      <c r="U42" s="484"/>
      <c r="V42" s="484"/>
      <c r="W42" s="480"/>
      <c r="X42" s="480"/>
      <c r="Y42" s="480"/>
      <c r="Z42" s="480"/>
    </row>
    <row r="43" spans="2:33" ht="1.5" customHeight="1">
      <c r="C43" s="487"/>
      <c r="D43" s="487"/>
      <c r="E43" s="487"/>
      <c r="F43" s="487"/>
      <c r="G43" s="487"/>
      <c r="H43" s="487"/>
      <c r="I43" s="487"/>
      <c r="J43" s="487"/>
      <c r="K43" s="487"/>
      <c r="L43" s="487"/>
      <c r="M43" s="487"/>
      <c r="N43" s="487"/>
      <c r="O43" s="487"/>
      <c r="P43" s="484"/>
      <c r="Q43" s="484"/>
      <c r="R43" s="484"/>
      <c r="S43" s="484"/>
      <c r="T43" s="484"/>
      <c r="U43" s="485"/>
      <c r="V43" s="485"/>
      <c r="W43" s="485"/>
      <c r="X43" s="485"/>
      <c r="Y43" s="485"/>
      <c r="Z43" s="481"/>
      <c r="AA43" s="485"/>
      <c r="AB43" s="485"/>
      <c r="AC43" s="485"/>
      <c r="AD43" s="480"/>
      <c r="AE43" s="480"/>
      <c r="AF43" s="480"/>
      <c r="AG43" s="480"/>
    </row>
    <row r="44" spans="2:33" ht="1.5" customHeight="1">
      <c r="C44" s="488"/>
      <c r="D44" s="489"/>
      <c r="E44" s="489"/>
      <c r="F44" s="490"/>
      <c r="G44" s="490"/>
      <c r="H44" s="490"/>
      <c r="I44" s="490"/>
      <c r="J44" s="490"/>
      <c r="K44" s="490"/>
      <c r="L44" s="490"/>
      <c r="M44" s="490"/>
      <c r="N44" s="490"/>
      <c r="O44" s="490"/>
      <c r="P44" s="490"/>
      <c r="Q44" s="490"/>
      <c r="R44" s="490"/>
      <c r="S44" s="490"/>
      <c r="T44" s="490"/>
      <c r="U44" s="490"/>
      <c r="V44" s="490"/>
      <c r="W44" s="490"/>
      <c r="X44" s="490"/>
      <c r="Y44" s="490"/>
      <c r="Z44" s="488"/>
      <c r="AA44" s="490"/>
      <c r="AB44" s="490"/>
      <c r="AC44" s="490"/>
      <c r="AD44" s="490"/>
      <c r="AE44" s="490"/>
      <c r="AF44" s="490"/>
      <c r="AG44" s="490"/>
    </row>
    <row r="45" spans="2:33" ht="1.5" customHeight="1">
      <c r="C45" s="488"/>
      <c r="D45" s="489"/>
      <c r="E45" s="489"/>
      <c r="F45" s="490"/>
      <c r="G45" s="490"/>
      <c r="H45" s="490"/>
      <c r="I45" s="490"/>
      <c r="J45" s="490"/>
      <c r="K45" s="490"/>
      <c r="L45" s="490"/>
      <c r="M45" s="490"/>
      <c r="N45" s="490"/>
      <c r="O45" s="490"/>
      <c r="P45" s="490"/>
      <c r="Q45" s="490"/>
      <c r="R45" s="490"/>
      <c r="S45" s="490"/>
      <c r="T45" s="490"/>
      <c r="U45" s="490"/>
      <c r="V45" s="490"/>
      <c r="W45" s="490"/>
      <c r="X45" s="490"/>
      <c r="Y45" s="490"/>
      <c r="Z45" s="488"/>
      <c r="AA45" s="490"/>
      <c r="AB45" s="490"/>
      <c r="AC45" s="490"/>
      <c r="AD45" s="490"/>
      <c r="AE45" s="490"/>
      <c r="AF45" s="490"/>
      <c r="AG45" s="490"/>
    </row>
    <row r="46" spans="2:33" ht="1.5" customHeight="1">
      <c r="C46" s="491"/>
    </row>
    <row r="47" spans="2:33" ht="1.5" customHeight="1">
      <c r="C47" s="491"/>
    </row>
    <row r="48" spans="2:33" ht="18.75" customHeight="1" thickBot="1">
      <c r="B48" s="474" t="s">
        <v>281</v>
      </c>
      <c r="C48" s="482"/>
      <c r="D48" s="482"/>
      <c r="E48" s="482"/>
      <c r="F48" s="482"/>
      <c r="G48" s="482"/>
      <c r="H48" s="482"/>
      <c r="I48" s="482"/>
      <c r="J48" s="482"/>
      <c r="K48" s="483"/>
      <c r="L48" s="483"/>
      <c r="M48" s="483"/>
      <c r="N48" s="482"/>
      <c r="O48" s="482"/>
      <c r="P48" s="482"/>
      <c r="Q48" s="482"/>
      <c r="R48" s="492"/>
      <c r="S48" s="482"/>
      <c r="T48" s="482"/>
      <c r="U48" s="483"/>
    </row>
    <row r="49" spans="2:21" ht="18.75" customHeight="1" thickBot="1">
      <c r="B49" s="474"/>
      <c r="C49" s="734" t="s">
        <v>282</v>
      </c>
      <c r="D49" s="735"/>
      <c r="E49" s="735"/>
      <c r="F49" s="735"/>
      <c r="G49" s="735"/>
      <c r="H49" s="735"/>
      <c r="I49" s="735"/>
      <c r="J49" s="735"/>
      <c r="K49" s="735"/>
      <c r="L49" s="735"/>
      <c r="M49" s="493"/>
      <c r="N49" s="494"/>
      <c r="O49" s="494"/>
      <c r="P49" s="495"/>
      <c r="Q49" s="482"/>
      <c r="R49" s="482"/>
      <c r="S49" s="482"/>
      <c r="T49" s="482"/>
      <c r="U49" s="483"/>
    </row>
    <row r="50" spans="2:21" ht="24" customHeight="1">
      <c r="B50" s="474"/>
      <c r="C50" s="734"/>
      <c r="D50" s="735"/>
      <c r="E50" s="735"/>
      <c r="F50" s="735"/>
      <c r="G50" s="735"/>
      <c r="H50" s="735"/>
      <c r="I50" s="735"/>
      <c r="J50" s="735"/>
      <c r="K50" s="735"/>
      <c r="L50" s="735"/>
      <c r="M50" s="736" t="s">
        <v>283</v>
      </c>
      <c r="N50" s="736"/>
      <c r="O50" s="736"/>
      <c r="P50" s="737"/>
      <c r="Q50" s="482"/>
      <c r="R50" s="482"/>
      <c r="S50" s="482"/>
      <c r="T50" s="482"/>
      <c r="U50" s="483"/>
    </row>
    <row r="51" spans="2:21" ht="18.75" customHeight="1" thickBot="1">
      <c r="B51" s="474"/>
      <c r="C51" s="719" t="str">
        <f>IF('0_基本情報'!$D$25='【リスト】 (2)'!$C$2,"適","否")</f>
        <v>否</v>
      </c>
      <c r="D51" s="719"/>
      <c r="E51" s="719"/>
      <c r="F51" s="720">
        <f>IF(C51="適",加算率b,0)</f>
        <v>0</v>
      </c>
      <c r="G51" s="720"/>
      <c r="H51" s="720"/>
      <c r="I51" s="720"/>
      <c r="J51" s="720"/>
      <c r="K51" s="720"/>
      <c r="L51" s="496" t="s">
        <v>276</v>
      </c>
      <c r="M51" s="738" t="str">
        <f>IF('0_基本情報'!$D$26='【リスト】 (2)'!$C$2,"区分３",IF('2_区分12加算額計算表'!$F$20=【リスト】!$C$2,"否",""))</f>
        <v/>
      </c>
      <c r="N51" s="738"/>
      <c r="O51" s="738"/>
      <c r="P51" s="739"/>
      <c r="Q51" s="482"/>
      <c r="R51" s="482"/>
      <c r="S51" s="482"/>
      <c r="T51" s="482"/>
      <c r="U51" s="483"/>
    </row>
    <row r="52" spans="2:21" ht="18.75" customHeight="1">
      <c r="B52" s="474"/>
      <c r="C52" s="497" t="s">
        <v>277</v>
      </c>
      <c r="D52" s="498" t="s">
        <v>284</v>
      </c>
      <c r="E52" s="499"/>
      <c r="F52" s="500"/>
      <c r="G52" s="501"/>
      <c r="H52" s="501"/>
      <c r="I52" s="501"/>
      <c r="J52" s="501"/>
      <c r="K52" s="501"/>
      <c r="L52" s="502"/>
      <c r="M52" s="499"/>
      <c r="N52" s="482"/>
      <c r="O52" s="482"/>
      <c r="P52" s="482"/>
      <c r="Q52" s="482"/>
      <c r="R52" s="482"/>
      <c r="S52" s="482"/>
      <c r="T52" s="482"/>
      <c r="U52" s="483"/>
    </row>
    <row r="53" spans="2:21" ht="18.75" customHeight="1">
      <c r="B53" s="474"/>
      <c r="C53" s="478" t="s">
        <v>277</v>
      </c>
      <c r="D53" s="503" t="s">
        <v>285</v>
      </c>
      <c r="E53" s="480"/>
      <c r="F53" s="480"/>
      <c r="G53" s="482"/>
      <c r="H53" s="482"/>
      <c r="I53" s="482"/>
      <c r="J53" s="482"/>
      <c r="K53" s="483"/>
      <c r="L53" s="483"/>
      <c r="M53" s="483"/>
      <c r="N53" s="482"/>
      <c r="O53" s="482"/>
      <c r="P53" s="482"/>
      <c r="Q53" s="482"/>
      <c r="R53" s="482"/>
      <c r="S53" s="482"/>
      <c r="T53" s="482"/>
      <c r="U53" s="483"/>
    </row>
    <row r="54" spans="2:21" ht="18.75" customHeight="1">
      <c r="B54" s="474"/>
      <c r="C54" s="478"/>
      <c r="D54" s="503"/>
      <c r="E54" s="480"/>
      <c r="F54" s="480"/>
      <c r="G54" s="482"/>
      <c r="H54" s="482"/>
      <c r="I54" s="482"/>
      <c r="J54" s="482"/>
      <c r="K54" s="483"/>
      <c r="L54" s="483"/>
      <c r="M54" s="483"/>
      <c r="N54" s="482"/>
      <c r="O54" s="482"/>
      <c r="P54" s="482"/>
      <c r="Q54" s="482"/>
      <c r="R54" s="482"/>
      <c r="S54" s="482"/>
      <c r="T54" s="482"/>
      <c r="U54" s="483"/>
    </row>
    <row r="55" spans="2:21" ht="18.75" customHeight="1">
      <c r="B55" s="474"/>
      <c r="C55" s="478"/>
      <c r="D55" s="503"/>
      <c r="E55" s="480"/>
      <c r="F55" s="480"/>
      <c r="G55" s="482"/>
      <c r="H55" s="482"/>
      <c r="I55" s="482"/>
      <c r="J55" s="482"/>
      <c r="K55" s="483"/>
      <c r="L55" s="483"/>
      <c r="M55" s="483"/>
      <c r="N55" s="482"/>
      <c r="O55" s="482"/>
      <c r="P55" s="482"/>
      <c r="Q55" s="482"/>
      <c r="R55" s="482"/>
      <c r="S55" s="482"/>
      <c r="T55" s="482"/>
      <c r="U55" s="483"/>
    </row>
  </sheetData>
  <sheetProtection algorithmName="SHA-512" hashValue="nS0n6xmZYebAjRbulwDH2kWrDZXd/Ul3mXQeTAYOW1JRQc7K3uHN51KPVntepmsE8cZXCIfaP1H++VNz0B5iRQ==" saltValue="heD5gtTUUI3srrX9j5XJWg==" spinCount="100000" sheet="1" insertRows="0"/>
  <mergeCells count="18">
    <mergeCell ref="C49:L50"/>
    <mergeCell ref="M50:P50"/>
    <mergeCell ref="C51:E51"/>
    <mergeCell ref="F51:K51"/>
    <mergeCell ref="M51:P51"/>
    <mergeCell ref="C17:E17"/>
    <mergeCell ref="F17:K17"/>
    <mergeCell ref="B2:AG2"/>
    <mergeCell ref="F5:L5"/>
    <mergeCell ref="O7:T7"/>
    <mergeCell ref="U7:AG7"/>
    <mergeCell ref="O8:T8"/>
    <mergeCell ref="U8:AG8"/>
    <mergeCell ref="O9:T9"/>
    <mergeCell ref="U9:AG9"/>
    <mergeCell ref="O10:T10"/>
    <mergeCell ref="U10:AG10"/>
    <mergeCell ref="C15:L16"/>
  </mergeCells>
  <phoneticPr fontId="4"/>
  <dataValidations count="3">
    <dataValidation type="list" allowBlank="1" showInputMessage="1" showErrorMessage="1" sqref="M51:P51" xr:uid="{F806A25B-529A-4D9D-8CCB-F732AF7B8614}">
      <formula1>"否,区分３"</formula1>
    </dataValidation>
    <dataValidation type="list" allowBlank="1" showInputMessage="1" showErrorMessage="1" sqref="C17:E17 C51:E51" xr:uid="{AD98A3F3-B7CE-40FF-95EA-7FCA1C3D9262}">
      <formula1>"適,否"</formula1>
    </dataValidation>
    <dataValidation type="list" allowBlank="1" showInputMessage="1" showErrorMessage="1" sqref="C52" xr:uid="{18C99B47-399E-4BC4-86AE-941E5BEF9922}">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8DF3F-AA9C-44F8-A799-3659B4CFFB83}">
  <sheetPr>
    <pageSetUpPr fitToPage="1"/>
  </sheetPr>
  <dimension ref="B1:AM29"/>
  <sheetViews>
    <sheetView showGridLines="0" view="pageBreakPreview" zoomScale="85" zoomScaleNormal="100" zoomScaleSheetLayoutView="85" workbookViewId="0"/>
  </sheetViews>
  <sheetFormatPr defaultColWidth="9" defaultRowHeight="18" customHeight="1"/>
  <cols>
    <col min="1" max="1" width="2.5" style="345" customWidth="1"/>
    <col min="2" max="34" width="3" style="345" customWidth="1"/>
    <col min="35" max="35" width="2.5" style="345" customWidth="1"/>
    <col min="36" max="38" width="3" style="345" customWidth="1"/>
    <col min="39" max="39" width="13" style="345" hidden="1" customWidth="1"/>
    <col min="40" max="47" width="3" style="345" customWidth="1"/>
    <col min="48" max="16384" width="9" style="345"/>
  </cols>
  <sheetData>
    <row r="1" spans="2:34" ht="18" customHeight="1">
      <c r="B1" s="344" t="s">
        <v>286</v>
      </c>
    </row>
    <row r="2" spans="2:34" ht="18" customHeight="1">
      <c r="B2" s="740" t="str">
        <f>様式1!$AQ$1&amp;様式1!$AQ$2&amp;"年度キャリアパス要件届出書"</f>
        <v>令和７年度キャリアパス要件届出書</v>
      </c>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c r="AE2" s="740"/>
      <c r="AF2" s="740"/>
      <c r="AG2" s="740"/>
      <c r="AH2" s="740"/>
    </row>
    <row r="3" spans="2:34" ht="18" customHeight="1">
      <c r="B3" s="741" t="s">
        <v>287</v>
      </c>
      <c r="C3" s="742"/>
      <c r="D3" s="742"/>
      <c r="E3" s="742"/>
      <c r="F3" s="742"/>
      <c r="G3" s="742"/>
      <c r="H3" s="742"/>
      <c r="I3" s="742"/>
      <c r="J3" s="742"/>
      <c r="K3" s="742"/>
      <c r="L3" s="742"/>
      <c r="M3" s="742"/>
      <c r="N3" s="742"/>
      <c r="O3" s="742"/>
      <c r="P3" s="742"/>
      <c r="Q3" s="742"/>
      <c r="R3" s="742"/>
      <c r="S3" s="742"/>
      <c r="T3" s="742"/>
      <c r="U3" s="742"/>
      <c r="V3" s="742"/>
      <c r="W3" s="742"/>
      <c r="X3" s="742"/>
      <c r="Y3" s="742"/>
      <c r="Z3" s="742"/>
      <c r="AA3" s="742"/>
      <c r="AB3" s="742"/>
      <c r="AC3" s="742"/>
      <c r="AD3" s="742"/>
      <c r="AE3" s="742"/>
      <c r="AF3" s="742"/>
      <c r="AG3" s="742"/>
      <c r="AH3" s="742"/>
    </row>
    <row r="4" spans="2:34" ht="18" customHeight="1">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row>
    <row r="5" spans="2:34" ht="18" customHeight="1">
      <c r="F5" s="347"/>
      <c r="G5" s="347"/>
      <c r="M5" s="347"/>
      <c r="N5" s="347"/>
      <c r="O5" s="347"/>
    </row>
    <row r="6" spans="2:34" ht="17.25" customHeight="1">
      <c r="F6" s="743" t="s">
        <v>268</v>
      </c>
      <c r="G6" s="743"/>
      <c r="H6" s="743"/>
      <c r="I6" s="743"/>
      <c r="J6" s="743"/>
      <c r="K6" s="743"/>
      <c r="L6" s="743"/>
      <c r="M6" s="347"/>
      <c r="N6" s="347"/>
      <c r="O6" s="347"/>
    </row>
    <row r="7" spans="2:34" ht="17.25" customHeight="1" thickBot="1">
      <c r="F7" s="347"/>
      <c r="G7" s="347"/>
      <c r="H7" s="347"/>
      <c r="I7" s="347"/>
      <c r="J7" s="347"/>
      <c r="K7" s="347"/>
      <c r="L7" s="347"/>
      <c r="M7" s="347"/>
      <c r="N7" s="347"/>
      <c r="O7" s="347"/>
      <c r="V7" s="348"/>
      <c r="W7" s="348"/>
      <c r="X7" s="348"/>
      <c r="Y7" s="348"/>
      <c r="Z7" s="348"/>
      <c r="AA7" s="348"/>
      <c r="AB7" s="348"/>
      <c r="AC7" s="348"/>
      <c r="AD7" s="348"/>
      <c r="AE7" s="348"/>
      <c r="AF7" s="348"/>
      <c r="AG7" s="348"/>
      <c r="AH7" s="348"/>
    </row>
    <row r="8" spans="2:34" ht="17.25" customHeight="1">
      <c r="D8" s="347"/>
      <c r="E8" s="347"/>
      <c r="F8" s="347"/>
      <c r="G8" s="347"/>
      <c r="H8" s="347"/>
      <c r="I8" s="347"/>
      <c r="J8" s="347"/>
      <c r="K8" s="347"/>
      <c r="L8" s="347"/>
      <c r="M8" s="347"/>
      <c r="N8" s="347"/>
      <c r="P8" s="744" t="s">
        <v>269</v>
      </c>
      <c r="Q8" s="745"/>
      <c r="R8" s="745"/>
      <c r="S8" s="745"/>
      <c r="T8" s="745"/>
      <c r="U8" s="745"/>
      <c r="V8" s="746" t="str">
        <f>様式1!U7</f>
        <v>京都市</v>
      </c>
      <c r="W8" s="747"/>
      <c r="X8" s="747"/>
      <c r="Y8" s="747"/>
      <c r="Z8" s="747"/>
      <c r="AA8" s="747"/>
      <c r="AB8" s="747"/>
      <c r="AC8" s="747"/>
      <c r="AD8" s="747"/>
      <c r="AE8" s="747"/>
      <c r="AF8" s="747"/>
      <c r="AG8" s="747"/>
      <c r="AH8" s="748"/>
    </row>
    <row r="9" spans="2:34" ht="17.25" customHeight="1">
      <c r="D9" s="347"/>
      <c r="E9" s="347"/>
      <c r="F9" s="347"/>
      <c r="G9" s="347"/>
      <c r="H9" s="347"/>
      <c r="I9" s="347"/>
      <c r="J9" s="347"/>
      <c r="K9" s="347"/>
      <c r="L9" s="347"/>
      <c r="M9" s="347"/>
      <c r="N9" s="347"/>
      <c r="P9" s="756" t="s">
        <v>271</v>
      </c>
      <c r="Q9" s="757"/>
      <c r="R9" s="757"/>
      <c r="S9" s="757"/>
      <c r="T9" s="757"/>
      <c r="U9" s="757"/>
      <c r="V9" s="758">
        <f>様式1!U8</f>
        <v>0</v>
      </c>
      <c r="W9" s="759"/>
      <c r="X9" s="759"/>
      <c r="Y9" s="759"/>
      <c r="Z9" s="759"/>
      <c r="AA9" s="759"/>
      <c r="AB9" s="759"/>
      <c r="AC9" s="759"/>
      <c r="AD9" s="759"/>
      <c r="AE9" s="759"/>
      <c r="AF9" s="759"/>
      <c r="AG9" s="759"/>
      <c r="AH9" s="760"/>
    </row>
    <row r="10" spans="2:34" ht="17.25" customHeight="1">
      <c r="D10" s="347"/>
      <c r="E10" s="347"/>
      <c r="F10" s="347"/>
      <c r="G10" s="347"/>
      <c r="H10" s="347"/>
      <c r="I10" s="347"/>
      <c r="J10" s="347"/>
      <c r="K10" s="347"/>
      <c r="L10" s="347"/>
      <c r="M10" s="347"/>
      <c r="N10" s="347"/>
      <c r="P10" s="756" t="s">
        <v>272</v>
      </c>
      <c r="Q10" s="757"/>
      <c r="R10" s="757"/>
      <c r="S10" s="757"/>
      <c r="T10" s="757"/>
      <c r="U10" s="757"/>
      <c r="V10" s="758">
        <f>様式1!U9</f>
        <v>0</v>
      </c>
      <c r="W10" s="759"/>
      <c r="X10" s="759"/>
      <c r="Y10" s="759"/>
      <c r="Z10" s="759"/>
      <c r="AA10" s="759"/>
      <c r="AB10" s="759"/>
      <c r="AC10" s="759"/>
      <c r="AD10" s="759"/>
      <c r="AE10" s="759"/>
      <c r="AF10" s="759"/>
      <c r="AG10" s="759"/>
      <c r="AH10" s="760"/>
    </row>
    <row r="11" spans="2:34" ht="17.25" customHeight="1" thickBot="1">
      <c r="D11" s="347"/>
      <c r="E11" s="347"/>
      <c r="F11" s="347"/>
      <c r="G11" s="347"/>
      <c r="H11" s="347"/>
      <c r="I11" s="347"/>
      <c r="J11" s="347"/>
      <c r="K11" s="347"/>
      <c r="L11" s="347"/>
      <c r="M11" s="347"/>
      <c r="N11" s="347"/>
      <c r="O11" s="347"/>
      <c r="P11" s="761" t="s">
        <v>288</v>
      </c>
      <c r="Q11" s="762"/>
      <c r="R11" s="762"/>
      <c r="S11" s="762"/>
      <c r="T11" s="762"/>
      <c r="U11" s="762"/>
      <c r="V11" s="763">
        <f>様式1!U10</f>
        <v>0</v>
      </c>
      <c r="W11" s="764"/>
      <c r="X11" s="764"/>
      <c r="Y11" s="764"/>
      <c r="Z11" s="764"/>
      <c r="AA11" s="764"/>
      <c r="AB11" s="764"/>
      <c r="AC11" s="764"/>
      <c r="AD11" s="764"/>
      <c r="AE11" s="764"/>
      <c r="AF11" s="764"/>
      <c r="AG11" s="764"/>
      <c r="AH11" s="765"/>
    </row>
    <row r="12" spans="2:34" ht="18" customHeight="1">
      <c r="R12" s="349"/>
      <c r="S12" s="349"/>
      <c r="T12" s="349"/>
      <c r="U12" s="349"/>
      <c r="V12" s="349"/>
      <c r="W12" s="349"/>
      <c r="X12" s="349"/>
      <c r="Y12" s="349"/>
    </row>
    <row r="13" spans="2:34" ht="21.75" customHeight="1">
      <c r="B13" s="345" t="s">
        <v>289</v>
      </c>
    </row>
    <row r="14" spans="2:34" ht="9" customHeight="1"/>
    <row r="15" spans="2:34" ht="18.75" customHeight="1" thickBot="1">
      <c r="C15" s="345" t="s">
        <v>290</v>
      </c>
    </row>
    <row r="16" spans="2:34" ht="24" customHeight="1" thickTop="1" thickBot="1">
      <c r="C16" s="750" t="s">
        <v>291</v>
      </c>
      <c r="D16" s="352" t="s">
        <v>292</v>
      </c>
      <c r="E16" s="352"/>
      <c r="F16" s="352"/>
      <c r="G16" s="352"/>
      <c r="H16" s="352"/>
      <c r="I16" s="352"/>
      <c r="J16" s="352"/>
      <c r="K16" s="352"/>
      <c r="L16" s="352"/>
      <c r="M16" s="352"/>
      <c r="N16" s="352"/>
      <c r="O16" s="352"/>
      <c r="P16" s="352"/>
      <c r="Q16" s="352"/>
      <c r="R16" s="352"/>
      <c r="S16" s="352"/>
      <c r="T16" s="352"/>
      <c r="U16" s="352"/>
      <c r="V16" s="352"/>
      <c r="W16" s="352"/>
      <c r="X16" s="352"/>
      <c r="Y16" s="352"/>
      <c r="Z16" s="352"/>
      <c r="AA16" s="353"/>
      <c r="AB16" s="753"/>
      <c r="AC16" s="754"/>
      <c r="AD16" s="754"/>
      <c r="AE16" s="754"/>
      <c r="AF16" s="754"/>
      <c r="AG16" s="754"/>
      <c r="AH16" s="755"/>
    </row>
    <row r="17" spans="3:39" ht="17.25" customHeight="1" thickTop="1">
      <c r="C17" s="751"/>
      <c r="D17" s="354" t="s">
        <v>293</v>
      </c>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1"/>
      <c r="AC17" s="351"/>
      <c r="AD17" s="351"/>
      <c r="AE17" s="351"/>
      <c r="AF17" s="351"/>
      <c r="AG17" s="351"/>
      <c r="AH17" s="356"/>
    </row>
    <row r="18" spans="3:39" ht="18" customHeight="1">
      <c r="C18" s="751"/>
      <c r="D18" s="350" t="s">
        <v>294</v>
      </c>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6"/>
      <c r="AM18" s="345" t="s">
        <v>295</v>
      </c>
    </row>
    <row r="19" spans="3:39" ht="18" customHeight="1" thickBot="1">
      <c r="C19" s="752"/>
      <c r="D19" s="357" t="s">
        <v>296</v>
      </c>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9"/>
      <c r="AC19" s="359"/>
      <c r="AD19" s="359"/>
      <c r="AE19" s="359"/>
      <c r="AF19" s="359"/>
      <c r="AG19" s="359"/>
      <c r="AH19" s="360"/>
      <c r="AM19" s="345" t="s">
        <v>297</v>
      </c>
    </row>
    <row r="20" spans="3:39" ht="24" customHeight="1" thickTop="1" thickBot="1">
      <c r="C20" s="770" t="s">
        <v>298</v>
      </c>
      <c r="D20" s="773" t="s">
        <v>299</v>
      </c>
      <c r="E20" s="774"/>
      <c r="F20" s="774"/>
      <c r="G20" s="774"/>
      <c r="H20" s="774"/>
      <c r="I20" s="774"/>
      <c r="J20" s="774"/>
      <c r="K20" s="774"/>
      <c r="L20" s="774"/>
      <c r="M20" s="774"/>
      <c r="N20" s="774"/>
      <c r="O20" s="774"/>
      <c r="P20" s="774"/>
      <c r="Q20" s="774"/>
      <c r="R20" s="774"/>
      <c r="S20" s="774"/>
      <c r="T20" s="774"/>
      <c r="U20" s="774"/>
      <c r="V20" s="774"/>
      <c r="W20" s="774"/>
      <c r="X20" s="774"/>
      <c r="Y20" s="774"/>
      <c r="Z20" s="774"/>
      <c r="AA20" s="775"/>
      <c r="AB20" s="753"/>
      <c r="AC20" s="754"/>
      <c r="AD20" s="754"/>
      <c r="AE20" s="754"/>
      <c r="AF20" s="754"/>
      <c r="AG20" s="754"/>
      <c r="AH20" s="755"/>
    </row>
    <row r="21" spans="3:39" ht="47.25" customHeight="1" thickTop="1">
      <c r="C21" s="771"/>
      <c r="D21" s="361" t="s">
        <v>300</v>
      </c>
      <c r="E21" s="776" t="s">
        <v>301</v>
      </c>
      <c r="F21" s="776"/>
      <c r="G21" s="776"/>
      <c r="H21" s="776"/>
      <c r="I21" s="776"/>
      <c r="J21" s="776"/>
      <c r="K21" s="776"/>
      <c r="L21" s="777"/>
      <c r="M21" s="778"/>
      <c r="N21" s="778"/>
      <c r="O21" s="778"/>
      <c r="P21" s="778"/>
      <c r="Q21" s="778"/>
      <c r="R21" s="778"/>
      <c r="S21" s="778"/>
      <c r="T21" s="778"/>
      <c r="U21" s="778"/>
      <c r="V21" s="778"/>
      <c r="W21" s="778"/>
      <c r="X21" s="778"/>
      <c r="Y21" s="778"/>
      <c r="Z21" s="778"/>
      <c r="AA21" s="778"/>
      <c r="AB21" s="778"/>
      <c r="AC21" s="778"/>
      <c r="AD21" s="778"/>
      <c r="AE21" s="778"/>
      <c r="AF21" s="778"/>
      <c r="AG21" s="778"/>
      <c r="AH21" s="779"/>
    </row>
    <row r="22" spans="3:39" ht="30" customHeight="1">
      <c r="C22" s="771"/>
      <c r="D22" s="780" t="s">
        <v>302</v>
      </c>
      <c r="E22" s="782" t="s">
        <v>303</v>
      </c>
      <c r="F22" s="782"/>
      <c r="G22" s="782"/>
      <c r="H22" s="782"/>
      <c r="I22" s="782"/>
      <c r="J22" s="782"/>
      <c r="K22" s="782"/>
      <c r="L22" s="362" t="s">
        <v>304</v>
      </c>
      <c r="M22" s="784" t="s">
        <v>305</v>
      </c>
      <c r="N22" s="784"/>
      <c r="O22" s="784"/>
      <c r="P22" s="784"/>
      <c r="Q22" s="784"/>
      <c r="R22" s="784"/>
      <c r="S22" s="784"/>
      <c r="T22" s="784"/>
      <c r="U22" s="784"/>
      <c r="V22" s="784"/>
      <c r="W22" s="784"/>
      <c r="X22" s="784"/>
      <c r="Y22" s="784"/>
      <c r="Z22" s="784"/>
      <c r="AA22" s="784"/>
      <c r="AB22" s="784"/>
      <c r="AC22" s="784"/>
      <c r="AD22" s="784"/>
      <c r="AE22" s="784"/>
      <c r="AF22" s="784"/>
      <c r="AG22" s="784"/>
      <c r="AH22" s="785"/>
    </row>
    <row r="23" spans="3:39" ht="18" customHeight="1">
      <c r="C23" s="771"/>
      <c r="D23" s="780"/>
      <c r="E23" s="782"/>
      <c r="F23" s="782"/>
      <c r="G23" s="782"/>
      <c r="H23" s="782"/>
      <c r="I23" s="782"/>
      <c r="J23" s="782"/>
      <c r="K23" s="782"/>
      <c r="L23" s="786" t="s">
        <v>306</v>
      </c>
      <c r="M23" s="788" t="s">
        <v>307</v>
      </c>
      <c r="N23" s="789"/>
      <c r="O23" s="789"/>
      <c r="P23" s="789"/>
      <c r="Q23" s="789"/>
      <c r="R23" s="789"/>
      <c r="S23" s="789"/>
      <c r="T23" s="789"/>
      <c r="U23" s="789"/>
      <c r="V23" s="789"/>
      <c r="W23" s="789"/>
      <c r="X23" s="789"/>
      <c r="Y23" s="789"/>
      <c r="Z23" s="789"/>
      <c r="AA23" s="789"/>
      <c r="AB23" s="789"/>
      <c r="AC23" s="789"/>
      <c r="AD23" s="789"/>
      <c r="AE23" s="789"/>
      <c r="AF23" s="789"/>
      <c r="AG23" s="789"/>
      <c r="AH23" s="790"/>
    </row>
    <row r="24" spans="3:39" ht="47.25" customHeight="1" thickBot="1">
      <c r="C24" s="772"/>
      <c r="D24" s="781"/>
      <c r="E24" s="783"/>
      <c r="F24" s="783"/>
      <c r="G24" s="783"/>
      <c r="H24" s="783"/>
      <c r="I24" s="783"/>
      <c r="J24" s="783"/>
      <c r="K24" s="783"/>
      <c r="L24" s="787"/>
      <c r="M24" s="791"/>
      <c r="N24" s="791"/>
      <c r="O24" s="791"/>
      <c r="P24" s="791"/>
      <c r="Q24" s="791"/>
      <c r="R24" s="791"/>
      <c r="S24" s="791"/>
      <c r="T24" s="791"/>
      <c r="U24" s="791"/>
      <c r="V24" s="791"/>
      <c r="W24" s="791"/>
      <c r="X24" s="791"/>
      <c r="Y24" s="791"/>
      <c r="Z24" s="791"/>
      <c r="AA24" s="791"/>
      <c r="AB24" s="791"/>
      <c r="AC24" s="791"/>
      <c r="AD24" s="791"/>
      <c r="AE24" s="791"/>
      <c r="AF24" s="791"/>
      <c r="AG24" s="791"/>
      <c r="AH24" s="792"/>
    </row>
    <row r="25" spans="3:39" ht="18" customHeight="1">
      <c r="C25" s="345" t="s">
        <v>308</v>
      </c>
    </row>
    <row r="27" spans="3:39" ht="18" customHeight="1">
      <c r="Q27" s="793" t="s">
        <v>309</v>
      </c>
      <c r="R27" s="793"/>
      <c r="S27" s="793"/>
      <c r="T27" s="793"/>
      <c r="U27" s="793"/>
      <c r="V27" s="793"/>
      <c r="W27" s="793"/>
      <c r="X27" s="793"/>
      <c r="Y27" s="749"/>
      <c r="Z27" s="741"/>
      <c r="AA27" s="741"/>
      <c r="AB27" s="741"/>
      <c r="AC27" s="741"/>
      <c r="AD27" s="741"/>
      <c r="AE27" s="741"/>
      <c r="AF27" s="741"/>
      <c r="AG27" s="741"/>
      <c r="AH27" s="741"/>
    </row>
    <row r="28" spans="3:39" ht="18" customHeight="1">
      <c r="S28" s="766" t="s">
        <v>310</v>
      </c>
      <c r="T28" s="766"/>
      <c r="U28" s="766"/>
      <c r="V28" s="766"/>
      <c r="W28" s="766"/>
      <c r="X28" s="766"/>
      <c r="Y28" s="767"/>
      <c r="Z28" s="767"/>
      <c r="AA28" s="767"/>
      <c r="AB28" s="767"/>
      <c r="AC28" s="767"/>
      <c r="AD28" s="767"/>
      <c r="AE28" s="767"/>
      <c r="AF28" s="767"/>
      <c r="AG28" s="767"/>
      <c r="AH28" s="767"/>
    </row>
    <row r="29" spans="3:39" ht="18" customHeight="1">
      <c r="S29" s="768" t="s">
        <v>311</v>
      </c>
      <c r="T29" s="768"/>
      <c r="U29" s="768"/>
      <c r="V29" s="768"/>
      <c r="W29" s="768"/>
      <c r="X29" s="768"/>
      <c r="Y29" s="769"/>
      <c r="Z29" s="769"/>
      <c r="AA29" s="769"/>
      <c r="AB29" s="769"/>
      <c r="AC29" s="769"/>
      <c r="AD29" s="769"/>
      <c r="AE29" s="769"/>
      <c r="AF29" s="769"/>
      <c r="AG29" s="769"/>
      <c r="AH29" s="769"/>
    </row>
  </sheetData>
  <sheetProtection algorithmName="SHA-512" hashValue="wp07OqJXQbuYqbx9uH+ncMD+xLb0xiCf10UNncsjMhtqzTzsFp8I8C1BDaUd+XSXiIKzn6P3QTuIqivODww3AA==" saltValue="+9Zrw2+Ug+COyOMJ08fd2A==" spinCount="100000" sheet="1" insertRows="0"/>
  <mergeCells count="30">
    <mergeCell ref="S28:X28"/>
    <mergeCell ref="Y28:AH28"/>
    <mergeCell ref="S29:X29"/>
    <mergeCell ref="Y29:AH29"/>
    <mergeCell ref="C20:C24"/>
    <mergeCell ref="D20:AA20"/>
    <mergeCell ref="AB20:AH20"/>
    <mergeCell ref="E21:K21"/>
    <mergeCell ref="L21:AH21"/>
    <mergeCell ref="D22:D24"/>
    <mergeCell ref="E22:K24"/>
    <mergeCell ref="M22:AH22"/>
    <mergeCell ref="L23:L24"/>
    <mergeCell ref="M23:AH23"/>
    <mergeCell ref="M24:AH24"/>
    <mergeCell ref="Q27:X27"/>
    <mergeCell ref="Y27:AH27"/>
    <mergeCell ref="C16:C19"/>
    <mergeCell ref="AB16:AH16"/>
    <mergeCell ref="P9:U9"/>
    <mergeCell ref="V9:AH9"/>
    <mergeCell ref="P10:U10"/>
    <mergeCell ref="V10:AH10"/>
    <mergeCell ref="P11:U11"/>
    <mergeCell ref="V11:AH11"/>
    <mergeCell ref="B2:AH2"/>
    <mergeCell ref="B3:AH3"/>
    <mergeCell ref="F6:L6"/>
    <mergeCell ref="P8:U8"/>
    <mergeCell ref="V8:AH8"/>
  </mergeCells>
  <phoneticPr fontId="4"/>
  <dataValidations count="1">
    <dataValidation type="list" allowBlank="1" showInputMessage="1" showErrorMessage="1" sqref="AB20:AH20 AB16:AH16" xr:uid="{AA60518C-B5AA-4C79-80D0-EF46D1FE9ECF}">
      <formula1>$AM$18:$AM$20</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9"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0ABB9-E409-4DEB-A098-B3DE047B136D}">
  <sheetPr>
    <pageSetUpPr fitToPage="1"/>
  </sheetPr>
  <dimension ref="A1:AN103"/>
  <sheetViews>
    <sheetView showGridLines="0" view="pageBreakPreview" zoomScale="85" zoomScaleNormal="100" zoomScaleSheetLayoutView="85" workbookViewId="0"/>
  </sheetViews>
  <sheetFormatPr defaultColWidth="9" defaultRowHeight="18" customHeight="1"/>
  <cols>
    <col min="1" max="1" width="1.375" style="464" customWidth="1"/>
    <col min="2" max="23" width="3" style="464" customWidth="1"/>
    <col min="24" max="24" width="3.875" style="464" customWidth="1"/>
    <col min="25" max="33" width="3" style="464" customWidth="1"/>
    <col min="34" max="34" width="1.375" style="464" customWidth="1"/>
    <col min="35" max="36" width="3.375" style="464" customWidth="1"/>
    <col min="37" max="37" width="3.375" style="464" hidden="1" customWidth="1"/>
    <col min="38" max="38" width="7.5" style="464" hidden="1" customWidth="1"/>
    <col min="39" max="52" width="3.375" style="464" customWidth="1"/>
    <col min="53" max="16384" width="9" style="464"/>
  </cols>
  <sheetData>
    <row r="1" spans="2:40" ht="12.75" customHeight="1">
      <c r="R1" s="504"/>
      <c r="AK1" s="464" t="s">
        <v>312</v>
      </c>
      <c r="AL1" s="464" t="s">
        <v>313</v>
      </c>
    </row>
    <row r="2" spans="2:40" ht="18" customHeight="1">
      <c r="B2" s="463" t="s">
        <v>314</v>
      </c>
      <c r="AL2" s="464" t="s">
        <v>315</v>
      </c>
    </row>
    <row r="3" spans="2:40" ht="18" customHeight="1">
      <c r="B3" s="794" t="str">
        <f>様式1!$AQ$1&amp;様式1!$AQ$2&amp;"年度加算算定対象人数等認定申請書（区分３（質の向上分））"</f>
        <v>令和７年度加算算定対象人数等認定申請書（区分３（質の向上分））</v>
      </c>
      <c r="C3" s="794"/>
      <c r="D3" s="794"/>
      <c r="E3" s="794"/>
      <c r="F3" s="794"/>
      <c r="G3" s="794"/>
      <c r="H3" s="794"/>
      <c r="I3" s="794"/>
      <c r="J3" s="794"/>
      <c r="K3" s="794"/>
      <c r="L3" s="794"/>
      <c r="M3" s="794"/>
      <c r="N3" s="794"/>
      <c r="O3" s="794"/>
      <c r="P3" s="794"/>
      <c r="Q3" s="794"/>
      <c r="R3" s="794"/>
      <c r="S3" s="794"/>
      <c r="T3" s="794"/>
      <c r="U3" s="794"/>
      <c r="V3" s="794"/>
      <c r="W3" s="794"/>
      <c r="X3" s="794"/>
      <c r="Y3" s="794"/>
      <c r="Z3" s="794"/>
      <c r="AA3" s="794"/>
      <c r="AB3" s="794"/>
      <c r="AC3" s="794"/>
      <c r="AD3" s="794"/>
      <c r="AE3" s="794"/>
      <c r="AF3" s="794"/>
      <c r="AG3" s="794"/>
    </row>
    <row r="4" spans="2:40" ht="18" customHeight="1">
      <c r="B4" s="468"/>
      <c r="C4" s="468"/>
      <c r="D4" s="468"/>
      <c r="E4" s="468"/>
      <c r="F4" s="468"/>
      <c r="G4" s="468"/>
      <c r="H4" s="468"/>
      <c r="I4" s="468"/>
      <c r="J4" s="468"/>
      <c r="K4" s="468"/>
      <c r="L4" s="468"/>
      <c r="M4" s="468"/>
      <c r="N4" s="468"/>
      <c r="O4" s="468"/>
      <c r="P4" s="468"/>
      <c r="Q4" s="468"/>
      <c r="R4" s="468"/>
      <c r="S4" s="468"/>
      <c r="T4" s="468"/>
      <c r="U4" s="468"/>
      <c r="V4" s="468"/>
      <c r="W4" s="468"/>
      <c r="X4" s="468"/>
      <c r="Y4" s="468"/>
      <c r="Z4" s="468"/>
      <c r="AA4" s="468"/>
      <c r="AB4" s="468"/>
      <c r="AC4" s="468"/>
      <c r="AD4" s="468"/>
      <c r="AE4" s="468"/>
      <c r="AF4" s="468"/>
      <c r="AG4" s="468"/>
    </row>
    <row r="5" spans="2:40" ht="17.25" customHeight="1">
      <c r="E5" s="470"/>
      <c r="F5" s="470"/>
      <c r="L5" s="470"/>
      <c r="M5" s="470"/>
      <c r="N5" s="470"/>
      <c r="O5" s="470"/>
    </row>
    <row r="6" spans="2:40" ht="17.25" customHeight="1">
      <c r="E6" s="722" t="s">
        <v>268</v>
      </c>
      <c r="F6" s="722"/>
      <c r="G6" s="722"/>
      <c r="H6" s="722"/>
      <c r="I6" s="722"/>
      <c r="J6" s="722"/>
      <c r="K6" s="722"/>
      <c r="L6" s="470"/>
      <c r="M6" s="470"/>
      <c r="N6" s="470"/>
    </row>
    <row r="7" spans="2:40" ht="17.25" customHeight="1" thickBot="1">
      <c r="E7" s="470"/>
      <c r="F7" s="470"/>
      <c r="G7" s="470"/>
      <c r="H7" s="470"/>
      <c r="I7" s="470"/>
      <c r="J7" s="470"/>
      <c r="K7" s="470"/>
      <c r="L7" s="470"/>
      <c r="M7" s="470"/>
      <c r="N7" s="470"/>
      <c r="O7" s="470"/>
      <c r="U7" s="471"/>
      <c r="V7" s="471"/>
      <c r="W7" s="471"/>
      <c r="X7" s="471"/>
      <c r="Y7" s="471"/>
      <c r="Z7" s="471"/>
      <c r="AA7" s="471"/>
      <c r="AB7" s="471"/>
      <c r="AC7" s="471"/>
      <c r="AD7" s="471"/>
      <c r="AE7" s="471"/>
      <c r="AF7" s="471"/>
      <c r="AG7" s="471"/>
    </row>
    <row r="8" spans="2:40" ht="17.25" customHeight="1">
      <c r="E8" s="470"/>
      <c r="F8" s="470"/>
      <c r="N8" s="470"/>
      <c r="O8" s="723" t="s">
        <v>269</v>
      </c>
      <c r="P8" s="795"/>
      <c r="Q8" s="795"/>
      <c r="R8" s="795"/>
      <c r="S8" s="795"/>
      <c r="T8" s="795"/>
      <c r="U8" s="796" t="str">
        <f>様式1!U7</f>
        <v>京都市</v>
      </c>
      <c r="V8" s="796"/>
      <c r="W8" s="796"/>
      <c r="X8" s="796"/>
      <c r="Y8" s="796"/>
      <c r="Z8" s="796"/>
      <c r="AA8" s="796"/>
      <c r="AB8" s="796"/>
      <c r="AC8" s="796"/>
      <c r="AD8" s="796"/>
      <c r="AE8" s="796"/>
      <c r="AF8" s="796"/>
      <c r="AG8" s="797"/>
    </row>
    <row r="9" spans="2:40" ht="17.25" customHeight="1">
      <c r="E9" s="470"/>
      <c r="F9" s="470"/>
      <c r="N9" s="470"/>
      <c r="O9" s="726" t="s">
        <v>271</v>
      </c>
      <c r="P9" s="798"/>
      <c r="Q9" s="798"/>
      <c r="R9" s="798"/>
      <c r="S9" s="798"/>
      <c r="T9" s="798"/>
      <c r="U9" s="799">
        <f>様式1!U8</f>
        <v>0</v>
      </c>
      <c r="V9" s="799"/>
      <c r="W9" s="799"/>
      <c r="X9" s="799"/>
      <c r="Y9" s="799"/>
      <c r="Z9" s="799"/>
      <c r="AA9" s="799"/>
      <c r="AB9" s="799"/>
      <c r="AC9" s="799"/>
      <c r="AD9" s="799"/>
      <c r="AE9" s="799"/>
      <c r="AF9" s="799"/>
      <c r="AG9" s="800"/>
    </row>
    <row r="10" spans="2:40" ht="17.25" customHeight="1">
      <c r="E10" s="470"/>
      <c r="F10" s="470"/>
      <c r="N10" s="470"/>
      <c r="O10" s="726" t="s">
        <v>272</v>
      </c>
      <c r="P10" s="798"/>
      <c r="Q10" s="798"/>
      <c r="R10" s="798"/>
      <c r="S10" s="798"/>
      <c r="T10" s="798"/>
      <c r="U10" s="799">
        <f>様式1!U9</f>
        <v>0</v>
      </c>
      <c r="V10" s="799"/>
      <c r="W10" s="799"/>
      <c r="X10" s="799"/>
      <c r="Y10" s="799"/>
      <c r="Z10" s="799"/>
      <c r="AA10" s="799"/>
      <c r="AB10" s="799"/>
      <c r="AC10" s="799"/>
      <c r="AD10" s="799"/>
      <c r="AE10" s="799"/>
      <c r="AF10" s="799"/>
      <c r="AG10" s="800"/>
    </row>
    <row r="11" spans="2:40" ht="17.25" customHeight="1" thickBot="1">
      <c r="E11" s="470"/>
      <c r="F11" s="470"/>
      <c r="N11" s="470"/>
      <c r="O11" s="729" t="s">
        <v>288</v>
      </c>
      <c r="P11" s="801"/>
      <c r="Q11" s="801"/>
      <c r="R11" s="801"/>
      <c r="S11" s="801"/>
      <c r="T11" s="801"/>
      <c r="U11" s="802">
        <f>様式1!U10</f>
        <v>0</v>
      </c>
      <c r="V11" s="803"/>
      <c r="W11" s="803"/>
      <c r="X11" s="803"/>
      <c r="Y11" s="803"/>
      <c r="Z11" s="803"/>
      <c r="AA11" s="803"/>
      <c r="AB11" s="803"/>
      <c r="AC11" s="803"/>
      <c r="AD11" s="803"/>
      <c r="AE11" s="803"/>
      <c r="AF11" s="803"/>
      <c r="AG11" s="804"/>
    </row>
    <row r="12" spans="2:40" ht="18" customHeight="1">
      <c r="O12" s="480"/>
      <c r="P12" s="480"/>
      <c r="Q12" s="480"/>
      <c r="R12" s="480"/>
      <c r="S12" s="480"/>
      <c r="T12" s="480"/>
      <c r="U12" s="505"/>
      <c r="V12" s="505"/>
      <c r="W12" s="505"/>
      <c r="X12" s="505"/>
      <c r="Y12" s="505"/>
      <c r="Z12" s="505"/>
      <c r="AA12" s="505"/>
      <c r="AB12" s="505"/>
      <c r="AC12" s="505"/>
      <c r="AD12" s="505"/>
      <c r="AE12" s="505"/>
      <c r="AF12" s="505"/>
      <c r="AG12" s="505"/>
    </row>
    <row r="13" spans="2:40" ht="18" customHeight="1">
      <c r="O13" s="506"/>
      <c r="P13" s="506"/>
      <c r="Q13" s="506"/>
      <c r="R13" s="506"/>
      <c r="S13" s="506"/>
      <c r="T13" s="506"/>
      <c r="U13" s="505"/>
      <c r="V13" s="505"/>
      <c r="W13" s="505"/>
      <c r="X13" s="505"/>
      <c r="Y13" s="505"/>
      <c r="Z13" s="505"/>
      <c r="AA13" s="505"/>
      <c r="AB13" s="505"/>
      <c r="AC13" s="505"/>
      <c r="AD13" s="505"/>
      <c r="AE13" s="505"/>
      <c r="AF13" s="505"/>
      <c r="AG13" s="505"/>
    </row>
    <row r="14" spans="2:40" ht="18" customHeight="1" thickBot="1">
      <c r="B14" s="464" t="s">
        <v>316</v>
      </c>
      <c r="C14" s="507"/>
      <c r="D14" s="507"/>
      <c r="E14" s="507"/>
      <c r="F14" s="507"/>
      <c r="G14" s="507"/>
      <c r="H14" s="507"/>
      <c r="I14" s="507"/>
      <c r="J14" s="507"/>
      <c r="K14" s="507"/>
      <c r="L14" s="507"/>
      <c r="M14" s="507"/>
      <c r="N14" s="507"/>
      <c r="O14" s="507"/>
      <c r="P14" s="507"/>
      <c r="Q14" s="507"/>
      <c r="R14" s="507"/>
      <c r="S14" s="507"/>
      <c r="T14" s="507"/>
      <c r="U14" s="507"/>
      <c r="V14" s="507"/>
      <c r="W14" s="485"/>
      <c r="X14" s="485"/>
      <c r="Y14" s="485"/>
      <c r="Z14" s="485"/>
      <c r="AA14" s="485"/>
      <c r="AB14" s="485"/>
      <c r="AC14" s="485"/>
      <c r="AD14" s="485"/>
      <c r="AE14" s="485"/>
      <c r="AF14" s="485"/>
      <c r="AG14" s="485"/>
    </row>
    <row r="15" spans="2:40" ht="18" customHeight="1" thickBot="1">
      <c r="B15" s="805" t="s">
        <v>317</v>
      </c>
      <c r="C15" s="806"/>
      <c r="D15" s="806"/>
      <c r="E15" s="806"/>
      <c r="F15" s="806"/>
      <c r="G15" s="807"/>
      <c r="H15" s="805" t="s">
        <v>318</v>
      </c>
      <c r="I15" s="806"/>
      <c r="J15" s="806"/>
      <c r="K15" s="806"/>
      <c r="L15" s="808">
        <f>Q16+Q18</f>
        <v>0</v>
      </c>
      <c r="M15" s="808"/>
      <c r="N15" s="808"/>
      <c r="O15" s="508" t="s">
        <v>319</v>
      </c>
      <c r="P15" s="805" t="s">
        <v>320</v>
      </c>
      <c r="Q15" s="806"/>
      <c r="R15" s="806"/>
      <c r="S15" s="806"/>
      <c r="T15" s="808">
        <f>Q17</f>
        <v>0</v>
      </c>
      <c r="U15" s="808"/>
      <c r="V15" s="808"/>
      <c r="W15" s="509" t="s">
        <v>319</v>
      </c>
      <c r="Y15" s="809" t="s">
        <v>321</v>
      </c>
      <c r="Z15" s="810"/>
      <c r="AA15" s="810"/>
      <c r="AB15" s="810"/>
      <c r="AC15" s="810"/>
      <c r="AD15" s="810"/>
      <c r="AE15" s="811"/>
      <c r="AF15" s="510" t="str">
        <f>IFERROR(IF(T15+L15&gt;=1,"○","×"),"")</f>
        <v>×</v>
      </c>
      <c r="AG15" s="485"/>
      <c r="AM15" s="511" t="str">
        <f>IF(AND($L$15&gt;=$AA$94,$T$15&gt;=$AA$95),"","「区分3計算表」の内容と人数A・人数Bの数値が一致しません。確認してください。")</f>
        <v>「区分3計算表」の内容と人数A・人数Bの数値が一致しません。確認してください。</v>
      </c>
    </row>
    <row r="16" spans="2:40" ht="18" customHeight="1">
      <c r="B16" s="512" t="s">
        <v>322</v>
      </c>
      <c r="C16" s="513"/>
      <c r="D16" s="513"/>
      <c r="E16" s="513"/>
      <c r="F16" s="513"/>
      <c r="G16" s="513"/>
      <c r="H16" s="513"/>
      <c r="I16" s="513"/>
      <c r="J16" s="513"/>
      <c r="K16" s="513"/>
      <c r="L16" s="513"/>
      <c r="M16" s="513"/>
      <c r="N16" s="513"/>
      <c r="O16" s="513"/>
      <c r="P16" s="514"/>
      <c r="Q16" s="829"/>
      <c r="R16" s="830"/>
      <c r="S16" s="830"/>
      <c r="T16" s="830"/>
      <c r="U16" s="830"/>
      <c r="V16" s="830"/>
      <c r="W16" s="515" t="s">
        <v>319</v>
      </c>
      <c r="Z16" s="516"/>
      <c r="AA16" s="516"/>
      <c r="AB16" s="516"/>
      <c r="AC16" s="516"/>
      <c r="AD16" s="516"/>
      <c r="AE16" s="517"/>
      <c r="AN16" s="464">
        <f>COUNTIFS(様式4別添1!$B$11:$B$60,"&lt;&gt;",様式4別添1!$Y$11:$Y$60,様式4別添1!$Y$80)
+COUNTIFS(様式4別添1!$B$11:$B$60,"&lt;&gt;",様式4別添1!$Y$11:$Y$60,様式4別添1!$Y$81)</f>
        <v>0</v>
      </c>
    </row>
    <row r="17" spans="1:40" ht="18" customHeight="1">
      <c r="B17" s="518" t="s">
        <v>323</v>
      </c>
      <c r="C17" s="519"/>
      <c r="D17" s="519"/>
      <c r="E17" s="519"/>
      <c r="F17" s="519"/>
      <c r="G17" s="519"/>
      <c r="H17" s="519"/>
      <c r="I17" s="519"/>
      <c r="J17" s="519"/>
      <c r="K17" s="519"/>
      <c r="L17" s="519"/>
      <c r="M17" s="519"/>
      <c r="N17" s="519"/>
      <c r="O17" s="519"/>
      <c r="P17" s="520"/>
      <c r="Q17" s="831"/>
      <c r="R17" s="832"/>
      <c r="S17" s="832"/>
      <c r="T17" s="832"/>
      <c r="U17" s="832"/>
      <c r="V17" s="832"/>
      <c r="W17" s="521" t="s">
        <v>319</v>
      </c>
      <c r="AN17" s="464">
        <f>COUNTIFS(様式4別添1!$B$11:$B$60,"&lt;&gt;",様式4別添1!$Y$11:$Y$60,様式4別添1!$Y$83)</f>
        <v>0</v>
      </c>
    </row>
    <row r="18" spans="1:40" ht="34.15" customHeight="1" thickBot="1">
      <c r="B18" s="833" t="s">
        <v>324</v>
      </c>
      <c r="C18" s="834"/>
      <c r="D18" s="834"/>
      <c r="E18" s="834"/>
      <c r="F18" s="834"/>
      <c r="G18" s="834"/>
      <c r="H18" s="834"/>
      <c r="I18" s="834"/>
      <c r="J18" s="834"/>
      <c r="K18" s="834"/>
      <c r="L18" s="834"/>
      <c r="M18" s="834"/>
      <c r="N18" s="834"/>
      <c r="O18" s="834"/>
      <c r="P18" s="835"/>
      <c r="Q18" s="836"/>
      <c r="R18" s="837"/>
      <c r="S18" s="837"/>
      <c r="T18" s="837"/>
      <c r="U18" s="837"/>
      <c r="V18" s="837"/>
      <c r="W18" s="522" t="s">
        <v>319</v>
      </c>
      <c r="AN18" s="464">
        <f>COUNTIFS(様式4別添1!$B$11:$B$60,"&lt;&gt;",様式4別添1!$Y$11:$Y$60,様式4別添1!$Y$82)</f>
        <v>0</v>
      </c>
    </row>
    <row r="19" spans="1:40" ht="18" customHeight="1" thickBot="1">
      <c r="B19" s="517"/>
      <c r="C19" s="507"/>
      <c r="D19" s="507"/>
      <c r="E19" s="507"/>
      <c r="F19" s="507"/>
      <c r="G19" s="507"/>
      <c r="H19" s="507"/>
      <c r="I19" s="507"/>
      <c r="J19" s="507"/>
      <c r="K19" s="507"/>
      <c r="L19" s="507"/>
      <c r="M19" s="507"/>
      <c r="N19" s="507"/>
      <c r="O19" s="507"/>
      <c r="P19" s="507"/>
      <c r="Q19" s="507"/>
      <c r="R19" s="507"/>
      <c r="S19" s="507"/>
      <c r="T19" s="507"/>
      <c r="U19" s="507"/>
      <c r="V19" s="507"/>
      <c r="W19" s="507"/>
      <c r="X19" s="507"/>
      <c r="Y19" s="507"/>
      <c r="Z19" s="507"/>
      <c r="AA19" s="485"/>
      <c r="AB19" s="485"/>
      <c r="AC19" s="485"/>
      <c r="AD19" s="485"/>
      <c r="AE19" s="485"/>
      <c r="AF19" s="485"/>
      <c r="AG19" s="485"/>
    </row>
    <row r="20" spans="1:40" ht="18" customHeight="1" thickBot="1">
      <c r="B20" s="838" t="s">
        <v>325</v>
      </c>
      <c r="C20" s="839"/>
      <c r="D20" s="839"/>
      <c r="E20" s="839"/>
      <c r="F20" s="839"/>
      <c r="G20" s="839"/>
      <c r="H20" s="839"/>
      <c r="I20" s="839"/>
      <c r="J20" s="839"/>
      <c r="K20" s="839"/>
      <c r="L20" s="839"/>
      <c r="M20" s="839"/>
      <c r="N20" s="839"/>
      <c r="O20" s="839"/>
      <c r="P20" s="839"/>
      <c r="Q20" s="839"/>
      <c r="R20" s="839"/>
      <c r="S20" s="839"/>
      <c r="T20" s="839"/>
      <c r="U20" s="839"/>
      <c r="V20" s="839"/>
      <c r="W20" s="839"/>
      <c r="X20" s="839"/>
      <c r="Y20" s="839"/>
      <c r="Z20" s="839"/>
      <c r="AA20" s="839"/>
      <c r="AB20" s="839"/>
      <c r="AC20" s="839"/>
      <c r="AD20" s="839"/>
      <c r="AE20" s="839"/>
      <c r="AF20" s="839"/>
      <c r="AG20" s="840"/>
    </row>
    <row r="21" spans="1:40" ht="18" customHeight="1">
      <c r="B21" s="841"/>
      <c r="C21" s="843" t="s">
        <v>326</v>
      </c>
      <c r="D21" s="844"/>
      <c r="E21" s="844"/>
      <c r="F21" s="844"/>
      <c r="G21" s="844"/>
      <c r="H21" s="844"/>
      <c r="I21" s="844"/>
      <c r="J21" s="844"/>
      <c r="K21" s="844"/>
      <c r="L21" s="844"/>
      <c r="M21" s="844"/>
      <c r="N21" s="844"/>
      <c r="O21" s="844"/>
      <c r="P21" s="844"/>
      <c r="Q21" s="844"/>
      <c r="R21" s="844"/>
      <c r="S21" s="844"/>
      <c r="T21" s="844"/>
      <c r="U21" s="844"/>
      <c r="V21" s="844"/>
      <c r="W21" s="844"/>
      <c r="X21" s="844"/>
      <c r="Y21" s="844"/>
      <c r="Z21" s="844"/>
      <c r="AA21" s="846"/>
      <c r="AB21" s="847"/>
      <c r="AC21" s="847"/>
      <c r="AD21" s="847"/>
      <c r="AE21" s="847"/>
      <c r="AF21" s="847"/>
      <c r="AG21" s="848"/>
    </row>
    <row r="22" spans="1:40" ht="18" customHeight="1" thickBot="1">
      <c r="B22" s="842"/>
      <c r="C22" s="845"/>
      <c r="D22" s="845"/>
      <c r="E22" s="845"/>
      <c r="F22" s="845"/>
      <c r="G22" s="845"/>
      <c r="H22" s="845"/>
      <c r="I22" s="845"/>
      <c r="J22" s="845"/>
      <c r="K22" s="845"/>
      <c r="L22" s="845"/>
      <c r="M22" s="845"/>
      <c r="N22" s="845"/>
      <c r="O22" s="845"/>
      <c r="P22" s="845"/>
      <c r="Q22" s="845"/>
      <c r="R22" s="845"/>
      <c r="S22" s="845"/>
      <c r="T22" s="845"/>
      <c r="U22" s="845"/>
      <c r="V22" s="845"/>
      <c r="W22" s="845"/>
      <c r="X22" s="845"/>
      <c r="Y22" s="845"/>
      <c r="Z22" s="845"/>
      <c r="AA22" s="849"/>
      <c r="AB22" s="850"/>
      <c r="AC22" s="850"/>
      <c r="AD22" s="850"/>
      <c r="AE22" s="850"/>
      <c r="AF22" s="850"/>
      <c r="AG22" s="851"/>
    </row>
    <row r="23" spans="1:40" ht="21.6" customHeight="1">
      <c r="B23" s="517"/>
      <c r="C23" s="507"/>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485"/>
      <c r="AB23" s="485"/>
      <c r="AC23" s="485"/>
      <c r="AD23" s="485"/>
      <c r="AE23" s="485"/>
      <c r="AF23" s="485"/>
      <c r="AG23" s="485"/>
    </row>
    <row r="24" spans="1:40" ht="21.75" customHeight="1" thickBot="1">
      <c r="B24" s="464" t="s">
        <v>327</v>
      </c>
      <c r="C24" s="523"/>
      <c r="D24" s="523"/>
      <c r="E24" s="523"/>
      <c r="F24" s="523"/>
      <c r="G24" s="472"/>
      <c r="H24" s="472"/>
      <c r="I24" s="472"/>
      <c r="J24" s="524"/>
      <c r="K24" s="524"/>
      <c r="L24" s="524"/>
      <c r="M24" s="524"/>
      <c r="N24" s="524"/>
      <c r="O24" s="524"/>
      <c r="P24" s="524"/>
      <c r="Q24" s="524"/>
      <c r="R24" s="524"/>
      <c r="S24" s="472"/>
      <c r="T24" s="472"/>
      <c r="U24" s="472"/>
      <c r="V24" s="524"/>
      <c r="W24" s="524"/>
      <c r="X24" s="524"/>
      <c r="Y24" s="524"/>
      <c r="Z24" s="524"/>
      <c r="AA24" s="524"/>
      <c r="AB24" s="524"/>
      <c r="AC24" s="524"/>
      <c r="AD24" s="524"/>
      <c r="AE24" s="472"/>
      <c r="AF24" s="472"/>
      <c r="AG24" s="472"/>
    </row>
    <row r="25" spans="1:40" ht="27.75" customHeight="1" thickBot="1">
      <c r="B25" s="812" t="s">
        <v>328</v>
      </c>
      <c r="C25" s="813"/>
      <c r="D25" s="813"/>
      <c r="E25" s="813"/>
      <c r="F25" s="814"/>
      <c r="G25" s="814"/>
      <c r="H25" s="814"/>
      <c r="I25" s="814"/>
      <c r="J25" s="814"/>
      <c r="K25" s="814"/>
      <c r="L25" s="814"/>
      <c r="M25" s="815">
        <f>'2_区分12加算額計算表'!$D$5</f>
        <v>0</v>
      </c>
      <c r="N25" s="816"/>
      <c r="O25" s="816"/>
      <c r="P25" s="816"/>
      <c r="Q25" s="816"/>
      <c r="R25" s="816"/>
      <c r="S25" s="816"/>
      <c r="T25" s="816"/>
      <c r="U25" s="525" t="s">
        <v>319</v>
      </c>
      <c r="V25" s="524"/>
      <c r="W25" s="524"/>
      <c r="X25" s="524"/>
      <c r="Y25" s="524"/>
      <c r="Z25" s="524"/>
      <c r="AA25" s="524"/>
      <c r="AB25" s="524"/>
      <c r="AC25" s="524"/>
      <c r="AD25" s="524"/>
      <c r="AE25" s="472"/>
      <c r="AF25" s="472"/>
      <c r="AG25" s="472"/>
    </row>
    <row r="26" spans="1:40" s="527" customFormat="1" ht="21" customHeight="1">
      <c r="A26" s="526"/>
      <c r="B26" s="817" t="s">
        <v>329</v>
      </c>
      <c r="C26" s="818"/>
      <c r="D26" s="818"/>
      <c r="E26" s="819"/>
      <c r="F26" s="826" t="s">
        <v>330</v>
      </c>
      <c r="G26" s="827"/>
      <c r="H26" s="827"/>
      <c r="I26" s="827"/>
      <c r="J26" s="827"/>
      <c r="K26" s="827"/>
      <c r="L26" s="827"/>
      <c r="M26" s="828" t="s">
        <v>331</v>
      </c>
      <c r="N26" s="827"/>
      <c r="O26" s="827"/>
      <c r="P26" s="827"/>
      <c r="Q26" s="827"/>
      <c r="R26" s="827"/>
      <c r="S26" s="827"/>
      <c r="T26" s="828" t="s">
        <v>332</v>
      </c>
      <c r="U26" s="827"/>
      <c r="V26" s="827"/>
      <c r="W26" s="827"/>
      <c r="X26" s="827"/>
      <c r="Y26" s="827"/>
      <c r="Z26" s="827"/>
      <c r="AA26" s="828" t="s">
        <v>333</v>
      </c>
      <c r="AB26" s="827"/>
      <c r="AC26" s="827"/>
      <c r="AD26" s="827"/>
      <c r="AE26" s="827"/>
      <c r="AF26" s="827"/>
      <c r="AG26" s="852"/>
      <c r="AH26" s="526"/>
    </row>
    <row r="27" spans="1:40" s="527" customFormat="1" ht="21" customHeight="1">
      <c r="A27" s="526"/>
      <c r="B27" s="820"/>
      <c r="C27" s="821"/>
      <c r="D27" s="821"/>
      <c r="E27" s="822"/>
      <c r="F27" s="853">
        <f>'3_区分3計算表'!$F$10</f>
        <v>0</v>
      </c>
      <c r="G27" s="854"/>
      <c r="H27" s="854"/>
      <c r="I27" s="854"/>
      <c r="J27" s="854"/>
      <c r="K27" s="854"/>
      <c r="L27" s="859" t="s">
        <v>319</v>
      </c>
      <c r="M27" s="862">
        <f>'3_区分3計算表'!$F$11</f>
        <v>0</v>
      </c>
      <c r="N27" s="863"/>
      <c r="O27" s="863"/>
      <c r="P27" s="863"/>
      <c r="Q27" s="863"/>
      <c r="R27" s="863"/>
      <c r="S27" s="528" t="s">
        <v>319</v>
      </c>
      <c r="T27" s="862">
        <f>'3_区分3計算表'!$F$12</f>
        <v>0</v>
      </c>
      <c r="U27" s="854"/>
      <c r="V27" s="854"/>
      <c r="W27" s="854"/>
      <c r="X27" s="854"/>
      <c r="Y27" s="854"/>
      <c r="Z27" s="866" t="s">
        <v>319</v>
      </c>
      <c r="AA27" s="862">
        <f>'3_区分3計算表'!$F$14</f>
        <v>0</v>
      </c>
      <c r="AB27" s="854"/>
      <c r="AC27" s="854"/>
      <c r="AD27" s="854"/>
      <c r="AE27" s="854"/>
      <c r="AF27" s="854"/>
      <c r="AG27" s="869" t="s">
        <v>319</v>
      </c>
      <c r="AH27" s="526"/>
    </row>
    <row r="28" spans="1:40" s="527" customFormat="1" ht="18" customHeight="1">
      <c r="A28" s="526"/>
      <c r="B28" s="820"/>
      <c r="C28" s="821"/>
      <c r="D28" s="821"/>
      <c r="E28" s="822"/>
      <c r="F28" s="855"/>
      <c r="G28" s="856"/>
      <c r="H28" s="856"/>
      <c r="I28" s="856"/>
      <c r="J28" s="856"/>
      <c r="K28" s="856"/>
      <c r="L28" s="860"/>
      <c r="M28" s="529"/>
      <c r="N28" s="872" t="s">
        <v>334</v>
      </c>
      <c r="O28" s="873"/>
      <c r="P28" s="873"/>
      <c r="Q28" s="873"/>
      <c r="R28" s="873"/>
      <c r="S28" s="874"/>
      <c r="T28" s="864"/>
      <c r="U28" s="856"/>
      <c r="V28" s="856"/>
      <c r="W28" s="856"/>
      <c r="X28" s="856"/>
      <c r="Y28" s="856"/>
      <c r="Z28" s="867"/>
      <c r="AA28" s="864"/>
      <c r="AB28" s="856"/>
      <c r="AC28" s="856"/>
      <c r="AD28" s="856"/>
      <c r="AE28" s="856"/>
      <c r="AF28" s="856"/>
      <c r="AG28" s="870"/>
      <c r="AH28" s="526"/>
    </row>
    <row r="29" spans="1:40" s="527" customFormat="1" ht="21" customHeight="1" thickBot="1">
      <c r="A29" s="526"/>
      <c r="B29" s="823"/>
      <c r="C29" s="824"/>
      <c r="D29" s="824"/>
      <c r="E29" s="825"/>
      <c r="F29" s="857"/>
      <c r="G29" s="858"/>
      <c r="H29" s="858"/>
      <c r="I29" s="858"/>
      <c r="J29" s="858"/>
      <c r="K29" s="858"/>
      <c r="L29" s="861"/>
      <c r="M29" s="530"/>
      <c r="N29" s="875"/>
      <c r="O29" s="876"/>
      <c r="P29" s="876"/>
      <c r="Q29" s="876"/>
      <c r="R29" s="876"/>
      <c r="S29" s="531" t="s">
        <v>319</v>
      </c>
      <c r="T29" s="865"/>
      <c r="U29" s="858"/>
      <c r="V29" s="858"/>
      <c r="W29" s="858"/>
      <c r="X29" s="858"/>
      <c r="Y29" s="858"/>
      <c r="Z29" s="868"/>
      <c r="AA29" s="865"/>
      <c r="AB29" s="858"/>
      <c r="AC29" s="858"/>
      <c r="AD29" s="858"/>
      <c r="AE29" s="858"/>
      <c r="AF29" s="858"/>
      <c r="AG29" s="871"/>
      <c r="AH29" s="526"/>
    </row>
    <row r="30" spans="1:40" ht="28.5" customHeight="1">
      <c r="B30" s="732" t="s">
        <v>335</v>
      </c>
      <c r="C30" s="883"/>
      <c r="D30" s="883"/>
      <c r="E30" s="884"/>
      <c r="F30" s="891" t="s">
        <v>336</v>
      </c>
      <c r="G30" s="892"/>
      <c r="H30" s="513" t="s">
        <v>337</v>
      </c>
      <c r="I30" s="532"/>
      <c r="J30" s="532"/>
      <c r="K30" s="533"/>
      <c r="L30" s="533"/>
      <c r="M30" s="533"/>
      <c r="N30" s="533"/>
      <c r="O30" s="533"/>
      <c r="P30" s="533"/>
      <c r="Q30" s="533"/>
      <c r="R30" s="533"/>
      <c r="S30" s="534"/>
      <c r="T30" s="534"/>
      <c r="U30" s="534"/>
      <c r="V30" s="533"/>
      <c r="W30" s="533"/>
      <c r="X30" s="533"/>
      <c r="Y30" s="533"/>
      <c r="Z30" s="533"/>
      <c r="AA30" s="533"/>
      <c r="AB30" s="533"/>
      <c r="AC30" s="533"/>
      <c r="AD30" s="533"/>
      <c r="AE30" s="897"/>
      <c r="AF30" s="898"/>
      <c r="AG30" s="899"/>
    </row>
    <row r="31" spans="1:40" ht="28.5" customHeight="1">
      <c r="B31" s="885"/>
      <c r="C31" s="886"/>
      <c r="D31" s="886"/>
      <c r="E31" s="887"/>
      <c r="F31" s="893"/>
      <c r="G31" s="894"/>
      <c r="H31" s="535" t="s">
        <v>338</v>
      </c>
      <c r="I31" s="535"/>
      <c r="J31" s="535"/>
      <c r="K31" s="536"/>
      <c r="L31" s="536"/>
      <c r="M31" s="536"/>
      <c r="N31" s="536"/>
      <c r="O31" s="536"/>
      <c r="P31" s="536"/>
      <c r="Q31" s="536"/>
      <c r="R31" s="536"/>
      <c r="S31" s="537"/>
      <c r="T31" s="537"/>
      <c r="U31" s="537"/>
      <c r="V31" s="536"/>
      <c r="W31" s="536"/>
      <c r="X31" s="536"/>
      <c r="Y31" s="536"/>
      <c r="Z31" s="536"/>
      <c r="AA31" s="536"/>
      <c r="AB31" s="536"/>
      <c r="AC31" s="536"/>
      <c r="AD31" s="536"/>
      <c r="AE31" s="877"/>
      <c r="AF31" s="878"/>
      <c r="AG31" s="879"/>
    </row>
    <row r="32" spans="1:40" ht="28.5" customHeight="1">
      <c r="B32" s="885"/>
      <c r="C32" s="886"/>
      <c r="D32" s="886"/>
      <c r="E32" s="887"/>
      <c r="F32" s="893"/>
      <c r="G32" s="894"/>
      <c r="H32" s="519" t="s">
        <v>339</v>
      </c>
      <c r="K32" s="524"/>
      <c r="L32" s="524"/>
      <c r="M32" s="524"/>
      <c r="N32" s="524"/>
      <c r="O32" s="524"/>
      <c r="P32" s="524"/>
      <c r="Q32" s="524"/>
      <c r="R32" s="524"/>
      <c r="S32" s="472"/>
      <c r="T32" s="472"/>
      <c r="U32" s="472"/>
      <c r="V32" s="524"/>
      <c r="W32" s="524"/>
      <c r="X32" s="524"/>
      <c r="Y32" s="524"/>
      <c r="Z32" s="524"/>
      <c r="AA32" s="524"/>
      <c r="AB32" s="524"/>
      <c r="AC32" s="524"/>
      <c r="AD32" s="524"/>
      <c r="AE32" s="877"/>
      <c r="AF32" s="878"/>
      <c r="AG32" s="879"/>
    </row>
    <row r="33" spans="2:33" ht="28.5" customHeight="1">
      <c r="B33" s="885"/>
      <c r="C33" s="886"/>
      <c r="D33" s="886"/>
      <c r="E33" s="887"/>
      <c r="F33" s="893"/>
      <c r="G33" s="894"/>
      <c r="H33" s="535" t="s">
        <v>340</v>
      </c>
      <c r="I33" s="535"/>
      <c r="J33" s="535"/>
      <c r="K33" s="536"/>
      <c r="L33" s="536"/>
      <c r="M33" s="536"/>
      <c r="N33" s="536"/>
      <c r="O33" s="536"/>
      <c r="P33" s="536"/>
      <c r="Q33" s="536"/>
      <c r="R33" s="536"/>
      <c r="S33" s="537"/>
      <c r="T33" s="537"/>
      <c r="U33" s="537"/>
      <c r="V33" s="536"/>
      <c r="W33" s="536"/>
      <c r="X33" s="536"/>
      <c r="Y33" s="536"/>
      <c r="Z33" s="536"/>
      <c r="AA33" s="536"/>
      <c r="AB33" s="536"/>
      <c r="AC33" s="536"/>
      <c r="AD33" s="536"/>
      <c r="AE33" s="877"/>
      <c r="AF33" s="878"/>
      <c r="AG33" s="879"/>
    </row>
    <row r="34" spans="2:33" ht="28.5" customHeight="1">
      <c r="B34" s="885"/>
      <c r="C34" s="886"/>
      <c r="D34" s="886"/>
      <c r="E34" s="887"/>
      <c r="F34" s="893"/>
      <c r="G34" s="894"/>
      <c r="H34" s="535" t="s">
        <v>341</v>
      </c>
      <c r="I34" s="535"/>
      <c r="J34" s="535"/>
      <c r="K34" s="536"/>
      <c r="L34" s="536"/>
      <c r="M34" s="536"/>
      <c r="N34" s="536"/>
      <c r="O34" s="536"/>
      <c r="P34" s="536"/>
      <c r="Q34" s="536"/>
      <c r="R34" s="536"/>
      <c r="S34" s="537"/>
      <c r="T34" s="537"/>
      <c r="U34" s="537"/>
      <c r="V34" s="536"/>
      <c r="W34" s="536"/>
      <c r="X34" s="536"/>
      <c r="Y34" s="536"/>
      <c r="Z34" s="536"/>
      <c r="AA34" s="536"/>
      <c r="AB34" s="536"/>
      <c r="AC34" s="536"/>
      <c r="AD34" s="536"/>
      <c r="AE34" s="877"/>
      <c r="AF34" s="878"/>
      <c r="AG34" s="879"/>
    </row>
    <row r="35" spans="2:33" ht="28.5" customHeight="1">
      <c r="B35" s="885"/>
      <c r="C35" s="886"/>
      <c r="D35" s="886"/>
      <c r="E35" s="887"/>
      <c r="F35" s="893"/>
      <c r="G35" s="894"/>
      <c r="H35" s="535" t="s">
        <v>342</v>
      </c>
      <c r="I35" s="535"/>
      <c r="J35" s="535"/>
      <c r="K35" s="536"/>
      <c r="L35" s="536"/>
      <c r="M35" s="536"/>
      <c r="N35" s="536"/>
      <c r="O35" s="536"/>
      <c r="P35" s="536"/>
      <c r="Q35" s="536"/>
      <c r="R35" s="536"/>
      <c r="S35" s="537"/>
      <c r="T35" s="537"/>
      <c r="U35" s="537"/>
      <c r="V35" s="536"/>
      <c r="W35" s="536"/>
      <c r="X35" s="536"/>
      <c r="Y35" s="536"/>
      <c r="Z35" s="536"/>
      <c r="AA35" s="536"/>
      <c r="AB35" s="536"/>
      <c r="AC35" s="536"/>
      <c r="AD35" s="536"/>
      <c r="AE35" s="877"/>
      <c r="AF35" s="878"/>
      <c r="AG35" s="879"/>
    </row>
    <row r="36" spans="2:33" ht="28.5" customHeight="1">
      <c r="B36" s="885"/>
      <c r="C36" s="886"/>
      <c r="D36" s="886"/>
      <c r="E36" s="887"/>
      <c r="F36" s="893"/>
      <c r="G36" s="894"/>
      <c r="H36" s="538" t="s">
        <v>343</v>
      </c>
      <c r="I36" s="538"/>
      <c r="J36" s="538"/>
      <c r="K36" s="539"/>
      <c r="L36" s="539"/>
      <c r="M36" s="539"/>
      <c r="N36" s="536"/>
      <c r="O36" s="535"/>
      <c r="P36" s="540"/>
      <c r="Q36" s="540"/>
      <c r="R36" s="540"/>
      <c r="S36" s="535"/>
      <c r="T36" s="535"/>
      <c r="U36" s="535"/>
      <c r="V36" s="540"/>
      <c r="W36" s="540"/>
      <c r="X36" s="540"/>
      <c r="Y36" s="540"/>
      <c r="Z36" s="540"/>
      <c r="AA36" s="540"/>
      <c r="AB36" s="540"/>
      <c r="AC36" s="540"/>
      <c r="AD36" s="540"/>
      <c r="AE36" s="877"/>
      <c r="AF36" s="878"/>
      <c r="AG36" s="879"/>
    </row>
    <row r="37" spans="2:33" ht="28.5" customHeight="1">
      <c r="B37" s="885"/>
      <c r="C37" s="886"/>
      <c r="D37" s="886"/>
      <c r="E37" s="887"/>
      <c r="F37" s="893"/>
      <c r="G37" s="894"/>
      <c r="H37" s="535" t="s">
        <v>344</v>
      </c>
      <c r="I37" s="535"/>
      <c r="J37" s="535"/>
      <c r="K37" s="536"/>
      <c r="L37" s="536"/>
      <c r="M37" s="536"/>
      <c r="N37" s="536"/>
      <c r="O37" s="536"/>
      <c r="P37" s="536"/>
      <c r="Q37" s="536"/>
      <c r="R37" s="536"/>
      <c r="S37" s="537"/>
      <c r="T37" s="537"/>
      <c r="U37" s="537"/>
      <c r="V37" s="536"/>
      <c r="W37" s="536"/>
      <c r="X37" s="536"/>
      <c r="Y37" s="536"/>
      <c r="Z37" s="536"/>
      <c r="AA37" s="536"/>
      <c r="AB37" s="536"/>
      <c r="AC37" s="536"/>
      <c r="AD37" s="536"/>
      <c r="AE37" s="877"/>
      <c r="AF37" s="878"/>
      <c r="AG37" s="879"/>
    </row>
    <row r="38" spans="2:33" ht="28.5" customHeight="1">
      <c r="B38" s="885"/>
      <c r="C38" s="886"/>
      <c r="D38" s="886"/>
      <c r="E38" s="887"/>
      <c r="F38" s="893"/>
      <c r="G38" s="894"/>
      <c r="H38" s="541" t="s">
        <v>345</v>
      </c>
      <c r="I38" s="535"/>
      <c r="J38" s="535"/>
      <c r="K38" s="536"/>
      <c r="L38" s="536"/>
      <c r="M38" s="536"/>
      <c r="N38" s="536"/>
      <c r="O38" s="536"/>
      <c r="P38" s="536"/>
      <c r="Q38" s="536"/>
      <c r="R38" s="536"/>
      <c r="S38" s="537"/>
      <c r="T38" s="537"/>
      <c r="U38" s="537"/>
      <c r="V38" s="536"/>
      <c r="W38" s="536"/>
      <c r="X38" s="536"/>
      <c r="Y38" s="536"/>
      <c r="Z38" s="536"/>
      <c r="AA38" s="536"/>
      <c r="AB38" s="536"/>
      <c r="AC38" s="536"/>
      <c r="AD38" s="542"/>
      <c r="AE38" s="877"/>
      <c r="AF38" s="878"/>
      <c r="AG38" s="879"/>
    </row>
    <row r="39" spans="2:33" ht="28.5" customHeight="1">
      <c r="B39" s="885"/>
      <c r="C39" s="886"/>
      <c r="D39" s="886"/>
      <c r="E39" s="887"/>
      <c r="F39" s="893"/>
      <c r="G39" s="894"/>
      <c r="H39" s="519" t="s">
        <v>346</v>
      </c>
      <c r="I39" s="519"/>
      <c r="J39" s="519"/>
      <c r="K39" s="543"/>
      <c r="L39" s="543"/>
      <c r="M39" s="543"/>
      <c r="N39" s="543"/>
      <c r="O39" s="543"/>
      <c r="P39" s="543"/>
      <c r="Q39" s="543"/>
      <c r="R39" s="543"/>
      <c r="S39" s="544"/>
      <c r="T39" s="544"/>
      <c r="U39" s="544"/>
      <c r="V39" s="543"/>
      <c r="W39" s="543"/>
      <c r="X39" s="543"/>
      <c r="Y39" s="543"/>
      <c r="Z39" s="543"/>
      <c r="AA39" s="543"/>
      <c r="AB39" s="543"/>
      <c r="AC39" s="543"/>
      <c r="AD39" s="543"/>
      <c r="AE39" s="877"/>
      <c r="AF39" s="878"/>
      <c r="AG39" s="879"/>
    </row>
    <row r="40" spans="2:33" ht="28.5" customHeight="1">
      <c r="B40" s="885"/>
      <c r="C40" s="886"/>
      <c r="D40" s="886"/>
      <c r="E40" s="887"/>
      <c r="F40" s="893"/>
      <c r="G40" s="894"/>
      <c r="H40" s="545" t="s">
        <v>347</v>
      </c>
      <c r="I40" s="538"/>
      <c r="J40" s="538"/>
      <c r="K40" s="539"/>
      <c r="L40" s="539"/>
      <c r="M40" s="539"/>
      <c r="N40" s="539"/>
      <c r="O40" s="539"/>
      <c r="P40" s="539"/>
      <c r="Q40" s="539"/>
      <c r="R40" s="539"/>
      <c r="S40" s="546"/>
      <c r="T40" s="546"/>
      <c r="U40" s="546"/>
      <c r="V40" s="539"/>
      <c r="W40" s="539"/>
      <c r="X40" s="539"/>
      <c r="Y40" s="539"/>
      <c r="Z40" s="539"/>
      <c r="AA40" s="539"/>
      <c r="AB40" s="539"/>
      <c r="AC40" s="539"/>
      <c r="AD40" s="539"/>
      <c r="AE40" s="880"/>
      <c r="AF40" s="881"/>
      <c r="AG40" s="882"/>
    </row>
    <row r="41" spans="2:33" ht="28.5" customHeight="1">
      <c r="B41" s="885"/>
      <c r="C41" s="886"/>
      <c r="D41" s="886"/>
      <c r="E41" s="887"/>
      <c r="F41" s="893"/>
      <c r="G41" s="894"/>
      <c r="H41" s="541" t="s">
        <v>348</v>
      </c>
      <c r="I41" s="535"/>
      <c r="J41" s="535"/>
      <c r="K41" s="536"/>
      <c r="L41" s="536"/>
      <c r="M41" s="536"/>
      <c r="N41" s="536"/>
      <c r="O41" s="536"/>
      <c r="P41" s="536"/>
      <c r="Q41" s="536"/>
      <c r="R41" s="536"/>
      <c r="S41" s="537"/>
      <c r="T41" s="537"/>
      <c r="U41" s="537"/>
      <c r="V41" s="536"/>
      <c r="W41" s="536"/>
      <c r="X41" s="536"/>
      <c r="Y41" s="536"/>
      <c r="Z41" s="536"/>
      <c r="AA41" s="536"/>
      <c r="AB41" s="536"/>
      <c r="AC41" s="536"/>
      <c r="AD41" s="536"/>
      <c r="AE41" s="877"/>
      <c r="AF41" s="878"/>
      <c r="AG41" s="879"/>
    </row>
    <row r="42" spans="2:33" ht="28.5" customHeight="1">
      <c r="B42" s="885"/>
      <c r="C42" s="886"/>
      <c r="D42" s="886"/>
      <c r="E42" s="887"/>
      <c r="F42" s="893"/>
      <c r="G42" s="894"/>
      <c r="H42" s="547" t="s">
        <v>349</v>
      </c>
      <c r="I42" s="519"/>
      <c r="J42" s="519"/>
      <c r="K42" s="543"/>
      <c r="L42" s="543"/>
      <c r="M42" s="543"/>
      <c r="N42" s="543"/>
      <c r="O42" s="543"/>
      <c r="P42" s="543"/>
      <c r="Q42" s="543"/>
      <c r="R42" s="543"/>
      <c r="S42" s="544"/>
      <c r="T42" s="544"/>
      <c r="U42" s="544"/>
      <c r="V42" s="543"/>
      <c r="W42" s="543"/>
      <c r="X42" s="543"/>
      <c r="Y42" s="543"/>
      <c r="Z42" s="543"/>
      <c r="AA42" s="543"/>
      <c r="AB42" s="543"/>
      <c r="AC42" s="543"/>
      <c r="AD42" s="543"/>
      <c r="AE42" s="904"/>
      <c r="AF42" s="902"/>
      <c r="AG42" s="903"/>
    </row>
    <row r="43" spans="2:33" ht="28.5" customHeight="1" thickBot="1">
      <c r="B43" s="888"/>
      <c r="C43" s="889"/>
      <c r="D43" s="889"/>
      <c r="E43" s="890"/>
      <c r="F43" s="895"/>
      <c r="G43" s="896"/>
      <c r="H43" s="548" t="s">
        <v>350</v>
      </c>
      <c r="I43" s="549"/>
      <c r="J43" s="549"/>
      <c r="K43" s="550"/>
      <c r="L43" s="550"/>
      <c r="M43" s="550"/>
      <c r="N43" s="550"/>
      <c r="O43" s="550"/>
      <c r="P43" s="550"/>
      <c r="Q43" s="550"/>
      <c r="R43" s="550"/>
      <c r="S43" s="551"/>
      <c r="T43" s="551"/>
      <c r="U43" s="551"/>
      <c r="V43" s="550"/>
      <c r="W43" s="550"/>
      <c r="X43" s="550"/>
      <c r="Y43" s="550"/>
      <c r="Z43" s="550"/>
      <c r="AA43" s="550"/>
      <c r="AB43" s="550"/>
      <c r="AC43" s="550"/>
      <c r="AD43" s="550"/>
      <c r="AE43" s="905"/>
      <c r="AF43" s="906"/>
      <c r="AG43" s="907"/>
    </row>
    <row r="44" spans="2:33" s="517" customFormat="1" ht="9.75" customHeight="1"/>
    <row r="45" spans="2:33" s="517" customFormat="1" ht="9.75" customHeight="1" thickBot="1"/>
    <row r="46" spans="2:33" ht="28.5" customHeight="1">
      <c r="B46" s="732" t="s">
        <v>351</v>
      </c>
      <c r="C46" s="883"/>
      <c r="D46" s="883"/>
      <c r="E46" s="884"/>
      <c r="F46" s="891" t="s">
        <v>352</v>
      </c>
      <c r="G46" s="892"/>
      <c r="H46" s="552" t="s">
        <v>337</v>
      </c>
      <c r="I46" s="513"/>
      <c r="J46" s="513"/>
      <c r="K46" s="553"/>
      <c r="L46" s="553"/>
      <c r="M46" s="553"/>
      <c r="N46" s="553"/>
      <c r="O46" s="553"/>
      <c r="P46" s="553"/>
      <c r="Q46" s="553"/>
      <c r="R46" s="553"/>
      <c r="S46" s="554"/>
      <c r="T46" s="554"/>
      <c r="U46" s="554"/>
      <c r="V46" s="553"/>
      <c r="W46" s="553"/>
      <c r="X46" s="553"/>
      <c r="Y46" s="553"/>
      <c r="Z46" s="553"/>
      <c r="AA46" s="553"/>
      <c r="AB46" s="553"/>
      <c r="AC46" s="553"/>
      <c r="AD46" s="555"/>
      <c r="AE46" s="900"/>
      <c r="AF46" s="900"/>
      <c r="AG46" s="901"/>
    </row>
    <row r="47" spans="2:33" ht="28.5" customHeight="1">
      <c r="B47" s="885"/>
      <c r="C47" s="886"/>
      <c r="D47" s="886"/>
      <c r="E47" s="887"/>
      <c r="F47" s="893"/>
      <c r="G47" s="894"/>
      <c r="H47" s="519" t="s">
        <v>339</v>
      </c>
      <c r="I47" s="519"/>
      <c r="J47" s="519"/>
      <c r="K47" s="543"/>
      <c r="L47" s="543"/>
      <c r="M47" s="543"/>
      <c r="N47" s="543"/>
      <c r="O47" s="543"/>
      <c r="P47" s="543"/>
      <c r="Q47" s="543"/>
      <c r="R47" s="543"/>
      <c r="S47" s="544"/>
      <c r="T47" s="544"/>
      <c r="U47" s="544"/>
      <c r="V47" s="543"/>
      <c r="W47" s="543"/>
      <c r="X47" s="543"/>
      <c r="Y47" s="543"/>
      <c r="Z47" s="543"/>
      <c r="AA47" s="543"/>
      <c r="AB47" s="543"/>
      <c r="AC47" s="543"/>
      <c r="AD47" s="556"/>
      <c r="AE47" s="902"/>
      <c r="AF47" s="902"/>
      <c r="AG47" s="903"/>
    </row>
    <row r="48" spans="2:33" ht="28.5" customHeight="1">
      <c r="B48" s="885"/>
      <c r="C48" s="886"/>
      <c r="D48" s="886"/>
      <c r="E48" s="887"/>
      <c r="F48" s="893"/>
      <c r="G48" s="894"/>
      <c r="H48" s="519" t="s">
        <v>353</v>
      </c>
      <c r="I48" s="519"/>
      <c r="J48" s="519"/>
      <c r="K48" s="543"/>
      <c r="L48" s="543"/>
      <c r="M48" s="543"/>
      <c r="N48" s="543"/>
      <c r="O48" s="543"/>
      <c r="P48" s="543"/>
      <c r="Q48" s="543"/>
      <c r="R48" s="543"/>
      <c r="S48" s="544"/>
      <c r="T48" s="544"/>
      <c r="U48" s="544"/>
      <c r="V48" s="543"/>
      <c r="W48" s="543"/>
      <c r="X48" s="543"/>
      <c r="Y48" s="543"/>
      <c r="Z48" s="543"/>
      <c r="AA48" s="543"/>
      <c r="AB48" s="543"/>
      <c r="AC48" s="543"/>
      <c r="AD48" s="556"/>
      <c r="AE48" s="902"/>
      <c r="AF48" s="902"/>
      <c r="AG48" s="903"/>
    </row>
    <row r="49" spans="2:33" ht="28.5" customHeight="1">
      <c r="B49" s="885"/>
      <c r="C49" s="886"/>
      <c r="D49" s="886"/>
      <c r="E49" s="887"/>
      <c r="F49" s="893"/>
      <c r="G49" s="894"/>
      <c r="H49" s="519" t="s">
        <v>354</v>
      </c>
      <c r="I49" s="519"/>
      <c r="J49" s="519"/>
      <c r="K49" s="543"/>
      <c r="L49" s="543"/>
      <c r="M49" s="543"/>
      <c r="N49" s="543"/>
      <c r="O49" s="543"/>
      <c r="P49" s="543"/>
      <c r="Q49" s="543"/>
      <c r="R49" s="543"/>
      <c r="S49" s="544"/>
      <c r="T49" s="544"/>
      <c r="U49" s="544"/>
      <c r="V49" s="543"/>
      <c r="W49" s="543"/>
      <c r="X49" s="543"/>
      <c r="Y49" s="543"/>
      <c r="Z49" s="543"/>
      <c r="AA49" s="543"/>
      <c r="AB49" s="543"/>
      <c r="AC49" s="543"/>
      <c r="AD49" s="556"/>
      <c r="AE49" s="902"/>
      <c r="AF49" s="902"/>
      <c r="AG49" s="903"/>
    </row>
    <row r="50" spans="2:33" ht="28.5" customHeight="1">
      <c r="B50" s="885"/>
      <c r="C50" s="886"/>
      <c r="D50" s="886"/>
      <c r="E50" s="887"/>
      <c r="F50" s="893"/>
      <c r="G50" s="894"/>
      <c r="H50" s="535" t="s">
        <v>355</v>
      </c>
      <c r="I50" s="535"/>
      <c r="J50" s="535"/>
      <c r="K50" s="536"/>
      <c r="L50" s="536"/>
      <c r="M50" s="536"/>
      <c r="N50" s="536"/>
      <c r="O50" s="536"/>
      <c r="P50" s="536"/>
      <c r="Q50" s="536"/>
      <c r="R50" s="536"/>
      <c r="S50" s="537"/>
      <c r="T50" s="537"/>
      <c r="U50" s="537"/>
      <c r="V50" s="536"/>
      <c r="W50" s="536"/>
      <c r="X50" s="536"/>
      <c r="Y50" s="536"/>
      <c r="Z50" s="536"/>
      <c r="AA50" s="536"/>
      <c r="AB50" s="536"/>
      <c r="AC50" s="536"/>
      <c r="AD50" s="557"/>
      <c r="AE50" s="878"/>
      <c r="AF50" s="878"/>
      <c r="AG50" s="879"/>
    </row>
    <row r="51" spans="2:33" ht="28.5" customHeight="1">
      <c r="B51" s="885"/>
      <c r="C51" s="886"/>
      <c r="D51" s="886"/>
      <c r="E51" s="887"/>
      <c r="F51" s="893"/>
      <c r="G51" s="894"/>
      <c r="H51" s="535" t="s">
        <v>356</v>
      </c>
      <c r="I51" s="535"/>
      <c r="J51" s="535"/>
      <c r="K51" s="536"/>
      <c r="L51" s="536"/>
      <c r="M51" s="536"/>
      <c r="N51" s="536"/>
      <c r="O51" s="536"/>
      <c r="P51" s="536"/>
      <c r="Q51" s="536"/>
      <c r="R51" s="536"/>
      <c r="S51" s="537"/>
      <c r="T51" s="537"/>
      <c r="U51" s="537"/>
      <c r="V51" s="536"/>
      <c r="W51" s="536"/>
      <c r="X51" s="536"/>
      <c r="Y51" s="536"/>
      <c r="Z51" s="536"/>
      <c r="AA51" s="536"/>
      <c r="AB51" s="536"/>
      <c r="AC51" s="536"/>
      <c r="AD51" s="557"/>
      <c r="AE51" s="878"/>
      <c r="AF51" s="878"/>
      <c r="AG51" s="879"/>
    </row>
    <row r="52" spans="2:33" ht="28.5" customHeight="1">
      <c r="B52" s="885"/>
      <c r="C52" s="886"/>
      <c r="D52" s="886"/>
      <c r="E52" s="887"/>
      <c r="F52" s="893"/>
      <c r="G52" s="894"/>
      <c r="H52" s="535" t="s">
        <v>357</v>
      </c>
      <c r="I52" s="535"/>
      <c r="J52" s="535"/>
      <c r="K52" s="536"/>
      <c r="L52" s="536"/>
      <c r="M52" s="536"/>
      <c r="N52" s="536"/>
      <c r="O52" s="536"/>
      <c r="P52" s="536"/>
      <c r="Q52" s="536"/>
      <c r="R52" s="536"/>
      <c r="S52" s="537"/>
      <c r="T52" s="537"/>
      <c r="U52" s="537"/>
      <c r="V52" s="536"/>
      <c r="W52" s="536"/>
      <c r="X52" s="536"/>
      <c r="Y52" s="536"/>
      <c r="Z52" s="536"/>
      <c r="AA52" s="536"/>
      <c r="AB52" s="536"/>
      <c r="AC52" s="536"/>
      <c r="AD52" s="557"/>
      <c r="AE52" s="878"/>
      <c r="AF52" s="878"/>
      <c r="AG52" s="879"/>
    </row>
    <row r="53" spans="2:33" ht="28.5" customHeight="1">
      <c r="B53" s="885"/>
      <c r="C53" s="886"/>
      <c r="D53" s="886"/>
      <c r="E53" s="887"/>
      <c r="F53" s="893"/>
      <c r="G53" s="894"/>
      <c r="H53" s="538" t="s">
        <v>358</v>
      </c>
      <c r="I53" s="538"/>
      <c r="J53" s="538"/>
      <c r="K53" s="539"/>
      <c r="L53" s="539"/>
      <c r="M53" s="539"/>
      <c r="N53" s="539"/>
      <c r="O53" s="539"/>
      <c r="P53" s="539"/>
      <c r="Q53" s="539"/>
      <c r="R53" s="539"/>
      <c r="S53" s="546"/>
      <c r="T53" s="546"/>
      <c r="U53" s="546"/>
      <c r="V53" s="539"/>
      <c r="W53" s="539"/>
      <c r="X53" s="539"/>
      <c r="Y53" s="539"/>
      <c r="Z53" s="539"/>
      <c r="AA53" s="539"/>
      <c r="AB53" s="539"/>
      <c r="AC53" s="539"/>
      <c r="AD53" s="558"/>
      <c r="AE53" s="878"/>
      <c r="AF53" s="878"/>
      <c r="AG53" s="879"/>
    </row>
    <row r="54" spans="2:33" ht="28.5" customHeight="1" thickBot="1">
      <c r="B54" s="885"/>
      <c r="C54" s="886"/>
      <c r="D54" s="886"/>
      <c r="E54" s="887"/>
      <c r="F54" s="929"/>
      <c r="G54" s="930"/>
      <c r="H54" s="559" t="s">
        <v>348</v>
      </c>
      <c r="I54" s="560"/>
      <c r="J54" s="560"/>
      <c r="K54" s="561"/>
      <c r="L54" s="561"/>
      <c r="M54" s="561"/>
      <c r="N54" s="561"/>
      <c r="O54" s="561"/>
      <c r="P54" s="561"/>
      <c r="Q54" s="561"/>
      <c r="R54" s="561"/>
      <c r="S54" s="562"/>
      <c r="T54" s="562"/>
      <c r="U54" s="562"/>
      <c r="V54" s="561"/>
      <c r="W54" s="561"/>
      <c r="X54" s="561"/>
      <c r="Y54" s="561"/>
      <c r="Z54" s="561"/>
      <c r="AA54" s="561"/>
      <c r="AB54" s="561"/>
      <c r="AC54" s="561"/>
      <c r="AD54" s="563"/>
      <c r="AE54" s="923"/>
      <c r="AF54" s="923"/>
      <c r="AG54" s="924"/>
    </row>
    <row r="55" spans="2:33" ht="28.5" customHeight="1">
      <c r="B55" s="885"/>
      <c r="C55" s="886"/>
      <c r="D55" s="886"/>
      <c r="E55" s="887"/>
      <c r="F55" s="925" t="s">
        <v>359</v>
      </c>
      <c r="G55" s="926"/>
      <c r="H55" s="513" t="s">
        <v>337</v>
      </c>
      <c r="I55" s="513"/>
      <c r="J55" s="513"/>
      <c r="K55" s="553"/>
      <c r="L55" s="553"/>
      <c r="M55" s="553"/>
      <c r="N55" s="553"/>
      <c r="O55" s="553"/>
      <c r="P55" s="553"/>
      <c r="Q55" s="553"/>
      <c r="R55" s="553"/>
      <c r="S55" s="554"/>
      <c r="T55" s="554"/>
      <c r="U55" s="554"/>
      <c r="V55" s="553"/>
      <c r="W55" s="553"/>
      <c r="X55" s="553"/>
      <c r="Y55" s="553"/>
      <c r="Z55" s="553"/>
      <c r="AA55" s="553"/>
      <c r="AB55" s="553"/>
      <c r="AC55" s="553"/>
      <c r="AD55" s="555"/>
      <c r="AE55" s="900"/>
      <c r="AF55" s="900"/>
      <c r="AG55" s="901"/>
    </row>
    <row r="56" spans="2:33" ht="28.5" customHeight="1">
      <c r="B56" s="885"/>
      <c r="C56" s="886"/>
      <c r="D56" s="886"/>
      <c r="E56" s="887"/>
      <c r="F56" s="910"/>
      <c r="G56" s="911"/>
      <c r="H56" s="541" t="s">
        <v>339</v>
      </c>
      <c r="I56" s="535"/>
      <c r="J56" s="535"/>
      <c r="K56" s="536"/>
      <c r="L56" s="536"/>
      <c r="M56" s="536"/>
      <c r="N56" s="536"/>
      <c r="O56" s="536"/>
      <c r="P56" s="536"/>
      <c r="Q56" s="536"/>
      <c r="R56" s="536"/>
      <c r="S56" s="537"/>
      <c r="T56" s="537"/>
      <c r="U56" s="537"/>
      <c r="V56" s="536"/>
      <c r="W56" s="536"/>
      <c r="X56" s="536"/>
      <c r="Y56" s="536"/>
      <c r="Z56" s="536"/>
      <c r="AA56" s="536"/>
      <c r="AB56" s="536"/>
      <c r="AC56" s="536"/>
      <c r="AD56" s="557"/>
      <c r="AE56" s="878"/>
      <c r="AF56" s="878"/>
      <c r="AG56" s="879"/>
    </row>
    <row r="57" spans="2:33" ht="28.5" customHeight="1">
      <c r="B57" s="885"/>
      <c r="C57" s="886"/>
      <c r="D57" s="886"/>
      <c r="E57" s="887"/>
      <c r="F57" s="910"/>
      <c r="G57" s="911"/>
      <c r="H57" s="519" t="s">
        <v>353</v>
      </c>
      <c r="I57" s="519"/>
      <c r="J57" s="519"/>
      <c r="K57" s="543"/>
      <c r="L57" s="543"/>
      <c r="M57" s="543"/>
      <c r="N57" s="543"/>
      <c r="O57" s="543"/>
      <c r="P57" s="543"/>
      <c r="Q57" s="543"/>
      <c r="R57" s="543"/>
      <c r="S57" s="544"/>
      <c r="T57" s="544"/>
      <c r="U57" s="544"/>
      <c r="V57" s="543"/>
      <c r="W57" s="543"/>
      <c r="X57" s="543"/>
      <c r="Y57" s="543"/>
      <c r="Z57" s="543"/>
      <c r="AA57" s="543"/>
      <c r="AB57" s="543"/>
      <c r="AC57" s="543"/>
      <c r="AD57" s="556"/>
      <c r="AE57" s="902"/>
      <c r="AF57" s="902"/>
      <c r="AG57" s="903"/>
    </row>
    <row r="58" spans="2:33" ht="28.5" customHeight="1">
      <c r="B58" s="885"/>
      <c r="C58" s="886"/>
      <c r="D58" s="886"/>
      <c r="E58" s="887"/>
      <c r="F58" s="910"/>
      <c r="G58" s="911"/>
      <c r="H58" s="535" t="s">
        <v>338</v>
      </c>
      <c r="I58" s="535"/>
      <c r="J58" s="535"/>
      <c r="K58" s="536"/>
      <c r="L58" s="536"/>
      <c r="M58" s="536"/>
      <c r="N58" s="536"/>
      <c r="O58" s="536"/>
      <c r="P58" s="536"/>
      <c r="Q58" s="536"/>
      <c r="R58" s="536"/>
      <c r="S58" s="537"/>
      <c r="T58" s="537"/>
      <c r="U58" s="537"/>
      <c r="V58" s="536"/>
      <c r="W58" s="536"/>
      <c r="X58" s="536"/>
      <c r="Y58" s="536"/>
      <c r="Z58" s="536"/>
      <c r="AA58" s="536"/>
      <c r="AB58" s="536"/>
      <c r="AC58" s="536"/>
      <c r="AD58" s="557"/>
      <c r="AE58" s="878"/>
      <c r="AF58" s="878"/>
      <c r="AG58" s="879"/>
    </row>
    <row r="59" spans="2:33" ht="28.5" customHeight="1">
      <c r="B59" s="885"/>
      <c r="C59" s="886"/>
      <c r="D59" s="886"/>
      <c r="E59" s="887"/>
      <c r="F59" s="910"/>
      <c r="G59" s="911"/>
      <c r="H59" s="519" t="s">
        <v>354</v>
      </c>
      <c r="I59" s="519"/>
      <c r="J59" s="519"/>
      <c r="K59" s="543"/>
      <c r="L59" s="543"/>
      <c r="M59" s="543"/>
      <c r="N59" s="543"/>
      <c r="O59" s="543"/>
      <c r="P59" s="543"/>
      <c r="Q59" s="543"/>
      <c r="R59" s="543"/>
      <c r="S59" s="544"/>
      <c r="T59" s="544"/>
      <c r="U59" s="544"/>
      <c r="V59" s="543"/>
      <c r="W59" s="543"/>
      <c r="X59" s="543"/>
      <c r="Y59" s="543"/>
      <c r="Z59" s="543"/>
      <c r="AA59" s="543"/>
      <c r="AB59" s="543"/>
      <c r="AC59" s="543"/>
      <c r="AD59" s="556"/>
      <c r="AE59" s="878"/>
      <c r="AF59" s="878"/>
      <c r="AG59" s="879"/>
    </row>
    <row r="60" spans="2:33" ht="28.5" customHeight="1">
      <c r="B60" s="885"/>
      <c r="C60" s="886"/>
      <c r="D60" s="886"/>
      <c r="E60" s="887"/>
      <c r="F60" s="910"/>
      <c r="G60" s="911"/>
      <c r="H60" s="519" t="s">
        <v>360</v>
      </c>
      <c r="I60" s="519"/>
      <c r="J60" s="519"/>
      <c r="K60" s="543"/>
      <c r="L60" s="543"/>
      <c r="M60" s="543"/>
      <c r="N60" s="543"/>
      <c r="O60" s="543"/>
      <c r="P60" s="543"/>
      <c r="Q60" s="543"/>
      <c r="R60" s="543"/>
      <c r="S60" s="544"/>
      <c r="T60" s="544"/>
      <c r="U60" s="544"/>
      <c r="V60" s="543"/>
      <c r="W60" s="543"/>
      <c r="X60" s="543"/>
      <c r="Y60" s="543"/>
      <c r="Z60" s="543"/>
      <c r="AA60" s="543"/>
      <c r="AB60" s="543"/>
      <c r="AC60" s="543"/>
      <c r="AD60" s="556"/>
      <c r="AE60" s="878"/>
      <c r="AF60" s="878"/>
      <c r="AG60" s="879"/>
    </row>
    <row r="61" spans="2:33" ht="28.5" customHeight="1">
      <c r="B61" s="885"/>
      <c r="C61" s="886"/>
      <c r="D61" s="886"/>
      <c r="E61" s="887"/>
      <c r="F61" s="910"/>
      <c r="G61" s="911"/>
      <c r="H61" s="535" t="s">
        <v>361</v>
      </c>
      <c r="I61" s="535"/>
      <c r="J61" s="535"/>
      <c r="K61" s="536"/>
      <c r="L61" s="536"/>
      <c r="M61" s="536"/>
      <c r="N61" s="536"/>
      <c r="O61" s="536"/>
      <c r="P61" s="536"/>
      <c r="Q61" s="536"/>
      <c r="R61" s="536"/>
      <c r="S61" s="537"/>
      <c r="T61" s="537"/>
      <c r="U61" s="537"/>
      <c r="V61" s="536"/>
      <c r="W61" s="536"/>
      <c r="X61" s="536"/>
      <c r="Y61" s="536"/>
      <c r="Z61" s="536"/>
      <c r="AA61" s="536"/>
      <c r="AB61" s="536"/>
      <c r="AC61" s="536"/>
      <c r="AD61" s="557"/>
      <c r="AE61" s="878"/>
      <c r="AF61" s="878"/>
      <c r="AG61" s="879"/>
    </row>
    <row r="62" spans="2:33" ht="28.5" customHeight="1">
      <c r="B62" s="885"/>
      <c r="C62" s="886"/>
      <c r="D62" s="886"/>
      <c r="E62" s="887"/>
      <c r="F62" s="910"/>
      <c r="G62" s="911"/>
      <c r="H62" s="535" t="s">
        <v>341</v>
      </c>
      <c r="I62" s="535"/>
      <c r="J62" s="535"/>
      <c r="K62" s="536"/>
      <c r="L62" s="536"/>
      <c r="M62" s="536"/>
      <c r="N62" s="536"/>
      <c r="O62" s="536"/>
      <c r="P62" s="536"/>
      <c r="Q62" s="536"/>
      <c r="R62" s="536"/>
      <c r="S62" s="537"/>
      <c r="T62" s="537"/>
      <c r="U62" s="537"/>
      <c r="V62" s="536"/>
      <c r="W62" s="536"/>
      <c r="X62" s="536"/>
      <c r="Y62" s="536"/>
      <c r="Z62" s="536"/>
      <c r="AA62" s="536"/>
      <c r="AB62" s="536"/>
      <c r="AC62" s="536"/>
      <c r="AD62" s="557"/>
      <c r="AE62" s="878"/>
      <c r="AF62" s="878"/>
      <c r="AG62" s="879"/>
    </row>
    <row r="63" spans="2:33" ht="28.5" customHeight="1">
      <c r="B63" s="885"/>
      <c r="C63" s="886"/>
      <c r="D63" s="886"/>
      <c r="E63" s="887"/>
      <c r="F63" s="910"/>
      <c r="G63" s="911"/>
      <c r="H63" s="535" t="s">
        <v>342</v>
      </c>
      <c r="I63" s="535"/>
      <c r="J63" s="535"/>
      <c r="K63" s="536"/>
      <c r="L63" s="536"/>
      <c r="M63" s="536"/>
      <c r="N63" s="536"/>
      <c r="O63" s="536"/>
      <c r="P63" s="536"/>
      <c r="Q63" s="536"/>
      <c r="R63" s="536"/>
      <c r="S63" s="537"/>
      <c r="T63" s="537"/>
      <c r="U63" s="537"/>
      <c r="V63" s="536"/>
      <c r="W63" s="536"/>
      <c r="X63" s="536"/>
      <c r="Y63" s="536"/>
      <c r="Z63" s="536"/>
      <c r="AA63" s="536"/>
      <c r="AB63" s="536"/>
      <c r="AC63" s="536"/>
      <c r="AD63" s="557"/>
      <c r="AE63" s="878"/>
      <c r="AF63" s="878"/>
      <c r="AG63" s="879"/>
    </row>
    <row r="64" spans="2:33" ht="28.5" customHeight="1">
      <c r="B64" s="885"/>
      <c r="C64" s="886"/>
      <c r="D64" s="886"/>
      <c r="E64" s="887"/>
      <c r="F64" s="910"/>
      <c r="G64" s="911"/>
      <c r="H64" s="538" t="s">
        <v>343</v>
      </c>
      <c r="I64" s="538"/>
      <c r="J64" s="538"/>
      <c r="K64" s="539"/>
      <c r="L64" s="539"/>
      <c r="M64" s="539"/>
      <c r="N64" s="539"/>
      <c r="O64" s="535"/>
      <c r="P64" s="540"/>
      <c r="Q64" s="540"/>
      <c r="R64" s="540"/>
      <c r="S64" s="535"/>
      <c r="T64" s="535"/>
      <c r="U64" s="535"/>
      <c r="V64" s="540"/>
      <c r="W64" s="540"/>
      <c r="X64" s="540"/>
      <c r="Y64" s="540"/>
      <c r="Z64" s="540"/>
      <c r="AA64" s="540"/>
      <c r="AB64" s="540"/>
      <c r="AC64" s="540"/>
      <c r="AD64" s="564"/>
      <c r="AE64" s="878"/>
      <c r="AF64" s="878"/>
      <c r="AG64" s="879"/>
    </row>
    <row r="65" spans="2:34" ht="28.5" customHeight="1">
      <c r="B65" s="885"/>
      <c r="C65" s="886"/>
      <c r="D65" s="886"/>
      <c r="E65" s="887"/>
      <c r="F65" s="910"/>
      <c r="G65" s="911"/>
      <c r="H65" s="535" t="s">
        <v>357</v>
      </c>
      <c r="I65" s="535"/>
      <c r="J65" s="535"/>
      <c r="K65" s="536"/>
      <c r="L65" s="536"/>
      <c r="M65" s="536"/>
      <c r="N65" s="536"/>
      <c r="O65" s="536"/>
      <c r="P65" s="536"/>
      <c r="Q65" s="536"/>
      <c r="R65" s="536"/>
      <c r="S65" s="537"/>
      <c r="T65" s="537"/>
      <c r="U65" s="537"/>
      <c r="V65" s="536"/>
      <c r="W65" s="536"/>
      <c r="X65" s="536"/>
      <c r="Y65" s="536"/>
      <c r="Z65" s="536"/>
      <c r="AA65" s="536"/>
      <c r="AB65" s="536"/>
      <c r="AC65" s="536"/>
      <c r="AD65" s="557"/>
      <c r="AE65" s="878"/>
      <c r="AF65" s="878"/>
      <c r="AG65" s="879"/>
    </row>
    <row r="66" spans="2:34" ht="28.5" customHeight="1">
      <c r="B66" s="885"/>
      <c r="C66" s="886"/>
      <c r="D66" s="886"/>
      <c r="E66" s="887"/>
      <c r="F66" s="910"/>
      <c r="G66" s="911"/>
      <c r="H66" s="535" t="s">
        <v>345</v>
      </c>
      <c r="I66" s="538"/>
      <c r="J66" s="538"/>
      <c r="K66" s="539"/>
      <c r="L66" s="539"/>
      <c r="M66" s="539"/>
      <c r="N66" s="539"/>
      <c r="O66" s="539"/>
      <c r="P66" s="539"/>
      <c r="Q66" s="539"/>
      <c r="R66" s="539"/>
      <c r="S66" s="546"/>
      <c r="T66" s="546"/>
      <c r="U66" s="546"/>
      <c r="V66" s="539"/>
      <c r="W66" s="539"/>
      <c r="X66" s="539"/>
      <c r="Y66" s="539"/>
      <c r="Z66" s="539"/>
      <c r="AA66" s="539"/>
      <c r="AB66" s="539"/>
      <c r="AC66" s="539"/>
      <c r="AD66" s="558"/>
      <c r="AE66" s="878"/>
      <c r="AF66" s="878"/>
      <c r="AG66" s="879"/>
    </row>
    <row r="67" spans="2:34" ht="28.5" customHeight="1">
      <c r="B67" s="885"/>
      <c r="C67" s="886"/>
      <c r="D67" s="886"/>
      <c r="E67" s="887"/>
      <c r="F67" s="910"/>
      <c r="G67" s="911"/>
      <c r="H67" s="535" t="s">
        <v>346</v>
      </c>
      <c r="I67" s="535"/>
      <c r="J67" s="535"/>
      <c r="K67" s="536"/>
      <c r="L67" s="536"/>
      <c r="M67" s="536"/>
      <c r="N67" s="536"/>
      <c r="O67" s="536"/>
      <c r="P67" s="536"/>
      <c r="Q67" s="536"/>
      <c r="R67" s="536"/>
      <c r="S67" s="537"/>
      <c r="T67" s="537"/>
      <c r="U67" s="537"/>
      <c r="V67" s="536"/>
      <c r="W67" s="536"/>
      <c r="X67" s="536"/>
      <c r="Y67" s="536"/>
      <c r="Z67" s="536"/>
      <c r="AA67" s="536"/>
      <c r="AB67" s="536"/>
      <c r="AC67" s="536"/>
      <c r="AD67" s="557"/>
      <c r="AE67" s="878"/>
      <c r="AF67" s="878"/>
      <c r="AG67" s="879"/>
    </row>
    <row r="68" spans="2:34" ht="28.5" customHeight="1">
      <c r="B68" s="885"/>
      <c r="C68" s="886"/>
      <c r="D68" s="886"/>
      <c r="E68" s="887"/>
      <c r="F68" s="910"/>
      <c r="G68" s="911"/>
      <c r="H68" s="535" t="s">
        <v>347</v>
      </c>
      <c r="I68" s="538"/>
      <c r="J68" s="538"/>
      <c r="K68" s="539"/>
      <c r="L68" s="539"/>
      <c r="M68" s="539"/>
      <c r="N68" s="539"/>
      <c r="O68" s="539"/>
      <c r="P68" s="539"/>
      <c r="Q68" s="539"/>
      <c r="R68" s="539"/>
      <c r="S68" s="546"/>
      <c r="T68" s="546"/>
      <c r="U68" s="546"/>
      <c r="V68" s="539"/>
      <c r="W68" s="539"/>
      <c r="X68" s="539"/>
      <c r="Y68" s="539"/>
      <c r="Z68" s="539"/>
      <c r="AA68" s="539"/>
      <c r="AB68" s="539"/>
      <c r="AC68" s="539"/>
      <c r="AD68" s="558"/>
      <c r="AE68" s="878"/>
      <c r="AF68" s="878"/>
      <c r="AG68" s="879"/>
    </row>
    <row r="69" spans="2:34" ht="28.5" customHeight="1">
      <c r="B69" s="885"/>
      <c r="C69" s="886"/>
      <c r="D69" s="886"/>
      <c r="E69" s="887"/>
      <c r="F69" s="910"/>
      <c r="G69" s="911"/>
      <c r="H69" s="538" t="s">
        <v>348</v>
      </c>
      <c r="I69" s="538"/>
      <c r="J69" s="538"/>
      <c r="K69" s="539"/>
      <c r="L69" s="539"/>
      <c r="M69" s="539"/>
      <c r="N69" s="539"/>
      <c r="O69" s="539"/>
      <c r="P69" s="539"/>
      <c r="Q69" s="539"/>
      <c r="R69" s="539"/>
      <c r="S69" s="546"/>
      <c r="T69" s="546"/>
      <c r="U69" s="546"/>
      <c r="V69" s="539"/>
      <c r="W69" s="539"/>
      <c r="X69" s="539"/>
      <c r="Y69" s="539"/>
      <c r="Z69" s="539"/>
      <c r="AA69" s="539"/>
      <c r="AB69" s="539"/>
      <c r="AC69" s="539"/>
      <c r="AD69" s="558"/>
      <c r="AE69" s="881"/>
      <c r="AF69" s="881"/>
      <c r="AG69" s="882"/>
    </row>
    <row r="70" spans="2:34" ht="28.5" customHeight="1">
      <c r="B70" s="885"/>
      <c r="C70" s="886"/>
      <c r="D70" s="886"/>
      <c r="E70" s="887"/>
      <c r="F70" s="910"/>
      <c r="G70" s="911"/>
      <c r="H70" s="541" t="s">
        <v>349</v>
      </c>
      <c r="I70" s="535"/>
      <c r="J70" s="535"/>
      <c r="K70" s="536"/>
      <c r="L70" s="536"/>
      <c r="M70" s="536"/>
      <c r="N70" s="536"/>
      <c r="O70" s="536"/>
      <c r="P70" s="536"/>
      <c r="Q70" s="536"/>
      <c r="R70" s="536"/>
      <c r="S70" s="537"/>
      <c r="T70" s="537"/>
      <c r="U70" s="537"/>
      <c r="V70" s="536"/>
      <c r="W70" s="536"/>
      <c r="X70" s="536"/>
      <c r="Y70" s="536"/>
      <c r="Z70" s="536"/>
      <c r="AA70" s="536"/>
      <c r="AB70" s="536"/>
      <c r="AC70" s="536"/>
      <c r="AD70" s="557"/>
      <c r="AE70" s="878"/>
      <c r="AF70" s="878"/>
      <c r="AG70" s="879"/>
    </row>
    <row r="71" spans="2:34" ht="28.5" customHeight="1">
      <c r="B71" s="885"/>
      <c r="C71" s="886"/>
      <c r="D71" s="886"/>
      <c r="E71" s="887"/>
      <c r="F71" s="910"/>
      <c r="G71" s="911"/>
      <c r="H71" s="931" t="s">
        <v>362</v>
      </c>
      <c r="I71" s="932"/>
      <c r="J71" s="932"/>
      <c r="K71" s="932"/>
      <c r="L71" s="932"/>
      <c r="M71" s="932"/>
      <c r="N71" s="932"/>
      <c r="O71" s="932"/>
      <c r="P71" s="932"/>
      <c r="Q71" s="932"/>
      <c r="R71" s="932"/>
      <c r="S71" s="932"/>
      <c r="T71" s="932"/>
      <c r="U71" s="932"/>
      <c r="V71" s="932"/>
      <c r="W71" s="932"/>
      <c r="X71" s="932"/>
      <c r="Y71" s="932"/>
      <c r="Z71" s="932"/>
      <c r="AA71" s="932"/>
      <c r="AB71" s="932"/>
      <c r="AC71" s="932"/>
      <c r="AD71" s="933"/>
      <c r="AE71" s="878"/>
      <c r="AF71" s="878"/>
      <c r="AG71" s="879"/>
    </row>
    <row r="72" spans="2:34" ht="28.5" customHeight="1">
      <c r="B72" s="885"/>
      <c r="C72" s="886"/>
      <c r="D72" s="886"/>
      <c r="E72" s="887"/>
      <c r="F72" s="927"/>
      <c r="G72" s="928"/>
      <c r="H72" s="559" t="s">
        <v>350</v>
      </c>
      <c r="I72" s="560"/>
      <c r="J72" s="560"/>
      <c r="K72" s="561"/>
      <c r="L72" s="561"/>
      <c r="M72" s="561"/>
      <c r="N72" s="561"/>
      <c r="O72" s="561"/>
      <c r="P72" s="561"/>
      <c r="Q72" s="561"/>
      <c r="R72" s="561"/>
      <c r="S72" s="562"/>
      <c r="T72" s="562"/>
      <c r="U72" s="562"/>
      <c r="V72" s="561"/>
      <c r="W72" s="561"/>
      <c r="X72" s="561"/>
      <c r="Y72" s="561"/>
      <c r="Z72" s="561"/>
      <c r="AA72" s="561"/>
      <c r="AB72" s="561"/>
      <c r="AC72" s="561"/>
      <c r="AD72" s="563"/>
      <c r="AE72" s="923"/>
      <c r="AF72" s="923"/>
      <c r="AG72" s="924"/>
    </row>
    <row r="73" spans="2:34" ht="28.5" customHeight="1">
      <c r="B73" s="885"/>
      <c r="C73" s="886"/>
      <c r="D73" s="886"/>
      <c r="E73" s="887"/>
      <c r="F73" s="908" t="s">
        <v>363</v>
      </c>
      <c r="G73" s="909"/>
      <c r="H73" s="547" t="s">
        <v>364</v>
      </c>
      <c r="I73" s="519"/>
      <c r="J73" s="519"/>
      <c r="K73" s="543"/>
      <c r="L73" s="543"/>
      <c r="M73" s="543"/>
      <c r="N73" s="543"/>
      <c r="O73" s="543"/>
      <c r="P73" s="543"/>
      <c r="Q73" s="543"/>
      <c r="R73" s="543"/>
      <c r="S73" s="544"/>
      <c r="T73" s="544"/>
      <c r="U73" s="544"/>
      <c r="V73" s="543"/>
      <c r="W73" s="543"/>
      <c r="X73" s="543"/>
      <c r="Y73" s="543"/>
      <c r="Z73" s="543"/>
      <c r="AA73" s="543"/>
      <c r="AB73" s="543"/>
      <c r="AC73" s="543"/>
      <c r="AD73" s="556"/>
      <c r="AE73" s="902"/>
      <c r="AF73" s="902"/>
      <c r="AG73" s="903"/>
    </row>
    <row r="74" spans="2:34" ht="28.5" customHeight="1">
      <c r="B74" s="885"/>
      <c r="C74" s="886"/>
      <c r="D74" s="886"/>
      <c r="E74" s="887"/>
      <c r="F74" s="910"/>
      <c r="G74" s="911"/>
      <c r="H74" s="547" t="s">
        <v>353</v>
      </c>
      <c r="I74" s="519"/>
      <c r="J74" s="519"/>
      <c r="K74" s="543"/>
      <c r="L74" s="543"/>
      <c r="M74" s="543"/>
      <c r="N74" s="543"/>
      <c r="O74" s="543"/>
      <c r="P74" s="543"/>
      <c r="Q74" s="543"/>
      <c r="R74" s="543"/>
      <c r="S74" s="544"/>
      <c r="T74" s="544"/>
      <c r="U74" s="544"/>
      <c r="V74" s="543"/>
      <c r="W74" s="543"/>
      <c r="X74" s="543"/>
      <c r="Y74" s="543"/>
      <c r="Z74" s="543"/>
      <c r="AA74" s="543"/>
      <c r="AB74" s="543"/>
      <c r="AC74" s="543"/>
      <c r="AD74" s="556"/>
      <c r="AE74" s="878"/>
      <c r="AF74" s="878"/>
      <c r="AG74" s="879"/>
    </row>
    <row r="75" spans="2:34" ht="28.5" customHeight="1">
      <c r="B75" s="885"/>
      <c r="C75" s="886"/>
      <c r="D75" s="886"/>
      <c r="E75" s="887"/>
      <c r="F75" s="910"/>
      <c r="G75" s="911"/>
      <c r="H75" s="547" t="s">
        <v>354</v>
      </c>
      <c r="I75" s="519"/>
      <c r="J75" s="519"/>
      <c r="K75" s="543"/>
      <c r="L75" s="543"/>
      <c r="M75" s="543"/>
      <c r="N75" s="543"/>
      <c r="O75" s="543"/>
      <c r="P75" s="543"/>
      <c r="Q75" s="543"/>
      <c r="R75" s="543"/>
      <c r="S75" s="544"/>
      <c r="T75" s="544"/>
      <c r="U75" s="544"/>
      <c r="V75" s="543"/>
      <c r="W75" s="543"/>
      <c r="X75" s="543"/>
      <c r="Y75" s="543"/>
      <c r="Z75" s="543"/>
      <c r="AA75" s="543"/>
      <c r="AB75" s="543"/>
      <c r="AC75" s="543"/>
      <c r="AD75" s="556"/>
      <c r="AE75" s="878"/>
      <c r="AF75" s="878"/>
      <c r="AG75" s="879"/>
    </row>
    <row r="76" spans="2:34" ht="28.5" customHeight="1">
      <c r="B76" s="885"/>
      <c r="C76" s="886"/>
      <c r="D76" s="886"/>
      <c r="E76" s="887"/>
      <c r="F76" s="910"/>
      <c r="G76" s="911"/>
      <c r="H76" s="565" t="s">
        <v>357</v>
      </c>
      <c r="K76" s="524"/>
      <c r="L76" s="524"/>
      <c r="M76" s="524"/>
      <c r="N76" s="524"/>
      <c r="O76" s="524"/>
      <c r="P76" s="524"/>
      <c r="Q76" s="524"/>
      <c r="R76" s="524"/>
      <c r="S76" s="472"/>
      <c r="T76" s="472"/>
      <c r="U76" s="472"/>
      <c r="V76" s="524"/>
      <c r="W76" s="524"/>
      <c r="X76" s="524"/>
      <c r="Y76" s="524"/>
      <c r="Z76" s="524"/>
      <c r="AA76" s="524"/>
      <c r="AB76" s="524"/>
      <c r="AC76" s="524"/>
      <c r="AD76" s="566"/>
      <c r="AE76" s="878"/>
      <c r="AF76" s="878"/>
      <c r="AG76" s="879"/>
    </row>
    <row r="77" spans="2:34" ht="28.5" customHeight="1">
      <c r="B77" s="885"/>
      <c r="C77" s="886"/>
      <c r="D77" s="886"/>
      <c r="E77" s="887"/>
      <c r="F77" s="910"/>
      <c r="G77" s="911"/>
      <c r="H77" s="545" t="s">
        <v>348</v>
      </c>
      <c r="I77" s="538"/>
      <c r="J77" s="538"/>
      <c r="K77" s="539"/>
      <c r="L77" s="539"/>
      <c r="M77" s="539"/>
      <c r="N77" s="539"/>
      <c r="O77" s="539"/>
      <c r="P77" s="539"/>
      <c r="Q77" s="539"/>
      <c r="R77" s="539"/>
      <c r="S77" s="546"/>
      <c r="T77" s="546"/>
      <c r="U77" s="546"/>
      <c r="V77" s="539"/>
      <c r="W77" s="539"/>
      <c r="X77" s="539"/>
      <c r="Y77" s="539"/>
      <c r="Z77" s="539"/>
      <c r="AA77" s="539"/>
      <c r="AB77" s="539"/>
      <c r="AC77" s="539"/>
      <c r="AD77" s="558"/>
      <c r="AE77" s="881"/>
      <c r="AF77" s="881"/>
      <c r="AG77" s="882"/>
    </row>
    <row r="78" spans="2:34" ht="28.5" customHeight="1" thickBot="1">
      <c r="B78" s="888"/>
      <c r="C78" s="889"/>
      <c r="D78" s="889"/>
      <c r="E78" s="890"/>
      <c r="F78" s="912"/>
      <c r="G78" s="913"/>
      <c r="H78" s="934" t="s">
        <v>365</v>
      </c>
      <c r="I78" s="935"/>
      <c r="J78" s="935"/>
      <c r="K78" s="935"/>
      <c r="L78" s="935"/>
      <c r="M78" s="935"/>
      <c r="N78" s="935"/>
      <c r="O78" s="935"/>
      <c r="P78" s="935"/>
      <c r="Q78" s="935"/>
      <c r="R78" s="935"/>
      <c r="S78" s="935"/>
      <c r="T78" s="935"/>
      <c r="U78" s="935"/>
      <c r="V78" s="935"/>
      <c r="W78" s="935"/>
      <c r="X78" s="935"/>
      <c r="Y78" s="935"/>
      <c r="Z78" s="935"/>
      <c r="AA78" s="935"/>
      <c r="AB78" s="935"/>
      <c r="AC78" s="935"/>
      <c r="AD78" s="940"/>
      <c r="AE78" s="906"/>
      <c r="AF78" s="906"/>
      <c r="AG78" s="907"/>
    </row>
    <row r="79" spans="2:34" ht="9" customHeight="1">
      <c r="B79" s="517"/>
      <c r="C79" s="517"/>
      <c r="D79" s="517"/>
      <c r="E79" s="517"/>
      <c r="F79" s="517"/>
      <c r="G79" s="517"/>
      <c r="H79" s="517"/>
      <c r="I79" s="517"/>
      <c r="J79" s="517"/>
      <c r="K79" s="517"/>
      <c r="L79" s="517"/>
      <c r="M79" s="517"/>
      <c r="N79" s="517"/>
      <c r="O79" s="517"/>
      <c r="P79" s="517"/>
      <c r="Q79" s="517"/>
      <c r="R79" s="517"/>
      <c r="S79" s="517"/>
      <c r="T79" s="517"/>
      <c r="U79" s="517"/>
      <c r="V79" s="517"/>
      <c r="W79" s="517"/>
      <c r="X79" s="517"/>
      <c r="Y79" s="517"/>
      <c r="Z79" s="517"/>
      <c r="AA79" s="517"/>
      <c r="AB79" s="517"/>
      <c r="AC79" s="517"/>
      <c r="AD79" s="517"/>
      <c r="AE79" s="517"/>
      <c r="AF79" s="517"/>
      <c r="AG79" s="517"/>
      <c r="AH79" s="517"/>
    </row>
    <row r="80" spans="2:34" ht="9" customHeight="1" thickBot="1">
      <c r="B80" s="517"/>
      <c r="C80" s="517"/>
      <c r="D80" s="517"/>
      <c r="E80" s="517"/>
      <c r="F80" s="517"/>
      <c r="G80" s="517"/>
      <c r="H80" s="517"/>
      <c r="I80" s="517"/>
      <c r="J80" s="517"/>
      <c r="K80" s="517"/>
      <c r="L80" s="517"/>
      <c r="M80" s="517"/>
      <c r="N80" s="517"/>
      <c r="O80" s="517"/>
      <c r="P80" s="517"/>
      <c r="Q80" s="517"/>
      <c r="R80" s="517"/>
      <c r="S80" s="517"/>
      <c r="T80" s="517"/>
      <c r="U80" s="517"/>
      <c r="V80" s="517"/>
      <c r="W80" s="517"/>
      <c r="X80" s="517"/>
      <c r="Y80" s="517"/>
      <c r="Z80" s="517"/>
      <c r="AA80" s="517"/>
      <c r="AB80" s="517"/>
      <c r="AC80" s="517"/>
      <c r="AD80" s="517"/>
      <c r="AE80" s="517"/>
      <c r="AF80" s="517"/>
      <c r="AG80" s="517"/>
      <c r="AH80" s="517"/>
    </row>
    <row r="81" spans="2:33" ht="28.5" customHeight="1">
      <c r="B81" s="732" t="s">
        <v>351</v>
      </c>
      <c r="C81" s="883"/>
      <c r="D81" s="883"/>
      <c r="E81" s="884"/>
      <c r="F81" s="925" t="s">
        <v>366</v>
      </c>
      <c r="G81" s="926"/>
      <c r="H81" s="552" t="s">
        <v>364</v>
      </c>
      <c r="I81" s="513"/>
      <c r="J81" s="513"/>
      <c r="K81" s="553"/>
      <c r="L81" s="553"/>
      <c r="M81" s="553"/>
      <c r="N81" s="553"/>
      <c r="O81" s="553"/>
      <c r="P81" s="553"/>
      <c r="Q81" s="553"/>
      <c r="R81" s="553"/>
      <c r="S81" s="554"/>
      <c r="T81" s="554"/>
      <c r="U81" s="554"/>
      <c r="V81" s="553"/>
      <c r="W81" s="553"/>
      <c r="X81" s="553"/>
      <c r="Y81" s="553"/>
      <c r="Z81" s="553"/>
      <c r="AA81" s="553"/>
      <c r="AB81" s="553"/>
      <c r="AC81" s="553"/>
      <c r="AD81" s="567"/>
      <c r="AE81" s="968"/>
      <c r="AF81" s="900"/>
      <c r="AG81" s="901"/>
    </row>
    <row r="82" spans="2:33" ht="28.5" customHeight="1">
      <c r="B82" s="885"/>
      <c r="C82" s="886"/>
      <c r="D82" s="886"/>
      <c r="E82" s="887"/>
      <c r="F82" s="910"/>
      <c r="G82" s="911"/>
      <c r="H82" s="565" t="s">
        <v>354</v>
      </c>
      <c r="K82" s="524"/>
      <c r="L82" s="524"/>
      <c r="M82" s="524"/>
      <c r="N82" s="524"/>
      <c r="O82" s="524"/>
      <c r="P82" s="524"/>
      <c r="Q82" s="524"/>
      <c r="R82" s="524"/>
      <c r="S82" s="472"/>
      <c r="T82" s="472"/>
      <c r="U82" s="472"/>
      <c r="V82" s="524"/>
      <c r="W82" s="524"/>
      <c r="X82" s="524"/>
      <c r="Y82" s="524"/>
      <c r="Z82" s="524"/>
      <c r="AA82" s="524"/>
      <c r="AB82" s="524"/>
      <c r="AC82" s="524"/>
      <c r="AD82" s="568"/>
      <c r="AE82" s="880"/>
      <c r="AF82" s="881"/>
      <c r="AG82" s="882"/>
    </row>
    <row r="83" spans="2:33" ht="28.5" customHeight="1">
      <c r="B83" s="885"/>
      <c r="C83" s="886"/>
      <c r="D83" s="886"/>
      <c r="E83" s="887"/>
      <c r="F83" s="910"/>
      <c r="G83" s="911"/>
      <c r="H83" s="545" t="s">
        <v>348</v>
      </c>
      <c r="I83" s="538"/>
      <c r="J83" s="538"/>
      <c r="K83" s="539"/>
      <c r="L83" s="539"/>
      <c r="M83" s="539"/>
      <c r="N83" s="539"/>
      <c r="O83" s="539"/>
      <c r="P83" s="539"/>
      <c r="Q83" s="539"/>
      <c r="R83" s="539"/>
      <c r="S83" s="546"/>
      <c r="T83" s="546"/>
      <c r="U83" s="546"/>
      <c r="V83" s="539"/>
      <c r="W83" s="539"/>
      <c r="X83" s="539"/>
      <c r="Y83" s="539"/>
      <c r="Z83" s="539"/>
      <c r="AA83" s="539"/>
      <c r="AB83" s="539"/>
      <c r="AC83" s="539"/>
      <c r="AD83" s="569"/>
      <c r="AE83" s="880"/>
      <c r="AF83" s="881"/>
      <c r="AG83" s="882"/>
    </row>
    <row r="84" spans="2:33" ht="28.5" customHeight="1">
      <c r="B84" s="885"/>
      <c r="C84" s="886"/>
      <c r="D84" s="886"/>
      <c r="E84" s="887"/>
      <c r="F84" s="927"/>
      <c r="G84" s="928"/>
      <c r="H84" s="969" t="s">
        <v>365</v>
      </c>
      <c r="I84" s="970"/>
      <c r="J84" s="970"/>
      <c r="K84" s="970"/>
      <c r="L84" s="970"/>
      <c r="M84" s="970"/>
      <c r="N84" s="970"/>
      <c r="O84" s="970"/>
      <c r="P84" s="970"/>
      <c r="Q84" s="970"/>
      <c r="R84" s="970"/>
      <c r="S84" s="970"/>
      <c r="T84" s="970"/>
      <c r="U84" s="970"/>
      <c r="V84" s="970"/>
      <c r="W84" s="970"/>
      <c r="X84" s="970"/>
      <c r="Y84" s="970"/>
      <c r="Z84" s="970"/>
      <c r="AA84" s="970"/>
      <c r="AB84" s="970"/>
      <c r="AC84" s="970"/>
      <c r="AD84" s="971"/>
      <c r="AE84" s="972"/>
      <c r="AF84" s="923"/>
      <c r="AG84" s="924"/>
    </row>
    <row r="85" spans="2:33" ht="28.5" customHeight="1">
      <c r="B85" s="885"/>
      <c r="C85" s="886"/>
      <c r="D85" s="886"/>
      <c r="E85" s="887"/>
      <c r="F85" s="908" t="s">
        <v>367</v>
      </c>
      <c r="G85" s="909"/>
      <c r="H85" s="547" t="s">
        <v>364</v>
      </c>
      <c r="I85" s="519"/>
      <c r="J85" s="519"/>
      <c r="K85" s="543"/>
      <c r="L85" s="543"/>
      <c r="M85" s="543"/>
      <c r="N85" s="543"/>
      <c r="O85" s="543"/>
      <c r="P85" s="543"/>
      <c r="Q85" s="543"/>
      <c r="R85" s="543"/>
      <c r="S85" s="544"/>
      <c r="T85" s="544"/>
      <c r="U85" s="544"/>
      <c r="V85" s="543"/>
      <c r="W85" s="543"/>
      <c r="X85" s="543"/>
      <c r="Y85" s="543"/>
      <c r="Z85" s="543"/>
      <c r="AA85" s="543"/>
      <c r="AB85" s="543"/>
      <c r="AC85" s="543"/>
      <c r="AD85" s="570"/>
      <c r="AE85" s="914" t="str">
        <f>IF('3_区分3計算表'!$E15="あり","有","無")</f>
        <v>無</v>
      </c>
      <c r="AF85" s="915"/>
      <c r="AG85" s="916"/>
    </row>
    <row r="86" spans="2:33" ht="28.5" customHeight="1">
      <c r="B86" s="885"/>
      <c r="C86" s="886"/>
      <c r="D86" s="886"/>
      <c r="E86" s="887"/>
      <c r="F86" s="910"/>
      <c r="G86" s="911"/>
      <c r="H86" s="541" t="s">
        <v>353</v>
      </c>
      <c r="I86" s="535"/>
      <c r="J86" s="535"/>
      <c r="K86" s="536"/>
      <c r="L86" s="536"/>
      <c r="M86" s="536"/>
      <c r="N86" s="536"/>
      <c r="O86" s="536"/>
      <c r="P86" s="536"/>
      <c r="Q86" s="536"/>
      <c r="R86" s="536"/>
      <c r="S86" s="537"/>
      <c r="T86" s="537"/>
      <c r="U86" s="537"/>
      <c r="V86" s="536"/>
      <c r="W86" s="536"/>
      <c r="X86" s="536"/>
      <c r="Y86" s="536"/>
      <c r="Z86" s="536"/>
      <c r="AA86" s="536"/>
      <c r="AB86" s="536"/>
      <c r="AC86" s="536"/>
      <c r="AD86" s="542"/>
      <c r="AE86" s="917" t="str">
        <f>IF('3_区分3計算表'!$E13="あり","有","無")</f>
        <v>無</v>
      </c>
      <c r="AF86" s="918"/>
      <c r="AG86" s="919"/>
    </row>
    <row r="87" spans="2:33" ht="28.5" customHeight="1">
      <c r="B87" s="885"/>
      <c r="C87" s="886"/>
      <c r="D87" s="886"/>
      <c r="E87" s="887"/>
      <c r="F87" s="910"/>
      <c r="G87" s="911"/>
      <c r="H87" s="547" t="s">
        <v>354</v>
      </c>
      <c r="I87" s="519"/>
      <c r="J87" s="519"/>
      <c r="K87" s="543"/>
      <c r="L87" s="543"/>
      <c r="M87" s="543"/>
      <c r="N87" s="543"/>
      <c r="O87" s="543"/>
      <c r="P87" s="543"/>
      <c r="Q87" s="543"/>
      <c r="R87" s="543"/>
      <c r="S87" s="544"/>
      <c r="T87" s="544"/>
      <c r="U87" s="544"/>
      <c r="V87" s="543"/>
      <c r="W87" s="543"/>
      <c r="X87" s="543"/>
      <c r="Y87" s="543"/>
      <c r="Z87" s="543"/>
      <c r="AA87" s="543"/>
      <c r="AB87" s="543"/>
      <c r="AC87" s="543"/>
      <c r="AD87" s="570"/>
      <c r="AE87" s="914" t="str">
        <f>IF('3_区分3計算表'!$E18="あり","有","無")</f>
        <v>無</v>
      </c>
      <c r="AF87" s="915"/>
      <c r="AG87" s="916"/>
    </row>
    <row r="88" spans="2:33" ht="28.5" customHeight="1">
      <c r="B88" s="885"/>
      <c r="C88" s="886"/>
      <c r="D88" s="886"/>
      <c r="E88" s="887"/>
      <c r="F88" s="910"/>
      <c r="G88" s="911"/>
      <c r="H88" s="545" t="s">
        <v>357</v>
      </c>
      <c r="I88" s="538"/>
      <c r="J88" s="538"/>
      <c r="K88" s="539"/>
      <c r="L88" s="539"/>
      <c r="M88" s="539"/>
      <c r="N88" s="539"/>
      <c r="O88" s="539"/>
      <c r="P88" s="539"/>
      <c r="Q88" s="539"/>
      <c r="R88" s="539"/>
      <c r="S88" s="546"/>
      <c r="T88" s="546"/>
      <c r="U88" s="546"/>
      <c r="V88" s="539"/>
      <c r="W88" s="539"/>
      <c r="X88" s="539"/>
      <c r="Y88" s="539"/>
      <c r="Z88" s="539"/>
      <c r="AA88" s="539"/>
      <c r="AB88" s="539"/>
      <c r="AC88" s="539"/>
      <c r="AD88" s="569"/>
      <c r="AE88" s="920" t="str">
        <f>IF('3_区分3計算表'!$E19="あり","有","無")</f>
        <v>無</v>
      </c>
      <c r="AF88" s="921"/>
      <c r="AG88" s="922"/>
    </row>
    <row r="89" spans="2:33" ht="28.5" customHeight="1">
      <c r="B89" s="885"/>
      <c r="C89" s="886"/>
      <c r="D89" s="886"/>
      <c r="E89" s="887"/>
      <c r="F89" s="910"/>
      <c r="G89" s="911"/>
      <c r="H89" s="545" t="s">
        <v>348</v>
      </c>
      <c r="I89" s="538"/>
      <c r="J89" s="538"/>
      <c r="K89" s="539"/>
      <c r="L89" s="539"/>
      <c r="M89" s="539"/>
      <c r="N89" s="539"/>
      <c r="O89" s="539"/>
      <c r="P89" s="539"/>
      <c r="Q89" s="539"/>
      <c r="R89" s="539"/>
      <c r="S89" s="546"/>
      <c r="T89" s="546"/>
      <c r="U89" s="546"/>
      <c r="V89" s="539"/>
      <c r="W89" s="539"/>
      <c r="X89" s="539"/>
      <c r="Y89" s="539"/>
      <c r="Z89" s="539"/>
      <c r="AA89" s="539"/>
      <c r="AB89" s="539"/>
      <c r="AC89" s="539"/>
      <c r="AD89" s="569"/>
      <c r="AE89" s="917" t="str">
        <f>IF('3_区分3計算表'!$E20="あり","有","無")</f>
        <v>無</v>
      </c>
      <c r="AF89" s="918"/>
      <c r="AG89" s="919"/>
    </row>
    <row r="90" spans="2:33" ht="28.5" customHeight="1" thickBot="1">
      <c r="B90" s="888"/>
      <c r="C90" s="889"/>
      <c r="D90" s="889"/>
      <c r="E90" s="890"/>
      <c r="F90" s="912"/>
      <c r="G90" s="913"/>
      <c r="H90" s="934" t="s">
        <v>365</v>
      </c>
      <c r="I90" s="935"/>
      <c r="J90" s="935"/>
      <c r="K90" s="935"/>
      <c r="L90" s="935"/>
      <c r="M90" s="935"/>
      <c r="N90" s="935"/>
      <c r="O90" s="935"/>
      <c r="P90" s="935"/>
      <c r="Q90" s="935"/>
      <c r="R90" s="935"/>
      <c r="S90" s="935"/>
      <c r="T90" s="935"/>
      <c r="U90" s="935"/>
      <c r="V90" s="935"/>
      <c r="W90" s="935"/>
      <c r="X90" s="935"/>
      <c r="Y90" s="935"/>
      <c r="Z90" s="935"/>
      <c r="AA90" s="935"/>
      <c r="AB90" s="935"/>
      <c r="AC90" s="935"/>
      <c r="AD90" s="936"/>
      <c r="AE90" s="937" t="str">
        <f>IF('3_区分3計算表'!$E21="あり","有","無")</f>
        <v>無</v>
      </c>
      <c r="AF90" s="938"/>
      <c r="AG90" s="939"/>
    </row>
    <row r="91" spans="2:33" ht="31.5" customHeight="1">
      <c r="B91" s="943" t="s">
        <v>368</v>
      </c>
      <c r="C91" s="844"/>
      <c r="D91" s="844"/>
      <c r="E91" s="953"/>
      <c r="F91" s="838" t="s">
        <v>369</v>
      </c>
      <c r="G91" s="839"/>
      <c r="H91" s="839"/>
      <c r="I91" s="839"/>
      <c r="J91" s="839"/>
      <c r="K91" s="839"/>
      <c r="L91" s="839"/>
      <c r="M91" s="839"/>
      <c r="N91" s="839"/>
      <c r="O91" s="839"/>
      <c r="P91" s="839"/>
      <c r="Q91" s="839"/>
      <c r="R91" s="839"/>
      <c r="S91" s="839"/>
      <c r="T91" s="839"/>
      <c r="U91" s="839"/>
      <c r="V91" s="839"/>
      <c r="W91" s="839"/>
      <c r="X91" s="839"/>
      <c r="Y91" s="839"/>
      <c r="Z91" s="956"/>
      <c r="AA91" s="957" t="s">
        <v>370</v>
      </c>
      <c r="AB91" s="958"/>
      <c r="AC91" s="958"/>
      <c r="AD91" s="958"/>
      <c r="AE91" s="959"/>
      <c r="AF91" s="960"/>
      <c r="AG91" s="571" t="s">
        <v>371</v>
      </c>
    </row>
    <row r="92" spans="2:33" ht="31.5" customHeight="1" thickBot="1">
      <c r="B92" s="954"/>
      <c r="C92" s="845"/>
      <c r="D92" s="845"/>
      <c r="E92" s="955"/>
      <c r="F92" s="961" t="s">
        <v>372</v>
      </c>
      <c r="G92" s="962"/>
      <c r="H92" s="962"/>
      <c r="I92" s="962"/>
      <c r="J92" s="962"/>
      <c r="K92" s="962"/>
      <c r="L92" s="962"/>
      <c r="M92" s="962"/>
      <c r="N92" s="962"/>
      <c r="O92" s="962"/>
      <c r="P92" s="962"/>
      <c r="Q92" s="962"/>
      <c r="R92" s="962"/>
      <c r="S92" s="962"/>
      <c r="T92" s="962"/>
      <c r="U92" s="962"/>
      <c r="V92" s="962"/>
      <c r="W92" s="962"/>
      <c r="X92" s="962"/>
      <c r="Y92" s="962"/>
      <c r="Z92" s="963"/>
      <c r="AA92" s="964" t="s">
        <v>373</v>
      </c>
      <c r="AB92" s="965"/>
      <c r="AC92" s="965"/>
      <c r="AD92" s="965"/>
      <c r="AE92" s="966"/>
      <c r="AF92" s="967"/>
      <c r="AG92" s="572" t="s">
        <v>371</v>
      </c>
    </row>
    <row r="93" spans="2:33" ht="28.5" customHeight="1" thickBot="1">
      <c r="B93" s="573" t="s">
        <v>374</v>
      </c>
      <c r="C93" s="574"/>
      <c r="D93" s="574"/>
      <c r="E93" s="574"/>
      <c r="F93" s="574"/>
      <c r="G93" s="574"/>
      <c r="H93" s="574"/>
      <c r="I93" s="574"/>
      <c r="J93" s="574"/>
      <c r="K93" s="575"/>
      <c r="L93" s="575"/>
      <c r="M93" s="575"/>
      <c r="N93" s="575"/>
      <c r="O93" s="575"/>
      <c r="P93" s="575"/>
      <c r="Q93" s="575"/>
      <c r="R93" s="575"/>
      <c r="S93" s="576"/>
      <c r="T93" s="576"/>
      <c r="U93" s="576"/>
      <c r="V93" s="575"/>
      <c r="W93" s="575"/>
      <c r="X93" s="575"/>
      <c r="Y93" s="575"/>
      <c r="Z93" s="575"/>
      <c r="AA93" s="941">
        <f>'3_区分3計算表'!$H$24</f>
        <v>2</v>
      </c>
      <c r="AB93" s="942"/>
      <c r="AC93" s="942"/>
      <c r="AD93" s="942"/>
      <c r="AE93" s="942"/>
      <c r="AF93" s="942"/>
      <c r="AG93" s="509" t="s">
        <v>319</v>
      </c>
    </row>
    <row r="94" spans="2:33" ht="28.5" customHeight="1">
      <c r="B94" s="943" t="s">
        <v>375</v>
      </c>
      <c r="C94" s="944"/>
      <c r="D94" s="944"/>
      <c r="E94" s="945"/>
      <c r="F94" s="513" t="s">
        <v>376</v>
      </c>
      <c r="G94" s="513"/>
      <c r="H94" s="513"/>
      <c r="I94" s="513"/>
      <c r="J94" s="513"/>
      <c r="K94" s="553"/>
      <c r="L94" s="553"/>
      <c r="M94" s="553"/>
      <c r="N94" s="553"/>
      <c r="O94" s="553"/>
      <c r="P94" s="553"/>
      <c r="Q94" s="553"/>
      <c r="R94" s="553"/>
      <c r="S94" s="554"/>
      <c r="T94" s="554"/>
      <c r="U94" s="554"/>
      <c r="V94" s="553"/>
      <c r="W94" s="553"/>
      <c r="X94" s="553"/>
      <c r="Y94" s="553"/>
      <c r="Z94" s="553"/>
      <c r="AA94" s="949" t="str">
        <f>【参考】計算結果!D17</f>
        <v>実人数を入力してください</v>
      </c>
      <c r="AB94" s="950"/>
      <c r="AC94" s="950"/>
      <c r="AD94" s="950"/>
      <c r="AE94" s="950"/>
      <c r="AF94" s="950"/>
      <c r="AG94" s="515" t="s">
        <v>319</v>
      </c>
    </row>
    <row r="95" spans="2:33" ht="28.5" customHeight="1" thickBot="1">
      <c r="B95" s="946"/>
      <c r="C95" s="947"/>
      <c r="D95" s="947"/>
      <c r="E95" s="948"/>
      <c r="F95" s="577" t="s">
        <v>377</v>
      </c>
      <c r="G95" s="578"/>
      <c r="H95" s="578"/>
      <c r="I95" s="578"/>
      <c r="J95" s="579"/>
      <c r="K95" s="579"/>
      <c r="L95" s="579"/>
      <c r="M95" s="579"/>
      <c r="N95" s="579"/>
      <c r="O95" s="579"/>
      <c r="P95" s="579"/>
      <c r="Q95" s="579"/>
      <c r="R95" s="579"/>
      <c r="S95" s="578"/>
      <c r="T95" s="578"/>
      <c r="U95" s="578"/>
      <c r="V95" s="579"/>
      <c r="W95" s="579"/>
      <c r="X95" s="579"/>
      <c r="Y95" s="579"/>
      <c r="Z95" s="579"/>
      <c r="AA95" s="951" t="str">
        <f>【参考】計算結果!D18</f>
        <v>実人数を入力してください</v>
      </c>
      <c r="AB95" s="952"/>
      <c r="AC95" s="952"/>
      <c r="AD95" s="952"/>
      <c r="AE95" s="952"/>
      <c r="AF95" s="952"/>
      <c r="AG95" s="580" t="s">
        <v>319</v>
      </c>
    </row>
    <row r="96" spans="2:33" ht="15" customHeight="1">
      <c r="B96" s="476" t="s">
        <v>378</v>
      </c>
      <c r="C96" s="523"/>
      <c r="D96" s="523"/>
      <c r="E96" s="523"/>
      <c r="F96" s="523"/>
      <c r="G96" s="472"/>
      <c r="H96" s="472"/>
      <c r="I96" s="472"/>
      <c r="J96" s="524"/>
      <c r="K96" s="524"/>
      <c r="L96" s="524"/>
      <c r="M96" s="524"/>
      <c r="N96" s="524"/>
      <c r="O96" s="524"/>
      <c r="P96" s="524"/>
      <c r="Q96" s="524"/>
      <c r="R96" s="524"/>
      <c r="S96" s="472"/>
      <c r="T96" s="472"/>
      <c r="U96" s="472"/>
      <c r="V96" s="524"/>
      <c r="W96" s="524"/>
      <c r="X96" s="524"/>
      <c r="Y96" s="524"/>
      <c r="Z96" s="524"/>
      <c r="AA96" s="524"/>
      <c r="AB96" s="524"/>
      <c r="AC96" s="524"/>
      <c r="AD96" s="524"/>
      <c r="AE96" s="472"/>
      <c r="AF96" s="472"/>
      <c r="AG96" s="472"/>
    </row>
    <row r="97" spans="2:33" ht="15" customHeight="1">
      <c r="B97" s="476" t="s">
        <v>379</v>
      </c>
      <c r="C97" s="523"/>
      <c r="D97" s="523"/>
      <c r="E97" s="523"/>
      <c r="F97" s="523"/>
      <c r="G97" s="472"/>
      <c r="H97" s="472"/>
      <c r="I97" s="472"/>
      <c r="J97" s="524"/>
      <c r="K97" s="524"/>
      <c r="L97" s="524"/>
      <c r="M97" s="524"/>
      <c r="N97" s="524"/>
      <c r="O97" s="524"/>
      <c r="P97" s="524"/>
      <c r="Q97" s="524"/>
      <c r="R97" s="524"/>
      <c r="S97" s="472"/>
      <c r="T97" s="472"/>
      <c r="U97" s="472"/>
      <c r="V97" s="524"/>
      <c r="W97" s="524"/>
      <c r="X97" s="524"/>
      <c r="Y97" s="524"/>
      <c r="Z97" s="524"/>
      <c r="AA97" s="524"/>
      <c r="AB97" s="524"/>
      <c r="AC97" s="524"/>
      <c r="AD97" s="524"/>
      <c r="AE97" s="472"/>
      <c r="AF97" s="472"/>
      <c r="AG97" s="472"/>
    </row>
    <row r="98" spans="2:33" ht="15" customHeight="1">
      <c r="B98" s="476" t="s">
        <v>380</v>
      </c>
      <c r="C98" s="523"/>
      <c r="D98" s="523"/>
      <c r="E98" s="523"/>
      <c r="F98" s="523"/>
      <c r="G98" s="472"/>
      <c r="H98" s="472"/>
      <c r="I98" s="472"/>
      <c r="J98" s="524"/>
      <c r="K98" s="524"/>
      <c r="L98" s="524"/>
      <c r="M98" s="524"/>
      <c r="N98" s="524"/>
      <c r="O98" s="524"/>
      <c r="P98" s="524"/>
      <c r="Q98" s="524"/>
      <c r="R98" s="524"/>
      <c r="S98" s="472"/>
      <c r="T98" s="472"/>
      <c r="U98" s="472"/>
      <c r="V98" s="524"/>
      <c r="W98" s="524"/>
      <c r="X98" s="524"/>
      <c r="Y98" s="524"/>
      <c r="Z98" s="524"/>
      <c r="AA98" s="524"/>
      <c r="AB98" s="524"/>
      <c r="AC98" s="524"/>
      <c r="AD98" s="524"/>
      <c r="AE98" s="472"/>
      <c r="AF98" s="472"/>
      <c r="AG98" s="472"/>
    </row>
    <row r="99" spans="2:33" ht="15" customHeight="1">
      <c r="B99" s="475" t="s">
        <v>381</v>
      </c>
    </row>
    <row r="100" spans="2:33" ht="15" customHeight="1">
      <c r="B100" s="475" t="s">
        <v>382</v>
      </c>
    </row>
    <row r="101" spans="2:33" ht="15" customHeight="1">
      <c r="B101" s="475" t="s">
        <v>383</v>
      </c>
    </row>
    <row r="102" spans="2:33" ht="20.25" customHeight="1">
      <c r="V102" s="480"/>
      <c r="W102" s="480"/>
      <c r="X102" s="480"/>
      <c r="Y102" s="480"/>
      <c r="Z102" s="505"/>
      <c r="AA102" s="505"/>
      <c r="AB102" s="505"/>
      <c r="AC102" s="505"/>
      <c r="AD102" s="505"/>
      <c r="AE102" s="505"/>
      <c r="AF102" s="505"/>
      <c r="AG102" s="505"/>
    </row>
    <row r="103" spans="2:33" ht="20.25" customHeight="1">
      <c r="V103" s="581"/>
      <c r="W103" s="581"/>
      <c r="X103" s="581"/>
      <c r="Y103" s="581"/>
      <c r="Z103" s="582"/>
      <c r="AA103" s="582"/>
      <c r="AB103" s="582"/>
      <c r="AC103" s="582"/>
      <c r="AD103" s="582"/>
      <c r="AE103" s="582"/>
      <c r="AF103" s="582"/>
      <c r="AG103" s="582"/>
    </row>
  </sheetData>
  <sheetProtection algorithmName="SHA-512" hashValue="W9hEGcr0ojf7BhrjR2TKmFmPYhdLUojvVSdhUx599Imdxrzqd5bxmn44vJ+1/6Xei+3NlI+zVMEb0FnKyI63Pg==" saltValue="XVIlYT7mOH1X6dmVm4OsrQ==" spinCount="100000" sheet="1" objects="1" scenarios="1"/>
  <dataConsolidate link="1"/>
  <mergeCells count="121">
    <mergeCell ref="AE89:AG89"/>
    <mergeCell ref="H90:AD90"/>
    <mergeCell ref="AE90:AG90"/>
    <mergeCell ref="AE77:AG77"/>
    <mergeCell ref="H78:AD78"/>
    <mergeCell ref="AE78:AG78"/>
    <mergeCell ref="AA93:AF93"/>
    <mergeCell ref="B94:E95"/>
    <mergeCell ref="AA94:AF94"/>
    <mergeCell ref="AA95:AF95"/>
    <mergeCell ref="B91:E92"/>
    <mergeCell ref="F91:Z91"/>
    <mergeCell ref="AA91:AD91"/>
    <mergeCell ref="AE91:AF91"/>
    <mergeCell ref="F92:Z92"/>
    <mergeCell ref="AA92:AD92"/>
    <mergeCell ref="AE92:AF92"/>
    <mergeCell ref="B81:E90"/>
    <mergeCell ref="F81:G84"/>
    <mergeCell ref="AE81:AG81"/>
    <mergeCell ref="AE82:AG82"/>
    <mergeCell ref="AE83:AG83"/>
    <mergeCell ref="H84:AD84"/>
    <mergeCell ref="AE84:AG84"/>
    <mergeCell ref="AE69:AG69"/>
    <mergeCell ref="AE70:AG70"/>
    <mergeCell ref="H71:AD71"/>
    <mergeCell ref="AE71:AG71"/>
    <mergeCell ref="AE72:AG72"/>
    <mergeCell ref="F73:G78"/>
    <mergeCell ref="AE73:AG73"/>
    <mergeCell ref="AE74:AG74"/>
    <mergeCell ref="AE75:AG75"/>
    <mergeCell ref="AE76:AG76"/>
    <mergeCell ref="B46:E78"/>
    <mergeCell ref="AE53:AG53"/>
    <mergeCell ref="F85:G90"/>
    <mergeCell ref="AE85:AG85"/>
    <mergeCell ref="AE86:AG86"/>
    <mergeCell ref="AE87:AG87"/>
    <mergeCell ref="AE88:AG88"/>
    <mergeCell ref="AE63:AG63"/>
    <mergeCell ref="AE64:AG64"/>
    <mergeCell ref="AE65:AG65"/>
    <mergeCell ref="AE66:AG66"/>
    <mergeCell ref="AE67:AG67"/>
    <mergeCell ref="AE68:AG68"/>
    <mergeCell ref="AE54:AG54"/>
    <mergeCell ref="F55:G72"/>
    <mergeCell ref="AE55:AG55"/>
    <mergeCell ref="AE56:AG56"/>
    <mergeCell ref="AE57:AG57"/>
    <mergeCell ref="AE58:AG58"/>
    <mergeCell ref="AE59:AG59"/>
    <mergeCell ref="AE60:AG60"/>
    <mergeCell ref="AE61:AG61"/>
    <mergeCell ref="AE62:AG62"/>
    <mergeCell ref="F46:G54"/>
    <mergeCell ref="AE46:AG46"/>
    <mergeCell ref="AE47:AG47"/>
    <mergeCell ref="AE48:AG48"/>
    <mergeCell ref="AE49:AG49"/>
    <mergeCell ref="AE50:AG50"/>
    <mergeCell ref="AE51:AG51"/>
    <mergeCell ref="AE52:AG52"/>
    <mergeCell ref="AE41:AG41"/>
    <mergeCell ref="AE42:AG42"/>
    <mergeCell ref="AE43:AG43"/>
    <mergeCell ref="B30:E43"/>
    <mergeCell ref="F30:G43"/>
    <mergeCell ref="AE30:AG30"/>
    <mergeCell ref="AE31:AG31"/>
    <mergeCell ref="AE32:AG32"/>
    <mergeCell ref="AE33:AG33"/>
    <mergeCell ref="AE34:AG34"/>
    <mergeCell ref="AE35:AG35"/>
    <mergeCell ref="AE36:AG36"/>
    <mergeCell ref="AE37:AG37"/>
    <mergeCell ref="T27:Y29"/>
    <mergeCell ref="Z27:Z29"/>
    <mergeCell ref="AA27:AF29"/>
    <mergeCell ref="AG27:AG29"/>
    <mergeCell ref="N28:S28"/>
    <mergeCell ref="N29:R29"/>
    <mergeCell ref="AE38:AG38"/>
    <mergeCell ref="AE39:AG39"/>
    <mergeCell ref="AE40:AG40"/>
    <mergeCell ref="B15:G15"/>
    <mergeCell ref="H15:K15"/>
    <mergeCell ref="L15:N15"/>
    <mergeCell ref="P15:S15"/>
    <mergeCell ref="T15:V15"/>
    <mergeCell ref="Y15:AE15"/>
    <mergeCell ref="B25:L25"/>
    <mergeCell ref="M25:T25"/>
    <mergeCell ref="B26:E29"/>
    <mergeCell ref="F26:L26"/>
    <mergeCell ref="M26:S26"/>
    <mergeCell ref="T26:Z26"/>
    <mergeCell ref="Q16:V16"/>
    <mergeCell ref="Q17:V17"/>
    <mergeCell ref="B18:P18"/>
    <mergeCell ref="Q18:V18"/>
    <mergeCell ref="B20:AG20"/>
    <mergeCell ref="B21:B22"/>
    <mergeCell ref="C21:Z22"/>
    <mergeCell ref="AA21:AG22"/>
    <mergeCell ref="AA26:AG26"/>
    <mergeCell ref="F27:K29"/>
    <mergeCell ref="L27:L29"/>
    <mergeCell ref="M27:R27"/>
    <mergeCell ref="B3:AG3"/>
    <mergeCell ref="E6:K6"/>
    <mergeCell ref="O8:T8"/>
    <mergeCell ref="U8:AG8"/>
    <mergeCell ref="O9:T9"/>
    <mergeCell ref="U9:AG9"/>
    <mergeCell ref="O10:T10"/>
    <mergeCell ref="U10:AG10"/>
    <mergeCell ref="O11:T11"/>
    <mergeCell ref="U11:AG11"/>
  </mergeCells>
  <phoneticPr fontId="4"/>
  <dataValidations count="3">
    <dataValidation type="list" allowBlank="1" showInputMessage="1" showErrorMessage="1" sqref="AA21:AG22" xr:uid="{42CF0A9C-39B5-4A75-9434-5498CAD03530}">
      <formula1>$AK$1</formula1>
    </dataValidation>
    <dataValidation type="list" allowBlank="1" showInputMessage="1" showErrorMessage="1" sqref="AF54:AG54 AE46:AE54 AF46:AG52 AE81:AG90 AE55:AG78 AE30:AG43" xr:uid="{6ECA62A7-C12A-4CEF-8796-D3DA101F1E56}">
      <formula1>$AL$1:$AL$2</formula1>
    </dataValidation>
    <dataValidation type="whole" allowBlank="1" showInputMessage="1" showErrorMessage="1" sqref="Q16:V18" xr:uid="{FA2EF3DF-E0C1-4E59-8E8C-C8F656736354}">
      <formula1>0</formula1>
      <formula2>1000</formula2>
    </dataValidation>
  </dataValidations>
  <printOptions horizontalCentered="1"/>
  <pageMargins left="0.78740157480314965" right="0.78740157480314965" top="0.59055118110236227" bottom="0.59055118110236227" header="0.51181102362204722" footer="0.51181102362204722"/>
  <pageSetup paperSize="9" scale="74" fitToHeight="0" orientation="portrait" r:id="rId1"/>
  <headerFooter alignWithMargins="0"/>
  <rowBreaks count="2" manualBreakCount="2">
    <brk id="44" max="35" man="1"/>
    <brk id="79" max="3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E45E7-FB73-4E0B-BCAA-F8E9BEC67403}">
  <sheetPr>
    <pageSetUpPr fitToPage="1"/>
  </sheetPr>
  <dimension ref="B1:BA45"/>
  <sheetViews>
    <sheetView showGridLines="0" view="pageBreakPreview" zoomScale="85" zoomScaleNormal="100" zoomScaleSheetLayoutView="85" workbookViewId="0"/>
  </sheetViews>
  <sheetFormatPr defaultColWidth="9" defaultRowHeight="18" customHeight="1"/>
  <cols>
    <col min="1" max="1" width="2.5" style="464" customWidth="1"/>
    <col min="2" max="34" width="3.375" style="464" customWidth="1"/>
    <col min="35" max="35" width="2.5" style="464" customWidth="1"/>
    <col min="36" max="36" width="3" style="464" customWidth="1"/>
    <col min="37" max="40" width="3" style="464" hidden="1" customWidth="1"/>
    <col min="41" max="47" width="3" style="464" customWidth="1"/>
    <col min="48" max="51" width="9" style="464"/>
    <col min="52" max="53" width="21.375" style="464" customWidth="1"/>
    <col min="54" max="16384" width="9" style="464"/>
  </cols>
  <sheetData>
    <row r="1" spans="2:40" ht="18" customHeight="1">
      <c r="B1" s="463" t="s">
        <v>384</v>
      </c>
      <c r="AM1" s="464" t="s">
        <v>385</v>
      </c>
      <c r="AN1" s="464" t="s">
        <v>386</v>
      </c>
    </row>
    <row r="2" spans="2:40" ht="42.75" customHeight="1">
      <c r="B2" s="794" t="str">
        <f>様式1!$AQ$1&amp;様式1!$AQ$2&amp;"年度賃金改善計画書（処遇改善等加算）"</f>
        <v>令和７年度賃金改善計画書（処遇改善等加算）</v>
      </c>
      <c r="C2" s="794"/>
      <c r="D2" s="794"/>
      <c r="E2" s="794"/>
      <c r="F2" s="794"/>
      <c r="G2" s="794"/>
      <c r="H2" s="794"/>
      <c r="I2" s="794"/>
      <c r="J2" s="794"/>
      <c r="K2" s="794"/>
      <c r="L2" s="794"/>
      <c r="M2" s="794"/>
      <c r="N2" s="794"/>
      <c r="O2" s="794"/>
      <c r="P2" s="794"/>
      <c r="Q2" s="794"/>
      <c r="R2" s="794"/>
      <c r="S2" s="794"/>
      <c r="T2" s="794"/>
      <c r="U2" s="794"/>
      <c r="V2" s="794"/>
      <c r="W2" s="794"/>
      <c r="X2" s="794"/>
      <c r="Y2" s="794"/>
      <c r="Z2" s="794"/>
      <c r="AA2" s="794"/>
      <c r="AB2" s="794"/>
      <c r="AC2" s="794"/>
      <c r="AD2" s="794"/>
      <c r="AE2" s="794"/>
      <c r="AF2" s="794"/>
      <c r="AG2" s="794"/>
      <c r="AH2" s="794"/>
      <c r="AI2" s="794"/>
      <c r="AJ2" s="794"/>
    </row>
    <row r="3" spans="2:40" ht="26.25" customHeight="1" thickBot="1">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row>
    <row r="4" spans="2:40" ht="20.25" customHeight="1">
      <c r="D4" s="470"/>
      <c r="E4" s="470"/>
      <c r="F4" s="470"/>
      <c r="G4" s="470"/>
      <c r="H4" s="470"/>
      <c r="I4" s="470"/>
      <c r="J4" s="470"/>
      <c r="K4" s="470"/>
      <c r="L4" s="470"/>
      <c r="M4" s="470"/>
      <c r="N4" s="470"/>
      <c r="O4" s="470"/>
      <c r="P4" s="470"/>
      <c r="R4" s="723" t="s">
        <v>269</v>
      </c>
      <c r="S4" s="795"/>
      <c r="T4" s="795"/>
      <c r="U4" s="795"/>
      <c r="V4" s="795"/>
      <c r="W4" s="795"/>
      <c r="X4" s="978" t="str">
        <f>様式1!U7</f>
        <v>京都市</v>
      </c>
      <c r="Y4" s="979"/>
      <c r="Z4" s="979"/>
      <c r="AA4" s="979"/>
      <c r="AB4" s="979"/>
      <c r="AC4" s="979"/>
      <c r="AD4" s="979"/>
      <c r="AE4" s="979"/>
      <c r="AF4" s="979"/>
      <c r="AG4" s="979"/>
      <c r="AH4" s="979"/>
      <c r="AI4" s="979"/>
      <c r="AJ4" s="980"/>
    </row>
    <row r="5" spans="2:40" ht="20.25" customHeight="1">
      <c r="D5" s="470"/>
      <c r="E5" s="470"/>
      <c r="F5" s="470"/>
      <c r="G5" s="470"/>
      <c r="H5" s="470"/>
      <c r="I5" s="470"/>
      <c r="J5" s="470"/>
      <c r="K5" s="470"/>
      <c r="L5" s="470"/>
      <c r="M5" s="470"/>
      <c r="N5" s="470"/>
      <c r="O5" s="470"/>
      <c r="P5" s="470"/>
      <c r="R5" s="726" t="s">
        <v>271</v>
      </c>
      <c r="S5" s="798"/>
      <c r="T5" s="798"/>
      <c r="U5" s="798"/>
      <c r="V5" s="798"/>
      <c r="W5" s="798"/>
      <c r="X5" s="981">
        <f>様式1!U8</f>
        <v>0</v>
      </c>
      <c r="Y5" s="982"/>
      <c r="Z5" s="982"/>
      <c r="AA5" s="982"/>
      <c r="AB5" s="982"/>
      <c r="AC5" s="982"/>
      <c r="AD5" s="982"/>
      <c r="AE5" s="982"/>
      <c r="AF5" s="982"/>
      <c r="AG5" s="982"/>
      <c r="AH5" s="982"/>
      <c r="AI5" s="982"/>
      <c r="AJ5" s="983"/>
    </row>
    <row r="6" spans="2:40" ht="20.25" customHeight="1">
      <c r="D6" s="470"/>
      <c r="E6" s="470"/>
      <c r="F6" s="470"/>
      <c r="G6" s="470"/>
      <c r="H6" s="470"/>
      <c r="I6" s="470"/>
      <c r="J6" s="470"/>
      <c r="K6" s="470"/>
      <c r="L6" s="470"/>
      <c r="M6" s="470"/>
      <c r="N6" s="470"/>
      <c r="O6" s="470"/>
      <c r="P6" s="470"/>
      <c r="R6" s="726" t="s">
        <v>272</v>
      </c>
      <c r="S6" s="798"/>
      <c r="T6" s="798"/>
      <c r="U6" s="798"/>
      <c r="V6" s="798"/>
      <c r="W6" s="798"/>
      <c r="X6" s="981">
        <f>様式1!U9</f>
        <v>0</v>
      </c>
      <c r="Y6" s="982"/>
      <c r="Z6" s="982"/>
      <c r="AA6" s="982"/>
      <c r="AB6" s="982"/>
      <c r="AC6" s="982"/>
      <c r="AD6" s="982"/>
      <c r="AE6" s="982"/>
      <c r="AF6" s="982"/>
      <c r="AG6" s="982"/>
      <c r="AH6" s="982"/>
      <c r="AI6" s="982"/>
      <c r="AJ6" s="983"/>
    </row>
    <row r="7" spans="2:40" ht="20.25" customHeight="1" thickBot="1">
      <c r="D7" s="470"/>
      <c r="E7" s="470"/>
      <c r="F7" s="470"/>
      <c r="G7" s="470"/>
      <c r="H7" s="470"/>
      <c r="I7" s="470"/>
      <c r="J7" s="470"/>
      <c r="K7" s="470"/>
      <c r="L7" s="470"/>
      <c r="M7" s="470"/>
      <c r="N7" s="470"/>
      <c r="O7" s="470"/>
      <c r="P7" s="470"/>
      <c r="Q7" s="470"/>
      <c r="R7" s="729" t="s">
        <v>288</v>
      </c>
      <c r="S7" s="801"/>
      <c r="T7" s="801"/>
      <c r="U7" s="801"/>
      <c r="V7" s="801"/>
      <c r="W7" s="801"/>
      <c r="X7" s="984">
        <f>様式1!U10</f>
        <v>0</v>
      </c>
      <c r="Y7" s="985"/>
      <c r="Z7" s="985"/>
      <c r="AA7" s="985"/>
      <c r="AB7" s="985"/>
      <c r="AC7" s="985"/>
      <c r="AD7" s="985"/>
      <c r="AE7" s="985"/>
      <c r="AF7" s="985"/>
      <c r="AG7" s="985"/>
      <c r="AH7" s="985"/>
      <c r="AI7" s="985"/>
      <c r="AJ7" s="986"/>
    </row>
    <row r="8" spans="2:40" ht="9" customHeight="1">
      <c r="R8" s="472"/>
      <c r="S8" s="472"/>
      <c r="T8" s="472"/>
      <c r="U8" s="472"/>
      <c r="V8" s="472"/>
      <c r="W8" s="472"/>
      <c r="X8" s="472"/>
      <c r="Y8" s="472"/>
    </row>
    <row r="9" spans="2:40" ht="9" customHeight="1">
      <c r="R9" s="472"/>
      <c r="S9" s="472"/>
      <c r="T9" s="472"/>
      <c r="U9" s="472"/>
      <c r="V9" s="472"/>
      <c r="W9" s="472"/>
      <c r="X9" s="472"/>
      <c r="Y9" s="472"/>
    </row>
    <row r="10" spans="2:40" ht="18" customHeight="1" thickBot="1">
      <c r="B10" s="464" t="s">
        <v>387</v>
      </c>
    </row>
    <row r="11" spans="2:40" ht="29.25" customHeight="1" thickBot="1">
      <c r="C11" s="583"/>
      <c r="D11" s="584"/>
      <c r="E11" s="584"/>
      <c r="F11" s="584"/>
      <c r="G11" s="584"/>
      <c r="H11" s="584"/>
      <c r="I11" s="584"/>
      <c r="J11" s="584"/>
      <c r="K11" s="584"/>
      <c r="L11" s="584"/>
      <c r="M11" s="585"/>
      <c r="N11" s="873" t="s">
        <v>388</v>
      </c>
      <c r="O11" s="873"/>
      <c r="P11" s="873"/>
      <c r="Q11" s="873"/>
      <c r="R11" s="873"/>
      <c r="S11" s="873"/>
      <c r="T11" s="873"/>
      <c r="U11" s="873"/>
      <c r="V11" s="874"/>
      <c r="W11" s="987" t="s">
        <v>389</v>
      </c>
      <c r="X11" s="988"/>
      <c r="Y11" s="988"/>
      <c r="Z11" s="988"/>
      <c r="AA11" s="988"/>
      <c r="AB11" s="988"/>
      <c r="AC11" s="988"/>
      <c r="AD11" s="988"/>
      <c r="AE11" s="989"/>
      <c r="AG11" s="990" t="s">
        <v>390</v>
      </c>
      <c r="AH11" s="991"/>
      <c r="AI11" s="992"/>
      <c r="AJ11" s="510" t="str">
        <f>IFERROR(IF(N13&gt;=N12,"○","×"),"")</f>
        <v/>
      </c>
    </row>
    <row r="12" spans="2:40" ht="27.75" customHeight="1" thickBot="1">
      <c r="C12" s="586" t="s">
        <v>291</v>
      </c>
      <c r="D12" s="973" t="s">
        <v>391</v>
      </c>
      <c r="E12" s="973"/>
      <c r="F12" s="973"/>
      <c r="G12" s="973"/>
      <c r="H12" s="973"/>
      <c r="I12" s="973"/>
      <c r="J12" s="973"/>
      <c r="K12" s="973"/>
      <c r="L12" s="973"/>
      <c r="M12" s="973"/>
      <c r="N12" s="974" t="e">
        <f>【参考】計算結果!$D$14-N38+N39</f>
        <v>#N/A</v>
      </c>
      <c r="O12" s="974"/>
      <c r="P12" s="974"/>
      <c r="Q12" s="974"/>
      <c r="R12" s="974"/>
      <c r="S12" s="974"/>
      <c r="T12" s="974"/>
      <c r="U12" s="974"/>
      <c r="V12" s="587" t="s">
        <v>392</v>
      </c>
      <c r="W12" s="974">
        <f>【参考】計算結果!$D$20</f>
        <v>0</v>
      </c>
      <c r="X12" s="974"/>
      <c r="Y12" s="974"/>
      <c r="Z12" s="974"/>
      <c r="AA12" s="974"/>
      <c r="AB12" s="974"/>
      <c r="AC12" s="974"/>
      <c r="AD12" s="974"/>
      <c r="AE12" s="588" t="s">
        <v>392</v>
      </c>
      <c r="AF12" s="492"/>
      <c r="AG12" s="975" t="s">
        <v>393</v>
      </c>
      <c r="AH12" s="976"/>
      <c r="AI12" s="977"/>
      <c r="AJ12" s="510" t="str">
        <f>IFERROR(IF(W13&gt;=W12,"○","×"),"")</f>
        <v>○</v>
      </c>
    </row>
    <row r="13" spans="2:40" ht="27.75" customHeight="1">
      <c r="C13" s="589" t="s">
        <v>298</v>
      </c>
      <c r="D13" s="993" t="s">
        <v>394</v>
      </c>
      <c r="E13" s="994"/>
      <c r="F13" s="994"/>
      <c r="G13" s="994"/>
      <c r="H13" s="994"/>
      <c r="I13" s="994"/>
      <c r="J13" s="994"/>
      <c r="K13" s="994"/>
      <c r="L13" s="994"/>
      <c r="M13" s="995"/>
      <c r="N13" s="999">
        <f>ROUNDDOWN(N14+N15,-3)</f>
        <v>0</v>
      </c>
      <c r="O13" s="999"/>
      <c r="P13" s="999"/>
      <c r="Q13" s="999"/>
      <c r="R13" s="999"/>
      <c r="S13" s="999"/>
      <c r="T13" s="999"/>
      <c r="U13" s="999"/>
      <c r="V13" s="634" t="s">
        <v>392</v>
      </c>
      <c r="W13" s="999">
        <f>ROUNDDOWN(W14+W15,-3)</f>
        <v>0</v>
      </c>
      <c r="X13" s="999"/>
      <c r="Y13" s="999"/>
      <c r="Z13" s="999"/>
      <c r="AA13" s="999"/>
      <c r="AB13" s="999"/>
      <c r="AC13" s="999"/>
      <c r="AD13" s="999"/>
      <c r="AE13" s="587" t="s">
        <v>392</v>
      </c>
      <c r="AF13" s="492"/>
      <c r="AG13" s="492"/>
    </row>
    <row r="14" spans="2:40" ht="27.75" customHeight="1">
      <c r="C14" s="589"/>
      <c r="D14" s="993" t="s">
        <v>395</v>
      </c>
      <c r="E14" s="994"/>
      <c r="F14" s="994"/>
      <c r="G14" s="994"/>
      <c r="H14" s="994"/>
      <c r="I14" s="994"/>
      <c r="J14" s="994"/>
      <c r="K14" s="994"/>
      <c r="L14" s="994"/>
      <c r="M14" s="995"/>
      <c r="N14" s="1000">
        <f>様式4別添1!T61</f>
        <v>0</v>
      </c>
      <c r="O14" s="1000"/>
      <c r="P14" s="1000"/>
      <c r="Q14" s="1000"/>
      <c r="R14" s="1000"/>
      <c r="S14" s="1000"/>
      <c r="T14" s="1000"/>
      <c r="U14" s="1000"/>
      <c r="V14" s="590" t="s">
        <v>392</v>
      </c>
      <c r="W14" s="1000">
        <f>様式4別添1!X61</f>
        <v>0</v>
      </c>
      <c r="X14" s="1000"/>
      <c r="Y14" s="1000"/>
      <c r="Z14" s="1000"/>
      <c r="AA14" s="1000"/>
      <c r="AB14" s="1000"/>
      <c r="AC14" s="1000"/>
      <c r="AD14" s="1000"/>
      <c r="AE14" s="590" t="s">
        <v>392</v>
      </c>
      <c r="AF14" s="492"/>
      <c r="AG14" s="492"/>
    </row>
    <row r="15" spans="2:40" ht="27.75" customHeight="1">
      <c r="C15" s="589"/>
      <c r="D15" s="993" t="s">
        <v>396</v>
      </c>
      <c r="E15" s="994"/>
      <c r="F15" s="994"/>
      <c r="G15" s="994"/>
      <c r="H15" s="994"/>
      <c r="I15" s="994"/>
      <c r="J15" s="994"/>
      <c r="K15" s="994"/>
      <c r="L15" s="994"/>
      <c r="M15" s="995"/>
      <c r="N15" s="1001"/>
      <c r="O15" s="1001"/>
      <c r="P15" s="1001"/>
      <c r="Q15" s="1001"/>
      <c r="R15" s="1001"/>
      <c r="S15" s="1001"/>
      <c r="T15" s="1001"/>
      <c r="U15" s="1001"/>
      <c r="V15" s="590" t="s">
        <v>392</v>
      </c>
      <c r="W15" s="1001"/>
      <c r="X15" s="1001"/>
      <c r="Y15" s="1001"/>
      <c r="Z15" s="1001"/>
      <c r="AA15" s="1001"/>
      <c r="AB15" s="1001"/>
      <c r="AC15" s="1001"/>
      <c r="AD15" s="1001"/>
      <c r="AE15" s="587" t="s">
        <v>392</v>
      </c>
      <c r="AF15" s="492"/>
      <c r="AG15" s="492"/>
    </row>
    <row r="16" spans="2:40" ht="27.75" customHeight="1">
      <c r="C16" s="485"/>
      <c r="D16" s="591"/>
      <c r="E16" s="591"/>
      <c r="F16" s="591"/>
      <c r="G16" s="591"/>
      <c r="H16" s="591"/>
      <c r="I16" s="591"/>
      <c r="J16" s="591"/>
      <c r="K16" s="591"/>
      <c r="L16" s="591"/>
      <c r="M16" s="591"/>
      <c r="O16" s="592"/>
      <c r="P16" s="592"/>
      <c r="Q16" s="592"/>
      <c r="R16" s="592"/>
      <c r="S16" s="592"/>
      <c r="T16" s="592"/>
      <c r="U16" s="592"/>
      <c r="V16" s="592"/>
      <c r="W16" s="592"/>
      <c r="X16" s="593"/>
      <c r="Y16" s="592"/>
      <c r="Z16" s="592"/>
      <c r="AA16" s="592"/>
      <c r="AB16" s="592"/>
      <c r="AC16" s="592"/>
      <c r="AD16" s="592"/>
      <c r="AE16" s="592"/>
      <c r="AF16" s="592"/>
      <c r="AG16" s="592"/>
      <c r="AH16" s="492"/>
    </row>
    <row r="17" spans="2:53" ht="18" customHeight="1" thickBot="1">
      <c r="B17" s="464" t="s">
        <v>397</v>
      </c>
      <c r="AY17" s="470"/>
    </row>
    <row r="18" spans="2:53" ht="30.75" customHeight="1" thickBot="1">
      <c r="C18" s="594" t="s">
        <v>291</v>
      </c>
      <c r="D18" s="1002" t="s">
        <v>631</v>
      </c>
      <c r="E18" s="1002"/>
      <c r="F18" s="1002"/>
      <c r="G18" s="1002"/>
      <c r="H18" s="1002"/>
      <c r="I18" s="1002"/>
      <c r="J18" s="1002"/>
      <c r="K18" s="1002"/>
      <c r="L18" s="1002"/>
      <c r="M18" s="1002"/>
      <c r="N18" s="1002"/>
      <c r="O18" s="1002"/>
      <c r="P18" s="1002"/>
      <c r="Q18" s="1002"/>
      <c r="R18" s="1002"/>
      <c r="S18" s="1002"/>
      <c r="T18" s="1002"/>
      <c r="U18" s="1002"/>
      <c r="V18" s="1002"/>
      <c r="W18" s="1002"/>
      <c r="X18" s="1003"/>
      <c r="Y18" s="996">
        <f>Y19-Y20-Y21-Y22-Y23</f>
        <v>0</v>
      </c>
      <c r="Z18" s="997"/>
      <c r="AA18" s="997"/>
      <c r="AB18" s="997"/>
      <c r="AC18" s="997"/>
      <c r="AD18" s="997"/>
      <c r="AE18" s="997"/>
      <c r="AF18" s="997"/>
      <c r="AG18" s="998"/>
      <c r="AH18" s="588" t="s">
        <v>392</v>
      </c>
      <c r="AJ18" s="595" t="str">
        <f>IFERROR(IF(Y18&gt;=Y24,"○","×"),"")</f>
        <v>○</v>
      </c>
      <c r="AY18" s="470" t="s">
        <v>398</v>
      </c>
      <c r="AZ18" s="363"/>
    </row>
    <row r="19" spans="2:53" ht="27.75" customHeight="1">
      <c r="C19" s="596"/>
      <c r="D19" s="993" t="s">
        <v>399</v>
      </c>
      <c r="E19" s="994"/>
      <c r="F19" s="994"/>
      <c r="G19" s="994"/>
      <c r="H19" s="994"/>
      <c r="I19" s="994"/>
      <c r="J19" s="994"/>
      <c r="K19" s="994"/>
      <c r="L19" s="994"/>
      <c r="M19" s="994"/>
      <c r="N19" s="994"/>
      <c r="O19" s="994"/>
      <c r="P19" s="994"/>
      <c r="Q19" s="994"/>
      <c r="R19" s="994"/>
      <c r="S19" s="994"/>
      <c r="T19" s="994"/>
      <c r="U19" s="994"/>
      <c r="V19" s="994"/>
      <c r="W19" s="994"/>
      <c r="X19" s="995"/>
      <c r="Y19" s="996">
        <f>様式4別添1!S61</f>
        <v>0</v>
      </c>
      <c r="Z19" s="997"/>
      <c r="AA19" s="997"/>
      <c r="AB19" s="997"/>
      <c r="AC19" s="997"/>
      <c r="AD19" s="997"/>
      <c r="AE19" s="997"/>
      <c r="AF19" s="997"/>
      <c r="AG19" s="998"/>
      <c r="AH19" s="588" t="s">
        <v>392</v>
      </c>
      <c r="AY19" s="470" t="s">
        <v>400</v>
      </c>
      <c r="AZ19" s="363"/>
    </row>
    <row r="20" spans="2:53" ht="27.75" customHeight="1">
      <c r="C20" s="596"/>
      <c r="D20" s="993" t="s">
        <v>401</v>
      </c>
      <c r="E20" s="994"/>
      <c r="F20" s="994"/>
      <c r="G20" s="994"/>
      <c r="H20" s="994"/>
      <c r="I20" s="994"/>
      <c r="J20" s="994"/>
      <c r="K20" s="994"/>
      <c r="L20" s="994"/>
      <c r="M20" s="994"/>
      <c r="N20" s="994"/>
      <c r="O20" s="994"/>
      <c r="P20" s="994"/>
      <c r="Q20" s="994"/>
      <c r="R20" s="994"/>
      <c r="S20" s="994"/>
      <c r="T20" s="994"/>
      <c r="U20" s="994"/>
      <c r="V20" s="994"/>
      <c r="W20" s="994"/>
      <c r="X20" s="995"/>
      <c r="Y20" s="996">
        <f>N14+W14</f>
        <v>0</v>
      </c>
      <c r="Z20" s="997"/>
      <c r="AA20" s="997"/>
      <c r="AB20" s="997"/>
      <c r="AC20" s="997"/>
      <c r="AD20" s="997"/>
      <c r="AE20" s="997"/>
      <c r="AF20" s="997"/>
      <c r="AG20" s="998"/>
      <c r="AH20" s="588" t="s">
        <v>392</v>
      </c>
      <c r="AX20" s="466"/>
      <c r="AY20" s="597" t="s">
        <v>402</v>
      </c>
      <c r="AZ20" s="598" t="e">
        <f>$AZ$18/$AZ$19*$N$14</f>
        <v>#DIV/0!</v>
      </c>
      <c r="BA20" s="598" t="e">
        <f>$AZ$18/$AZ$19*$W$14</f>
        <v>#DIV/0!</v>
      </c>
    </row>
    <row r="21" spans="2:53" ht="27.75" customHeight="1">
      <c r="C21" s="596"/>
      <c r="D21" s="993" t="s">
        <v>403</v>
      </c>
      <c r="E21" s="994"/>
      <c r="F21" s="994"/>
      <c r="G21" s="994"/>
      <c r="H21" s="994"/>
      <c r="I21" s="994"/>
      <c r="J21" s="994"/>
      <c r="K21" s="994"/>
      <c r="L21" s="994"/>
      <c r="M21" s="994"/>
      <c r="N21" s="994"/>
      <c r="O21" s="994"/>
      <c r="P21" s="994"/>
      <c r="Q21" s="994"/>
      <c r="R21" s="994"/>
      <c r="S21" s="994"/>
      <c r="T21" s="994"/>
      <c r="U21" s="994"/>
      <c r="V21" s="994"/>
      <c r="W21" s="994"/>
      <c r="X21" s="995"/>
      <c r="Y21" s="996">
        <f>様式4別添1!AA61</f>
        <v>0</v>
      </c>
      <c r="Z21" s="997"/>
      <c r="AA21" s="997"/>
      <c r="AB21" s="997"/>
      <c r="AC21" s="997"/>
      <c r="AD21" s="997"/>
      <c r="AE21" s="997"/>
      <c r="AF21" s="997"/>
      <c r="AG21" s="998"/>
      <c r="AH21" s="587" t="s">
        <v>392</v>
      </c>
      <c r="AZ21" s="599" t="s">
        <v>404</v>
      </c>
      <c r="BA21" s="599" t="s">
        <v>405</v>
      </c>
    </row>
    <row r="22" spans="2:53" ht="27.75" customHeight="1">
      <c r="C22" s="596"/>
      <c r="D22" s="993" t="s">
        <v>406</v>
      </c>
      <c r="E22" s="994"/>
      <c r="F22" s="994"/>
      <c r="G22" s="994"/>
      <c r="H22" s="994"/>
      <c r="I22" s="994"/>
      <c r="J22" s="994"/>
      <c r="K22" s="994"/>
      <c r="L22" s="994"/>
      <c r="M22" s="994"/>
      <c r="N22" s="994"/>
      <c r="O22" s="994"/>
      <c r="P22" s="994"/>
      <c r="Q22" s="994"/>
      <c r="R22" s="994"/>
      <c r="S22" s="994"/>
      <c r="T22" s="994"/>
      <c r="U22" s="994"/>
      <c r="V22" s="994"/>
      <c r="W22" s="994"/>
      <c r="X22" s="995"/>
      <c r="Y22" s="996">
        <f>様式4別添1!AB61</f>
        <v>0</v>
      </c>
      <c r="Z22" s="997"/>
      <c r="AA22" s="997"/>
      <c r="AB22" s="997"/>
      <c r="AC22" s="997"/>
      <c r="AD22" s="997"/>
      <c r="AE22" s="997"/>
      <c r="AF22" s="997"/>
      <c r="AG22" s="998"/>
      <c r="AH22" s="587" t="s">
        <v>392</v>
      </c>
    </row>
    <row r="23" spans="2:53" ht="27.75" customHeight="1">
      <c r="C23" s="596"/>
      <c r="D23" s="993" t="s">
        <v>407</v>
      </c>
      <c r="E23" s="994"/>
      <c r="F23" s="994"/>
      <c r="G23" s="994"/>
      <c r="H23" s="994"/>
      <c r="I23" s="994"/>
      <c r="J23" s="994"/>
      <c r="K23" s="994"/>
      <c r="L23" s="994"/>
      <c r="M23" s="994"/>
      <c r="N23" s="994"/>
      <c r="O23" s="994"/>
      <c r="P23" s="994"/>
      <c r="Q23" s="994"/>
      <c r="R23" s="994"/>
      <c r="S23" s="994"/>
      <c r="T23" s="994"/>
      <c r="U23" s="994"/>
      <c r="V23" s="994"/>
      <c r="W23" s="994"/>
      <c r="X23" s="995"/>
      <c r="Y23" s="996">
        <f>様式4別添1!AC61</f>
        <v>0</v>
      </c>
      <c r="Z23" s="997"/>
      <c r="AA23" s="997"/>
      <c r="AB23" s="997"/>
      <c r="AC23" s="997"/>
      <c r="AD23" s="997"/>
      <c r="AE23" s="997"/>
      <c r="AF23" s="997"/>
      <c r="AG23" s="998"/>
      <c r="AH23" s="587" t="s">
        <v>392</v>
      </c>
    </row>
    <row r="24" spans="2:53" ht="27.75" customHeight="1">
      <c r="C24" s="594" t="s">
        <v>298</v>
      </c>
      <c r="D24" s="994" t="s">
        <v>408</v>
      </c>
      <c r="E24" s="994"/>
      <c r="F24" s="994"/>
      <c r="G24" s="994"/>
      <c r="H24" s="994"/>
      <c r="I24" s="994"/>
      <c r="J24" s="994"/>
      <c r="K24" s="994"/>
      <c r="L24" s="994"/>
      <c r="M24" s="994"/>
      <c r="N24" s="994"/>
      <c r="O24" s="994"/>
      <c r="P24" s="994"/>
      <c r="Q24" s="994"/>
      <c r="R24" s="994"/>
      <c r="S24" s="994"/>
      <c r="T24" s="994"/>
      <c r="U24" s="994"/>
      <c r="V24" s="994"/>
      <c r="W24" s="994"/>
      <c r="X24" s="995"/>
      <c r="Y24" s="996">
        <f>Y25-(Y26-Y27)-Y28-Y29+Y30</f>
        <v>0</v>
      </c>
      <c r="Z24" s="997"/>
      <c r="AA24" s="997"/>
      <c r="AB24" s="997"/>
      <c r="AC24" s="997"/>
      <c r="AD24" s="997"/>
      <c r="AE24" s="997"/>
      <c r="AF24" s="997"/>
      <c r="AG24" s="998"/>
      <c r="AH24" s="588" t="s">
        <v>392</v>
      </c>
    </row>
    <row r="25" spans="2:53" ht="27.75" customHeight="1">
      <c r="C25" s="596"/>
      <c r="D25" s="993" t="s">
        <v>409</v>
      </c>
      <c r="E25" s="994"/>
      <c r="F25" s="994"/>
      <c r="G25" s="994"/>
      <c r="H25" s="994"/>
      <c r="I25" s="994"/>
      <c r="J25" s="994"/>
      <c r="K25" s="994"/>
      <c r="L25" s="994"/>
      <c r="M25" s="994"/>
      <c r="N25" s="994"/>
      <c r="O25" s="994"/>
      <c r="P25" s="994"/>
      <c r="Q25" s="994"/>
      <c r="R25" s="994"/>
      <c r="S25" s="994"/>
      <c r="T25" s="994"/>
      <c r="U25" s="994"/>
      <c r="V25" s="994"/>
      <c r="W25" s="994"/>
      <c r="X25" s="995"/>
      <c r="Y25" s="996">
        <f>様式4別添1!K61</f>
        <v>0</v>
      </c>
      <c r="Z25" s="997"/>
      <c r="AA25" s="997"/>
      <c r="AB25" s="997"/>
      <c r="AC25" s="997"/>
      <c r="AD25" s="997"/>
      <c r="AE25" s="997"/>
      <c r="AF25" s="997"/>
      <c r="AG25" s="998"/>
      <c r="AH25" s="588" t="s">
        <v>392</v>
      </c>
    </row>
    <row r="26" spans="2:53" ht="27.75" customHeight="1">
      <c r="C26" s="596"/>
      <c r="D26" s="993" t="s">
        <v>410</v>
      </c>
      <c r="E26" s="994"/>
      <c r="F26" s="994"/>
      <c r="G26" s="994"/>
      <c r="H26" s="994"/>
      <c r="I26" s="994"/>
      <c r="J26" s="994"/>
      <c r="K26" s="994"/>
      <c r="L26" s="994"/>
      <c r="M26" s="994"/>
      <c r="N26" s="994"/>
      <c r="O26" s="994"/>
      <c r="P26" s="994"/>
      <c r="Q26" s="994"/>
      <c r="R26" s="994"/>
      <c r="S26" s="994"/>
      <c r="T26" s="994"/>
      <c r="U26" s="994"/>
      <c r="V26" s="994"/>
      <c r="W26" s="994"/>
      <c r="X26" s="995"/>
      <c r="Y26" s="996">
        <f>様式4別添1!L61</f>
        <v>0</v>
      </c>
      <c r="Z26" s="997"/>
      <c r="AA26" s="997"/>
      <c r="AB26" s="997"/>
      <c r="AC26" s="997"/>
      <c r="AD26" s="997"/>
      <c r="AE26" s="997"/>
      <c r="AF26" s="997"/>
      <c r="AG26" s="998"/>
      <c r="AH26" s="588" t="s">
        <v>392</v>
      </c>
    </row>
    <row r="27" spans="2:53" ht="27.75" customHeight="1">
      <c r="C27" s="596"/>
      <c r="D27" s="993" t="s">
        <v>411</v>
      </c>
      <c r="E27" s="994"/>
      <c r="F27" s="994"/>
      <c r="G27" s="994"/>
      <c r="H27" s="994"/>
      <c r="I27" s="994"/>
      <c r="J27" s="994"/>
      <c r="K27" s="994"/>
      <c r="L27" s="994"/>
      <c r="M27" s="994"/>
      <c r="N27" s="994"/>
      <c r="O27" s="994"/>
      <c r="P27" s="994"/>
      <c r="Q27" s="994"/>
      <c r="R27" s="994"/>
      <c r="S27" s="994"/>
      <c r="T27" s="994"/>
      <c r="U27" s="994"/>
      <c r="V27" s="994"/>
      <c r="W27" s="994"/>
      <c r="X27" s="995"/>
      <c r="Y27" s="996">
        <f>様式4別添1!M61</f>
        <v>0</v>
      </c>
      <c r="Z27" s="997"/>
      <c r="AA27" s="997"/>
      <c r="AB27" s="997"/>
      <c r="AC27" s="997"/>
      <c r="AD27" s="997"/>
      <c r="AE27" s="997"/>
      <c r="AF27" s="997"/>
      <c r="AG27" s="998"/>
      <c r="AH27" s="588" t="s">
        <v>392</v>
      </c>
    </row>
    <row r="28" spans="2:53" ht="27.75" customHeight="1">
      <c r="C28" s="596"/>
      <c r="D28" s="993" t="s">
        <v>412</v>
      </c>
      <c r="E28" s="994"/>
      <c r="F28" s="994"/>
      <c r="G28" s="994"/>
      <c r="H28" s="994"/>
      <c r="I28" s="994"/>
      <c r="J28" s="994"/>
      <c r="K28" s="994"/>
      <c r="L28" s="994"/>
      <c r="M28" s="994"/>
      <c r="N28" s="994"/>
      <c r="O28" s="994"/>
      <c r="P28" s="994"/>
      <c r="Q28" s="994"/>
      <c r="R28" s="994"/>
      <c r="S28" s="994"/>
      <c r="T28" s="994"/>
      <c r="U28" s="994"/>
      <c r="V28" s="994"/>
      <c r="W28" s="994"/>
      <c r="X28" s="995"/>
      <c r="Y28" s="996">
        <f>様式4別添1!N61</f>
        <v>0</v>
      </c>
      <c r="Z28" s="997"/>
      <c r="AA28" s="997"/>
      <c r="AB28" s="997"/>
      <c r="AC28" s="997"/>
      <c r="AD28" s="997"/>
      <c r="AE28" s="997"/>
      <c r="AF28" s="997"/>
      <c r="AG28" s="998"/>
      <c r="AH28" s="588" t="s">
        <v>392</v>
      </c>
    </row>
    <row r="29" spans="2:53" ht="27.75" customHeight="1">
      <c r="C29" s="600"/>
      <c r="D29" s="994" t="s">
        <v>413</v>
      </c>
      <c r="E29" s="994"/>
      <c r="F29" s="994"/>
      <c r="G29" s="994"/>
      <c r="H29" s="994"/>
      <c r="I29" s="994"/>
      <c r="J29" s="994"/>
      <c r="K29" s="994"/>
      <c r="L29" s="994"/>
      <c r="M29" s="994"/>
      <c r="N29" s="994"/>
      <c r="O29" s="994"/>
      <c r="P29" s="994"/>
      <c r="Q29" s="994"/>
      <c r="R29" s="994"/>
      <c r="S29" s="994"/>
      <c r="T29" s="994"/>
      <c r="U29" s="994"/>
      <c r="V29" s="994"/>
      <c r="W29" s="994"/>
      <c r="X29" s="995"/>
      <c r="Y29" s="996">
        <f>様式4別添1!O61</f>
        <v>0</v>
      </c>
      <c r="Z29" s="997"/>
      <c r="AA29" s="997"/>
      <c r="AB29" s="997"/>
      <c r="AC29" s="997"/>
      <c r="AD29" s="997"/>
      <c r="AE29" s="997"/>
      <c r="AF29" s="997"/>
      <c r="AG29" s="998"/>
      <c r="AH29" s="587" t="s">
        <v>392</v>
      </c>
    </row>
    <row r="30" spans="2:53" ht="27.75" customHeight="1">
      <c r="C30" s="586"/>
      <c r="D30" s="993" t="s">
        <v>414</v>
      </c>
      <c r="E30" s="994"/>
      <c r="F30" s="994"/>
      <c r="G30" s="994"/>
      <c r="H30" s="994"/>
      <c r="I30" s="994"/>
      <c r="J30" s="994"/>
      <c r="K30" s="994"/>
      <c r="L30" s="994"/>
      <c r="M30" s="994"/>
      <c r="N30" s="994"/>
      <c r="O30" s="994"/>
      <c r="P30" s="994"/>
      <c r="Q30" s="994"/>
      <c r="R30" s="994"/>
      <c r="S30" s="994"/>
      <c r="T30" s="994"/>
      <c r="U30" s="994"/>
      <c r="V30" s="994"/>
      <c r="W30" s="994"/>
      <c r="X30" s="995"/>
      <c r="Y30" s="996">
        <f>様式4別添1!P61</f>
        <v>0</v>
      </c>
      <c r="Z30" s="997"/>
      <c r="AA30" s="997"/>
      <c r="AB30" s="997"/>
      <c r="AC30" s="997"/>
      <c r="AD30" s="997"/>
      <c r="AE30" s="997"/>
      <c r="AF30" s="997"/>
      <c r="AG30" s="998"/>
      <c r="AH30" s="587" t="s">
        <v>392</v>
      </c>
    </row>
    <row r="31" spans="2:53" ht="9" customHeight="1">
      <c r="C31" s="485"/>
      <c r="D31" s="591"/>
      <c r="E31" s="591"/>
      <c r="F31" s="591"/>
      <c r="G31" s="591"/>
      <c r="H31" s="591"/>
      <c r="I31" s="591"/>
      <c r="J31" s="591"/>
      <c r="K31" s="591"/>
      <c r="L31" s="591"/>
      <c r="M31" s="591"/>
      <c r="N31" s="591"/>
      <c r="O31" s="591"/>
      <c r="P31" s="591"/>
      <c r="Q31" s="591"/>
      <c r="R31" s="591"/>
      <c r="S31" s="591"/>
      <c r="T31" s="591"/>
      <c r="U31" s="591"/>
      <c r="V31" s="591"/>
      <c r="W31" s="591"/>
      <c r="X31" s="591"/>
      <c r="Y31" s="601"/>
      <c r="Z31" s="601"/>
      <c r="AA31" s="601"/>
      <c r="AB31" s="601"/>
      <c r="AC31" s="601"/>
      <c r="AD31" s="601"/>
      <c r="AE31" s="601"/>
      <c r="AF31" s="601"/>
      <c r="AG31" s="601"/>
      <c r="AH31" s="492"/>
    </row>
    <row r="32" spans="2:53" ht="21" customHeight="1">
      <c r="B32" s="464" t="s">
        <v>415</v>
      </c>
    </row>
    <row r="33" spans="2:34" ht="29.25" customHeight="1">
      <c r="C33" s="993" t="s">
        <v>416</v>
      </c>
      <c r="D33" s="994"/>
      <c r="E33" s="994"/>
      <c r="F33" s="994"/>
      <c r="G33" s="994"/>
      <c r="H33" s="994"/>
      <c r="I33" s="995"/>
      <c r="J33" s="1004"/>
      <c r="K33" s="1005"/>
      <c r="L33" s="1005"/>
      <c r="M33" s="1005"/>
      <c r="N33" s="1005"/>
      <c r="O33" s="1005"/>
      <c r="P33" s="1005"/>
      <c r="Q33" s="1005"/>
      <c r="R33" s="1005"/>
      <c r="S33" s="1005"/>
      <c r="T33" s="1005"/>
      <c r="U33" s="1005"/>
      <c r="V33" s="1005"/>
      <c r="W33" s="1005"/>
      <c r="X33" s="1005"/>
      <c r="Y33" s="1005"/>
      <c r="Z33" s="1005"/>
      <c r="AA33" s="1005"/>
      <c r="AB33" s="1005"/>
      <c r="AC33" s="1005"/>
      <c r="AD33" s="1005"/>
      <c r="AE33" s="1005"/>
      <c r="AF33" s="1005"/>
      <c r="AG33" s="1005"/>
      <c r="AH33" s="1006"/>
    </row>
    <row r="34" spans="2:34" ht="29.25" customHeight="1">
      <c r="C34" s="993" t="s">
        <v>417</v>
      </c>
      <c r="D34" s="994"/>
      <c r="E34" s="994"/>
      <c r="F34" s="994"/>
      <c r="G34" s="994"/>
      <c r="H34" s="994"/>
      <c r="I34" s="995"/>
      <c r="J34" s="1004"/>
      <c r="K34" s="1005"/>
      <c r="L34" s="1005"/>
      <c r="M34" s="1005"/>
      <c r="N34" s="1005"/>
      <c r="O34" s="1005"/>
      <c r="P34" s="1005"/>
      <c r="Q34" s="1005"/>
      <c r="R34" s="1005"/>
      <c r="S34" s="1005"/>
      <c r="T34" s="1005"/>
      <c r="U34" s="1005"/>
      <c r="V34" s="1005"/>
      <c r="W34" s="1005"/>
      <c r="X34" s="1005"/>
      <c r="Y34" s="1005"/>
      <c r="Z34" s="1005"/>
      <c r="AA34" s="1005"/>
      <c r="AB34" s="1005"/>
      <c r="AC34" s="1005"/>
      <c r="AD34" s="1005"/>
      <c r="AE34" s="1005"/>
      <c r="AF34" s="1005"/>
      <c r="AG34" s="1005"/>
      <c r="AH34" s="1006"/>
    </row>
    <row r="36" spans="2:34" ht="27" customHeight="1">
      <c r="B36" s="464" t="s">
        <v>418</v>
      </c>
    </row>
    <row r="37" spans="2:34" ht="29.25" customHeight="1">
      <c r="C37" s="872"/>
      <c r="D37" s="873"/>
      <c r="E37" s="873"/>
      <c r="F37" s="873"/>
      <c r="G37" s="873"/>
      <c r="H37" s="873"/>
      <c r="I37" s="873"/>
      <c r="J37" s="873"/>
      <c r="K37" s="873"/>
      <c r="L37" s="873"/>
      <c r="M37" s="874"/>
      <c r="N37" s="873" t="s">
        <v>388</v>
      </c>
      <c r="O37" s="873"/>
      <c r="P37" s="873"/>
      <c r="Q37" s="873"/>
      <c r="R37" s="873"/>
      <c r="S37" s="873"/>
      <c r="T37" s="873"/>
      <c r="U37" s="873"/>
      <c r="V37" s="874"/>
      <c r="W37" s="1008"/>
      <c r="X37" s="1008"/>
      <c r="Y37" s="1008"/>
    </row>
    <row r="38" spans="2:34" ht="24" customHeight="1">
      <c r="C38" s="602" t="s">
        <v>291</v>
      </c>
      <c r="D38" s="1009" t="s">
        <v>419</v>
      </c>
      <c r="E38" s="1010"/>
      <c r="F38" s="1010"/>
      <c r="G38" s="1010"/>
      <c r="H38" s="1010"/>
      <c r="I38" s="1010"/>
      <c r="J38" s="1010"/>
      <c r="K38" s="1010"/>
      <c r="L38" s="1010"/>
      <c r="M38" s="1011"/>
      <c r="N38" s="1012">
        <f>様式4別添2!E18</f>
        <v>0</v>
      </c>
      <c r="O38" s="1012"/>
      <c r="P38" s="1012"/>
      <c r="Q38" s="1012"/>
      <c r="R38" s="1012"/>
      <c r="S38" s="1012"/>
      <c r="T38" s="1012"/>
      <c r="U38" s="1012"/>
      <c r="V38" s="587" t="s">
        <v>392</v>
      </c>
      <c r="W38" s="1008"/>
      <c r="X38" s="1008"/>
      <c r="Y38" s="1008"/>
    </row>
    <row r="39" spans="2:34" ht="24" customHeight="1">
      <c r="C39" s="603" t="s">
        <v>298</v>
      </c>
      <c r="D39" s="993" t="s">
        <v>420</v>
      </c>
      <c r="E39" s="994"/>
      <c r="F39" s="994"/>
      <c r="G39" s="994"/>
      <c r="H39" s="994"/>
      <c r="I39" s="994"/>
      <c r="J39" s="994"/>
      <c r="K39" s="994"/>
      <c r="L39" s="994"/>
      <c r="M39" s="995"/>
      <c r="N39" s="1012">
        <f>様式4別添2!F18</f>
        <v>0</v>
      </c>
      <c r="O39" s="1012"/>
      <c r="P39" s="1012"/>
      <c r="Q39" s="1012"/>
      <c r="R39" s="1012"/>
      <c r="S39" s="1012"/>
      <c r="T39" s="1012"/>
      <c r="U39" s="1012"/>
      <c r="V39" s="587" t="s">
        <v>392</v>
      </c>
      <c r="W39" s="1008"/>
      <c r="X39" s="1008"/>
      <c r="Y39" s="1008"/>
    </row>
    <row r="40" spans="2:34" ht="17.100000000000001" customHeight="1">
      <c r="C40" s="604" t="s">
        <v>277</v>
      </c>
      <c r="D40" s="1013" t="s">
        <v>421</v>
      </c>
      <c r="E40" s="1014"/>
      <c r="F40" s="1014"/>
      <c r="G40" s="1014"/>
      <c r="H40" s="1014"/>
      <c r="I40" s="1014"/>
      <c r="J40" s="1014"/>
      <c r="K40" s="1014"/>
      <c r="L40" s="1014"/>
      <c r="M40" s="1014"/>
      <c r="N40" s="1014"/>
      <c r="O40" s="1014"/>
      <c r="P40" s="1014"/>
      <c r="Q40" s="1014"/>
      <c r="R40" s="1014"/>
      <c r="S40" s="1014"/>
      <c r="T40" s="1014"/>
      <c r="U40" s="1014"/>
      <c r="V40" s="1014"/>
      <c r="W40" s="1014"/>
      <c r="X40" s="1014"/>
      <c r="Y40" s="1014"/>
      <c r="Z40" s="1014"/>
      <c r="AA40" s="1014"/>
      <c r="AB40" s="1014"/>
      <c r="AC40" s="1014"/>
      <c r="AD40" s="1014"/>
      <c r="AE40" s="1014"/>
      <c r="AF40" s="1014"/>
      <c r="AG40" s="1014"/>
      <c r="AH40" s="1014"/>
    </row>
    <row r="41" spans="2:34" ht="9" customHeight="1">
      <c r="B41" s="476"/>
      <c r="C41" s="476"/>
      <c r="D41" s="476"/>
      <c r="E41" s="476"/>
      <c r="F41" s="476"/>
      <c r="G41" s="476"/>
      <c r="H41" s="476"/>
      <c r="I41" s="476"/>
      <c r="J41" s="476"/>
      <c r="K41" s="476"/>
      <c r="L41" s="476"/>
      <c r="M41" s="476"/>
      <c r="N41" s="476"/>
      <c r="O41" s="476"/>
      <c r="P41" s="476"/>
      <c r="Q41" s="476"/>
      <c r="R41" s="476"/>
      <c r="S41" s="476"/>
      <c r="T41" s="476"/>
      <c r="U41" s="476"/>
      <c r="V41" s="476"/>
      <c r="W41" s="476"/>
      <c r="X41" s="476"/>
      <c r="Y41" s="476"/>
      <c r="Z41" s="476"/>
      <c r="AA41" s="476"/>
      <c r="AB41" s="476"/>
      <c r="AC41" s="476"/>
      <c r="AD41" s="476"/>
      <c r="AE41" s="476"/>
      <c r="AF41" s="476"/>
      <c r="AG41" s="476"/>
      <c r="AH41" s="476"/>
    </row>
    <row r="42" spans="2:34" ht="16.149999999999999" customHeight="1">
      <c r="C42" s="464" t="s">
        <v>422</v>
      </c>
    </row>
    <row r="43" spans="2:34" ht="16.149999999999999" customHeight="1">
      <c r="Q43" s="1015" t="s">
        <v>309</v>
      </c>
      <c r="R43" s="1015"/>
      <c r="S43" s="1015"/>
      <c r="T43" s="1015"/>
      <c r="U43" s="1015"/>
      <c r="V43" s="1015"/>
      <c r="W43" s="1015"/>
      <c r="X43" s="1015"/>
      <c r="Y43" s="1016"/>
      <c r="Z43" s="1016"/>
      <c r="AA43" s="1016"/>
      <c r="AB43" s="1016"/>
      <c r="AC43" s="1016"/>
      <c r="AD43" s="1016"/>
      <c r="AE43" s="1016"/>
      <c r="AF43" s="1016"/>
      <c r="AG43" s="1016"/>
      <c r="AH43" s="1016"/>
    </row>
    <row r="44" spans="2:34" ht="17.25" customHeight="1">
      <c r="S44" s="1017" t="s">
        <v>310</v>
      </c>
      <c r="T44" s="1017"/>
      <c r="U44" s="1017"/>
      <c r="V44" s="1017"/>
      <c r="W44" s="1017"/>
      <c r="X44" s="1017"/>
      <c r="Y44" s="767"/>
      <c r="Z44" s="767"/>
      <c r="AA44" s="767"/>
      <c r="AB44" s="767"/>
      <c r="AC44" s="767"/>
      <c r="AD44" s="767"/>
      <c r="AE44" s="767"/>
      <c r="AF44" s="767"/>
      <c r="AG44" s="767"/>
      <c r="AH44" s="767"/>
    </row>
    <row r="45" spans="2:34" ht="17.25" customHeight="1">
      <c r="S45" s="1007" t="s">
        <v>311</v>
      </c>
      <c r="T45" s="1007"/>
      <c r="U45" s="1007"/>
      <c r="V45" s="1007"/>
      <c r="W45" s="1007"/>
      <c r="X45" s="1007"/>
      <c r="Y45" s="769"/>
      <c r="Z45" s="769"/>
      <c r="AA45" s="769"/>
      <c r="AB45" s="769"/>
      <c r="AC45" s="769"/>
      <c r="AD45" s="769"/>
      <c r="AE45" s="769"/>
      <c r="AF45" s="769"/>
      <c r="AG45" s="769"/>
      <c r="AH45" s="769"/>
    </row>
  </sheetData>
  <sheetProtection algorithmName="SHA-512" hashValue="28tJNIEMHovU9AvXx8V00RBOkEnfH3/PURUesgqPPJBikQGkKzyK2MM4jrPQvMLM8O1sqCoUOapFr3KbN/RSmw==" saltValue="v+PPAbHZzG06+3jsjhxjEA==" spinCount="100000" sheet="1" insertRows="0"/>
  <mergeCells count="69">
    <mergeCell ref="S45:X45"/>
    <mergeCell ref="Y45:AH45"/>
    <mergeCell ref="C34:I34"/>
    <mergeCell ref="J34:AH34"/>
    <mergeCell ref="C37:M37"/>
    <mergeCell ref="N37:V37"/>
    <mergeCell ref="W37:Y39"/>
    <mergeCell ref="D38:M38"/>
    <mergeCell ref="N38:U38"/>
    <mergeCell ref="D39:M39"/>
    <mergeCell ref="N39:U39"/>
    <mergeCell ref="D40:AH40"/>
    <mergeCell ref="Q43:X43"/>
    <mergeCell ref="Y43:AH43"/>
    <mergeCell ref="S44:X44"/>
    <mergeCell ref="Y44:AH44"/>
    <mergeCell ref="D29:X29"/>
    <mergeCell ref="Y29:AG29"/>
    <mergeCell ref="D30:X30"/>
    <mergeCell ref="Y30:AG30"/>
    <mergeCell ref="C33:I33"/>
    <mergeCell ref="J33:AH33"/>
    <mergeCell ref="D26:X26"/>
    <mergeCell ref="Y26:AG26"/>
    <mergeCell ref="D27:X27"/>
    <mergeCell ref="Y27:AG27"/>
    <mergeCell ref="D28:X28"/>
    <mergeCell ref="Y28:AG28"/>
    <mergeCell ref="D23:X23"/>
    <mergeCell ref="Y23:AG23"/>
    <mergeCell ref="D24:X24"/>
    <mergeCell ref="Y24:AG24"/>
    <mergeCell ref="D25:X25"/>
    <mergeCell ref="Y25:AG25"/>
    <mergeCell ref="D20:X20"/>
    <mergeCell ref="Y20:AG20"/>
    <mergeCell ref="D21:X21"/>
    <mergeCell ref="Y21:AG21"/>
    <mergeCell ref="D22:X22"/>
    <mergeCell ref="Y22:AG22"/>
    <mergeCell ref="D19:X19"/>
    <mergeCell ref="Y19:AG19"/>
    <mergeCell ref="D13:M13"/>
    <mergeCell ref="N13:U13"/>
    <mergeCell ref="W13:AD13"/>
    <mergeCell ref="D14:M14"/>
    <mergeCell ref="N14:U14"/>
    <mergeCell ref="W14:AD14"/>
    <mergeCell ref="D15:M15"/>
    <mergeCell ref="N15:U15"/>
    <mergeCell ref="W15:AD15"/>
    <mergeCell ref="D18:X18"/>
    <mergeCell ref="Y18:AG18"/>
    <mergeCell ref="D12:M12"/>
    <mergeCell ref="N12:U12"/>
    <mergeCell ref="W12:AD12"/>
    <mergeCell ref="AG12:AI12"/>
    <mergeCell ref="B2:AJ2"/>
    <mergeCell ref="R4:W4"/>
    <mergeCell ref="X4:AJ4"/>
    <mergeCell ref="R5:W5"/>
    <mergeCell ref="X5:AJ5"/>
    <mergeCell ref="R6:W6"/>
    <mergeCell ref="X6:AJ6"/>
    <mergeCell ref="R7:W7"/>
    <mergeCell ref="X7:AJ7"/>
    <mergeCell ref="N11:V11"/>
    <mergeCell ref="W11:AE11"/>
    <mergeCell ref="AG11:AI11"/>
  </mergeCells>
  <phoneticPr fontId="4"/>
  <printOptions horizontalCentered="1"/>
  <pageMargins left="0.78740157480314965" right="0.78740157480314965" top="0.59055118110236227" bottom="0.59055118110236227" header="0.51181102362204722" footer="0.51181102362204722"/>
  <pageSetup paperSize="9" scale="64" fitToHeight="0" orientation="portrait" r:id="rId1"/>
  <headerFooter alignWithMargins="0"/>
  <rowBreaks count="1" manualBreakCount="1">
    <brk id="45"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0_基本情報</vt:lpstr>
      <vt:lpstr>1_児童数計算表</vt:lpstr>
      <vt:lpstr>2_区分12加算額計算表</vt:lpstr>
      <vt:lpstr>3_区分3計算表</vt:lpstr>
      <vt:lpstr>【参考】計算結果</vt:lpstr>
      <vt:lpstr>様式1</vt:lpstr>
      <vt:lpstr>様式2</vt:lpstr>
      <vt:lpstr>様式3</vt:lpstr>
      <vt:lpstr>様式4</vt:lpstr>
      <vt:lpstr>様式4別添1</vt:lpstr>
      <vt:lpstr>様式4別添2</vt:lpstr>
      <vt:lpstr>様式5</vt:lpstr>
      <vt:lpstr>様式7</vt:lpstr>
      <vt:lpstr>区分12計算</vt:lpstr>
      <vt:lpstr>単価</vt:lpstr>
      <vt:lpstr>【リスト】</vt:lpstr>
      <vt:lpstr>【リスト】 (2)</vt:lpstr>
      <vt:lpstr>京都市集計用_共通</vt:lpstr>
      <vt:lpstr>京都市集計用_事業所内20人以上</vt:lpstr>
      <vt:lpstr>'0_基本情報'!Print_Area</vt:lpstr>
      <vt:lpstr>'1_児童数計算表'!Print_Area</vt:lpstr>
      <vt:lpstr>'2_区分12加算額計算表'!Print_Area</vt:lpstr>
      <vt:lpstr>'3_区分3計算表'!Print_Area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淳 北島</dc:creator>
  <cp:lastModifiedBy>nakajo</cp:lastModifiedBy>
  <dcterms:created xsi:type="dcterms:W3CDTF">2025-05-03T04:15:18Z</dcterms:created>
  <dcterms:modified xsi:type="dcterms:W3CDTF">2025-07-15T08:07:09Z</dcterms:modified>
</cp:coreProperties>
</file>