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aqbe253\Desktop\"/>
    </mc:Choice>
  </mc:AlternateContent>
  <xr:revisionPtr revIDLastSave="0" documentId="13_ncr:1_{B80ADCDD-B1CE-4F21-9E29-84C628EFFD8C}" xr6:coauthVersionLast="47" xr6:coauthVersionMax="47" xr10:uidLastSave="{00000000-0000-0000-0000-000000000000}"/>
  <bookViews>
    <workbookView xWindow="-120" yWindow="-120" windowWidth="20730" windowHeight="11160" xr2:uid="{DFAF7145-6A67-4B8A-B4F1-4ED8029C09A5}"/>
  </bookViews>
  <sheets>
    <sheet name="注意点" sheetId="5" r:id="rId1"/>
    <sheet name="【保育所】児童数" sheetId="2" r:id="rId2"/>
    <sheet name="【保育所】児童数 (分園)" sheetId="3" r:id="rId3"/>
    <sheet name="【保育所】対象人数" sheetId="4" r:id="rId4"/>
    <sheet name="【認定こども園】児童数 " sheetId="6" r:id="rId5"/>
    <sheet name="【認定こども園】児童数 (分園) " sheetId="7" r:id="rId6"/>
    <sheet name="【認定こども園】対象人数 " sheetId="8" r:id="rId7"/>
    <sheet name="【幼稚園】児童数" sheetId="9" r:id="rId8"/>
    <sheet name="【幼稚園】対象人数" sheetId="10" r:id="rId9"/>
    <sheet name="【小規模・事業所内AB】児童数" sheetId="11" r:id="rId10"/>
    <sheet name="【小規模・事業所内AB】対象人数" sheetId="12" r:id="rId11"/>
    <sheet name="【事業所内20人以上】児童数" sheetId="13" r:id="rId12"/>
    <sheet name="【事業所内20人以上】対象人数" sheetId="14" r:id="rId13"/>
  </sheets>
  <definedNames>
    <definedName name="aaaa">#REF!</definedName>
    <definedName name="_xlnm.Print_Area" localSheetId="12">【事業所内20人以上】対象人数!$A$1:$H$30</definedName>
    <definedName name="_xlnm.Print_Area" localSheetId="10">【小規模・事業所内AB】対象人数!$A$1:$H$28</definedName>
    <definedName name="_xlnm.Print_Area" localSheetId="6">'【認定こども園】対象人数 '!$A$1:$L$55</definedName>
    <definedName name="_xlnm.Print_Area" localSheetId="3">【保育所】対象人数!$A$1:$L$40</definedName>
    <definedName name="_xlnm.Print_Area" localSheetId="8">【幼稚園】対象人数!$A$1:$G$40</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4" l="1"/>
  <c r="L27" i="8"/>
  <c r="L28" i="8"/>
  <c r="K28" i="8"/>
  <c r="K27" i="8"/>
  <c r="L25" i="8"/>
  <c r="L26" i="8"/>
  <c r="K26" i="8"/>
  <c r="K25" i="8"/>
  <c r="J27" i="8" l="1"/>
  <c r="J25" i="8"/>
  <c r="J22" i="8"/>
  <c r="K22" i="8"/>
  <c r="K23" i="8"/>
  <c r="J29" i="8"/>
  <c r="K29" i="8" s="1"/>
  <c r="J30" i="8"/>
  <c r="K30" i="8"/>
  <c r="G28" i="8" l="1"/>
  <c r="G19" i="10"/>
  <c r="G18" i="10"/>
  <c r="L23" i="8" l="1"/>
  <c r="G23" i="8"/>
  <c r="F25" i="8"/>
  <c r="K23" i="4" l="1"/>
  <c r="L23" i="4" s="1"/>
  <c r="K22" i="4"/>
  <c r="L21" i="4"/>
  <c r="K21" i="4"/>
  <c r="G21" i="4"/>
  <c r="G23" i="4"/>
  <c r="G17" i="10" l="1"/>
  <c r="I25" i="8" l="1"/>
  <c r="H27" i="8"/>
  <c r="H28" i="8"/>
  <c r="G27" i="8"/>
  <c r="G25" i="8"/>
  <c r="H25" i="8" s="1"/>
  <c r="G26" i="8"/>
  <c r="H26" i="8" s="1"/>
  <c r="H23" i="8"/>
  <c r="G22" i="8"/>
  <c r="G22" i="4"/>
  <c r="K20" i="4" l="1"/>
  <c r="H23" i="4"/>
  <c r="G20" i="4"/>
  <c r="H23" i="14" l="1"/>
  <c r="H22" i="14"/>
  <c r="H21" i="14"/>
  <c r="H20" i="14"/>
  <c r="H19" i="14"/>
  <c r="G17" i="14"/>
  <c r="H17" i="14" s="1"/>
  <c r="G16" i="14"/>
  <c r="H16" i="14" s="1"/>
  <c r="G15" i="14"/>
  <c r="H15" i="14" s="1"/>
  <c r="G14" i="14"/>
  <c r="H14" i="14" s="1"/>
  <c r="G13" i="14"/>
  <c r="H13" i="14" s="1"/>
  <c r="H45" i="13"/>
  <c r="G45" i="13"/>
  <c r="F45" i="13"/>
  <c r="E45" i="13"/>
  <c r="Q45" i="13" s="1"/>
  <c r="H44" i="13"/>
  <c r="Q44" i="13" s="1"/>
  <c r="G44" i="13"/>
  <c r="F44" i="13"/>
  <c r="E44" i="13"/>
  <c r="H43" i="13"/>
  <c r="Q43" i="13" s="1"/>
  <c r="G43" i="13"/>
  <c r="F43" i="13"/>
  <c r="E43" i="13"/>
  <c r="H42" i="13"/>
  <c r="G42" i="13"/>
  <c r="F42" i="13"/>
  <c r="E42" i="13"/>
  <c r="E46" i="13" s="1"/>
  <c r="H41" i="13"/>
  <c r="H46" i="13" s="1"/>
  <c r="G41" i="13"/>
  <c r="G46" i="13" s="1"/>
  <c r="F41" i="13"/>
  <c r="Q41" i="13" s="1"/>
  <c r="E41" i="13"/>
  <c r="B39" i="13"/>
  <c r="H32" i="13"/>
  <c r="G32" i="13"/>
  <c r="F32" i="13"/>
  <c r="E32" i="13"/>
  <c r="N31" i="13"/>
  <c r="M31" i="13"/>
  <c r="N30" i="13"/>
  <c r="P29" i="13"/>
  <c r="O29" i="13"/>
  <c r="P28" i="13"/>
  <c r="I28" i="13"/>
  <c r="J27" i="13"/>
  <c r="I27" i="13"/>
  <c r="E21" i="13"/>
  <c r="P20" i="13"/>
  <c r="P31" i="13" s="1"/>
  <c r="O20" i="13"/>
  <c r="O31" i="13" s="1"/>
  <c r="N20" i="13"/>
  <c r="M20" i="13"/>
  <c r="L20" i="13"/>
  <c r="L31" i="13" s="1"/>
  <c r="K20" i="13"/>
  <c r="K31" i="13" s="1"/>
  <c r="J20" i="13"/>
  <c r="J31" i="13" s="1"/>
  <c r="I20" i="13"/>
  <c r="I31" i="13" s="1"/>
  <c r="H20" i="13"/>
  <c r="G20" i="13"/>
  <c r="F20" i="13"/>
  <c r="Q19" i="13"/>
  <c r="P18" i="13"/>
  <c r="P30" i="13" s="1"/>
  <c r="O18" i="13"/>
  <c r="O30" i="13" s="1"/>
  <c r="N18" i="13"/>
  <c r="M18" i="13"/>
  <c r="M30" i="13" s="1"/>
  <c r="L18" i="13"/>
  <c r="L30" i="13" s="1"/>
  <c r="K18" i="13"/>
  <c r="K30" i="13" s="1"/>
  <c r="J18" i="13"/>
  <c r="J30" i="13" s="1"/>
  <c r="I18" i="13"/>
  <c r="I30" i="13" s="1"/>
  <c r="H18" i="13"/>
  <c r="G18" i="13"/>
  <c r="F18" i="13"/>
  <c r="Q17" i="13"/>
  <c r="P16" i="13"/>
  <c r="O16" i="13"/>
  <c r="N16" i="13"/>
  <c r="N29" i="13" s="1"/>
  <c r="M16" i="13"/>
  <c r="M29" i="13" s="1"/>
  <c r="L16" i="13"/>
  <c r="L29" i="13" s="1"/>
  <c r="K16" i="13"/>
  <c r="K29" i="13" s="1"/>
  <c r="J16" i="13"/>
  <c r="J29" i="13" s="1"/>
  <c r="I16" i="13"/>
  <c r="I29" i="13" s="1"/>
  <c r="Q29" i="13" s="1"/>
  <c r="H16" i="13"/>
  <c r="G16" i="13"/>
  <c r="F16" i="13"/>
  <c r="Q15" i="13"/>
  <c r="P14" i="13"/>
  <c r="O14" i="13"/>
  <c r="O28" i="13" s="1"/>
  <c r="N14" i="13"/>
  <c r="N28" i="13" s="1"/>
  <c r="M14" i="13"/>
  <c r="M28" i="13" s="1"/>
  <c r="L14" i="13"/>
  <c r="L28" i="13" s="1"/>
  <c r="K14" i="13"/>
  <c r="K28" i="13" s="1"/>
  <c r="J14" i="13"/>
  <c r="J28" i="13" s="1"/>
  <c r="I14" i="13"/>
  <c r="H14" i="13"/>
  <c r="G14" i="13"/>
  <c r="F14" i="13"/>
  <c r="Q13" i="13"/>
  <c r="P12" i="13"/>
  <c r="P27" i="13" s="1"/>
  <c r="O12" i="13"/>
  <c r="O27" i="13" s="1"/>
  <c r="N12" i="13"/>
  <c r="N27" i="13" s="1"/>
  <c r="M12" i="13"/>
  <c r="M27" i="13" s="1"/>
  <c r="L12" i="13"/>
  <c r="L27" i="13" s="1"/>
  <c r="K12" i="13"/>
  <c r="K27" i="13" s="1"/>
  <c r="J12" i="13"/>
  <c r="I12" i="13"/>
  <c r="H12" i="13"/>
  <c r="G12" i="13"/>
  <c r="F12" i="13"/>
  <c r="Q11" i="13"/>
  <c r="Q21" i="13" s="1"/>
  <c r="Q31" i="13" l="1"/>
  <c r="Q27" i="13"/>
  <c r="Q28" i="13"/>
  <c r="Q30" i="13"/>
  <c r="H18" i="14"/>
  <c r="H24" i="14" s="1"/>
  <c r="H25" i="14" s="1"/>
  <c r="Q42" i="13"/>
  <c r="Q46" i="13" s="1"/>
  <c r="F46" i="13"/>
  <c r="G29" i="14" l="1"/>
  <c r="H29" i="14" s="1"/>
  <c r="G28" i="14"/>
  <c r="H28" i="14" s="1"/>
  <c r="Q32" i="13"/>
  <c r="H20" i="12" l="1"/>
  <c r="H19" i="12"/>
  <c r="H18" i="12"/>
  <c r="H17" i="12"/>
  <c r="G14" i="12"/>
  <c r="H14" i="12" s="1"/>
  <c r="G13" i="12"/>
  <c r="H13" i="12" s="1"/>
  <c r="H12" i="12"/>
  <c r="G12" i="12"/>
  <c r="G11" i="12"/>
  <c r="H11" i="12" s="1"/>
  <c r="G10" i="12"/>
  <c r="H10" i="12" s="1"/>
  <c r="H16" i="12" s="1"/>
  <c r="H22" i="12" s="1"/>
  <c r="H23" i="12" s="1"/>
  <c r="H46" i="11"/>
  <c r="H45" i="11"/>
  <c r="G45" i="11"/>
  <c r="F45" i="11"/>
  <c r="E45" i="11"/>
  <c r="Q45" i="11" s="1"/>
  <c r="H44" i="11"/>
  <c r="Q44" i="11" s="1"/>
  <c r="G44" i="11"/>
  <c r="F44" i="11"/>
  <c r="E44" i="11"/>
  <c r="H43" i="11"/>
  <c r="G43" i="11"/>
  <c r="Q43" i="11" s="1"/>
  <c r="F43" i="11"/>
  <c r="E43" i="11"/>
  <c r="H42" i="11"/>
  <c r="G42" i="11"/>
  <c r="F42" i="11"/>
  <c r="E42" i="11"/>
  <c r="Q42" i="11" s="1"/>
  <c r="Q41" i="11"/>
  <c r="H41" i="11"/>
  <c r="G41" i="11"/>
  <c r="G46" i="11" s="1"/>
  <c r="F41" i="11"/>
  <c r="F46" i="11" s="1"/>
  <c r="E41" i="11"/>
  <c r="E46" i="11" s="1"/>
  <c r="B39" i="11"/>
  <c r="H32" i="11"/>
  <c r="G32" i="11"/>
  <c r="F32" i="11"/>
  <c r="E32" i="11"/>
  <c r="N31" i="11"/>
  <c r="L31" i="11"/>
  <c r="O30" i="11"/>
  <c r="M30" i="11"/>
  <c r="P29" i="11"/>
  <c r="N29" i="11"/>
  <c r="O28" i="11"/>
  <c r="I28" i="11"/>
  <c r="P27" i="11"/>
  <c r="Q21" i="11"/>
  <c r="E21" i="11"/>
  <c r="P20" i="11"/>
  <c r="P31" i="11" s="1"/>
  <c r="O20" i="11"/>
  <c r="O31" i="11" s="1"/>
  <c r="N20" i="11"/>
  <c r="M20" i="11"/>
  <c r="M31" i="11" s="1"/>
  <c r="L20" i="11"/>
  <c r="K20" i="11"/>
  <c r="K31" i="11" s="1"/>
  <c r="J20" i="11"/>
  <c r="J31" i="11" s="1"/>
  <c r="I20" i="11"/>
  <c r="I31" i="11" s="1"/>
  <c r="H20" i="11"/>
  <c r="G20" i="11"/>
  <c r="F20" i="11"/>
  <c r="Q19" i="11"/>
  <c r="P18" i="11"/>
  <c r="P30" i="11" s="1"/>
  <c r="O18" i="11"/>
  <c r="N18" i="11"/>
  <c r="N30" i="11" s="1"/>
  <c r="M18" i="11"/>
  <c r="L18" i="11"/>
  <c r="L30" i="11" s="1"/>
  <c r="K18" i="11"/>
  <c r="K30" i="11" s="1"/>
  <c r="J18" i="11"/>
  <c r="J30" i="11" s="1"/>
  <c r="I18" i="11"/>
  <c r="I30" i="11" s="1"/>
  <c r="Q30" i="11" s="1"/>
  <c r="H18" i="11"/>
  <c r="G18" i="11"/>
  <c r="F18" i="11"/>
  <c r="Q17" i="11"/>
  <c r="P16" i="11"/>
  <c r="O16" i="11"/>
  <c r="O29" i="11" s="1"/>
  <c r="N16" i="11"/>
  <c r="M16" i="11"/>
  <c r="M29" i="11" s="1"/>
  <c r="L16" i="11"/>
  <c r="L29" i="11" s="1"/>
  <c r="K16" i="11"/>
  <c r="K29" i="11" s="1"/>
  <c r="J16" i="11"/>
  <c r="J29" i="11" s="1"/>
  <c r="I16" i="11"/>
  <c r="I29" i="11" s="1"/>
  <c r="H16" i="11"/>
  <c r="G16" i="11"/>
  <c r="F16" i="11"/>
  <c r="Q15" i="11"/>
  <c r="P14" i="11"/>
  <c r="P28" i="11" s="1"/>
  <c r="O14" i="11"/>
  <c r="N14" i="11"/>
  <c r="N28" i="11" s="1"/>
  <c r="M14" i="11"/>
  <c r="M28" i="11" s="1"/>
  <c r="L14" i="11"/>
  <c r="L28" i="11" s="1"/>
  <c r="K14" i="11"/>
  <c r="K28" i="11" s="1"/>
  <c r="J14" i="11"/>
  <c r="J28" i="11" s="1"/>
  <c r="I14" i="11"/>
  <c r="H14" i="11"/>
  <c r="G14" i="11"/>
  <c r="F14" i="11"/>
  <c r="Q13" i="11"/>
  <c r="P12" i="11"/>
  <c r="O12" i="11"/>
  <c r="O27" i="11" s="1"/>
  <c r="N12" i="11"/>
  <c r="N27" i="11" s="1"/>
  <c r="M12" i="11"/>
  <c r="M27" i="11" s="1"/>
  <c r="L12" i="11"/>
  <c r="L27" i="11" s="1"/>
  <c r="K12" i="11"/>
  <c r="K27" i="11" s="1"/>
  <c r="J12" i="11"/>
  <c r="J27" i="11" s="1"/>
  <c r="I12" i="11"/>
  <c r="I27" i="11" s="1"/>
  <c r="H12" i="11"/>
  <c r="G12" i="11"/>
  <c r="F12" i="11"/>
  <c r="Q11" i="11"/>
  <c r="Q28" i="11" l="1"/>
  <c r="Q46" i="11"/>
  <c r="G27" i="12"/>
  <c r="H27" i="12" s="1"/>
  <c r="G26" i="12"/>
  <c r="H26" i="12" s="1"/>
  <c r="Q27" i="11"/>
  <c r="Q29" i="11"/>
  <c r="Q31" i="11"/>
  <c r="Q32" i="11" l="1"/>
  <c r="G32" i="10" l="1"/>
  <c r="G31" i="10"/>
  <c r="G30" i="10"/>
  <c r="G29" i="10"/>
  <c r="G28" i="10"/>
  <c r="G27" i="10"/>
  <c r="G26" i="10"/>
  <c r="G25" i="10"/>
  <c r="G24" i="10"/>
  <c r="G23" i="10"/>
  <c r="G22" i="10"/>
  <c r="G21" i="10"/>
  <c r="H37" i="9"/>
  <c r="H36" i="9"/>
  <c r="G36" i="9"/>
  <c r="F36" i="9"/>
  <c r="E36" i="9"/>
  <c r="Q36" i="9" s="1"/>
  <c r="Q35" i="9"/>
  <c r="H35" i="9"/>
  <c r="G35" i="9"/>
  <c r="F35" i="9"/>
  <c r="E35" i="9"/>
  <c r="H34" i="9"/>
  <c r="G34" i="9"/>
  <c r="G37" i="9" s="1"/>
  <c r="F34" i="9"/>
  <c r="F37" i="9" s="1"/>
  <c r="E34" i="9"/>
  <c r="E37" i="9" s="1"/>
  <c r="B32" i="9"/>
  <c r="H25" i="9"/>
  <c r="G25" i="9"/>
  <c r="F25" i="9"/>
  <c r="E25" i="9"/>
  <c r="K24" i="9"/>
  <c r="J24" i="9"/>
  <c r="I24" i="9"/>
  <c r="N23" i="9"/>
  <c r="M23" i="9"/>
  <c r="L23" i="9"/>
  <c r="K23" i="9"/>
  <c r="J23" i="9"/>
  <c r="L22" i="9"/>
  <c r="K22" i="9"/>
  <c r="J22" i="9"/>
  <c r="E16" i="9"/>
  <c r="P15" i="9"/>
  <c r="P24" i="9" s="1"/>
  <c r="O15" i="9"/>
  <c r="O24" i="9" s="1"/>
  <c r="N15" i="9"/>
  <c r="N24" i="9" s="1"/>
  <c r="M15" i="9"/>
  <c r="M24" i="9" s="1"/>
  <c r="L15" i="9"/>
  <c r="L24" i="9" s="1"/>
  <c r="K15" i="9"/>
  <c r="J15" i="9"/>
  <c r="I15" i="9"/>
  <c r="H15" i="9"/>
  <c r="G15" i="9"/>
  <c r="F15" i="9"/>
  <c r="Q14" i="9"/>
  <c r="P13" i="9"/>
  <c r="P23" i="9" s="1"/>
  <c r="O13" i="9"/>
  <c r="O23" i="9" s="1"/>
  <c r="N13" i="9"/>
  <c r="M13" i="9"/>
  <c r="L13" i="9"/>
  <c r="K13" i="9"/>
  <c r="J13" i="9"/>
  <c r="I13" i="9"/>
  <c r="I23" i="9" s="1"/>
  <c r="Q23" i="9" s="1"/>
  <c r="F10" i="10" s="1"/>
  <c r="H13" i="9"/>
  <c r="G13" i="9"/>
  <c r="F13" i="9"/>
  <c r="Q12" i="9"/>
  <c r="P11" i="9"/>
  <c r="P22" i="9" s="1"/>
  <c r="O11" i="9"/>
  <c r="O22" i="9" s="1"/>
  <c r="N11" i="9"/>
  <c r="N22" i="9" s="1"/>
  <c r="M11" i="9"/>
  <c r="M22" i="9" s="1"/>
  <c r="L11" i="9"/>
  <c r="K11" i="9"/>
  <c r="J11" i="9"/>
  <c r="I11" i="9"/>
  <c r="I22" i="9" s="1"/>
  <c r="H11" i="9"/>
  <c r="G11" i="9"/>
  <c r="F11" i="9"/>
  <c r="Q10" i="9"/>
  <c r="Q16" i="9" s="1"/>
  <c r="Q22" i="9" l="1"/>
  <c r="Q24" i="9"/>
  <c r="F11" i="10" s="1"/>
  <c r="Q34" i="9"/>
  <c r="Q37" i="9" s="1"/>
  <c r="F9" i="10" l="1"/>
  <c r="Q25" i="9"/>
  <c r="G33" i="10" l="1"/>
  <c r="G34" i="10" s="1"/>
  <c r="F8" i="10"/>
  <c r="G39" i="10" l="1"/>
  <c r="G38" i="10"/>
  <c r="L48" i="8" l="1"/>
  <c r="K48" i="8"/>
  <c r="G48" i="8"/>
  <c r="H48" i="8" s="1"/>
  <c r="I47" i="8"/>
  <c r="H47" i="8"/>
  <c r="I46" i="8"/>
  <c r="H46" i="8"/>
  <c r="I45" i="8"/>
  <c r="H45" i="8"/>
  <c r="H44" i="8"/>
  <c r="I43" i="8"/>
  <c r="H43" i="8"/>
  <c r="I42" i="8"/>
  <c r="H42" i="8"/>
  <c r="I41" i="8"/>
  <c r="H41" i="8"/>
  <c r="I40" i="8"/>
  <c r="H40" i="8"/>
  <c r="I39" i="8"/>
  <c r="H39" i="8"/>
  <c r="I38" i="8"/>
  <c r="H38" i="8"/>
  <c r="I37" i="8"/>
  <c r="H37" i="8"/>
  <c r="I36" i="8"/>
  <c r="H36" i="8"/>
  <c r="I35" i="8"/>
  <c r="H35" i="8"/>
  <c r="L34" i="8"/>
  <c r="H34" i="8"/>
  <c r="L33" i="8"/>
  <c r="H33" i="8"/>
  <c r="L32" i="8"/>
  <c r="H32" i="8"/>
  <c r="L30" i="8"/>
  <c r="L29" i="8"/>
  <c r="I27" i="8"/>
  <c r="I23" i="8"/>
  <c r="L22" i="8"/>
  <c r="J7" i="8"/>
  <c r="F7" i="8"/>
  <c r="J6" i="8"/>
  <c r="H45" i="7"/>
  <c r="G45" i="7"/>
  <c r="F45" i="7"/>
  <c r="E45" i="7"/>
  <c r="Q45" i="7" s="1"/>
  <c r="H44" i="7"/>
  <c r="G44" i="7"/>
  <c r="Q44" i="7" s="1"/>
  <c r="F44" i="7"/>
  <c r="E44" i="7"/>
  <c r="Q43" i="7"/>
  <c r="H43" i="7"/>
  <c r="G43" i="7"/>
  <c r="F43" i="7"/>
  <c r="E43" i="7"/>
  <c r="H42" i="7"/>
  <c r="G42" i="7"/>
  <c r="F42" i="7"/>
  <c r="Q42" i="7" s="1"/>
  <c r="E42" i="7"/>
  <c r="H41" i="7"/>
  <c r="H46" i="7" s="1"/>
  <c r="G41" i="7"/>
  <c r="G46" i="7" s="1"/>
  <c r="F41" i="7"/>
  <c r="F46" i="7" s="1"/>
  <c r="E41" i="7"/>
  <c r="Q41" i="7" s="1"/>
  <c r="B39" i="7"/>
  <c r="H32" i="7"/>
  <c r="G32" i="7"/>
  <c r="F32" i="7"/>
  <c r="E32" i="7"/>
  <c r="N31" i="7"/>
  <c r="O30" i="7"/>
  <c r="P29" i="7"/>
  <c r="I28" i="7"/>
  <c r="J27" i="7"/>
  <c r="E21" i="7"/>
  <c r="P20" i="7"/>
  <c r="P31" i="7" s="1"/>
  <c r="O20" i="7"/>
  <c r="O31" i="7" s="1"/>
  <c r="N20" i="7"/>
  <c r="M20" i="7"/>
  <c r="M31" i="7" s="1"/>
  <c r="L20" i="7"/>
  <c r="L31" i="7" s="1"/>
  <c r="K20" i="7"/>
  <c r="K31" i="7" s="1"/>
  <c r="J20" i="7"/>
  <c r="J31" i="7" s="1"/>
  <c r="I20" i="7"/>
  <c r="I31" i="7" s="1"/>
  <c r="Q31" i="7" s="1"/>
  <c r="J15" i="8" s="1"/>
  <c r="H20" i="7"/>
  <c r="G20" i="7"/>
  <c r="F20" i="7"/>
  <c r="Q19" i="7"/>
  <c r="P18" i="7"/>
  <c r="P30" i="7" s="1"/>
  <c r="O18" i="7"/>
  <c r="N18" i="7"/>
  <c r="N30" i="7" s="1"/>
  <c r="M18" i="7"/>
  <c r="M30" i="7" s="1"/>
  <c r="L18" i="7"/>
  <c r="L30" i="7" s="1"/>
  <c r="K18" i="7"/>
  <c r="K30" i="7" s="1"/>
  <c r="J18" i="7"/>
  <c r="J30" i="7" s="1"/>
  <c r="I18" i="7"/>
  <c r="I30" i="7" s="1"/>
  <c r="H18" i="7"/>
  <c r="G18" i="7"/>
  <c r="F18" i="7"/>
  <c r="Q17" i="7"/>
  <c r="P16" i="7"/>
  <c r="O16" i="7"/>
  <c r="O29" i="7" s="1"/>
  <c r="N16" i="7"/>
  <c r="N29" i="7" s="1"/>
  <c r="M16" i="7"/>
  <c r="M29" i="7" s="1"/>
  <c r="L16" i="7"/>
  <c r="L29" i="7" s="1"/>
  <c r="K16" i="7"/>
  <c r="K29" i="7" s="1"/>
  <c r="J16" i="7"/>
  <c r="J29" i="7" s="1"/>
  <c r="I16" i="7"/>
  <c r="I29" i="7" s="1"/>
  <c r="Q29" i="7" s="1"/>
  <c r="J13" i="8" s="1"/>
  <c r="H16" i="7"/>
  <c r="G16" i="7"/>
  <c r="F16" i="7"/>
  <c r="Q15" i="7"/>
  <c r="P14" i="7"/>
  <c r="P28" i="7" s="1"/>
  <c r="O14" i="7"/>
  <c r="O28" i="7" s="1"/>
  <c r="N14" i="7"/>
  <c r="N28" i="7" s="1"/>
  <c r="M14" i="7"/>
  <c r="M28" i="7" s="1"/>
  <c r="L14" i="7"/>
  <c r="L28" i="7" s="1"/>
  <c r="K14" i="7"/>
  <c r="K28" i="7" s="1"/>
  <c r="J14" i="7"/>
  <c r="J28" i="7" s="1"/>
  <c r="I14" i="7"/>
  <c r="H14" i="7"/>
  <c r="G14" i="7"/>
  <c r="F14" i="7"/>
  <c r="Q13" i="7"/>
  <c r="P12" i="7"/>
  <c r="P27" i="7" s="1"/>
  <c r="O12" i="7"/>
  <c r="O27" i="7" s="1"/>
  <c r="N12" i="7"/>
  <c r="N27" i="7" s="1"/>
  <c r="M12" i="7"/>
  <c r="M27" i="7" s="1"/>
  <c r="L12" i="7"/>
  <c r="L27" i="7" s="1"/>
  <c r="K12" i="7"/>
  <c r="K27" i="7" s="1"/>
  <c r="J12" i="7"/>
  <c r="I12" i="7"/>
  <c r="I27" i="7" s="1"/>
  <c r="Q27" i="7" s="1"/>
  <c r="H12" i="7"/>
  <c r="G12" i="7"/>
  <c r="F12" i="7"/>
  <c r="Q11" i="7"/>
  <c r="Q21" i="7" s="1"/>
  <c r="H45" i="6"/>
  <c r="G45" i="6"/>
  <c r="F45" i="6"/>
  <c r="E45" i="6"/>
  <c r="Q45" i="6" s="1"/>
  <c r="H44" i="6"/>
  <c r="G44" i="6"/>
  <c r="F44" i="6"/>
  <c r="E44" i="6"/>
  <c r="Q44" i="6" s="1"/>
  <c r="Q43" i="6"/>
  <c r="H43" i="6"/>
  <c r="G43" i="6"/>
  <c r="F43" i="6"/>
  <c r="E43" i="6"/>
  <c r="H42" i="6"/>
  <c r="G42" i="6"/>
  <c r="F42" i="6"/>
  <c r="E42" i="6"/>
  <c r="Q42" i="6" s="1"/>
  <c r="H41" i="6"/>
  <c r="H46" i="6" s="1"/>
  <c r="G41" i="6"/>
  <c r="G46" i="6" s="1"/>
  <c r="F41" i="6"/>
  <c r="F46" i="6" s="1"/>
  <c r="E41" i="6"/>
  <c r="Q41" i="6" s="1"/>
  <c r="Q46" i="6" s="1"/>
  <c r="B39" i="6"/>
  <c r="H32" i="6"/>
  <c r="G32" i="6"/>
  <c r="F32" i="6"/>
  <c r="E32" i="6"/>
  <c r="N31" i="6"/>
  <c r="O30" i="6"/>
  <c r="P29" i="6"/>
  <c r="I28" i="6"/>
  <c r="J27" i="6"/>
  <c r="E21" i="6"/>
  <c r="P20" i="6"/>
  <c r="P31" i="6" s="1"/>
  <c r="O20" i="6"/>
  <c r="O31" i="6" s="1"/>
  <c r="N20" i="6"/>
  <c r="M20" i="6"/>
  <c r="M31" i="6" s="1"/>
  <c r="L20" i="6"/>
  <c r="L31" i="6" s="1"/>
  <c r="K20" i="6"/>
  <c r="K31" i="6" s="1"/>
  <c r="J20" i="6"/>
  <c r="J31" i="6" s="1"/>
  <c r="I20" i="6"/>
  <c r="I31" i="6" s="1"/>
  <c r="H20" i="6"/>
  <c r="G20" i="6"/>
  <c r="F20" i="6"/>
  <c r="Q19" i="6"/>
  <c r="P18" i="6"/>
  <c r="P30" i="6" s="1"/>
  <c r="O18" i="6"/>
  <c r="N18" i="6"/>
  <c r="N30" i="6" s="1"/>
  <c r="M18" i="6"/>
  <c r="M30" i="6" s="1"/>
  <c r="L18" i="6"/>
  <c r="L30" i="6" s="1"/>
  <c r="K18" i="6"/>
  <c r="K30" i="6" s="1"/>
  <c r="J18" i="6"/>
  <c r="J30" i="6" s="1"/>
  <c r="I18" i="6"/>
  <c r="I30" i="6" s="1"/>
  <c r="H18" i="6"/>
  <c r="G18" i="6"/>
  <c r="F18" i="6"/>
  <c r="Q17" i="6"/>
  <c r="P16" i="6"/>
  <c r="O16" i="6"/>
  <c r="O29" i="6" s="1"/>
  <c r="N16" i="6"/>
  <c r="N29" i="6" s="1"/>
  <c r="M16" i="6"/>
  <c r="M29" i="6" s="1"/>
  <c r="L16" i="6"/>
  <c r="L29" i="6" s="1"/>
  <c r="K16" i="6"/>
  <c r="K29" i="6" s="1"/>
  <c r="J16" i="6"/>
  <c r="J29" i="6" s="1"/>
  <c r="I16" i="6"/>
  <c r="I29" i="6" s="1"/>
  <c r="H16" i="6"/>
  <c r="G16" i="6"/>
  <c r="F16" i="6"/>
  <c r="Q15" i="6"/>
  <c r="P14" i="6"/>
  <c r="P28" i="6" s="1"/>
  <c r="O14" i="6"/>
  <c r="O28" i="6" s="1"/>
  <c r="N14" i="6"/>
  <c r="N28" i="6" s="1"/>
  <c r="M14" i="6"/>
  <c r="M28" i="6" s="1"/>
  <c r="L14" i="6"/>
  <c r="L28" i="6" s="1"/>
  <c r="K14" i="6"/>
  <c r="K28" i="6" s="1"/>
  <c r="J14" i="6"/>
  <c r="J28" i="6" s="1"/>
  <c r="I14" i="6"/>
  <c r="H14" i="6"/>
  <c r="G14" i="6"/>
  <c r="F14" i="6"/>
  <c r="Q13" i="6"/>
  <c r="P12" i="6"/>
  <c r="P27" i="6" s="1"/>
  <c r="O12" i="6"/>
  <c r="O27" i="6" s="1"/>
  <c r="N12" i="6"/>
  <c r="N27" i="6" s="1"/>
  <c r="M12" i="6"/>
  <c r="M27" i="6" s="1"/>
  <c r="L12" i="6"/>
  <c r="L27" i="6" s="1"/>
  <c r="K12" i="6"/>
  <c r="K27" i="6" s="1"/>
  <c r="J12" i="6"/>
  <c r="I12" i="6"/>
  <c r="I27" i="6" s="1"/>
  <c r="H12" i="6"/>
  <c r="G12" i="6"/>
  <c r="F12" i="6"/>
  <c r="Q11" i="6"/>
  <c r="Q21" i="6" s="1"/>
  <c r="Q28" i="7" l="1"/>
  <c r="J12" i="8" s="1"/>
  <c r="J11" i="8"/>
  <c r="Q27" i="6"/>
  <c r="Q29" i="6"/>
  <c r="F13" i="8" s="1"/>
  <c r="F27" i="8" s="1"/>
  <c r="Q31" i="6"/>
  <c r="F15" i="8" s="1"/>
  <c r="F30" i="8" s="1"/>
  <c r="G30" i="8" s="1"/>
  <c r="H30" i="8" s="1"/>
  <c r="Q46" i="7"/>
  <c r="Q30" i="7"/>
  <c r="J14" i="8" s="1"/>
  <c r="Q28" i="6"/>
  <c r="F12" i="8" s="1"/>
  <c r="L31" i="8"/>
  <c r="L49" i="8" s="1"/>
  <c r="L50" i="8" s="1"/>
  <c r="Q30" i="6"/>
  <c r="F14" i="8" s="1"/>
  <c r="F29" i="8" s="1"/>
  <c r="G29" i="8" s="1"/>
  <c r="H29" i="8" s="1"/>
  <c r="E46" i="6"/>
  <c r="E46" i="7"/>
  <c r="F11" i="8" l="1"/>
  <c r="Q32" i="6"/>
  <c r="Q32" i="7"/>
  <c r="J10" i="8"/>
  <c r="F10" i="8" l="1"/>
  <c r="H22" i="8"/>
  <c r="H31" i="8" s="1"/>
  <c r="H49" i="8" s="1"/>
  <c r="H50" i="8" s="1"/>
  <c r="F22" i="8"/>
  <c r="G54" i="8" l="1"/>
  <c r="H54" i="8" s="1"/>
  <c r="G53" i="8"/>
  <c r="H53" i="8" s="1"/>
  <c r="L33" i="4" l="1"/>
  <c r="H33" i="4"/>
  <c r="I32" i="4"/>
  <c r="H32" i="4"/>
  <c r="I31" i="4"/>
  <c r="H31" i="4"/>
  <c r="I30" i="4"/>
  <c r="H30" i="4"/>
  <c r="I29" i="4"/>
  <c r="H29" i="4"/>
  <c r="I28" i="4"/>
  <c r="H28" i="4"/>
  <c r="L27" i="4"/>
  <c r="H27" i="4"/>
  <c r="J25" i="4"/>
  <c r="K25" i="4" s="1"/>
  <c r="L25" i="4" s="1"/>
  <c r="J24" i="4"/>
  <c r="K24" i="4" s="1"/>
  <c r="L24" i="4" s="1"/>
  <c r="I23" i="4"/>
  <c r="J22" i="4"/>
  <c r="I21" i="4"/>
  <c r="J20" i="4"/>
  <c r="I17" i="4"/>
  <c r="J7" i="4"/>
  <c r="H46" i="3"/>
  <c r="G46" i="3"/>
  <c r="F46" i="3"/>
  <c r="E46" i="3"/>
  <c r="Q45" i="3"/>
  <c r="Q44" i="3"/>
  <c r="Q43" i="3"/>
  <c r="Q42" i="3"/>
  <c r="Q41" i="3"/>
  <c r="Q46" i="3" s="1"/>
  <c r="B39" i="3"/>
  <c r="H32" i="3"/>
  <c r="G32" i="3"/>
  <c r="F32" i="3"/>
  <c r="E32" i="3"/>
  <c r="M31" i="3"/>
  <c r="J31" i="3"/>
  <c r="N30" i="3"/>
  <c r="K30" i="3"/>
  <c r="O29" i="3"/>
  <c r="M29" i="3"/>
  <c r="L29" i="3"/>
  <c r="P28" i="3"/>
  <c r="N28" i="3"/>
  <c r="M28" i="3"/>
  <c r="O27" i="3"/>
  <c r="N27" i="3"/>
  <c r="E21" i="3"/>
  <c r="P20" i="3"/>
  <c r="P31" i="3" s="1"/>
  <c r="O20" i="3"/>
  <c r="O31" i="3" s="1"/>
  <c r="N20" i="3"/>
  <c r="N31" i="3" s="1"/>
  <c r="M20" i="3"/>
  <c r="L20" i="3"/>
  <c r="L31" i="3" s="1"/>
  <c r="K20" i="3"/>
  <c r="K31" i="3" s="1"/>
  <c r="J20" i="3"/>
  <c r="I20" i="3"/>
  <c r="I31" i="3" s="1"/>
  <c r="H20" i="3"/>
  <c r="G20" i="3"/>
  <c r="F20" i="3"/>
  <c r="Q19" i="3"/>
  <c r="P18" i="3"/>
  <c r="P30" i="3" s="1"/>
  <c r="O18" i="3"/>
  <c r="O30" i="3" s="1"/>
  <c r="N18" i="3"/>
  <c r="M18" i="3"/>
  <c r="M30" i="3" s="1"/>
  <c r="L18" i="3"/>
  <c r="L30" i="3" s="1"/>
  <c r="K18" i="3"/>
  <c r="J18" i="3"/>
  <c r="J30" i="3" s="1"/>
  <c r="I18" i="3"/>
  <c r="I30" i="3" s="1"/>
  <c r="H18" i="3"/>
  <c r="G18" i="3"/>
  <c r="F18" i="3"/>
  <c r="Q17" i="3"/>
  <c r="P16" i="3"/>
  <c r="P29" i="3" s="1"/>
  <c r="O16" i="3"/>
  <c r="N16" i="3"/>
  <c r="N29" i="3" s="1"/>
  <c r="M16" i="3"/>
  <c r="L16" i="3"/>
  <c r="K16" i="3"/>
  <c r="K29" i="3" s="1"/>
  <c r="J16" i="3"/>
  <c r="J29" i="3" s="1"/>
  <c r="I16" i="3"/>
  <c r="I29" i="3" s="1"/>
  <c r="H16" i="3"/>
  <c r="G16" i="3"/>
  <c r="F16" i="3"/>
  <c r="Q15" i="3"/>
  <c r="P14" i="3"/>
  <c r="O14" i="3"/>
  <c r="O28" i="3" s="1"/>
  <c r="N14" i="3"/>
  <c r="M14" i="3"/>
  <c r="L14" i="3"/>
  <c r="L28" i="3" s="1"/>
  <c r="K14" i="3"/>
  <c r="K28" i="3" s="1"/>
  <c r="J14" i="3"/>
  <c r="J28" i="3" s="1"/>
  <c r="I14" i="3"/>
  <c r="I28" i="3" s="1"/>
  <c r="H14" i="3"/>
  <c r="G14" i="3"/>
  <c r="F14" i="3"/>
  <c r="Q13" i="3"/>
  <c r="P12" i="3"/>
  <c r="P27" i="3" s="1"/>
  <c r="O12" i="3"/>
  <c r="N12" i="3"/>
  <c r="M12" i="3"/>
  <c r="M27" i="3" s="1"/>
  <c r="L12" i="3"/>
  <c r="L27" i="3" s="1"/>
  <c r="K12" i="3"/>
  <c r="K27" i="3" s="1"/>
  <c r="J12" i="3"/>
  <c r="J27" i="3" s="1"/>
  <c r="I12" i="3"/>
  <c r="I27" i="3" s="1"/>
  <c r="H12" i="3"/>
  <c r="G12" i="3"/>
  <c r="F12" i="3"/>
  <c r="Q11" i="3"/>
  <c r="Q21" i="3" s="1"/>
  <c r="H46" i="2"/>
  <c r="G46" i="2"/>
  <c r="F46" i="2"/>
  <c r="E46" i="2"/>
  <c r="Q45" i="2"/>
  <c r="Q44" i="2"/>
  <c r="Q43" i="2"/>
  <c r="Q42" i="2"/>
  <c r="Q41" i="2"/>
  <c r="B39" i="2"/>
  <c r="H32" i="2"/>
  <c r="G32" i="2"/>
  <c r="F32" i="2"/>
  <c r="E32" i="2"/>
  <c r="O30" i="2"/>
  <c r="P29" i="2"/>
  <c r="K29" i="2"/>
  <c r="I29" i="2"/>
  <c r="M28" i="2"/>
  <c r="L28" i="2"/>
  <c r="J28" i="2"/>
  <c r="I28" i="2"/>
  <c r="N27" i="2"/>
  <c r="K27" i="2"/>
  <c r="J27" i="2"/>
  <c r="E21" i="2"/>
  <c r="P20" i="2"/>
  <c r="P31" i="2" s="1"/>
  <c r="O20" i="2"/>
  <c r="O31" i="2" s="1"/>
  <c r="N20" i="2"/>
  <c r="N31" i="2" s="1"/>
  <c r="M20" i="2"/>
  <c r="M31" i="2" s="1"/>
  <c r="L20" i="2"/>
  <c r="L31" i="2" s="1"/>
  <c r="K20" i="2"/>
  <c r="K31" i="2" s="1"/>
  <c r="J20" i="2"/>
  <c r="J31" i="2" s="1"/>
  <c r="I20" i="2"/>
  <c r="I31" i="2" s="1"/>
  <c r="H20" i="2"/>
  <c r="G20" i="2"/>
  <c r="F20" i="2"/>
  <c r="Q19" i="2"/>
  <c r="P18" i="2"/>
  <c r="P30" i="2" s="1"/>
  <c r="O18" i="2"/>
  <c r="N18" i="2"/>
  <c r="N30" i="2" s="1"/>
  <c r="M18" i="2"/>
  <c r="M30" i="2" s="1"/>
  <c r="L18" i="2"/>
  <c r="L30" i="2" s="1"/>
  <c r="K18" i="2"/>
  <c r="K30" i="2" s="1"/>
  <c r="J18" i="2"/>
  <c r="J30" i="2" s="1"/>
  <c r="I18" i="2"/>
  <c r="I30" i="2" s="1"/>
  <c r="H18" i="2"/>
  <c r="G18" i="2"/>
  <c r="F18" i="2"/>
  <c r="Q17" i="2"/>
  <c r="P16" i="2"/>
  <c r="O16" i="2"/>
  <c r="O29" i="2" s="1"/>
  <c r="N16" i="2"/>
  <c r="N29" i="2" s="1"/>
  <c r="M16" i="2"/>
  <c r="M29" i="2" s="1"/>
  <c r="L16" i="2"/>
  <c r="L29" i="2" s="1"/>
  <c r="K16" i="2"/>
  <c r="J16" i="2"/>
  <c r="J29" i="2" s="1"/>
  <c r="I16" i="2"/>
  <c r="H16" i="2"/>
  <c r="G16" i="2"/>
  <c r="F16" i="2"/>
  <c r="Q15" i="2"/>
  <c r="P14" i="2"/>
  <c r="P28" i="2" s="1"/>
  <c r="O14" i="2"/>
  <c r="O28" i="2" s="1"/>
  <c r="N14" i="2"/>
  <c r="N28" i="2" s="1"/>
  <c r="M14" i="2"/>
  <c r="L14" i="2"/>
  <c r="K14" i="2"/>
  <c r="K28" i="2" s="1"/>
  <c r="J14" i="2"/>
  <c r="I14" i="2"/>
  <c r="H14" i="2"/>
  <c r="G14" i="2"/>
  <c r="F14" i="2"/>
  <c r="Q13" i="2"/>
  <c r="P12" i="2"/>
  <c r="P27" i="2" s="1"/>
  <c r="O12" i="2"/>
  <c r="O27" i="2" s="1"/>
  <c r="N12" i="2"/>
  <c r="M12" i="2"/>
  <c r="M27" i="2" s="1"/>
  <c r="L12" i="2"/>
  <c r="L27" i="2" s="1"/>
  <c r="K12" i="2"/>
  <c r="J12" i="2"/>
  <c r="I12" i="2"/>
  <c r="I27" i="2" s="1"/>
  <c r="H12" i="2"/>
  <c r="G12" i="2"/>
  <c r="F12" i="2"/>
  <c r="Q11" i="2"/>
  <c r="L20" i="4" l="1"/>
  <c r="L22" i="4"/>
  <c r="Q46" i="2"/>
  <c r="Q21" i="2"/>
  <c r="Q28" i="3"/>
  <c r="J11" i="4" s="1"/>
  <c r="Q27" i="2"/>
  <c r="Q29" i="2"/>
  <c r="Q30" i="3"/>
  <c r="J12" i="4" s="1"/>
  <c r="Q27" i="3"/>
  <c r="Q29" i="3"/>
  <c r="Q31" i="3"/>
  <c r="J13" i="4" s="1"/>
  <c r="Q30" i="2"/>
  <c r="F12" i="4" s="1"/>
  <c r="F24" i="4" s="1"/>
  <c r="G24" i="4" s="1"/>
  <c r="H24" i="4" s="1"/>
  <c r="Q28" i="2"/>
  <c r="F11" i="4" s="1"/>
  <c r="Q31" i="2"/>
  <c r="F13" i="4" s="1"/>
  <c r="F25" i="4" s="1"/>
  <c r="G25" i="4" s="1"/>
  <c r="H25" i="4" s="1"/>
  <c r="F22" i="4" l="1"/>
  <c r="H22" i="4" s="1"/>
  <c r="L26" i="4"/>
  <c r="L34" i="4" s="1"/>
  <c r="L35" i="4" s="1"/>
  <c r="J10" i="4"/>
  <c r="J9" i="4" s="1"/>
  <c r="Q32" i="3"/>
  <c r="F10" i="4"/>
  <c r="Q32" i="2"/>
  <c r="F20" i="4" l="1"/>
  <c r="H20" i="4" s="1"/>
  <c r="H26" i="4" s="1"/>
  <c r="H34" i="4" s="1"/>
  <c r="H35" i="4" s="1"/>
  <c r="F9" i="4"/>
  <c r="G39" i="4" l="1"/>
  <c r="H39" i="4" s="1"/>
  <c r="G38" i="4"/>
  <c r="H3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作成者</author>
  </authors>
  <commentList>
    <comment ref="F10" authorId="0" shapeId="0" xr:uid="{2DBB8B30-A86A-4872-BC67-D5457832341E}">
      <text>
        <r>
          <rPr>
            <sz val="20"/>
            <color indexed="81"/>
            <rFont val="MS P ゴシック"/>
            <family val="3"/>
            <charset val="128"/>
          </rPr>
          <t>シート「算定児童数」の（２）平均児童数の数字を組み込んでいます。
※
シート「算定児童数」の（３）を活用されている場合は、（３）平均児童数の数字を転記ください。</t>
        </r>
      </text>
    </comment>
    <comment ref="F31" authorId="1" shapeId="0" xr:uid="{190A06A5-1CCF-4CA4-BA3A-5B6FCAEF1A6A}">
      <text>
        <r>
          <rPr>
            <sz val="20"/>
            <color indexed="81"/>
            <rFont val="ＭＳ Ｐゴシック"/>
            <family val="3"/>
            <charset val="128"/>
          </rPr>
          <t>加算算定上の「加配人数」を入力</t>
        </r>
      </text>
    </comment>
    <comment ref="C32" authorId="1" shapeId="0" xr:uid="{CA192136-7B96-4180-9504-4CCAB63390AC}">
      <text>
        <r>
          <rPr>
            <sz val="20"/>
            <color indexed="81"/>
            <rFont val="MS P ゴシック"/>
            <family val="3"/>
            <charset val="128"/>
          </rPr>
          <t>A：配置であること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ヤスイ</author>
    <author>作成者</author>
  </authors>
  <commentList>
    <comment ref="F11" authorId="0" shapeId="0" xr:uid="{34958B10-E807-4303-A536-629B0CBB0DBA}">
      <text>
        <r>
          <rPr>
            <sz val="20"/>
            <color indexed="81"/>
            <rFont val="MS P ゴシック"/>
            <family val="3"/>
            <charset val="128"/>
          </rPr>
          <t>シート「算定児童数」の（２）平均児童数の数字を組み込んでいます。
※
シート「算定児童数」の（３）を活用されている場合は、（３）平均児童数の数字を転記ください。</t>
        </r>
      </text>
    </comment>
    <comment ref="F37" authorId="1" shapeId="0" xr:uid="{0A156FAE-1BEB-4BD9-9B47-B2918C6971D4}">
      <text>
        <r>
          <rPr>
            <sz val="20"/>
            <color indexed="81"/>
            <rFont val="ＭＳ Ｐゴシック"/>
            <family val="3"/>
            <charset val="128"/>
          </rPr>
          <t>加算算定上の「加配人数」を入力</t>
        </r>
      </text>
    </comment>
    <comment ref="C44" authorId="1" shapeId="0" xr:uid="{12C4ABF7-2DB9-4570-8D6A-2460FF43D868}">
      <text>
        <r>
          <rPr>
            <sz val="20"/>
            <color indexed="81"/>
            <rFont val="MS P ゴシック"/>
            <family val="3"/>
            <charset val="128"/>
          </rPr>
          <t>A「配置」であること</t>
        </r>
      </text>
    </comment>
    <comment ref="F46" authorId="1" shapeId="0" xr:uid="{3A37429D-B9E0-4D63-8B01-325BB682F5D9}">
      <text>
        <r>
          <rPr>
            <sz val="20"/>
            <color indexed="81"/>
            <rFont val="MS P ゴシック"/>
            <family val="3"/>
            <charset val="128"/>
          </rPr>
          <t>「必要代替保育教諭等数－配置代替保育教諭等数」の値を入力</t>
        </r>
      </text>
    </comment>
    <comment ref="F47" authorId="1" shapeId="0" xr:uid="{2C6AB0C7-342B-42F3-9639-E6358D1BAAE2}">
      <text>
        <r>
          <rPr>
            <sz val="20"/>
            <color indexed="81"/>
            <rFont val="MS P ゴシック"/>
            <family val="3"/>
            <charset val="128"/>
          </rPr>
          <t>「必要保育教諭等数－配置保育教諭等数」の値を入力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ヤスイ</author>
    <author>作成者</author>
  </authors>
  <commentList>
    <comment ref="F9" authorId="0" shapeId="0" xr:uid="{DD21CE4A-9F98-4607-9703-CEE321E90578}">
      <text>
        <r>
          <rPr>
            <sz val="20"/>
            <color indexed="81"/>
            <rFont val="MS P ゴシック"/>
            <family val="3"/>
            <charset val="128"/>
          </rPr>
          <t>シート「算定児童数」の（２）平均児童数の数字を組み込んでいます。
※
シート「算定児童数」の（３）を活用されている場合は、（３）平均児童数の数字を転記ください。</t>
        </r>
      </text>
    </comment>
    <comment ref="F22" authorId="1" shapeId="0" xr:uid="{B0E3D30E-93A2-421A-89A1-4AE2338FB646}">
      <text>
        <r>
          <rPr>
            <sz val="20"/>
            <color indexed="81"/>
            <rFont val="MS P ゴシック"/>
            <family val="3"/>
            <charset val="128"/>
          </rPr>
          <t>加算算定上の「加配人数」を入力</t>
        </r>
      </text>
    </comment>
    <comment ref="C29" authorId="1" shapeId="0" xr:uid="{47CD67D4-E752-4CB6-818C-A31D7E87CCFA}">
      <text>
        <r>
          <rPr>
            <sz val="20"/>
            <color indexed="81"/>
            <rFont val="MS P ゴシック"/>
            <family val="3"/>
            <charset val="128"/>
          </rPr>
          <t>A:配置を受けていること</t>
        </r>
      </text>
    </comment>
    <comment ref="F31" authorId="1" shapeId="0" xr:uid="{D700AA9A-002C-470F-B58F-8BA5C1E413BE}">
      <text>
        <r>
          <rPr>
            <sz val="20"/>
            <color indexed="81"/>
            <rFont val="MS P ゴシック"/>
            <family val="3"/>
            <charset val="128"/>
          </rPr>
          <t>「必要教員数－配置教員数」
の値を入力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0946792B-D935-4D6E-9896-799C49C38A4B}">
      <text>
        <r>
          <rPr>
            <sz val="20"/>
            <color indexed="81"/>
            <rFont val="MS P ゴシック"/>
            <family val="3"/>
            <charset val="128"/>
          </rPr>
          <t>A「配置」であること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1" authorId="0" shapeId="0" xr:uid="{26340406-4B0E-485B-A245-AAE078A8A47F}">
      <text>
        <r>
          <rPr>
            <sz val="20"/>
            <color indexed="81"/>
            <rFont val="MS P ゴシック"/>
            <family val="3"/>
            <charset val="128"/>
          </rPr>
          <t>A「配置」であること</t>
        </r>
      </text>
    </comment>
  </commentList>
</comments>
</file>

<file path=xl/sharedStrings.xml><?xml version="1.0" encoding="utf-8"?>
<sst xmlns="http://schemas.openxmlformats.org/spreadsheetml/2006/main" count="663" uniqueCount="152">
  <si>
    <t>平均年齢別児童数計算表</t>
    <rPh sb="0" eb="2">
      <t>ヘイキン</t>
    </rPh>
    <rPh sb="2" eb="5">
      <t>ネンレイベツ</t>
    </rPh>
    <rPh sb="5" eb="8">
      <t>ジドウスウ</t>
    </rPh>
    <rPh sb="8" eb="11">
      <t>ケイサンヒョウ</t>
    </rPh>
    <phoneticPr fontId="4"/>
  </si>
  <si>
    <t>施設・事業所名</t>
    <rPh sb="0" eb="2">
      <t>シセツ</t>
    </rPh>
    <rPh sb="3" eb="6">
      <t>ジギョウショ</t>
    </rPh>
    <rPh sb="6" eb="7">
      <t>メイ</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</si>
  <si>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</si>
  <si>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</si>
  <si>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r>
      <t>（１）</t>
    </r>
    <r>
      <rPr>
        <b/>
        <sz val="14"/>
        <color rgb="FFFF0000"/>
        <rFont val="游ゴシック"/>
        <family val="3"/>
        <charset val="128"/>
        <scheme val="minor"/>
      </rPr>
      <t>令和５年度</t>
    </r>
    <r>
      <rPr>
        <b/>
        <sz val="14"/>
        <rFont val="游ゴシック"/>
        <family val="3"/>
        <charset val="128"/>
        <scheme val="minor"/>
      </rPr>
      <t>実績</t>
    </r>
    <phoneticPr fontId="4"/>
  </si>
  <si>
    <t>５年度</t>
    <rPh sb="1" eb="3">
      <t>ネンド</t>
    </rPh>
    <phoneticPr fontId="4"/>
  </si>
  <si>
    <t>平均
児童数</t>
    <rPh sb="0" eb="2">
      <t>ヘイキン</t>
    </rPh>
    <rPh sb="3" eb="6">
      <t>ジドウスウ</t>
    </rPh>
    <phoneticPr fontId="4"/>
  </si>
  <si>
    <t>実績</t>
    <rPh sb="0" eb="2">
      <t>ジッセキ</t>
    </rPh>
    <phoneticPr fontId="4"/>
  </si>
  <si>
    <t>４歳以上児</t>
    <rPh sb="1" eb="2">
      <t>サイ</t>
    </rPh>
    <rPh sb="4" eb="5">
      <t>ジ</t>
    </rPh>
    <phoneticPr fontId="4"/>
  </si>
  <si>
    <t>児童数</t>
    <rPh sb="0" eb="3">
      <t>ジドウスウ</t>
    </rPh>
    <phoneticPr fontId="4"/>
  </si>
  <si>
    <t>伸び率</t>
    <rPh sb="0" eb="1">
      <t>ノ</t>
    </rPh>
    <rPh sb="2" eb="3">
      <t>リツ</t>
    </rPh>
    <phoneticPr fontId="4"/>
  </si>
  <si>
    <t xml:space="preserve"> </t>
    <phoneticPr fontId="4"/>
  </si>
  <si>
    <t>３歳児</t>
    <rPh sb="1" eb="3">
      <t>サイジ</t>
    </rPh>
    <phoneticPr fontId="4"/>
  </si>
  <si>
    <r>
      <t xml:space="preserve">うち満３歳児
</t>
    </r>
    <r>
      <rPr>
        <sz val="8"/>
        <color theme="1"/>
        <rFont val="游ゴシック"/>
        <family val="3"/>
        <charset val="128"/>
        <scheme val="minor"/>
      </rPr>
      <t>（認定こども園のみ）</t>
    </r>
    <rPh sb="2" eb="3">
      <t>マン</t>
    </rPh>
    <rPh sb="4" eb="6">
      <t>サイジ</t>
    </rPh>
    <rPh sb="8" eb="10">
      <t>ニン</t>
    </rPh>
    <phoneticPr fontId="4"/>
  </si>
  <si>
    <t>１，２歳児</t>
    <rPh sb="3" eb="5">
      <t>サイジ</t>
    </rPh>
    <phoneticPr fontId="4"/>
  </si>
  <si>
    <t>０歳児</t>
    <rPh sb="1" eb="3">
      <t>サイジ</t>
    </rPh>
    <phoneticPr fontId="4"/>
  </si>
  <si>
    <t>合計</t>
    <rPh sb="0" eb="2">
      <t>ゴウケイ</t>
    </rPh>
    <phoneticPr fontId="4"/>
  </si>
  <si>
    <r>
      <t>（２）前年実績による</t>
    </r>
    <r>
      <rPr>
        <b/>
        <sz val="14"/>
        <color rgb="FFFF0000"/>
        <rFont val="游ゴシック"/>
        <family val="3"/>
        <charset val="128"/>
        <scheme val="minor"/>
      </rPr>
      <t>令和６年度</t>
    </r>
    <r>
      <rPr>
        <b/>
        <sz val="14"/>
        <rFont val="游ゴシック"/>
        <family val="3"/>
        <charset val="128"/>
        <scheme val="minor"/>
      </rPr>
      <t>見込み年齢別平均児童数</t>
    </r>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</si>
  <si>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６年度</t>
    <rPh sb="1" eb="3">
      <t>ネンド</t>
    </rPh>
    <phoneticPr fontId="4"/>
  </si>
  <si>
    <t>見込み（４月実績×（１）で算出された伸び率）</t>
    <rPh sb="0" eb="2">
      <t>ミコ</t>
    </rPh>
    <phoneticPr fontId="4"/>
  </si>
  <si>
    <r>
      <t xml:space="preserve">うち満３歳児
</t>
    </r>
    <r>
      <rPr>
        <sz val="8"/>
        <color theme="1"/>
        <rFont val="游ゴシック"/>
        <family val="3"/>
        <charset val="128"/>
        <scheme val="minor"/>
      </rPr>
      <t>（認定こども園のみ）</t>
    </r>
    <rPh sb="2" eb="3">
      <t>マン</t>
    </rPh>
    <rPh sb="4" eb="6">
      <t>サイジ</t>
    </rPh>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</si>
  <si>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</si>
  <si>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</si>
  <si>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rPh sb="0" eb="2">
      <t>ミコ</t>
    </rPh>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</si>
  <si>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</si>
  <si>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</si>
  <si>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平均年齢別児童数計算表（分園用）</t>
    <rPh sb="0" eb="2">
      <t>ヘイキン</t>
    </rPh>
    <rPh sb="2" eb="5">
      <t>ネンレイベツ</t>
    </rPh>
    <rPh sb="5" eb="8">
      <t>ジドウスウ</t>
    </rPh>
    <rPh sb="8" eb="11">
      <t>ケイサンヒョウ</t>
    </rPh>
    <rPh sb="12" eb="13">
      <t>ブン</t>
    </rPh>
    <rPh sb="13" eb="14">
      <t>エン</t>
    </rPh>
    <rPh sb="14" eb="15">
      <t>ヨウ</t>
    </rPh>
    <phoneticPr fontId="4"/>
  </si>
  <si>
    <t>処遇改善等加算Ⅱ　加算対象職員数計算表（保育所）</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rPh sb="20" eb="23">
      <t>ホイクショ</t>
    </rPh>
    <phoneticPr fontId="4"/>
  </si>
  <si>
    <t>0．基礎情報</t>
    <rPh sb="2" eb="4">
      <t>キソ</t>
    </rPh>
    <rPh sb="4" eb="6">
      <t>ジョウホウ</t>
    </rPh>
    <phoneticPr fontId="4"/>
  </si>
  <si>
    <t>選択項目</t>
    <rPh sb="0" eb="2">
      <t>センタク</t>
    </rPh>
    <rPh sb="2" eb="4">
      <t>コウモク</t>
    </rPh>
    <phoneticPr fontId="4"/>
  </si>
  <si>
    <t>入力項目</t>
    <rPh sb="0" eb="2">
      <t>ニュウリョク</t>
    </rPh>
    <rPh sb="2" eb="4">
      <t>コウモク</t>
    </rPh>
    <phoneticPr fontId="4"/>
  </si>
  <si>
    <t>分園の有無</t>
    <rPh sb="0" eb="2">
      <t>ブンエン</t>
    </rPh>
    <rPh sb="3" eb="5">
      <t>ウム</t>
    </rPh>
    <phoneticPr fontId="4"/>
  </si>
  <si>
    <t>　</t>
  </si>
  <si>
    <t>本園分を
記入</t>
    <rPh sb="0" eb="1">
      <t>ホン</t>
    </rPh>
    <rPh sb="1" eb="2">
      <t>エン</t>
    </rPh>
    <rPh sb="2" eb="3">
      <t>ブン</t>
    </rPh>
    <rPh sb="5" eb="7">
      <t>キニュウ</t>
    </rPh>
    <phoneticPr fontId="4"/>
  </si>
  <si>
    <t>利用定員数</t>
    <rPh sb="0" eb="2">
      <t>リヨウ</t>
    </rPh>
    <rPh sb="2" eb="4">
      <t>テイイン</t>
    </rPh>
    <rPh sb="4" eb="5">
      <t>スウ</t>
    </rPh>
    <phoneticPr fontId="4"/>
  </si>
  <si>
    <t>年齢別児童数</t>
    <rPh sb="0" eb="3">
      <t>ネンレイベツ</t>
    </rPh>
    <rPh sb="3" eb="6">
      <t>ジドウスウ</t>
    </rPh>
    <phoneticPr fontId="4"/>
  </si>
  <si>
    <t>４歳児以上児</t>
    <rPh sb="1" eb="3">
      <t>サイジ</t>
    </rPh>
    <rPh sb="3" eb="5">
      <t>イジョウ</t>
    </rPh>
    <rPh sb="5" eb="6">
      <t>ジ</t>
    </rPh>
    <phoneticPr fontId="4"/>
  </si>
  <si>
    <t>３歳児</t>
    <rPh sb="1" eb="2">
      <t>サイ</t>
    </rPh>
    <rPh sb="2" eb="3">
      <t>ジ</t>
    </rPh>
    <phoneticPr fontId="4"/>
  </si>
  <si>
    <t>１、２歳児</t>
    <rPh sb="3" eb="5">
      <t>サイジ</t>
    </rPh>
    <phoneticPr fontId="4"/>
  </si>
  <si>
    <t>※</t>
    <phoneticPr fontId="4"/>
  </si>
  <si>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4"/>
  </si>
  <si>
    <t>１．加算対象人数の基礎となる職員数（人）</t>
    <rPh sb="2" eb="4">
      <t>カサン</t>
    </rPh>
    <rPh sb="4" eb="6">
      <t>タイショウ</t>
    </rPh>
    <rPh sb="6" eb="8">
      <t>ニンズウ</t>
    </rPh>
    <rPh sb="9" eb="11">
      <t>キソ</t>
    </rPh>
    <rPh sb="14" eb="17">
      <t>ショクインスウ</t>
    </rPh>
    <rPh sb="18" eb="19">
      <t>ニン</t>
    </rPh>
    <phoneticPr fontId="4"/>
  </si>
  <si>
    <t>本園分</t>
    <rPh sb="0" eb="1">
      <t>ホン</t>
    </rPh>
    <rPh sb="1" eb="2">
      <t>エン</t>
    </rPh>
    <rPh sb="2" eb="3">
      <t>ブン</t>
    </rPh>
    <phoneticPr fontId="4"/>
  </si>
  <si>
    <t>選択
項目</t>
    <rPh sb="0" eb="2">
      <t>センタク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</si>
  <si>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</si>
  <si>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</si>
  <si>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</si>
  <si>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t>4歳以上児</t>
    <rPh sb="1" eb="4">
      <t>サイイジョウ</t>
    </rPh>
    <rPh sb="2" eb="4">
      <t>イジョウ</t>
    </rPh>
    <rPh sb="4" eb="5">
      <t>ジ</t>
    </rPh>
    <phoneticPr fontId="4"/>
  </si>
  <si>
    <t xml:space="preserve"> 4歳以上児配置改善加算</t>
    <rPh sb="2" eb="5">
      <t>サイイジョウ</t>
    </rPh>
    <rPh sb="5" eb="6">
      <t>ジ</t>
    </rPh>
    <rPh sb="6" eb="8">
      <t>ハイチ</t>
    </rPh>
    <rPh sb="8" eb="10">
      <t>カイゼン</t>
    </rPh>
    <rPh sb="10" eb="12">
      <t>カサン</t>
    </rPh>
    <phoneticPr fontId="24"/>
  </si>
  <si>
    <t>3歳児</t>
    <rPh sb="1" eb="3">
      <t>サイジ</t>
    </rPh>
    <phoneticPr fontId="4"/>
  </si>
  <si>
    <t xml:space="preserve">  3歳児配置改善加算</t>
    <rPh sb="3" eb="5">
      <t>サイジ</t>
    </rPh>
    <rPh sb="5" eb="7">
      <t>ハイチ</t>
    </rPh>
    <rPh sb="7" eb="9">
      <t>カイゼン</t>
    </rPh>
    <rPh sb="9" eb="11">
      <t>カサン</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</si>
  <si>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</si>
  <si>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</si>
  <si>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t>保育標準時間認定の児童</t>
    <rPh sb="0" eb="2">
      <t>ホイク</t>
    </rPh>
    <rPh sb="2" eb="4">
      <t>ヒョウジュン</t>
    </rPh>
    <rPh sb="4" eb="6">
      <t>ジカン</t>
    </rPh>
    <rPh sb="6" eb="8">
      <t>ニンテイ</t>
    </rPh>
    <rPh sb="9" eb="11">
      <t>ジドウ</t>
    </rPh>
    <phoneticPr fontId="4"/>
  </si>
  <si>
    <t>ｃ</t>
    <phoneticPr fontId="4"/>
  </si>
  <si>
    <t>主任保育士専任加算</t>
    <rPh sb="0" eb="2">
      <t>シュニン</t>
    </rPh>
    <rPh sb="2" eb="5">
      <t>ホイクシ</t>
    </rPh>
    <rPh sb="5" eb="7">
      <t>センニン</t>
    </rPh>
    <rPh sb="7" eb="9">
      <t>カサン</t>
    </rPh>
    <phoneticPr fontId="4"/>
  </si>
  <si>
    <t>ｄ</t>
    <phoneticPr fontId="4"/>
  </si>
  <si>
    <t>事務職員雇上加算</t>
    <rPh sb="0" eb="2">
      <t>ジム</t>
    </rPh>
    <rPh sb="2" eb="4">
      <t>ショクイン</t>
    </rPh>
    <rPh sb="4" eb="5">
      <t>ヤト</t>
    </rPh>
    <rPh sb="5" eb="6">
      <t>ア</t>
    </rPh>
    <rPh sb="6" eb="8">
      <t>カサン</t>
    </rPh>
    <phoneticPr fontId="4"/>
  </si>
  <si>
    <t>ｅ</t>
    <phoneticPr fontId="4"/>
  </si>
  <si>
    <t>休日保育加算</t>
    <rPh sb="0" eb="2">
      <t>キュウジツ</t>
    </rPh>
    <rPh sb="2" eb="4">
      <t>ホイク</t>
    </rPh>
    <rPh sb="4" eb="6">
      <t>カサン</t>
    </rPh>
    <phoneticPr fontId="4"/>
  </si>
  <si>
    <t>ｆ</t>
    <phoneticPr fontId="4"/>
  </si>
  <si>
    <t>チーム保育推進加算</t>
    <rPh sb="3" eb="5">
      <t>ホイク</t>
    </rPh>
    <rPh sb="5" eb="7">
      <t>スイシン</t>
    </rPh>
    <rPh sb="7" eb="9">
      <t>カサン</t>
    </rPh>
    <phoneticPr fontId="4"/>
  </si>
  <si>
    <t>g</t>
    <phoneticPr fontId="4"/>
  </si>
  <si>
    <t>栄養管理加算</t>
    <rPh sb="0" eb="2">
      <t>エイヨウ</t>
    </rPh>
    <rPh sb="2" eb="4">
      <t>カンリ</t>
    </rPh>
    <rPh sb="4" eb="6">
      <t>カサン</t>
    </rPh>
    <phoneticPr fontId="4"/>
  </si>
  <si>
    <t>利用定員数に基づく職員数</t>
    <rPh sb="0" eb="2">
      <t>リヨウ</t>
    </rPh>
    <rPh sb="2" eb="4">
      <t>テイイン</t>
    </rPh>
    <rPh sb="4" eb="5">
      <t>スウ</t>
    </rPh>
    <rPh sb="6" eb="7">
      <t>モト</t>
    </rPh>
    <rPh sb="9" eb="12">
      <t>ショクインスウ</t>
    </rPh>
    <phoneticPr fontId="4"/>
  </si>
  <si>
    <t>職員数（1人未満端数　四捨五入）</t>
    <rPh sb="0" eb="3">
      <t>ショクインスウ</t>
    </rPh>
    <rPh sb="5" eb="6">
      <t>ニン</t>
    </rPh>
    <rPh sb="6" eb="8">
      <t>ミマン</t>
    </rPh>
    <rPh sb="8" eb="10">
      <t>ハスウ</t>
    </rPh>
    <rPh sb="11" eb="15">
      <t>シシャゴニュウ</t>
    </rPh>
    <phoneticPr fontId="4"/>
  </si>
  <si>
    <t>２．加算対象職員数（人）</t>
    <rPh sb="2" eb="4">
      <t>カサン</t>
    </rPh>
    <rPh sb="4" eb="6">
      <t>タイショウ</t>
    </rPh>
    <rPh sb="6" eb="8">
      <t>ショクイン</t>
    </rPh>
    <rPh sb="8" eb="9">
      <t>スウ</t>
    </rPh>
    <rPh sb="10" eb="11">
      <t>ニン</t>
    </rPh>
    <phoneticPr fontId="4"/>
  </si>
  <si>
    <t>人数A（職員数の１／３）</t>
    <phoneticPr fontId="4"/>
  </si>
  <si>
    <t>人数B（職員数の１／５）</t>
    <rPh sb="0" eb="2">
      <t>ニンズウ</t>
    </rPh>
    <rPh sb="4" eb="6">
      <t>ショクイン</t>
    </rPh>
    <rPh sb="6" eb="7">
      <t>スウ</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</si>
  <si>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</si>
  <si>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r>
      <t>（１）</t>
    </r>
    <r>
      <rPr>
        <b/>
        <sz val="14"/>
        <color rgb="FFFF0000"/>
        <rFont val="游ゴシック"/>
        <family val="3"/>
        <charset val="128"/>
        <scheme val="minor"/>
      </rPr>
      <t>令和５年度</t>
    </r>
    <r>
      <rPr>
        <b/>
        <sz val="14"/>
        <color theme="1"/>
        <rFont val="游ゴシック"/>
        <family val="3"/>
        <charset val="128"/>
        <scheme val="minor"/>
      </rPr>
      <t>実績</t>
    </r>
    <rPh sb="6" eb="8">
      <t>ネンド</t>
    </rPh>
    <phoneticPr fontId="4"/>
  </si>
  <si>
    <r>
      <t>（２）前年実績による</t>
    </r>
    <r>
      <rPr>
        <b/>
        <sz val="14"/>
        <color rgb="FFFF0000"/>
        <rFont val="游ゴシック"/>
        <family val="3"/>
        <charset val="128"/>
        <scheme val="minor"/>
      </rPr>
      <t>令和６年度</t>
    </r>
    <r>
      <rPr>
        <b/>
        <sz val="14"/>
        <color theme="1"/>
        <rFont val="游ゴシック"/>
        <family val="3"/>
        <charset val="128"/>
        <scheme val="minor"/>
      </rPr>
      <t>見込み年齢別平均児童数</t>
    </r>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</si>
  <si>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平均年齢別児童数計算表（分園用）</t>
    <rPh sb="0" eb="2">
      <t>ヘイキン</t>
    </rPh>
    <rPh sb="2" eb="5">
      <t>ネンレイベツ</t>
    </rPh>
    <rPh sb="5" eb="8">
      <t>ジドウスウ</t>
    </rPh>
    <rPh sb="8" eb="11">
      <t>ケイサンヒョウ</t>
    </rPh>
    <rPh sb="12" eb="14">
      <t>ブンエン</t>
    </rPh>
    <rPh sb="14" eb="15">
      <t>ヨウ</t>
    </rPh>
    <phoneticPr fontId="4"/>
  </si>
  <si>
    <t>処遇改善等加算Ⅱ　加算対象職員数計算表（認定こども園）</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rPh sb="20" eb="22">
      <t>ニン</t>
    </rPh>
    <phoneticPr fontId="4"/>
  </si>
  <si>
    <t>入力
項目</t>
    <rPh sb="0" eb="2">
      <t>ニュウリョク</t>
    </rPh>
    <rPh sb="3" eb="5">
      <t>コウモク</t>
    </rPh>
    <phoneticPr fontId="4"/>
  </si>
  <si>
    <t>１号</t>
    <rPh sb="1" eb="2">
      <t>ゴウ</t>
    </rPh>
    <phoneticPr fontId="4"/>
  </si>
  <si>
    <t>２・３号</t>
    <rPh sb="3" eb="4">
      <t>ゴウ</t>
    </rPh>
    <phoneticPr fontId="4"/>
  </si>
  <si>
    <t>　うち満３歳児</t>
    <rPh sb="3" eb="4">
      <t>マン</t>
    </rPh>
    <rPh sb="5" eb="7">
      <t>サイジ</t>
    </rPh>
    <phoneticPr fontId="4"/>
  </si>
  <si>
    <t>１．加算対象人数の基礎となる職員数</t>
    <rPh sb="2" eb="4">
      <t>カサン</t>
    </rPh>
    <rPh sb="4" eb="6">
      <t>タイショウ</t>
    </rPh>
    <rPh sb="6" eb="8">
      <t>ニンズウ</t>
    </rPh>
    <rPh sb="9" eb="11">
      <t>キソ</t>
    </rPh>
    <rPh sb="14" eb="17">
      <t>ショクインスウ</t>
    </rPh>
    <phoneticPr fontId="4"/>
  </si>
  <si>
    <t>分園分</t>
    <rPh sb="0" eb="2">
      <t>ブンエン</t>
    </rPh>
    <rPh sb="2" eb="3">
      <t>ブン</t>
    </rPh>
    <phoneticPr fontId="4"/>
  </si>
  <si>
    <t>　４歳以上児配置改善加算</t>
    <rPh sb="2" eb="5">
      <t>サイイジョウ</t>
    </rPh>
    <rPh sb="5" eb="6">
      <t>ジ</t>
    </rPh>
    <rPh sb="6" eb="8">
      <t>ハイチ</t>
    </rPh>
    <rPh sb="8" eb="10">
      <t>カイゼン</t>
    </rPh>
    <rPh sb="10" eb="12">
      <t>カサン</t>
    </rPh>
    <phoneticPr fontId="24"/>
  </si>
  <si>
    <t>3歳児（満３歳児含む）</t>
    <rPh sb="1" eb="3">
      <t>サイジ</t>
    </rPh>
    <rPh sb="4" eb="5">
      <t>マン</t>
    </rPh>
    <rPh sb="6" eb="8">
      <t>サイジ</t>
    </rPh>
    <rPh sb="8" eb="9">
      <t>フク</t>
    </rPh>
    <phoneticPr fontId="4"/>
  </si>
  <si>
    <t>　３歳児配置改善加算</t>
    <phoneticPr fontId="4"/>
  </si>
  <si>
    <t>　満３歳児対応加配加算</t>
    <rPh sb="1" eb="2">
      <t>マン</t>
    </rPh>
    <rPh sb="3" eb="4">
      <t>サイ</t>
    </rPh>
    <rPh sb="4" eb="5">
      <t>ジ</t>
    </rPh>
    <rPh sb="5" eb="7">
      <t>タイオウ</t>
    </rPh>
    <rPh sb="7" eb="9">
      <t>カハイ</t>
    </rPh>
    <rPh sb="9" eb="11">
      <t>カサン</t>
    </rPh>
    <phoneticPr fontId="4"/>
  </si>
  <si>
    <t>b</t>
    <phoneticPr fontId="4"/>
  </si>
  <si>
    <t>休けい保育教諭</t>
    <rPh sb="0" eb="1">
      <t>キュウ</t>
    </rPh>
    <rPh sb="3" eb="5">
      <t>ホイク</t>
    </rPh>
    <rPh sb="5" eb="7">
      <t>キョウユ</t>
    </rPh>
    <phoneticPr fontId="4"/>
  </si>
  <si>
    <t>調理員</t>
    <rPh sb="0" eb="3">
      <t>チョウリイン</t>
    </rPh>
    <phoneticPr fontId="4"/>
  </si>
  <si>
    <t>d</t>
    <phoneticPr fontId="4"/>
  </si>
  <si>
    <t>e</t>
    <phoneticPr fontId="4"/>
  </si>
  <si>
    <t>学級編制調整加配加算</t>
    <rPh sb="0" eb="2">
      <t>ガッキュウ</t>
    </rPh>
    <rPh sb="2" eb="4">
      <t>ヘンセイ</t>
    </rPh>
    <rPh sb="4" eb="6">
      <t>チョウセイ</t>
    </rPh>
    <rPh sb="6" eb="8">
      <t>カハイ</t>
    </rPh>
    <rPh sb="8" eb="10">
      <t>カサン</t>
    </rPh>
    <phoneticPr fontId="4"/>
  </si>
  <si>
    <t>f</t>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</si>
  <si>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</si>
  <si>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</si>
  <si>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h</t>
    <phoneticPr fontId="4"/>
  </si>
  <si>
    <t>通園送迎加算</t>
    <rPh sb="0" eb="2">
      <t>ツウエン</t>
    </rPh>
    <rPh sb="2" eb="4">
      <t>ソウゲイ</t>
    </rPh>
    <rPh sb="4" eb="6">
      <t>カサン</t>
    </rPh>
    <phoneticPr fontId="4"/>
  </si>
  <si>
    <t>i</t>
    <phoneticPr fontId="4"/>
  </si>
  <si>
    <t>給食実施加算（自園調理に限る。）</t>
    <rPh sb="0" eb="2">
      <t>キュウショク</t>
    </rPh>
    <rPh sb="2" eb="4">
      <t>ジッシ</t>
    </rPh>
    <rPh sb="4" eb="6">
      <t>カサン</t>
    </rPh>
    <phoneticPr fontId="4"/>
  </si>
  <si>
    <t>j</t>
  </si>
  <si>
    <t>k</t>
  </si>
  <si>
    <t>事務職員配置加算</t>
    <rPh sb="0" eb="2">
      <t>ジム</t>
    </rPh>
    <rPh sb="2" eb="4">
      <t>ショクイン</t>
    </rPh>
    <rPh sb="4" eb="6">
      <t>ハイチ</t>
    </rPh>
    <rPh sb="6" eb="8">
      <t>カサン</t>
    </rPh>
    <phoneticPr fontId="4"/>
  </si>
  <si>
    <t>l</t>
  </si>
  <si>
    <t>指導充実加配加算</t>
    <rPh sb="0" eb="2">
      <t>シドウ</t>
    </rPh>
    <rPh sb="2" eb="4">
      <t>ジュウジツ</t>
    </rPh>
    <rPh sb="4" eb="6">
      <t>カハイ</t>
    </rPh>
    <rPh sb="6" eb="8">
      <t>カサン</t>
    </rPh>
    <phoneticPr fontId="4"/>
  </si>
  <si>
    <t>m</t>
  </si>
  <si>
    <t>事務負担対応加配加算</t>
    <rPh sb="0" eb="2">
      <t>ジム</t>
    </rPh>
    <rPh sb="2" eb="4">
      <t>フタン</t>
    </rPh>
    <rPh sb="4" eb="6">
      <t>タイオウ</t>
    </rPh>
    <rPh sb="6" eb="8">
      <t>カハイ</t>
    </rPh>
    <rPh sb="8" eb="10">
      <t>カサン</t>
    </rPh>
    <phoneticPr fontId="4"/>
  </si>
  <si>
    <t>n</t>
    <phoneticPr fontId="4"/>
  </si>
  <si>
    <t>o</t>
    <phoneticPr fontId="4"/>
  </si>
  <si>
    <t>副園長・教頭加配加算</t>
    <rPh sb="0" eb="3">
      <t>フクエンチョウ</t>
    </rPh>
    <rPh sb="4" eb="6">
      <t>キョウトウ</t>
    </rPh>
    <rPh sb="6" eb="8">
      <t>カハイ</t>
    </rPh>
    <rPh sb="8" eb="10">
      <t>カサン</t>
    </rPh>
    <phoneticPr fontId="4"/>
  </si>
  <si>
    <t>p</t>
    <phoneticPr fontId="4"/>
  </si>
  <si>
    <t>主任保育教諭等の専任化により子育て支援の取組を実施していない場合であって、代替保育教諭等を配置していない場合</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4"/>
  </si>
  <si>
    <t>q</t>
    <phoneticPr fontId="4"/>
  </si>
  <si>
    <t>年齢別配置基準を下回る場合</t>
    <rPh sb="0" eb="3">
      <t>ネンレイベツ</t>
    </rPh>
    <rPh sb="3" eb="7">
      <t>ハイキ</t>
    </rPh>
    <rPh sb="8" eb="10">
      <t>シタマワ</t>
    </rPh>
    <rPh sb="11" eb="13">
      <t>バアイ</t>
    </rPh>
    <phoneticPr fontId="4"/>
  </si>
  <si>
    <t>平均年齢別児童数計算表（幼稚園）</t>
    <rPh sb="0" eb="2">
      <t>ヘイキン</t>
    </rPh>
    <rPh sb="2" eb="5">
      <t>ネンレイベツ</t>
    </rPh>
    <rPh sb="5" eb="8">
      <t>ジドウスウ</t>
    </rPh>
    <rPh sb="8" eb="11">
      <t>ケイサンヒョウ</t>
    </rPh>
    <rPh sb="12" eb="15">
      <t>ヨウチエン</t>
    </rPh>
    <phoneticPr fontId="4"/>
  </si>
  <si>
    <r>
      <t>（１）</t>
    </r>
    <r>
      <rPr>
        <b/>
        <sz val="14"/>
        <color rgb="FFFF0000"/>
        <rFont val="游ゴシック"/>
        <family val="3"/>
        <charset val="128"/>
        <scheme val="minor"/>
      </rPr>
      <t>令和５年度</t>
    </r>
    <r>
      <rPr>
        <b/>
        <sz val="14"/>
        <color theme="1"/>
        <rFont val="游ゴシック"/>
        <family val="3"/>
        <charset val="128"/>
        <scheme val="minor"/>
      </rPr>
      <t>実績</t>
    </r>
    <rPh sb="3" eb="5">
      <t>レイワ</t>
    </rPh>
    <rPh sb="6" eb="8">
      <t>ネンド</t>
    </rPh>
    <rPh sb="8" eb="10">
      <t>ジッセキ</t>
    </rPh>
    <phoneticPr fontId="4"/>
  </si>
  <si>
    <t>うち満３歳児</t>
    <rPh sb="2" eb="3">
      <t>マン</t>
    </rPh>
    <rPh sb="4" eb="5">
      <t>サイ</t>
    </rPh>
    <rPh sb="5" eb="6">
      <t>ジ</t>
    </rPh>
    <phoneticPr fontId="4"/>
  </si>
  <si>
    <t>見込み（４月実績×（１）で算出された伸び率）</t>
    <rPh sb="0" eb="2">
      <t>ミコ</t>
    </rPh>
    <rPh sb="5" eb="6">
      <t>ガツ</t>
    </rPh>
    <rPh sb="6" eb="8">
      <t>ジッセキ</t>
    </rPh>
    <rPh sb="13" eb="15">
      <t>サンシュツ</t>
    </rPh>
    <rPh sb="18" eb="19">
      <t>ノ</t>
    </rPh>
    <rPh sb="20" eb="21">
      <t>リツ</t>
    </rPh>
    <phoneticPr fontId="4"/>
  </si>
  <si>
    <t>うち満３歳児</t>
    <rPh sb="2" eb="3">
      <t>マン</t>
    </rPh>
    <rPh sb="4" eb="6">
      <t>サイジ</t>
    </rPh>
    <phoneticPr fontId="4"/>
  </si>
  <si>
    <t>例：近隣の幼稚園が、10月に閉園予定であり、その児童数の○○人を受け入れる予定であるため。</t>
    <rPh sb="0" eb="1">
      <t>レイ</t>
    </rPh>
    <rPh sb="2" eb="4">
      <t>キンリン</t>
    </rPh>
    <rPh sb="5" eb="8">
      <t>ヨ</t>
    </rPh>
    <rPh sb="12" eb="13">
      <t>ガツ</t>
    </rPh>
    <rPh sb="14" eb="16">
      <t>ヘイエン</t>
    </rPh>
    <rPh sb="16" eb="18">
      <t>ヨテイ</t>
    </rPh>
    <rPh sb="24" eb="27">
      <t>ジドウスウ</t>
    </rPh>
    <rPh sb="30" eb="31">
      <t>ジン</t>
    </rPh>
    <rPh sb="32" eb="33">
      <t>ウ</t>
    </rPh>
    <rPh sb="34" eb="35">
      <t>イ</t>
    </rPh>
    <rPh sb="37" eb="39">
      <t>ヨテイ</t>
    </rPh>
    <phoneticPr fontId="4"/>
  </si>
  <si>
    <t>処遇改善等加算Ⅱ　加算対象職員数計算表（幼稚園）</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rPh sb="20" eb="23">
      <t>ヨウチエン</t>
    </rPh>
    <phoneticPr fontId="4"/>
  </si>
  <si>
    <t>在籍園児数</t>
    <rPh sb="0" eb="2">
      <t>ザイセキ</t>
    </rPh>
    <rPh sb="2" eb="4">
      <t>エンジ</t>
    </rPh>
    <rPh sb="4" eb="5">
      <t>スウ</t>
    </rPh>
    <phoneticPr fontId="4"/>
  </si>
  <si>
    <t>３歳児（※満３歳児含む）</t>
    <rPh sb="1" eb="2">
      <t>サイ</t>
    </rPh>
    <rPh sb="2" eb="3">
      <t>ジ</t>
    </rPh>
    <rPh sb="5" eb="6">
      <t>マン</t>
    </rPh>
    <rPh sb="7" eb="8">
      <t>サイ</t>
    </rPh>
    <rPh sb="8" eb="9">
      <t>ジ</t>
    </rPh>
    <rPh sb="9" eb="10">
      <t>フク</t>
    </rPh>
    <phoneticPr fontId="4"/>
  </si>
  <si>
    <t>年齢別配置基準による職員数（小数点第一位四捨五入）</t>
    <rPh sb="0" eb="3">
      <t>ネンレイベツ</t>
    </rPh>
    <rPh sb="3" eb="7">
      <t>ハイキ</t>
    </rPh>
    <rPh sb="10" eb="13">
      <t>ショクインスウ</t>
    </rPh>
    <phoneticPr fontId="4"/>
  </si>
  <si>
    <t>４歳以上児配置改善加算</t>
    <rPh sb="1" eb="4">
      <t>サイイジョウ</t>
    </rPh>
    <rPh sb="4" eb="5">
      <t>ジ</t>
    </rPh>
    <rPh sb="5" eb="7">
      <t>ハイチ</t>
    </rPh>
    <rPh sb="7" eb="9">
      <t>カイゼン</t>
    </rPh>
    <rPh sb="9" eb="11">
      <t>カサン</t>
    </rPh>
    <phoneticPr fontId="4"/>
  </si>
  <si>
    <t>３歳児配置改善加算</t>
    <phoneticPr fontId="4"/>
  </si>
  <si>
    <t>満３歳児配置改善加算</t>
    <rPh sb="0" eb="1">
      <t>マン</t>
    </rPh>
    <rPh sb="2" eb="3">
      <t>サイ</t>
    </rPh>
    <rPh sb="3" eb="4">
      <t>ジ</t>
    </rPh>
    <rPh sb="4" eb="6">
      <t>ハイチ</t>
    </rPh>
    <rPh sb="6" eb="8">
      <t>カイゼン</t>
    </rPh>
    <rPh sb="8" eb="10">
      <t>カサン</t>
    </rPh>
    <phoneticPr fontId="4"/>
  </si>
  <si>
    <t>給食実施加算（自園調理に限る。）</t>
    <rPh sb="0" eb="2">
      <t>キュウショク</t>
    </rPh>
    <rPh sb="2" eb="4">
      <t>ジッシ</t>
    </rPh>
    <rPh sb="4" eb="6">
      <t>カサン</t>
    </rPh>
    <rPh sb="7" eb="8">
      <t>ジ</t>
    </rPh>
    <rPh sb="8" eb="9">
      <t>エン</t>
    </rPh>
    <rPh sb="9" eb="11">
      <t>チョウリ</t>
    </rPh>
    <rPh sb="12" eb="13">
      <t>カギ</t>
    </rPh>
    <phoneticPr fontId="4"/>
  </si>
  <si>
    <t>主幹教諭等専任加算</t>
    <rPh sb="0" eb="2">
      <t>シュカン</t>
    </rPh>
    <rPh sb="2" eb="4">
      <t>キョウユ</t>
    </rPh>
    <rPh sb="4" eb="5">
      <t>トウ</t>
    </rPh>
    <rPh sb="5" eb="7">
      <t>センニン</t>
    </rPh>
    <rPh sb="7" eb="9">
      <t>カサン</t>
    </rPh>
    <phoneticPr fontId="4"/>
  </si>
  <si>
    <t>ｇ</t>
    <phoneticPr fontId="4"/>
  </si>
  <si>
    <t>ｈ</t>
    <phoneticPr fontId="4"/>
  </si>
  <si>
    <t>ｊ</t>
    <phoneticPr fontId="4"/>
  </si>
  <si>
    <t>k</t>
    <phoneticPr fontId="4"/>
  </si>
  <si>
    <t>副園長・教頭配置加算</t>
    <rPh sb="0" eb="3">
      <t>フクエンチョウ</t>
    </rPh>
    <rPh sb="4" eb="6">
      <t>キョウトウ</t>
    </rPh>
    <rPh sb="6" eb="8">
      <t>ハイチ</t>
    </rPh>
    <rPh sb="8" eb="10">
      <t>カサン</t>
    </rPh>
    <phoneticPr fontId="4"/>
  </si>
  <si>
    <t>ｌ</t>
    <phoneticPr fontId="4"/>
  </si>
  <si>
    <t>年齢別配置基準</t>
    <rPh sb="0" eb="2">
      <t>ネンレイ</t>
    </rPh>
    <rPh sb="2" eb="3">
      <t>ベツ</t>
    </rPh>
    <rPh sb="3" eb="5">
      <t>ハイチ</t>
    </rPh>
    <rPh sb="5" eb="7">
      <t>キジュン</t>
    </rPh>
    <phoneticPr fontId="4"/>
  </si>
  <si>
    <t>利用定員数に基づく職員数</t>
    <rPh sb="0" eb="2">
      <t>リヨウ</t>
    </rPh>
    <rPh sb="2" eb="5">
      <t>テイインスウ</t>
    </rPh>
    <rPh sb="6" eb="7">
      <t>モト</t>
    </rPh>
    <rPh sb="9" eb="12">
      <t>ショクインスウ</t>
    </rPh>
    <phoneticPr fontId="4"/>
  </si>
  <si>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4"/>
  </si>
  <si>
    <t>平均年齢別児童数計算表（小規模・事業所内ＡＢ）</t>
    <rPh sb="0" eb="2">
      <t>ヘイキン</t>
    </rPh>
    <rPh sb="2" eb="5">
      <t>ネンレイベツ</t>
    </rPh>
    <rPh sb="5" eb="8">
      <t>ジドウスウ</t>
    </rPh>
    <rPh sb="8" eb="11">
      <t>ケイサンヒョウ</t>
    </rPh>
    <rPh sb="12" eb="15">
      <t>ショウキボ</t>
    </rPh>
    <rPh sb="16" eb="19">
      <t>ジギョウショ</t>
    </rPh>
    <rPh sb="19" eb="20">
      <t>ナイ</t>
    </rPh>
    <phoneticPr fontId="4"/>
  </si>
  <si>
    <r>
      <t>（１）</t>
    </r>
    <r>
      <rPr>
        <b/>
        <sz val="14"/>
        <color rgb="FFFF0000"/>
        <rFont val="游ゴシック"/>
        <family val="3"/>
        <charset val="128"/>
        <scheme val="minor"/>
      </rPr>
      <t>令和５年度</t>
    </r>
    <r>
      <rPr>
        <b/>
        <sz val="14"/>
        <color theme="1"/>
        <rFont val="游ゴシック"/>
        <family val="3"/>
        <charset val="128"/>
        <scheme val="minor"/>
      </rPr>
      <t>実績</t>
    </r>
    <phoneticPr fontId="4"/>
  </si>
  <si>
    <t>処遇改善等加算Ⅱ　加算対象職員数計算表</t>
    <rPh sb="0" eb="2">
      <t>ショグウ</t>
    </rPh>
    <rPh sb="2" eb="4">
      <t>カイゼン</t>
    </rPh>
    <rPh sb="4" eb="5">
      <t>トウ</t>
    </rPh>
    <rPh sb="5" eb="7">
      <t>カサン</t>
    </rPh>
    <rPh sb="9" eb="11">
      <t>カサン</t>
    </rPh>
    <rPh sb="11" eb="13">
      <t>タイショウ</t>
    </rPh>
    <rPh sb="13" eb="16">
      <t>ショクインスウ</t>
    </rPh>
    <rPh sb="16" eb="18">
      <t>ケイサン</t>
    </rPh>
    <rPh sb="18" eb="19">
      <t>オモテ</t>
    </rPh>
    <phoneticPr fontId="4"/>
  </si>
  <si>
    <t>（小規模保育所A型、Ｂ型）</t>
  </si>
  <si>
    <t>（事業所内保育所　定員6人以上　小規模A型、Ｂ型適用）</t>
    <rPh sb="1" eb="4">
      <t>ジギョウショ</t>
    </rPh>
    <rPh sb="4" eb="5">
      <t>ナイ</t>
    </rPh>
    <rPh sb="9" eb="11">
      <t>テイイン</t>
    </rPh>
    <rPh sb="12" eb="15">
      <t>ニンイジョウ</t>
    </rPh>
    <rPh sb="16" eb="19">
      <t>ショウキボ</t>
    </rPh>
    <rPh sb="24" eb="26">
      <t>テキヨウ</t>
    </rPh>
    <phoneticPr fontId="4"/>
  </si>
  <si>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39"/>
  </si>
  <si>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39"/>
  </si>
  <si>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39"/>
  </si>
  <si>
    <r>
      <t xml:space="preserve">０歳児
</t>
    </r>
    <r>
      <rPr>
        <sz val="10"/>
        <color theme="1"/>
        <rFont val="HG丸ｺﾞｼｯｸM-PRO"/>
        <family val="3"/>
        <charset val="128"/>
      </rPr>
      <t>※障害児保育加算ありの場合障害児を除いた数</t>
    </r>
    <rPh sb="1" eb="3">
      <t>サイジ</t>
    </rPh>
    <phoneticPr fontId="4"/>
  </si>
  <si>
    <t>障害児（障害児保育加算ありの場合）</t>
    <rPh sb="0" eb="3">
      <t>ショウガイジ</t>
    </rPh>
    <rPh sb="4" eb="7">
      <t>ショウガイジ</t>
    </rPh>
    <rPh sb="7" eb="9">
      <t>ホイク</t>
    </rPh>
    <rPh sb="9" eb="11">
      <t>カサン</t>
    </rPh>
    <rPh sb="14" eb="16">
      <t>バアイ</t>
    </rPh>
    <phoneticPr fontId="4"/>
  </si>
  <si>
    <t>調整</t>
    <rPh sb="0" eb="2">
      <t>チョウセイ</t>
    </rPh>
    <phoneticPr fontId="4"/>
  </si>
  <si>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4"/>
  </si>
  <si>
    <t>加算</t>
    <rPh sb="0" eb="2">
      <t>カサン</t>
    </rPh>
    <phoneticPr fontId="4"/>
  </si>
  <si>
    <t>平均年齢別児童数計算表（事業所内20以上）</t>
    <rPh sb="0" eb="2">
      <t>ヘイキン</t>
    </rPh>
    <rPh sb="2" eb="5">
      <t>ネンレイベツ</t>
    </rPh>
    <rPh sb="5" eb="8">
      <t>ジドウスウ</t>
    </rPh>
    <rPh sb="8" eb="11">
      <t>ケイサンヒョウ</t>
    </rPh>
    <rPh sb="12" eb="15">
      <t>ジギョウショ</t>
    </rPh>
    <rPh sb="15" eb="16">
      <t>ナイ</t>
    </rPh>
    <rPh sb="18" eb="20">
      <t>イジョウ</t>
    </rPh>
    <phoneticPr fontId="4"/>
  </si>
  <si>
    <t>（事業所内保育所　定員２０人以上）</t>
    <rPh sb="1" eb="4">
      <t>ジギョウショ</t>
    </rPh>
    <rPh sb="4" eb="5">
      <t>ナイ</t>
    </rPh>
    <rPh sb="9" eb="11">
      <t>テイイン</t>
    </rPh>
    <rPh sb="13" eb="16">
      <t>ニンイジョウ</t>
    </rPh>
    <phoneticPr fontId="4"/>
  </si>
  <si>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4"/>
  </si>
  <si>
    <t>利用定員数に基づく職員数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</si>
</sst>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月&quot;\ "/>
    <numFmt numFmtId="177" formatCode="#,##0&quot;人&quot;\ "/>
    <numFmt numFmtId="178" formatCode="0.00_ "/>
    <numFmt numFmtId="179" formatCode="#,##0.0&quot;人&quot;\ "/>
    <numFmt numFmtId="180" formatCode="0_);[Red]\(0\)"/>
    <numFmt numFmtId="181" formatCode="0.0_);[Red]\(0.0\)"/>
    <numFmt numFmtId="182" formatCode="0.00_);[Red]\(0.00\)"/>
    <numFmt numFmtId="183" formatCode="0.000_);[Red]\(0.000\)"/>
    <numFmt numFmtId="184" formatCode="0.0_ ;[Red]\-0.0\ "/>
    <numFmt numFmtId="185" formatCode="#,##0_);[Red]\(#,##0\)"/>
  </numFmts>
  <fonts count="41">
    <font>
      <sz val="11"/>
      <color theme="1"/>
      <name val="ＭＳ Ｐゴシック"/>
      <family val="2"/>
      <charset val="128"/>
    </font>
    <font>
      <sz val="11"/>
      <color theme="1"/>
      <name val="游ゴシック"/>
      <family val="2"/>
      <charset val="128"/>
      <scheme val="minor"/>
    </font>
    <font>
      <b/>
      <sz val="24"/>
      <color theme="1"/>
      <name val="游ゴシック"/>
      <family val="3"/>
      <charset val="128"/>
      <scheme val="minor"/>
    </font>
    <font>
      <sz val="6"/>
      <name val="ＭＳ Ｐゴシック"/>
      <family val="2"/>
      <charset val="128"/>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4"/>
      <name val="游ゴシック"/>
      <family val="3"/>
      <charset val="128"/>
      <scheme val="minor"/>
    </font>
    <font>
      <b/>
      <sz val="14"/>
      <color rgb="FFFF000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
      <b/>
      <sz val="11"/>
      <color rgb="FFC00000"/>
      <name val="游ゴシック"/>
      <family val="3"/>
      <charset val="128"/>
      <scheme val="minor"/>
    </font>
    <font>
      <b/>
      <sz val="12"/>
      <color theme="1"/>
      <name val="游ゴシック"/>
      <family val="3"/>
      <charset val="128"/>
      <scheme val="minor"/>
    </font>
    <font>
      <sz val="14"/>
      <color theme="1"/>
      <name val="HG丸ｺﾞｼｯｸM-PRO"/>
      <family val="3"/>
      <charset val="128"/>
    </font>
    <font>
      <sz val="14"/>
      <color theme="1"/>
      <name val="游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color theme="0"/>
      <name val="HG丸ｺﾞｼｯｸM-PRO"/>
      <family val="3"/>
      <charset val="128"/>
    </font>
    <font>
      <sz val="11"/>
      <color theme="2" tint="-0.499984740745262"/>
      <name val="HG丸ｺﾞｼｯｸM-PRO"/>
      <family val="3"/>
      <charset val="128"/>
    </font>
    <font>
      <sz val="11"/>
      <color theme="2" tint="-0.249977111117893"/>
      <name val="HG丸ｺﾞｼｯｸM-PRO"/>
      <family val="3"/>
      <charset val="128"/>
    </font>
    <font>
      <sz val="10"/>
      <name val="HG丸ｺﾞｼｯｸM-PRO"/>
      <family val="3"/>
      <charset val="128"/>
    </font>
    <font>
      <sz val="6"/>
      <name val="ＭＳ Ｐゴシック"/>
      <family val="3"/>
      <charset val="128"/>
    </font>
    <font>
      <sz val="11"/>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sz val="20"/>
      <color indexed="81"/>
      <name val="MS P ゴシック"/>
      <family val="3"/>
      <charset val="128"/>
    </font>
    <font>
      <sz val="20"/>
      <color indexed="81"/>
      <name val="ＭＳ Ｐゴシック"/>
      <family val="3"/>
      <charset val="128"/>
    </font>
    <font>
      <sz val="16"/>
      <color theme="1"/>
      <name val="HG丸ｺﾞｼｯｸM-PRO"/>
      <family val="3"/>
      <charset val="128"/>
    </font>
    <font>
      <sz val="8"/>
      <color theme="1"/>
      <name val="游ゴシック"/>
      <family val="2"/>
      <charset val="128"/>
      <scheme val="minor"/>
    </font>
    <font>
      <b/>
      <sz val="11"/>
      <name val="游ゴシック"/>
      <family val="3"/>
      <charset val="128"/>
      <scheme val="minor"/>
    </font>
    <font>
      <sz val="11"/>
      <color theme="0" tint="-0.249977111117893"/>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0"/>
      <color theme="1"/>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s>
  <borders count="1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thin">
        <color indexed="64"/>
      </left>
      <right style="thin">
        <color indexed="64"/>
      </right>
      <top/>
      <bottom style="hair">
        <color indexed="64"/>
      </bottom>
      <diagonal/>
    </border>
    <border diagonalUp="1">
      <left style="thin">
        <color indexed="64"/>
      </left>
      <right style="medium">
        <color indexed="64"/>
      </right>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bottom style="hair">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bottom style="double">
        <color indexed="64"/>
      </bottom>
      <diagonal/>
    </border>
  </borders>
  <cellStyleXfs count="2">
    <xf numFmtId="0" fontId="0" fillId="0" borderId="0">
      <alignment vertical="center"/>
    </xf>
    <xf numFmtId="0" fontId="1" fillId="0" borderId="0">
      <alignment vertical="center"/>
    </xf>
  </cellStyleXfs>
  <cellXfs count="594">
    <xf numFmtId="0" fontId="0" fillId="0" borderId="0" xfId="0">
      <alignment vertical="center"/>
    </xf>
    <xf numFmtId="0" fontId="5" fillId="0" borderId="0" xfId="1" applyFont="1">
      <alignment vertical="center"/>
    </xf>
    <xf numFmtId="0" fontId="2" fillId="0" borderId="0" xfId="1" applyFont="1">
      <alignment vertical="center"/>
    </xf>
    <xf numFmtId="0" fontId="5" fillId="0" borderId="0" xfId="1" applyFont="1" applyAlignment="1">
      <alignment horizontal="center" vertical="center"/>
    </xf>
    <xf numFmtId="0" fontId="6" fillId="0" borderId="0" xfId="1" applyFont="1">
      <alignment vertical="center"/>
    </xf>
    <xf numFmtId="0" fontId="7" fillId="0" borderId="0" xfId="1" applyFont="1">
      <alignment vertical="center"/>
    </xf>
    <xf numFmtId="176" fontId="5" fillId="0" borderId="7" xfId="1" applyNumberFormat="1" applyFont="1" applyBorder="1" applyAlignment="1">
      <alignment horizontal="center" vertical="center"/>
    </xf>
    <xf numFmtId="0" fontId="5" fillId="0" borderId="18" xfId="1" applyFont="1" applyBorder="1" applyAlignment="1">
      <alignment horizontal="center" vertical="center"/>
    </xf>
    <xf numFmtId="177" fontId="5" fillId="2" borderId="18" xfId="1" applyNumberFormat="1" applyFont="1" applyFill="1" applyBorder="1" applyProtection="1">
      <alignment vertical="center"/>
      <protection locked="0"/>
    </xf>
    <xf numFmtId="177" fontId="10" fillId="0" borderId="19" xfId="1" applyNumberFormat="1" applyFont="1" applyBorder="1">
      <alignment vertical="center"/>
    </xf>
    <xf numFmtId="0" fontId="5" fillId="0" borderId="20" xfId="1" applyFont="1" applyBorder="1" applyAlignment="1">
      <alignment horizontal="center" vertical="center"/>
    </xf>
    <xf numFmtId="0" fontId="5" fillId="0" borderId="20" xfId="1" applyFont="1" applyBorder="1">
      <alignment vertical="center"/>
    </xf>
    <xf numFmtId="178" fontId="5" fillId="0" borderId="20" xfId="1" applyNumberFormat="1" applyFont="1" applyBorder="1">
      <alignment vertical="center"/>
    </xf>
    <xf numFmtId="177" fontId="10" fillId="0" borderId="21" xfId="1" applyNumberFormat="1" applyFont="1" applyBorder="1">
      <alignment vertical="center"/>
    </xf>
    <xf numFmtId="0" fontId="5" fillId="0" borderId="30" xfId="1" applyFont="1" applyBorder="1" applyAlignment="1">
      <alignment horizontal="center" vertical="center"/>
    </xf>
    <xf numFmtId="0" fontId="5" fillId="0" borderId="30" xfId="1" applyFont="1" applyBorder="1">
      <alignment vertical="center"/>
    </xf>
    <xf numFmtId="178" fontId="5" fillId="0" borderId="30" xfId="1" applyNumberFormat="1" applyFont="1" applyBorder="1">
      <alignment vertical="center"/>
    </xf>
    <xf numFmtId="177" fontId="10" fillId="0" borderId="31" xfId="1" applyNumberFormat="1" applyFont="1" applyBorder="1">
      <alignment vertical="center"/>
    </xf>
    <xf numFmtId="0" fontId="5" fillId="0" borderId="34" xfId="1" applyFont="1" applyBorder="1" applyAlignment="1">
      <alignment horizontal="center" vertical="center"/>
    </xf>
    <xf numFmtId="177" fontId="5" fillId="0" borderId="34" xfId="1" applyNumberFormat="1" applyFont="1" applyBorder="1">
      <alignment vertical="center"/>
    </xf>
    <xf numFmtId="177" fontId="10" fillId="0" borderId="35" xfId="1" applyNumberFormat="1" applyFont="1" applyBorder="1">
      <alignment vertical="center"/>
    </xf>
    <xf numFmtId="178" fontId="5" fillId="0" borderId="0" xfId="1" applyNumberFormat="1" applyFont="1">
      <alignment vertical="center"/>
    </xf>
    <xf numFmtId="0" fontId="5" fillId="0" borderId="36" xfId="1" applyFont="1" applyBorder="1" applyAlignment="1">
      <alignment horizontal="center" vertical="center"/>
    </xf>
    <xf numFmtId="176" fontId="5" fillId="0" borderId="38" xfId="1" applyNumberFormat="1" applyFont="1" applyBorder="1" applyAlignment="1">
      <alignment horizontal="center" vertical="center"/>
    </xf>
    <xf numFmtId="176" fontId="5" fillId="0" borderId="39" xfId="1" applyNumberFormat="1" applyFont="1" applyBorder="1" applyAlignment="1">
      <alignment horizontal="center" vertical="center"/>
    </xf>
    <xf numFmtId="176" fontId="5" fillId="0" borderId="40" xfId="1" applyNumberFormat="1" applyFont="1" applyBorder="1" applyAlignment="1">
      <alignment horizontal="center" vertical="center"/>
    </xf>
    <xf numFmtId="176" fontId="5" fillId="0" borderId="41" xfId="1" applyNumberFormat="1" applyFont="1" applyBorder="1" applyAlignment="1">
      <alignment horizontal="center" vertical="center"/>
    </xf>
    <xf numFmtId="0" fontId="5" fillId="0" borderId="19" xfId="1" applyFont="1" applyBorder="1" applyAlignment="1">
      <alignment horizontal="center" vertical="center"/>
    </xf>
    <xf numFmtId="177" fontId="9" fillId="2" borderId="47" xfId="1" applyNumberFormat="1" applyFont="1" applyFill="1" applyBorder="1" applyProtection="1">
      <alignment vertical="center"/>
      <protection locked="0"/>
    </xf>
    <xf numFmtId="177" fontId="9" fillId="2" borderId="14" xfId="1" applyNumberFormat="1" applyFont="1" applyFill="1" applyBorder="1" applyProtection="1">
      <alignment vertical="center"/>
      <protection locked="0"/>
    </xf>
    <xf numFmtId="177" fontId="9" fillId="2" borderId="48" xfId="1" applyNumberFormat="1" applyFont="1" applyFill="1" applyBorder="1" applyProtection="1">
      <alignment vertical="center"/>
      <protection locked="0"/>
    </xf>
    <xf numFmtId="177" fontId="9" fillId="2" borderId="44" xfId="1" applyNumberFormat="1" applyFont="1" applyFill="1" applyBorder="1" applyProtection="1">
      <alignment vertical="center"/>
      <protection locked="0"/>
    </xf>
    <xf numFmtId="177" fontId="5" fillId="0" borderId="14" xfId="1" applyNumberFormat="1" applyFont="1" applyBorder="1">
      <alignment vertical="center"/>
    </xf>
    <xf numFmtId="177" fontId="5" fillId="0" borderId="48" xfId="1" applyNumberFormat="1" applyFont="1" applyBorder="1">
      <alignment vertical="center"/>
    </xf>
    <xf numFmtId="177" fontId="5" fillId="0" borderId="49" xfId="1" applyNumberFormat="1" applyFont="1" applyBorder="1">
      <alignment vertical="center"/>
    </xf>
    <xf numFmtId="177" fontId="10" fillId="0" borderId="50" xfId="1" applyNumberFormat="1" applyFont="1" applyBorder="1">
      <alignment vertical="center"/>
    </xf>
    <xf numFmtId="0" fontId="5" fillId="0" borderId="49" xfId="1" applyFont="1" applyBorder="1" applyAlignment="1">
      <alignment horizontal="center" vertical="center"/>
    </xf>
    <xf numFmtId="0" fontId="5" fillId="0" borderId="25" xfId="1" applyFont="1" applyBorder="1">
      <alignment vertical="center"/>
    </xf>
    <xf numFmtId="0" fontId="5" fillId="0" borderId="48" xfId="1" applyFont="1" applyBorder="1" applyAlignment="1">
      <alignment vertical="top" wrapText="1"/>
    </xf>
    <xf numFmtId="0" fontId="5" fillId="0" borderId="53" xfId="1" applyFont="1" applyBorder="1" applyAlignment="1">
      <alignment horizontal="center" vertical="center"/>
    </xf>
    <xf numFmtId="177" fontId="9" fillId="2" borderId="54" xfId="1" applyNumberFormat="1" applyFont="1" applyFill="1" applyBorder="1" applyProtection="1">
      <alignment vertical="center"/>
      <protection locked="0"/>
    </xf>
    <xf numFmtId="177" fontId="9" fillId="2" borderId="52" xfId="1" applyNumberFormat="1" applyFont="1" applyFill="1" applyBorder="1" applyProtection="1">
      <alignment vertical="center"/>
      <protection locked="0"/>
    </xf>
    <xf numFmtId="177" fontId="9" fillId="2" borderId="55" xfId="1" applyNumberFormat="1" applyFont="1" applyFill="1" applyBorder="1" applyProtection="1">
      <alignment vertical="center"/>
      <protection locked="0"/>
    </xf>
    <xf numFmtId="177" fontId="9" fillId="2" borderId="56" xfId="1" applyNumberFormat="1" applyFont="1" applyFill="1" applyBorder="1" applyProtection="1">
      <alignment vertical="center"/>
      <protection locked="0"/>
    </xf>
    <xf numFmtId="177" fontId="5" fillId="0" borderId="52" xfId="1" applyNumberFormat="1" applyFont="1" applyBorder="1">
      <alignment vertical="center"/>
    </xf>
    <xf numFmtId="177" fontId="5" fillId="0" borderId="55" xfId="1" applyNumberFormat="1" applyFont="1" applyBorder="1">
      <alignment vertical="center"/>
    </xf>
    <xf numFmtId="177" fontId="5" fillId="0" borderId="53" xfId="1" applyNumberFormat="1" applyFont="1" applyBorder="1">
      <alignment vertical="center"/>
    </xf>
    <xf numFmtId="177" fontId="10" fillId="0" borderId="57" xfId="1" applyNumberFormat="1" applyFont="1" applyBorder="1">
      <alignment vertical="center"/>
    </xf>
    <xf numFmtId="0" fontId="5" fillId="0" borderId="35" xfId="1" applyFont="1" applyBorder="1">
      <alignment vertical="center"/>
    </xf>
    <xf numFmtId="177" fontId="5" fillId="0" borderId="60" xfId="1" applyNumberFormat="1" applyFont="1" applyBorder="1">
      <alignment vertical="center"/>
    </xf>
    <xf numFmtId="177" fontId="5" fillId="0" borderId="61" xfId="1" applyNumberFormat="1" applyFont="1" applyBorder="1">
      <alignment vertical="center"/>
    </xf>
    <xf numFmtId="177" fontId="5" fillId="0" borderId="62" xfId="1" applyNumberFormat="1" applyFont="1" applyBorder="1">
      <alignment vertical="center"/>
    </xf>
    <xf numFmtId="179" fontId="5" fillId="0" borderId="59" xfId="1" applyNumberFormat="1" applyFont="1" applyBorder="1">
      <alignment vertical="center"/>
    </xf>
    <xf numFmtId="179" fontId="5" fillId="0" borderId="34" xfId="1" applyNumberFormat="1" applyFont="1" applyBorder="1">
      <alignment vertical="center"/>
    </xf>
    <xf numFmtId="179" fontId="5" fillId="0" borderId="35" xfId="1" applyNumberFormat="1" applyFont="1" applyBorder="1">
      <alignment vertical="center"/>
    </xf>
    <xf numFmtId="177" fontId="10" fillId="0" borderId="63" xfId="1" applyNumberFormat="1" applyFont="1" applyBorder="1">
      <alignment vertical="center"/>
    </xf>
    <xf numFmtId="0" fontId="5" fillId="0" borderId="64" xfId="1" applyFont="1" applyBorder="1">
      <alignment vertical="center"/>
    </xf>
    <xf numFmtId="0" fontId="12" fillId="0" borderId="0" xfId="1" applyFont="1">
      <alignment vertical="center"/>
    </xf>
    <xf numFmtId="177" fontId="5" fillId="2" borderId="14" xfId="1" applyNumberFormat="1" applyFont="1" applyFill="1" applyBorder="1" applyProtection="1">
      <alignment vertical="center"/>
      <protection locked="0"/>
    </xf>
    <xf numFmtId="177" fontId="5" fillId="2" borderId="48" xfId="1" applyNumberFormat="1" applyFont="1" applyFill="1" applyBorder="1" applyProtection="1">
      <alignment vertical="center"/>
      <protection locked="0"/>
    </xf>
    <xf numFmtId="177" fontId="5" fillId="2" borderId="49" xfId="1" applyNumberFormat="1" applyFont="1" applyFill="1" applyBorder="1" applyProtection="1">
      <alignment vertical="center"/>
      <protection locked="0"/>
    </xf>
    <xf numFmtId="177" fontId="5" fillId="2" borderId="52" xfId="1" applyNumberFormat="1" applyFont="1" applyFill="1" applyBorder="1" applyProtection="1">
      <alignment vertical="center"/>
      <protection locked="0"/>
    </xf>
    <xf numFmtId="177" fontId="5" fillId="2" borderId="55" xfId="1" applyNumberFormat="1" applyFont="1" applyFill="1" applyBorder="1" applyProtection="1">
      <alignment vertical="center"/>
      <protection locked="0"/>
    </xf>
    <xf numFmtId="177" fontId="5" fillId="2" borderId="53" xfId="1" applyNumberFormat="1" applyFont="1" applyFill="1" applyBorder="1" applyProtection="1">
      <alignment vertical="center"/>
      <protection locked="0"/>
    </xf>
    <xf numFmtId="0" fontId="5" fillId="0" borderId="65" xfId="1" applyFont="1" applyBorder="1">
      <alignment vertical="center"/>
    </xf>
    <xf numFmtId="177" fontId="10" fillId="0" borderId="66" xfId="1" applyNumberFormat="1" applyFont="1" applyBorder="1">
      <alignment vertical="center"/>
    </xf>
    <xf numFmtId="177" fontId="10" fillId="0" borderId="34" xfId="1" applyNumberFormat="1" applyFont="1" applyBorder="1">
      <alignment vertical="center"/>
    </xf>
    <xf numFmtId="177" fontId="10" fillId="0" borderId="62" xfId="1" applyNumberFormat="1" applyFont="1" applyBorder="1">
      <alignment vertical="center"/>
    </xf>
    <xf numFmtId="177" fontId="5" fillId="0" borderId="35" xfId="1" applyNumberFormat="1" applyFont="1" applyBorder="1">
      <alignment vertical="center"/>
    </xf>
    <xf numFmtId="177" fontId="5" fillId="0" borderId="0" xfId="1" applyNumberFormat="1" applyFont="1">
      <alignment vertical="center"/>
    </xf>
    <xf numFmtId="0" fontId="14" fillId="0" borderId="64" xfId="1" applyFont="1" applyBorder="1">
      <alignment vertical="center"/>
    </xf>
    <xf numFmtId="0" fontId="14" fillId="0" borderId="0" xfId="1" applyFont="1">
      <alignment vertical="center"/>
    </xf>
    <xf numFmtId="177" fontId="10" fillId="0" borderId="59" xfId="1" applyNumberFormat="1" applyFont="1" applyBorder="1">
      <alignment vertical="center"/>
    </xf>
    <xf numFmtId="0" fontId="15" fillId="0" borderId="0" xfId="1" applyFont="1" applyProtection="1">
      <alignment vertical="center"/>
      <protection locked="0"/>
    </xf>
    <xf numFmtId="180" fontId="15" fillId="0" borderId="0" xfId="1" applyNumberFormat="1" applyFont="1" applyProtection="1">
      <alignment vertical="center"/>
      <protection locked="0"/>
    </xf>
    <xf numFmtId="0" fontId="16" fillId="0" borderId="0" xfId="1" applyFont="1" applyProtection="1">
      <alignment vertical="center"/>
      <protection locked="0"/>
    </xf>
    <xf numFmtId="0" fontId="17" fillId="0" borderId="0" xfId="1" applyFont="1" applyProtection="1">
      <alignment vertical="center"/>
      <protection locked="0"/>
    </xf>
    <xf numFmtId="180" fontId="17" fillId="0" borderId="0" xfId="1" applyNumberFormat="1" applyFont="1" applyProtection="1">
      <alignment vertical="center"/>
      <protection locked="0"/>
    </xf>
    <xf numFmtId="0" fontId="1" fillId="0" borderId="0" xfId="1" applyProtection="1">
      <alignment vertical="center"/>
      <protection locked="0"/>
    </xf>
    <xf numFmtId="0" fontId="17" fillId="0" borderId="0" xfId="1" applyFont="1" applyAlignment="1" applyProtection="1">
      <alignment horizontal="center" vertical="center"/>
      <protection locked="0"/>
    </xf>
    <xf numFmtId="0" fontId="18" fillId="0" borderId="0" xfId="1" applyFont="1" applyProtection="1">
      <alignment vertical="center"/>
      <protection locked="0"/>
    </xf>
    <xf numFmtId="0" fontId="17" fillId="0" borderId="12" xfId="1" applyFont="1" applyBorder="1" applyProtection="1">
      <alignment vertical="center"/>
      <protection locked="0"/>
    </xf>
    <xf numFmtId="0" fontId="17" fillId="0" borderId="13" xfId="1" applyFont="1" applyBorder="1" applyProtection="1">
      <alignment vertical="center"/>
      <protection locked="0"/>
    </xf>
    <xf numFmtId="0" fontId="17" fillId="0" borderId="49" xfId="1" applyFont="1" applyBorder="1" applyAlignment="1" applyProtection="1">
      <alignment horizontal="center" vertical="center"/>
      <protection locked="0"/>
    </xf>
    <xf numFmtId="0" fontId="17" fillId="0" borderId="42" xfId="1" applyFont="1" applyBorder="1" applyAlignment="1" applyProtection="1">
      <alignment horizontal="center" vertical="center"/>
      <protection locked="0"/>
    </xf>
    <xf numFmtId="0" fontId="17" fillId="2" borderId="21" xfId="1" applyFont="1" applyFill="1" applyBorder="1" applyAlignment="1" applyProtection="1">
      <alignment horizontal="center" vertical="center"/>
      <protection locked="0"/>
    </xf>
    <xf numFmtId="0" fontId="17" fillId="0" borderId="42" xfId="1" applyFont="1" applyBorder="1" applyAlignment="1" applyProtection="1">
      <alignment horizontal="center" vertical="center" wrapText="1"/>
      <protection locked="0"/>
    </xf>
    <xf numFmtId="0" fontId="17" fillId="0" borderId="42" xfId="1" applyFont="1" applyBorder="1" applyAlignment="1">
      <alignment horizontal="center" vertical="center" wrapText="1"/>
    </xf>
    <xf numFmtId="180" fontId="17" fillId="2" borderId="67" xfId="1" applyNumberFormat="1" applyFont="1" applyFill="1" applyBorder="1" applyAlignment="1" applyProtection="1">
      <alignment horizontal="right" vertical="center"/>
      <protection locked="0"/>
    </xf>
    <xf numFmtId="0" fontId="17" fillId="4" borderId="68" xfId="1" applyFont="1" applyFill="1" applyBorder="1" applyAlignment="1">
      <alignment horizontal="right" vertical="center"/>
    </xf>
    <xf numFmtId="0" fontId="17" fillId="0" borderId="69" xfId="1" applyFont="1" applyBorder="1" applyAlignment="1" applyProtection="1">
      <alignment horizontal="left" vertical="center"/>
      <protection locked="0"/>
    </xf>
    <xf numFmtId="0" fontId="17" fillId="0" borderId="72" xfId="1" applyFont="1" applyBorder="1" applyProtection="1">
      <alignment vertical="center"/>
      <protection locked="0"/>
    </xf>
    <xf numFmtId="0" fontId="17" fillId="5" borderId="73" xfId="1" applyFont="1" applyFill="1" applyBorder="1" applyAlignment="1" applyProtection="1">
      <alignment horizontal="right" vertical="center"/>
      <protection locked="0"/>
    </xf>
    <xf numFmtId="0" fontId="17" fillId="5" borderId="74" xfId="1" applyFont="1" applyFill="1" applyBorder="1" applyAlignment="1" applyProtection="1">
      <alignment horizontal="right" vertical="center"/>
      <protection locked="0"/>
    </xf>
    <xf numFmtId="0" fontId="17" fillId="0" borderId="26" xfId="1" applyFont="1" applyBorder="1" applyProtection="1">
      <alignment vertical="center"/>
      <protection locked="0"/>
    </xf>
    <xf numFmtId="0" fontId="17" fillId="0" borderId="77" xfId="1" applyFont="1" applyBorder="1" applyProtection="1">
      <alignment vertical="center"/>
      <protection locked="0"/>
    </xf>
    <xf numFmtId="0" fontId="17" fillId="5" borderId="78" xfId="1" applyFont="1" applyFill="1" applyBorder="1" applyAlignment="1" applyProtection="1">
      <alignment horizontal="right" vertical="center"/>
      <protection locked="0"/>
    </xf>
    <xf numFmtId="0" fontId="17" fillId="0" borderId="0" xfId="1" applyFont="1" applyAlignment="1" applyProtection="1">
      <alignment horizontal="left" vertical="top" wrapText="1"/>
      <protection locked="0"/>
    </xf>
    <xf numFmtId="0" fontId="17" fillId="0" borderId="0" xfId="1" applyFont="1" applyAlignment="1" applyProtection="1">
      <alignment vertical="center" wrapText="1"/>
      <protection locked="0"/>
    </xf>
    <xf numFmtId="0" fontId="17" fillId="0" borderId="0" xfId="1" applyFont="1" applyAlignment="1" applyProtection="1">
      <alignment vertical="top" wrapText="1"/>
      <protection locked="0"/>
    </xf>
    <xf numFmtId="0" fontId="17" fillId="0" borderId="79" xfId="1" applyFont="1" applyBorder="1" applyAlignment="1" applyProtection="1">
      <alignment horizontal="center" vertical="center" wrapText="1"/>
      <protection locked="0"/>
    </xf>
    <xf numFmtId="0" fontId="17" fillId="0" borderId="40" xfId="1" applyFont="1" applyBorder="1" applyAlignment="1" applyProtection="1">
      <alignment horizontal="center" vertical="center"/>
      <protection locked="0"/>
    </xf>
    <xf numFmtId="0" fontId="17" fillId="0" borderId="10" xfId="1" applyFont="1" applyBorder="1" applyAlignment="1" applyProtection="1">
      <alignment horizontal="center" vertical="center" wrapText="1"/>
      <protection locked="0"/>
    </xf>
    <xf numFmtId="0" fontId="1" fillId="0" borderId="15" xfId="1" applyBorder="1" applyProtection="1">
      <alignment vertical="center"/>
      <protection locked="0"/>
    </xf>
    <xf numFmtId="0" fontId="17" fillId="0" borderId="24" xfId="1" applyFont="1" applyBorder="1" applyAlignment="1" applyProtection="1">
      <alignment horizontal="right" vertical="center"/>
      <protection locked="0"/>
    </xf>
    <xf numFmtId="0" fontId="17" fillId="0" borderId="13" xfId="1" applyFont="1" applyBorder="1" applyAlignment="1" applyProtection="1">
      <alignment horizontal="right" vertical="center"/>
      <protection locked="0"/>
    </xf>
    <xf numFmtId="0" fontId="17" fillId="0" borderId="46" xfId="1" applyFont="1" applyBorder="1" applyProtection="1">
      <alignment vertical="center"/>
      <protection locked="0"/>
    </xf>
    <xf numFmtId="180" fontId="17" fillId="0" borderId="49" xfId="1" applyNumberFormat="1" applyFont="1" applyBorder="1" applyProtection="1">
      <alignment vertical="center"/>
      <protection locked="0"/>
    </xf>
    <xf numFmtId="180" fontId="17" fillId="0" borderId="46" xfId="1" applyNumberFormat="1" applyFont="1" applyBorder="1">
      <alignment vertical="center"/>
    </xf>
    <xf numFmtId="181" fontId="20" fillId="0" borderId="44" xfId="1" applyNumberFormat="1" applyFont="1" applyBorder="1">
      <alignment vertical="center"/>
    </xf>
    <xf numFmtId="0" fontId="1" fillId="0" borderId="81" xfId="1" applyBorder="1" applyProtection="1">
      <alignment vertical="center"/>
      <protection locked="0"/>
    </xf>
    <xf numFmtId="0" fontId="1" fillId="0" borderId="22" xfId="1" applyBorder="1" applyProtection="1">
      <alignment vertical="center"/>
      <protection locked="0"/>
    </xf>
    <xf numFmtId="0" fontId="1" fillId="0" borderId="82" xfId="1" applyBorder="1" applyProtection="1">
      <alignment vertical="center"/>
      <protection locked="0"/>
    </xf>
    <xf numFmtId="0" fontId="17" fillId="0" borderId="83" xfId="1" applyFont="1" applyBorder="1" applyAlignment="1" applyProtection="1">
      <alignment horizontal="right" vertical="center"/>
      <protection locked="0"/>
    </xf>
    <xf numFmtId="0" fontId="17" fillId="0" borderId="84" xfId="1" applyFont="1" applyBorder="1" applyProtection="1">
      <alignment vertical="center"/>
      <protection locked="0"/>
    </xf>
    <xf numFmtId="0" fontId="17" fillId="0" borderId="85" xfId="1" applyFont="1" applyBorder="1" applyAlignment="1" applyProtection="1">
      <alignment horizontal="right" vertical="center"/>
      <protection locked="0"/>
    </xf>
    <xf numFmtId="0" fontId="17" fillId="0" borderId="86" xfId="1" applyFont="1" applyBorder="1" applyProtection="1">
      <alignment vertical="center"/>
      <protection locked="0"/>
    </xf>
    <xf numFmtId="180" fontId="21" fillId="0" borderId="87" xfId="1" applyNumberFormat="1" applyFont="1" applyBorder="1" applyAlignment="1">
      <alignment horizontal="right" vertical="center"/>
    </xf>
    <xf numFmtId="182" fontId="22" fillId="0" borderId="86" xfId="1" applyNumberFormat="1" applyFont="1" applyBorder="1">
      <alignment vertical="center"/>
    </xf>
    <xf numFmtId="181" fontId="23" fillId="0" borderId="88" xfId="1" applyNumberFormat="1" applyFont="1" applyBorder="1">
      <alignment vertical="center"/>
    </xf>
    <xf numFmtId="0" fontId="17" fillId="2" borderId="89" xfId="1" applyFont="1" applyFill="1" applyBorder="1" applyAlignment="1" applyProtection="1">
      <alignment horizontal="center" vertical="center"/>
      <protection locked="0"/>
    </xf>
    <xf numFmtId="0" fontId="17" fillId="0" borderId="90" xfId="1" applyFont="1" applyBorder="1" applyProtection="1">
      <alignment vertical="center"/>
      <protection locked="0"/>
    </xf>
    <xf numFmtId="0" fontId="17" fillId="0" borderId="72" xfId="1" applyFont="1" applyBorder="1" applyAlignment="1" applyProtection="1">
      <alignment horizontal="right" vertical="center"/>
      <protection locked="0"/>
    </xf>
    <xf numFmtId="0" fontId="17" fillId="0" borderId="22" xfId="1" applyFont="1" applyBorder="1" applyProtection="1">
      <alignment vertical="center"/>
      <protection locked="0"/>
    </xf>
    <xf numFmtId="180" fontId="21" fillId="0" borderId="91" xfId="1" applyNumberFormat="1" applyFont="1" applyBorder="1" applyAlignment="1">
      <alignment horizontal="right" vertical="center"/>
    </xf>
    <xf numFmtId="182" fontId="22" fillId="0" borderId="89" xfId="1" applyNumberFormat="1" applyFont="1" applyBorder="1">
      <alignment vertical="center"/>
    </xf>
    <xf numFmtId="181" fontId="23" fillId="0" borderId="92" xfId="1" applyNumberFormat="1" applyFont="1" applyBorder="1">
      <alignment vertical="center"/>
    </xf>
    <xf numFmtId="180" fontId="21" fillId="0" borderId="91" xfId="1" applyNumberFormat="1" applyFont="1" applyBorder="1" applyAlignment="1" applyProtection="1">
      <alignment horizontal="right" vertical="center"/>
      <protection locked="0"/>
    </xf>
    <xf numFmtId="0" fontId="17" fillId="0" borderId="90" xfId="1" applyFont="1" applyBorder="1" applyAlignment="1" applyProtection="1">
      <alignment horizontal="center" vertical="center"/>
      <protection locked="0"/>
    </xf>
    <xf numFmtId="0" fontId="17" fillId="0" borderId="89" xfId="1" applyFont="1" applyBorder="1" applyProtection="1">
      <alignment vertical="center"/>
      <protection locked="0"/>
    </xf>
    <xf numFmtId="0" fontId="17" fillId="0" borderId="93" xfId="1" applyFont="1" applyBorder="1" applyProtection="1">
      <alignment vertical="center"/>
      <protection locked="0"/>
    </xf>
    <xf numFmtId="0" fontId="17" fillId="0" borderId="94" xfId="1" applyFont="1" applyBorder="1" applyAlignment="1" applyProtection="1">
      <alignment horizontal="right" vertical="center"/>
      <protection locked="0"/>
    </xf>
    <xf numFmtId="0" fontId="17" fillId="0" borderId="95" xfId="1" applyFont="1" applyBorder="1" applyProtection="1">
      <alignment vertical="center"/>
      <protection locked="0"/>
    </xf>
    <xf numFmtId="180" fontId="21" fillId="0" borderId="31" xfId="1" applyNumberFormat="1" applyFont="1" applyBorder="1" applyAlignment="1">
      <alignment horizontal="right" vertical="center"/>
    </xf>
    <xf numFmtId="182" fontId="22" fillId="0" borderId="95" xfId="1" applyNumberFormat="1" applyFont="1" applyBorder="1">
      <alignment vertical="center"/>
    </xf>
    <xf numFmtId="181" fontId="23" fillId="0" borderId="96" xfId="1" applyNumberFormat="1" applyFont="1" applyBorder="1">
      <alignment vertical="center"/>
    </xf>
    <xf numFmtId="0" fontId="17" fillId="0" borderId="69" xfId="1" applyFont="1" applyBorder="1" applyAlignment="1" applyProtection="1">
      <alignment horizontal="right" vertical="center"/>
      <protection locked="0"/>
    </xf>
    <xf numFmtId="0" fontId="17" fillId="0" borderId="25" xfId="1" applyFont="1" applyBorder="1" applyProtection="1">
      <alignment vertical="center"/>
      <protection locked="0"/>
    </xf>
    <xf numFmtId="0" fontId="17" fillId="0" borderId="15" xfId="1" applyFont="1" applyBorder="1" applyProtection="1">
      <alignment vertical="center"/>
      <protection locked="0"/>
    </xf>
    <xf numFmtId="183" fontId="22" fillId="0" borderId="9" xfId="1" applyNumberFormat="1" applyFont="1" applyBorder="1">
      <alignment vertical="center"/>
    </xf>
    <xf numFmtId="181" fontId="25" fillId="0" borderId="43" xfId="1" applyNumberFormat="1" applyFont="1" applyBorder="1">
      <alignment vertical="center"/>
    </xf>
    <xf numFmtId="0" fontId="26" fillId="0" borderId="81" xfId="1" applyFont="1" applyBorder="1" applyAlignment="1" applyProtection="1">
      <alignment horizontal="left" vertical="center"/>
      <protection locked="0"/>
    </xf>
    <xf numFmtId="0" fontId="17" fillId="0" borderId="12" xfId="1" applyFont="1" applyBorder="1" applyAlignment="1" applyProtection="1">
      <alignment horizontal="right" vertical="center"/>
      <protection locked="0"/>
    </xf>
    <xf numFmtId="0" fontId="17" fillId="0" borderId="13" xfId="1" applyFont="1" applyBorder="1" applyAlignment="1" applyProtection="1">
      <alignment horizontal="left" vertical="center"/>
      <protection locked="0"/>
    </xf>
    <xf numFmtId="0" fontId="17" fillId="2" borderId="47" xfId="1" applyFont="1" applyFill="1" applyBorder="1" applyAlignment="1" applyProtection="1">
      <alignment horizontal="center" vertical="center"/>
      <protection locked="0"/>
    </xf>
    <xf numFmtId="180" fontId="22" fillId="0" borderId="46" xfId="1" applyNumberFormat="1" applyFont="1" applyBorder="1">
      <alignment vertical="center"/>
    </xf>
    <xf numFmtId="181" fontId="17" fillId="0" borderId="44" xfId="1" applyNumberFormat="1" applyFont="1" applyBorder="1">
      <alignment vertical="center"/>
    </xf>
    <xf numFmtId="0" fontId="17" fillId="2" borderId="12" xfId="1" applyFont="1" applyFill="1" applyBorder="1" applyAlignment="1" applyProtection="1">
      <alignment horizontal="center" vertical="center"/>
      <protection locked="0"/>
    </xf>
    <xf numFmtId="0" fontId="1" fillId="0" borderId="46" xfId="1" applyBorder="1" applyProtection="1">
      <alignment vertical="center"/>
      <protection locked="0"/>
    </xf>
    <xf numFmtId="0" fontId="1" fillId="0" borderId="44" xfId="1" applyBorder="1" applyProtection="1">
      <alignment vertical="center"/>
      <protection locked="0"/>
    </xf>
    <xf numFmtId="180" fontId="17" fillId="0" borderId="97" xfId="1" applyNumberFormat="1" applyFont="1" applyBorder="1" applyProtection="1">
      <alignment vertical="center"/>
      <protection locked="0"/>
    </xf>
    <xf numFmtId="0" fontId="17" fillId="2" borderId="46" xfId="1" applyFont="1" applyFill="1" applyBorder="1" applyAlignment="1" applyProtection="1">
      <alignment horizontal="center" vertical="center"/>
      <protection locked="0"/>
    </xf>
    <xf numFmtId="180" fontId="17" fillId="0" borderId="43" xfId="1" applyNumberFormat="1" applyFont="1" applyBorder="1" applyProtection="1">
      <alignment vertical="center"/>
      <protection locked="0"/>
    </xf>
    <xf numFmtId="0" fontId="1" fillId="0" borderId="16" xfId="1" applyBorder="1" applyProtection="1">
      <alignment vertical="center"/>
      <protection locked="0"/>
    </xf>
    <xf numFmtId="0" fontId="1" fillId="0" borderId="98" xfId="1" applyBorder="1" applyProtection="1">
      <alignment vertical="center"/>
      <protection locked="0"/>
    </xf>
    <xf numFmtId="0" fontId="17" fillId="0" borderId="99" xfId="1" applyFont="1" applyBorder="1" applyAlignment="1" applyProtection="1">
      <alignment horizontal="left" vertical="center"/>
      <protection locked="0"/>
    </xf>
    <xf numFmtId="0" fontId="17" fillId="0" borderId="100" xfId="1" applyFont="1" applyBorder="1" applyAlignment="1" applyProtection="1">
      <alignment horizontal="left" vertical="center"/>
      <protection locked="0"/>
    </xf>
    <xf numFmtId="0" fontId="17" fillId="0" borderId="28" xfId="1" applyFont="1" applyBorder="1" applyProtection="1">
      <alignment vertical="center"/>
      <protection locked="0"/>
    </xf>
    <xf numFmtId="0" fontId="17" fillId="0" borderId="101" xfId="1" applyFont="1" applyBorder="1" applyProtection="1">
      <alignment vertical="center"/>
      <protection locked="0"/>
    </xf>
    <xf numFmtId="180" fontId="22" fillId="0" borderId="28" xfId="1" applyNumberFormat="1" applyFont="1" applyBorder="1">
      <alignment vertical="center"/>
    </xf>
    <xf numFmtId="181" fontId="17" fillId="0" borderId="101" xfId="1" applyNumberFormat="1" applyFont="1" applyBorder="1">
      <alignment vertical="center"/>
    </xf>
    <xf numFmtId="180" fontId="17" fillId="0" borderId="102" xfId="1" applyNumberFormat="1" applyFont="1" applyBorder="1" applyAlignment="1" applyProtection="1">
      <alignment horizontal="center" vertical="center"/>
      <protection locked="0"/>
    </xf>
    <xf numFmtId="0" fontId="1" fillId="0" borderId="56" xfId="1" applyBorder="1" applyProtection="1">
      <alignment vertical="center"/>
      <protection locked="0"/>
    </xf>
    <xf numFmtId="0" fontId="1" fillId="0" borderId="51" xfId="1" applyBorder="1" applyProtection="1">
      <alignment vertical="center"/>
      <protection locked="0"/>
    </xf>
    <xf numFmtId="181" fontId="17" fillId="0" borderId="56" xfId="1" applyNumberFormat="1" applyFont="1" applyBorder="1">
      <alignment vertical="center"/>
    </xf>
    <xf numFmtId="0" fontId="25" fillId="0" borderId="69" xfId="1" applyFont="1" applyBorder="1" applyProtection="1">
      <alignment vertical="center"/>
      <protection locked="0"/>
    </xf>
    <xf numFmtId="0" fontId="25" fillId="0" borderId="0" xfId="1" applyFont="1" applyProtection="1">
      <alignment vertical="center"/>
      <protection locked="0"/>
    </xf>
    <xf numFmtId="0" fontId="17" fillId="0" borderId="82" xfId="1" applyFont="1" applyBorder="1" applyProtection="1">
      <alignment vertical="center"/>
      <protection locked="0"/>
    </xf>
    <xf numFmtId="180" fontId="22" fillId="0" borderId="22" xfId="1" applyNumberFormat="1" applyFont="1" applyBorder="1">
      <alignment vertical="center"/>
    </xf>
    <xf numFmtId="181" fontId="25" fillId="0" borderId="82" xfId="1" applyNumberFormat="1" applyFont="1" applyBorder="1">
      <alignment vertical="center"/>
    </xf>
    <xf numFmtId="0" fontId="27" fillId="0" borderId="1" xfId="1" applyFont="1" applyBorder="1" applyProtection="1">
      <alignment vertical="center"/>
      <protection locked="0"/>
    </xf>
    <xf numFmtId="0" fontId="27" fillId="0" borderId="2" xfId="1" applyFont="1" applyBorder="1" applyProtection="1">
      <alignment vertical="center"/>
      <protection locked="0"/>
    </xf>
    <xf numFmtId="0" fontId="28" fillId="0" borderId="1" xfId="1" applyFont="1" applyBorder="1" applyProtection="1">
      <alignment vertical="center"/>
      <protection locked="0"/>
    </xf>
    <xf numFmtId="0" fontId="28" fillId="0" borderId="3" xfId="1" applyFont="1" applyBorder="1" applyProtection="1">
      <alignment vertical="center"/>
      <protection locked="0"/>
    </xf>
    <xf numFmtId="180" fontId="29" fillId="0" borderId="1" xfId="1" applyNumberFormat="1" applyFont="1" applyBorder="1">
      <alignment vertical="center"/>
    </xf>
    <xf numFmtId="180" fontId="18" fillId="0" borderId="3" xfId="1" applyNumberFormat="1" applyFont="1" applyBorder="1">
      <alignment vertical="center"/>
    </xf>
    <xf numFmtId="180" fontId="17" fillId="0" borderId="1" xfId="1" applyNumberFormat="1" applyFont="1" applyBorder="1" applyProtection="1">
      <alignment vertical="center"/>
      <protection locked="0"/>
    </xf>
    <xf numFmtId="0" fontId="1" fillId="0" borderId="3" xfId="1" applyBorder="1" applyProtection="1">
      <alignment vertical="center"/>
      <protection locked="0"/>
    </xf>
    <xf numFmtId="0" fontId="1" fillId="0" borderId="1" xfId="1" applyBorder="1" applyProtection="1">
      <alignment vertical="center"/>
      <protection locked="0"/>
    </xf>
    <xf numFmtId="180" fontId="17" fillId="0" borderId="0" xfId="1" applyNumberFormat="1" applyFont="1">
      <alignment vertical="center"/>
    </xf>
    <xf numFmtId="180" fontId="22" fillId="0" borderId="0" xfId="1" applyNumberFormat="1" applyFont="1">
      <alignment vertical="center"/>
    </xf>
    <xf numFmtId="181" fontId="17" fillId="0" borderId="0" xfId="1" applyNumberFormat="1" applyFont="1" applyProtection="1">
      <alignment vertical="center"/>
      <protection locked="0"/>
    </xf>
    <xf numFmtId="180" fontId="26" fillId="0" borderId="0" xfId="1" applyNumberFormat="1" applyFont="1">
      <alignment vertical="center"/>
    </xf>
    <xf numFmtId="0" fontId="18" fillId="0" borderId="1" xfId="1" applyFont="1" applyBorder="1" applyProtection="1">
      <alignment vertical="center"/>
      <protection locked="0"/>
    </xf>
    <xf numFmtId="0" fontId="18" fillId="0" borderId="2" xfId="1" applyFont="1" applyBorder="1" applyProtection="1">
      <alignment vertical="center"/>
      <protection locked="0"/>
    </xf>
    <xf numFmtId="0" fontId="28" fillId="0" borderId="2" xfId="1" applyFont="1" applyBorder="1" applyProtection="1">
      <alignment vertical="center"/>
      <protection locked="0"/>
    </xf>
    <xf numFmtId="180" fontId="17" fillId="0" borderId="3" xfId="1" applyNumberFormat="1" applyFont="1" applyBorder="1" applyProtection="1">
      <alignment vertical="center"/>
      <protection locked="0"/>
    </xf>
    <xf numFmtId="182" fontId="22" fillId="4" borderId="1" xfId="1" applyNumberFormat="1" applyFont="1" applyFill="1" applyBorder="1">
      <alignment vertical="center"/>
    </xf>
    <xf numFmtId="180" fontId="27" fillId="0" borderId="3" xfId="1" applyNumberFormat="1" applyFont="1" applyBorder="1">
      <alignment vertical="center"/>
    </xf>
    <xf numFmtId="0" fontId="18" fillId="0" borderId="58" xfId="1" applyFont="1" applyBorder="1" applyProtection="1">
      <alignment vertical="center"/>
      <protection locked="0"/>
    </xf>
    <xf numFmtId="0" fontId="18" fillId="0" borderId="103" xfId="1" applyFont="1" applyBorder="1" applyProtection="1">
      <alignment vertical="center"/>
      <protection locked="0"/>
    </xf>
    <xf numFmtId="0" fontId="28" fillId="0" borderId="103" xfId="1" applyFont="1" applyBorder="1" applyProtection="1">
      <alignment vertical="center"/>
      <protection locked="0"/>
    </xf>
    <xf numFmtId="180" fontId="17" fillId="0" borderId="62" xfId="1" applyNumberFormat="1" applyFont="1" applyBorder="1" applyProtection="1">
      <alignment vertical="center"/>
      <protection locked="0"/>
    </xf>
    <xf numFmtId="182" fontId="22" fillId="4" borderId="58" xfId="1" applyNumberFormat="1" applyFont="1" applyFill="1" applyBorder="1">
      <alignment vertical="center"/>
    </xf>
    <xf numFmtId="180" fontId="27" fillId="0" borderId="62" xfId="1" applyNumberFormat="1" applyFont="1" applyBorder="1">
      <alignment vertical="center"/>
    </xf>
    <xf numFmtId="177" fontId="10" fillId="0" borderId="47" xfId="1" applyNumberFormat="1" applyFont="1" applyBorder="1">
      <alignment vertical="center"/>
    </xf>
    <xf numFmtId="177" fontId="10" fillId="0" borderId="48" xfId="1" applyNumberFormat="1" applyFont="1" applyBorder="1">
      <alignment vertical="center"/>
    </xf>
    <xf numFmtId="177" fontId="10" fillId="0" borderId="44" xfId="1" applyNumberFormat="1" applyFont="1" applyBorder="1">
      <alignment vertical="center"/>
    </xf>
    <xf numFmtId="0" fontId="5" fillId="0" borderId="55" xfId="1" applyFont="1" applyBorder="1" applyAlignment="1">
      <alignment horizontal="center" vertical="center"/>
    </xf>
    <xf numFmtId="177" fontId="10" fillId="0" borderId="54" xfId="1" applyNumberFormat="1" applyFont="1" applyBorder="1">
      <alignment vertical="center"/>
    </xf>
    <xf numFmtId="177" fontId="10" fillId="0" borderId="55" xfId="1" applyNumberFormat="1" applyFont="1" applyBorder="1">
      <alignment vertical="center"/>
    </xf>
    <xf numFmtId="177" fontId="10" fillId="0" borderId="56" xfId="1" applyNumberFormat="1" applyFont="1" applyBorder="1">
      <alignment vertical="center"/>
    </xf>
    <xf numFmtId="0" fontId="32" fillId="0" borderId="0" xfId="1" applyFont="1" applyProtection="1">
      <alignment vertical="center"/>
      <protection locked="0"/>
    </xf>
    <xf numFmtId="0" fontId="33" fillId="0" borderId="0" xfId="1" applyFont="1" applyProtection="1">
      <alignment vertical="center"/>
      <protection locked="0"/>
    </xf>
    <xf numFmtId="0" fontId="17" fillId="0" borderId="12" xfId="1" applyFont="1" applyBorder="1" applyAlignment="1" applyProtection="1">
      <alignment horizontal="center" vertical="center" wrapText="1"/>
      <protection locked="0"/>
    </xf>
    <xf numFmtId="0" fontId="17" fillId="0" borderId="67" xfId="1" applyFont="1" applyBorder="1" applyAlignment="1" applyProtection="1">
      <alignment horizontal="center" vertical="center" wrapText="1"/>
      <protection locked="0"/>
    </xf>
    <xf numFmtId="0" fontId="17" fillId="2" borderId="49" xfId="1" applyFont="1" applyFill="1" applyBorder="1" applyAlignment="1" applyProtection="1">
      <alignment horizontal="center" vertical="center"/>
      <protection locked="0"/>
    </xf>
    <xf numFmtId="180" fontId="17" fillId="4" borderId="68" xfId="1" applyNumberFormat="1" applyFont="1" applyFill="1" applyBorder="1" applyAlignment="1">
      <alignment horizontal="right" vertical="center"/>
    </xf>
    <xf numFmtId="0" fontId="17" fillId="0" borderId="24" xfId="1" applyFont="1" applyBorder="1" applyAlignment="1" applyProtection="1">
      <alignment horizontal="left" vertical="center"/>
      <protection locked="0"/>
    </xf>
    <xf numFmtId="0" fontId="17" fillId="0" borderId="71" xfId="1" applyFont="1" applyBorder="1" applyAlignment="1" applyProtection="1">
      <alignment horizontal="left" vertical="center"/>
      <protection locked="0"/>
    </xf>
    <xf numFmtId="0" fontId="17" fillId="0" borderId="72" xfId="1" applyFont="1" applyBorder="1" applyAlignment="1" applyProtection="1">
      <alignment horizontal="left" vertical="center"/>
      <protection locked="0"/>
    </xf>
    <xf numFmtId="0" fontId="17" fillId="0" borderId="0" xfId="1" applyFont="1" applyAlignment="1" applyProtection="1">
      <alignment vertical="top"/>
      <protection locked="0"/>
    </xf>
    <xf numFmtId="0" fontId="17" fillId="0" borderId="25" xfId="1" applyFont="1" applyBorder="1" applyAlignment="1" applyProtection="1">
      <alignment horizontal="center" vertical="center" wrapText="1"/>
      <protection locked="0"/>
    </xf>
    <xf numFmtId="180" fontId="17" fillId="0" borderId="43" xfId="1" applyNumberFormat="1" applyFont="1" applyBorder="1" applyAlignment="1" applyProtection="1">
      <alignment horizontal="center" vertical="center" wrapText="1"/>
      <protection locked="0"/>
    </xf>
    <xf numFmtId="0" fontId="17" fillId="0" borderId="104" xfId="1" applyFont="1" applyBorder="1" applyAlignment="1" applyProtection="1">
      <alignment horizontal="center" vertical="center" wrapText="1"/>
      <protection locked="0"/>
    </xf>
    <xf numFmtId="0" fontId="17" fillId="0" borderId="17" xfId="1" applyFont="1" applyBorder="1" applyProtection="1">
      <alignment vertical="center"/>
      <protection locked="0"/>
    </xf>
    <xf numFmtId="0" fontId="17" fillId="0" borderId="105" xfId="1" applyFont="1" applyBorder="1" applyProtection="1">
      <alignment vertical="center"/>
      <protection locked="0"/>
    </xf>
    <xf numFmtId="180" fontId="17" fillId="0" borderId="98" xfId="1" applyNumberFormat="1" applyFont="1" applyBorder="1" applyProtection="1">
      <alignment vertical="center"/>
      <protection locked="0"/>
    </xf>
    <xf numFmtId="180" fontId="17" fillId="0" borderId="16" xfId="1" applyNumberFormat="1" applyFont="1" applyBorder="1">
      <alignment vertical="center"/>
    </xf>
    <xf numFmtId="181" fontId="20" fillId="0" borderId="98" xfId="1" applyNumberFormat="1" applyFont="1" applyBorder="1">
      <alignment vertical="center"/>
    </xf>
    <xf numFmtId="0" fontId="17" fillId="0" borderId="106" xfId="1" applyFont="1" applyBorder="1" applyProtection="1">
      <alignment vertical="center"/>
      <protection locked="0"/>
    </xf>
    <xf numFmtId="0" fontId="17" fillId="0" borderId="107" xfId="1" applyFont="1" applyBorder="1" applyProtection="1">
      <alignment vertical="center"/>
      <protection locked="0"/>
    </xf>
    <xf numFmtId="0" fontId="17" fillId="0" borderId="108" xfId="1" applyFont="1" applyBorder="1" applyProtection="1">
      <alignment vertical="center"/>
      <protection locked="0"/>
    </xf>
    <xf numFmtId="0" fontId="17" fillId="0" borderId="109" xfId="1" applyFont="1" applyBorder="1" applyProtection="1">
      <alignment vertical="center"/>
      <protection locked="0"/>
    </xf>
    <xf numFmtId="180" fontId="21" fillId="0" borderId="19" xfId="1" applyNumberFormat="1" applyFont="1" applyBorder="1" applyAlignment="1">
      <alignment horizontal="right" vertical="center"/>
    </xf>
    <xf numFmtId="182" fontId="22" fillId="0" borderId="109" xfId="1" applyNumberFormat="1" applyFont="1" applyBorder="1">
      <alignment vertical="center"/>
    </xf>
    <xf numFmtId="181" fontId="23" fillId="0" borderId="110" xfId="1" applyNumberFormat="1" applyFont="1" applyBorder="1">
      <alignment vertical="center"/>
    </xf>
    <xf numFmtId="0" fontId="17" fillId="0" borderId="85" xfId="1" applyFont="1" applyBorder="1" applyProtection="1">
      <alignment vertical="center"/>
      <protection locked="0"/>
    </xf>
    <xf numFmtId="180" fontId="17" fillId="0" borderId="89" xfId="1" applyNumberFormat="1" applyFont="1" applyBorder="1" applyProtection="1">
      <alignment vertical="center"/>
      <protection locked="0"/>
    </xf>
    <xf numFmtId="180" fontId="17" fillId="0" borderId="72" xfId="1" applyNumberFormat="1" applyFont="1" applyBorder="1" applyProtection="1">
      <alignment vertical="center"/>
      <protection locked="0"/>
    </xf>
    <xf numFmtId="0" fontId="17" fillId="0" borderId="111" xfId="1" applyFont="1" applyBorder="1" applyProtection="1">
      <alignment vertical="center"/>
      <protection locked="0"/>
    </xf>
    <xf numFmtId="0" fontId="17" fillId="0" borderId="94" xfId="1" applyFont="1" applyBorder="1" applyProtection="1">
      <alignment vertical="center"/>
      <protection locked="0"/>
    </xf>
    <xf numFmtId="0" fontId="17" fillId="0" borderId="10" xfId="1" applyFont="1" applyBorder="1" applyProtection="1">
      <alignment vertical="center"/>
      <protection locked="0"/>
    </xf>
    <xf numFmtId="180" fontId="17" fillId="0" borderId="112" xfId="1" applyNumberFormat="1" applyFont="1" applyBorder="1" applyAlignment="1" applyProtection="1">
      <alignment horizontal="right" vertical="center"/>
      <protection locked="0"/>
    </xf>
    <xf numFmtId="180" fontId="17" fillId="0" borderId="43" xfId="1" applyNumberFormat="1" applyFont="1" applyBorder="1" applyAlignment="1" applyProtection="1">
      <alignment horizontal="right" vertical="center"/>
      <protection locked="0"/>
    </xf>
    <xf numFmtId="180" fontId="17" fillId="0" borderId="104" xfId="1" applyNumberFormat="1" applyFont="1" applyBorder="1" applyAlignment="1" applyProtection="1">
      <alignment horizontal="right" vertical="center"/>
      <protection locked="0"/>
    </xf>
    <xf numFmtId="0" fontId="17" fillId="0" borderId="12" xfId="1" applyFont="1" applyBorder="1" applyAlignment="1" applyProtection="1">
      <alignment horizontal="center" vertical="center"/>
      <protection locked="0"/>
    </xf>
    <xf numFmtId="180" fontId="26" fillId="0" borderId="47" xfId="1" applyNumberFormat="1" applyFont="1" applyBorder="1" applyProtection="1">
      <alignment vertical="center"/>
      <protection locked="0"/>
    </xf>
    <xf numFmtId="180" fontId="26" fillId="0" borderId="44" xfId="1" applyNumberFormat="1" applyFont="1" applyBorder="1" applyProtection="1">
      <alignment vertical="center"/>
      <protection locked="0"/>
    </xf>
    <xf numFmtId="180" fontId="26" fillId="0" borderId="48" xfId="1" applyNumberFormat="1" applyFont="1" applyBorder="1" applyProtection="1">
      <alignment vertical="center"/>
      <protection locked="0"/>
    </xf>
    <xf numFmtId="0" fontId="17" fillId="0" borderId="49" xfId="1" applyFont="1" applyBorder="1" applyProtection="1">
      <alignment vertical="center"/>
      <protection locked="0"/>
    </xf>
    <xf numFmtId="0" fontId="17" fillId="2" borderId="105" xfId="1" applyFont="1" applyFill="1" applyBorder="1" applyAlignment="1" applyProtection="1">
      <alignment horizontal="center" vertical="center"/>
      <protection locked="0"/>
    </xf>
    <xf numFmtId="180" fontId="26" fillId="0" borderId="98" xfId="1" applyNumberFormat="1" applyFont="1" applyBorder="1" applyProtection="1">
      <alignment vertical="center"/>
      <protection locked="0"/>
    </xf>
    <xf numFmtId="180" fontId="26" fillId="0" borderId="82" xfId="1" applyNumberFormat="1" applyFont="1" applyBorder="1" applyProtection="1">
      <alignment vertical="center"/>
      <protection locked="0"/>
    </xf>
    <xf numFmtId="0" fontId="17" fillId="2" borderId="9" xfId="1" applyFont="1" applyFill="1" applyBorder="1" applyAlignment="1" applyProtection="1">
      <alignment horizontal="center" vertical="center"/>
      <protection locked="0"/>
    </xf>
    <xf numFmtId="181" fontId="17" fillId="2" borderId="67" xfId="1" applyNumberFormat="1" applyFont="1" applyFill="1" applyBorder="1" applyAlignment="1" applyProtection="1">
      <alignment horizontal="right" vertical="center"/>
      <protection locked="0"/>
    </xf>
    <xf numFmtId="180" fontId="26" fillId="0" borderId="43" xfId="1" applyNumberFormat="1" applyFont="1" applyBorder="1" applyProtection="1">
      <alignment vertical="center"/>
      <protection locked="0"/>
    </xf>
    <xf numFmtId="0" fontId="17" fillId="0" borderId="24" xfId="1" applyFont="1" applyBorder="1" applyAlignment="1" applyProtection="1">
      <alignment horizontal="center" vertical="center"/>
      <protection locked="0"/>
    </xf>
    <xf numFmtId="0" fontId="17" fillId="0" borderId="108" xfId="1" applyFont="1" applyBorder="1" applyAlignment="1" applyProtection="1">
      <alignment horizontal="left" vertical="center"/>
      <protection locked="0"/>
    </xf>
    <xf numFmtId="0" fontId="17" fillId="0" borderId="110" xfId="1" applyFont="1" applyBorder="1" applyAlignment="1" applyProtection="1">
      <alignment horizontal="left" vertical="center"/>
      <protection locked="0"/>
    </xf>
    <xf numFmtId="0" fontId="17" fillId="2" borderId="113" xfId="1" applyFont="1" applyFill="1" applyBorder="1" applyAlignment="1" applyProtection="1">
      <alignment horizontal="center" vertical="center"/>
      <protection locked="0"/>
    </xf>
    <xf numFmtId="180" fontId="26" fillId="0" borderId="110" xfId="1" applyNumberFormat="1" applyFont="1" applyBorder="1" applyProtection="1">
      <alignment vertical="center"/>
      <protection locked="0"/>
    </xf>
    <xf numFmtId="180" fontId="22" fillId="0" borderId="109" xfId="1" applyNumberFormat="1" applyFont="1" applyBorder="1">
      <alignment vertical="center"/>
    </xf>
    <xf numFmtId="181" fontId="17" fillId="0" borderId="92" xfId="1" applyNumberFormat="1" applyFont="1" applyBorder="1">
      <alignment vertical="center"/>
    </xf>
    <xf numFmtId="181" fontId="17" fillId="0" borderId="110" xfId="1" applyNumberFormat="1" applyFont="1" applyBorder="1">
      <alignment vertical="center"/>
    </xf>
    <xf numFmtId="0" fontId="17" fillId="0" borderId="9" xfId="1" applyFont="1" applyBorder="1" applyAlignment="1">
      <alignment horizontal="center" vertical="center" wrapText="1"/>
    </xf>
    <xf numFmtId="0" fontId="17" fillId="0" borderId="43" xfId="1" applyFont="1" applyBorder="1" applyAlignment="1">
      <alignment horizontal="center" vertical="center" wrapText="1"/>
    </xf>
    <xf numFmtId="184" fontId="17" fillId="0" borderId="44" xfId="1" applyNumberFormat="1" applyFont="1" applyBorder="1">
      <alignment vertical="center"/>
    </xf>
    <xf numFmtId="185" fontId="17" fillId="2" borderId="67" xfId="1" applyNumberFormat="1" applyFont="1" applyFill="1" applyBorder="1" applyAlignment="1" applyProtection="1">
      <alignment horizontal="right" vertical="center"/>
      <protection locked="0"/>
    </xf>
    <xf numFmtId="0" fontId="17" fillId="0" borderId="114" xfId="1" applyFont="1" applyBorder="1" applyAlignment="1" applyProtection="1">
      <alignment horizontal="left" vertical="center"/>
      <protection locked="0"/>
    </xf>
    <xf numFmtId="0" fontId="17" fillId="0" borderId="102" xfId="1" applyFont="1" applyBorder="1" applyAlignment="1" applyProtection="1">
      <alignment horizontal="left" vertical="center"/>
      <protection locked="0"/>
    </xf>
    <xf numFmtId="0" fontId="17" fillId="0" borderId="51" xfId="1" applyFont="1" applyBorder="1" applyAlignment="1" applyProtection="1">
      <alignment horizontal="center" vertical="center"/>
      <protection locked="0"/>
    </xf>
    <xf numFmtId="180" fontId="26" fillId="0" borderId="101" xfId="1" applyNumberFormat="1" applyFont="1" applyBorder="1" applyProtection="1">
      <alignment vertical="center"/>
      <protection locked="0"/>
    </xf>
    <xf numFmtId="180" fontId="21" fillId="0" borderId="51" xfId="1" applyNumberFormat="1" applyFont="1" applyBorder="1" applyAlignment="1">
      <alignment horizontal="right" vertical="center"/>
    </xf>
    <xf numFmtId="0" fontId="17" fillId="0" borderId="102" xfId="1" applyFont="1" applyBorder="1" applyAlignment="1" applyProtection="1">
      <alignment horizontal="center" vertical="center"/>
      <protection locked="0"/>
    </xf>
    <xf numFmtId="180" fontId="17" fillId="0" borderId="82" xfId="1" applyNumberFormat="1" applyFont="1" applyBorder="1" applyProtection="1">
      <alignment vertical="center"/>
      <protection locked="0"/>
    </xf>
    <xf numFmtId="180" fontId="28" fillId="0" borderId="3" xfId="1" applyNumberFormat="1" applyFont="1" applyBorder="1" applyProtection="1">
      <alignment vertical="center"/>
      <protection locked="0"/>
    </xf>
    <xf numFmtId="180" fontId="26" fillId="0" borderId="0" xfId="1" applyNumberFormat="1" applyFont="1" applyProtection="1">
      <alignment vertical="center"/>
      <protection locked="0"/>
    </xf>
    <xf numFmtId="180" fontId="22" fillId="0" borderId="0" xfId="1" applyNumberFormat="1" applyFont="1" applyProtection="1">
      <alignment vertical="center"/>
      <protection locked="0"/>
    </xf>
    <xf numFmtId="180" fontId="17" fillId="0" borderId="2" xfId="1" applyNumberFormat="1" applyFont="1" applyBorder="1" applyProtection="1">
      <alignment vertical="center"/>
      <protection locked="0"/>
    </xf>
    <xf numFmtId="182" fontId="22" fillId="0" borderId="67" xfId="1" applyNumberFormat="1" applyFont="1" applyBorder="1" applyProtection="1">
      <alignment vertical="center"/>
      <protection locked="0"/>
    </xf>
    <xf numFmtId="180" fontId="27" fillId="0" borderId="67" xfId="1" applyNumberFormat="1" applyFont="1" applyBorder="1">
      <alignment vertical="center"/>
    </xf>
    <xf numFmtId="180" fontId="17" fillId="0" borderId="103" xfId="1" applyNumberFormat="1" applyFont="1" applyBorder="1" applyProtection="1">
      <alignment vertical="center"/>
      <protection locked="0"/>
    </xf>
    <xf numFmtId="182" fontId="22" fillId="0" borderId="63" xfId="1" applyNumberFormat="1" applyFont="1" applyBorder="1" applyProtection="1">
      <alignment vertical="center"/>
      <protection locked="0"/>
    </xf>
    <xf numFmtId="180" fontId="27" fillId="0" borderId="63" xfId="1" applyNumberFormat="1" applyFont="1" applyBorder="1">
      <alignment vertical="center"/>
    </xf>
    <xf numFmtId="0" fontId="5" fillId="0" borderId="87" xfId="1" applyFont="1" applyBorder="1" applyAlignment="1">
      <alignment horizontal="center" vertical="center"/>
    </xf>
    <xf numFmtId="177" fontId="5" fillId="2" borderId="115" xfId="1" applyNumberFormat="1" applyFont="1" applyFill="1" applyBorder="1" applyProtection="1">
      <alignment vertical="center"/>
      <protection locked="0"/>
    </xf>
    <xf numFmtId="0" fontId="5" fillId="0" borderId="21" xfId="1" applyFont="1" applyBorder="1" applyAlignment="1">
      <alignment horizontal="center" vertical="center"/>
    </xf>
    <xf numFmtId="0" fontId="5" fillId="0" borderId="116" xfId="1" applyFont="1" applyBorder="1">
      <alignment vertical="center"/>
    </xf>
    <xf numFmtId="179" fontId="10" fillId="0" borderId="21" xfId="1" applyNumberFormat="1" applyFont="1" applyBorder="1">
      <alignment vertical="center"/>
    </xf>
    <xf numFmtId="0" fontId="5" fillId="0" borderId="22" xfId="1" applyFont="1" applyBorder="1">
      <alignment vertical="center"/>
    </xf>
    <xf numFmtId="0" fontId="5" fillId="0" borderId="58" xfId="1" applyFont="1" applyBorder="1">
      <alignment vertical="center"/>
    </xf>
    <xf numFmtId="0" fontId="5" fillId="0" borderId="118" xfId="1" applyFont="1" applyBorder="1" applyAlignment="1">
      <alignment horizontal="center" vertical="center"/>
    </xf>
    <xf numFmtId="0" fontId="5" fillId="0" borderId="119" xfId="1" applyFont="1" applyBorder="1">
      <alignment vertical="center"/>
    </xf>
    <xf numFmtId="178" fontId="5" fillId="0" borderId="120" xfId="1" applyNumberFormat="1" applyFont="1" applyBorder="1">
      <alignment vertical="center"/>
    </xf>
    <xf numFmtId="179" fontId="10" fillId="0" borderId="118" xfId="1" applyNumberFormat="1" applyFont="1" applyBorder="1">
      <alignment vertical="center"/>
    </xf>
    <xf numFmtId="179" fontId="5" fillId="0" borderId="0" xfId="1" applyNumberFormat="1" applyFont="1">
      <alignment vertical="center"/>
    </xf>
    <xf numFmtId="176" fontId="5" fillId="0" borderId="121" xfId="1" applyNumberFormat="1" applyFont="1" applyBorder="1" applyAlignment="1">
      <alignment horizontal="center" vertical="center"/>
    </xf>
    <xf numFmtId="177" fontId="34" fillId="2" borderId="47" xfId="1" applyNumberFormat="1" applyFont="1" applyFill="1" applyBorder="1" applyProtection="1">
      <alignment vertical="center"/>
      <protection locked="0"/>
    </xf>
    <xf numFmtId="177" fontId="34" fillId="2" borderId="48" xfId="1" applyNumberFormat="1" applyFont="1" applyFill="1" applyBorder="1" applyProtection="1">
      <alignment vertical="center"/>
      <protection locked="0"/>
    </xf>
    <xf numFmtId="177" fontId="34" fillId="2" borderId="49" xfId="1" applyNumberFormat="1" applyFont="1" applyFill="1" applyBorder="1" applyProtection="1">
      <alignment vertical="center"/>
      <protection locked="0"/>
    </xf>
    <xf numFmtId="0" fontId="5" fillId="0" borderId="66" xfId="1" applyFont="1" applyBorder="1">
      <alignment vertical="center"/>
    </xf>
    <xf numFmtId="0" fontId="5" fillId="0" borderId="117" xfId="1" applyFont="1" applyBorder="1">
      <alignment vertical="center"/>
    </xf>
    <xf numFmtId="0" fontId="5" fillId="0" borderId="122" xfId="1" applyFont="1" applyBorder="1" applyAlignment="1">
      <alignment horizontal="center" vertical="center"/>
    </xf>
    <xf numFmtId="177" fontId="34" fillId="2" borderId="123" xfId="1" applyNumberFormat="1" applyFont="1" applyFill="1" applyBorder="1" applyProtection="1">
      <alignment vertical="center"/>
      <protection locked="0"/>
    </xf>
    <xf numFmtId="177" fontId="34" fillId="2" borderId="117" xfId="1" applyNumberFormat="1" applyFont="1" applyFill="1" applyBorder="1" applyProtection="1">
      <alignment vertical="center"/>
      <protection locked="0"/>
    </xf>
    <xf numFmtId="177" fontId="34" fillId="2" borderId="122" xfId="1" applyNumberFormat="1" applyFont="1" applyFill="1" applyBorder="1" applyProtection="1">
      <alignment vertical="center"/>
      <protection locked="0"/>
    </xf>
    <xf numFmtId="177" fontId="5" fillId="0" borderId="124" xfId="1" applyNumberFormat="1" applyFont="1" applyBorder="1">
      <alignment vertical="center"/>
    </xf>
    <xf numFmtId="177" fontId="10" fillId="0" borderId="125" xfId="1" applyNumberFormat="1" applyFont="1" applyBorder="1">
      <alignment vertical="center"/>
    </xf>
    <xf numFmtId="177" fontId="10" fillId="0" borderId="32" xfId="1" applyNumberFormat="1" applyFont="1" applyBorder="1">
      <alignment vertical="center"/>
    </xf>
    <xf numFmtId="177" fontId="10" fillId="0" borderId="61" xfId="1" applyNumberFormat="1" applyFont="1" applyBorder="1">
      <alignment vertical="center"/>
    </xf>
    <xf numFmtId="177" fontId="10" fillId="0" borderId="127" xfId="1" applyNumberFormat="1" applyFont="1" applyBorder="1">
      <alignment vertical="center"/>
    </xf>
    <xf numFmtId="176" fontId="5" fillId="0" borderId="79" xfId="1" applyNumberFormat="1" applyFont="1" applyBorder="1" applyAlignment="1">
      <alignment horizontal="center" vertical="center"/>
    </xf>
    <xf numFmtId="177" fontId="34" fillId="0" borderId="47" xfId="1" applyNumberFormat="1" applyFont="1" applyBorder="1">
      <alignment vertical="center"/>
    </xf>
    <xf numFmtId="177" fontId="34" fillId="0" borderId="48" xfId="1" applyNumberFormat="1" applyFont="1" applyBorder="1">
      <alignment vertical="center"/>
    </xf>
    <xf numFmtId="177" fontId="34" fillId="0" borderId="44" xfId="1" applyNumberFormat="1" applyFont="1" applyBorder="1">
      <alignment vertical="center"/>
    </xf>
    <xf numFmtId="177" fontId="34" fillId="0" borderId="123" xfId="1" applyNumberFormat="1" applyFont="1" applyBorder="1">
      <alignment vertical="center"/>
    </xf>
    <xf numFmtId="177" fontId="34" fillId="0" borderId="117" xfId="1" applyNumberFormat="1" applyFont="1" applyBorder="1">
      <alignment vertical="center"/>
    </xf>
    <xf numFmtId="177" fontId="34" fillId="0" borderId="128" xfId="1" applyNumberFormat="1" applyFont="1" applyBorder="1">
      <alignment vertical="center"/>
    </xf>
    <xf numFmtId="177" fontId="34" fillId="0" borderId="122" xfId="1" applyNumberFormat="1" applyFont="1" applyBorder="1">
      <alignment vertical="center"/>
    </xf>
    <xf numFmtId="177" fontId="5" fillId="2" borderId="117" xfId="1" applyNumberFormat="1" applyFont="1" applyFill="1" applyBorder="1" applyProtection="1">
      <alignment vertical="center"/>
      <protection locked="0"/>
    </xf>
    <xf numFmtId="177" fontId="5" fillId="2" borderId="122" xfId="1" applyNumberFormat="1" applyFont="1" applyFill="1" applyBorder="1" applyProtection="1">
      <alignment vertical="center"/>
      <protection locked="0"/>
    </xf>
    <xf numFmtId="177" fontId="10" fillId="0" borderId="129" xfId="1" applyNumberFormat="1" applyFont="1" applyBorder="1">
      <alignment vertical="center"/>
    </xf>
    <xf numFmtId="177" fontId="10" fillId="0" borderId="68" xfId="1" applyNumberFormat="1" applyFont="1" applyBorder="1">
      <alignment vertical="center"/>
    </xf>
    <xf numFmtId="177" fontId="10" fillId="0" borderId="103" xfId="1" applyNumberFormat="1" applyFont="1" applyBorder="1">
      <alignment vertical="center"/>
    </xf>
    <xf numFmtId="0" fontId="17" fillId="0" borderId="130" xfId="1" applyFont="1" applyBorder="1" applyAlignment="1" applyProtection="1">
      <alignment horizontal="center" vertical="center"/>
      <protection locked="0"/>
    </xf>
    <xf numFmtId="0" fontId="17" fillId="2" borderId="50" xfId="1" applyFont="1" applyFill="1" applyBorder="1" applyAlignment="1" applyProtection="1">
      <alignment horizontal="right" vertical="center"/>
      <protection locked="0"/>
    </xf>
    <xf numFmtId="0" fontId="17" fillId="4" borderId="131" xfId="1" applyFont="1" applyFill="1" applyBorder="1" applyAlignment="1">
      <alignment horizontal="right" vertical="center"/>
    </xf>
    <xf numFmtId="0" fontId="17" fillId="0" borderId="26" xfId="1" applyFont="1" applyBorder="1" applyAlignment="1" applyProtection="1">
      <alignment horizontal="left" vertical="center"/>
      <protection locked="0"/>
    </xf>
    <xf numFmtId="0" fontId="17" fillId="0" borderId="79" xfId="1" applyFont="1" applyBorder="1" applyProtection="1">
      <alignment vertical="center"/>
      <protection locked="0"/>
    </xf>
    <xf numFmtId="0" fontId="17" fillId="0" borderId="7" xfId="1" applyFont="1" applyBorder="1" applyAlignment="1" applyProtection="1">
      <alignment horizontal="center" vertical="center" wrapText="1"/>
      <protection locked="0"/>
    </xf>
    <xf numFmtId="180" fontId="17" fillId="0" borderId="121" xfId="1" applyNumberFormat="1" applyFont="1" applyBorder="1" applyAlignment="1" applyProtection="1">
      <alignment horizontal="center" vertical="center" wrapText="1"/>
      <protection locked="0"/>
    </xf>
    <xf numFmtId="180" fontId="17" fillId="0" borderId="130" xfId="1" applyNumberFormat="1" applyFont="1" applyBorder="1" applyAlignment="1">
      <alignment horizontal="center" vertical="center" wrapText="1"/>
    </xf>
    <xf numFmtId="0" fontId="17" fillId="0" borderId="16" xfId="1" applyFont="1" applyBorder="1" applyAlignment="1" applyProtection="1">
      <alignment horizontal="right" vertical="center"/>
      <protection locked="0"/>
    </xf>
    <xf numFmtId="0" fontId="17" fillId="0" borderId="132" xfId="1" applyFont="1" applyBorder="1" applyProtection="1">
      <alignment vertical="center"/>
      <protection locked="0"/>
    </xf>
    <xf numFmtId="0" fontId="17" fillId="0" borderId="133" xfId="1" applyFont="1" applyBorder="1" applyProtection="1">
      <alignment vertical="center"/>
      <protection locked="0"/>
    </xf>
    <xf numFmtId="181" fontId="25" fillId="0" borderId="45" xfId="1" applyNumberFormat="1" applyFont="1" applyBorder="1">
      <alignment vertical="center"/>
    </xf>
    <xf numFmtId="0" fontId="17" fillId="0" borderId="22" xfId="1" applyFont="1" applyBorder="1" applyAlignment="1" applyProtection="1">
      <alignment horizontal="right" vertical="center"/>
      <protection locked="0"/>
    </xf>
    <xf numFmtId="0" fontId="17" fillId="2" borderId="134" xfId="1" applyFont="1" applyFill="1" applyBorder="1" applyAlignment="1" applyProtection="1">
      <alignment horizontal="center" vertical="center"/>
      <protection locked="0"/>
    </xf>
    <xf numFmtId="0" fontId="17" fillId="0" borderId="135" xfId="1" applyFont="1" applyBorder="1" applyProtection="1">
      <alignment vertical="center"/>
      <protection locked="0"/>
    </xf>
    <xf numFmtId="181" fontId="35" fillId="4" borderId="136" xfId="1" applyNumberFormat="1" applyFont="1" applyFill="1" applyBorder="1">
      <alignment vertical="center"/>
    </xf>
    <xf numFmtId="0" fontId="26" fillId="0" borderId="0" xfId="1" applyFont="1" applyAlignment="1" applyProtection="1">
      <alignment horizontal="left" vertical="center"/>
      <protection locked="0"/>
    </xf>
    <xf numFmtId="0" fontId="17" fillId="0" borderId="46" xfId="1" applyFont="1" applyBorder="1" applyAlignment="1" applyProtection="1">
      <alignment horizontal="right" vertical="center"/>
      <protection locked="0"/>
    </xf>
    <xf numFmtId="0" fontId="17" fillId="2" borderId="48" xfId="1" applyFont="1" applyFill="1" applyBorder="1" applyAlignment="1" applyProtection="1">
      <alignment horizontal="center" vertical="center"/>
      <protection locked="0"/>
    </xf>
    <xf numFmtId="180" fontId="17" fillId="0" borderId="139" xfId="1" applyNumberFormat="1" applyFont="1" applyBorder="1" applyAlignment="1" applyProtection="1">
      <alignment horizontal="right" vertical="center"/>
      <protection locked="0"/>
    </xf>
    <xf numFmtId="181" fontId="17" fillId="0" borderId="50" xfId="1" applyNumberFormat="1" applyFont="1" applyBorder="1">
      <alignment vertical="center"/>
    </xf>
    <xf numFmtId="180" fontId="17" fillId="2" borderId="13" xfId="1" applyNumberFormat="1" applyFont="1" applyFill="1" applyBorder="1" applyAlignment="1" applyProtection="1">
      <alignment horizontal="right" vertical="center"/>
      <protection locked="0"/>
    </xf>
    <xf numFmtId="0" fontId="17" fillId="2" borderId="106" xfId="1" applyFont="1" applyFill="1" applyBorder="1" applyAlignment="1" applyProtection="1">
      <alignment horizontal="center" vertical="center"/>
      <protection locked="0"/>
    </xf>
    <xf numFmtId="0" fontId="17" fillId="0" borderId="140" xfId="1" applyFont="1" applyBorder="1" applyProtection="1">
      <alignment vertical="center"/>
      <protection locked="0"/>
    </xf>
    <xf numFmtId="181" fontId="17" fillId="0" borderId="131" xfId="1" applyNumberFormat="1" applyFont="1" applyBorder="1">
      <alignment vertical="center"/>
    </xf>
    <xf numFmtId="181" fontId="17" fillId="0" borderId="74" xfId="1" applyNumberFormat="1" applyFont="1" applyBorder="1">
      <alignment vertical="center"/>
    </xf>
    <xf numFmtId="0" fontId="17" fillId="0" borderId="141" xfId="1" applyFont="1" applyBorder="1" applyProtection="1">
      <alignment vertical="center"/>
      <protection locked="0"/>
    </xf>
    <xf numFmtId="0" fontId="17" fillId="0" borderId="46" xfId="1" applyFont="1" applyBorder="1" applyAlignment="1" applyProtection="1">
      <alignment horizontal="center" vertical="center"/>
      <protection locked="0"/>
    </xf>
    <xf numFmtId="0" fontId="17" fillId="0" borderId="142" xfId="1" applyFont="1" applyBorder="1" applyAlignment="1" applyProtection="1">
      <alignment horizontal="center" vertical="center"/>
      <protection locked="0"/>
    </xf>
    <xf numFmtId="0" fontId="17" fillId="2" borderId="18" xfId="1" applyFont="1" applyFill="1" applyBorder="1" applyAlignment="1" applyProtection="1">
      <alignment horizontal="center" vertical="center"/>
      <protection locked="0"/>
    </xf>
    <xf numFmtId="184" fontId="17" fillId="0" borderId="136" xfId="1" applyNumberFormat="1" applyFont="1" applyBorder="1">
      <alignment vertical="center"/>
    </xf>
    <xf numFmtId="0" fontId="17" fillId="0" borderId="144" xfId="1" applyFont="1" applyBorder="1" applyAlignment="1" applyProtection="1">
      <alignment horizontal="center" vertical="center"/>
      <protection locked="0"/>
    </xf>
    <xf numFmtId="0" fontId="17" fillId="2" borderId="20" xfId="1" applyFont="1" applyFill="1" applyBorder="1" applyAlignment="1" applyProtection="1">
      <alignment horizontal="center" vertical="center"/>
      <protection locked="0"/>
    </xf>
    <xf numFmtId="185" fontId="17" fillId="2" borderId="138" xfId="1" applyNumberFormat="1" applyFont="1" applyFill="1" applyBorder="1" applyAlignment="1" applyProtection="1">
      <alignment horizontal="right" vertical="center"/>
      <protection locked="0"/>
    </xf>
    <xf numFmtId="184" fontId="17" fillId="0" borderId="145" xfId="1" applyNumberFormat="1" applyFont="1" applyBorder="1">
      <alignment vertical="center"/>
    </xf>
    <xf numFmtId="0" fontId="17" fillId="0" borderId="146" xfId="1" applyFont="1" applyBorder="1" applyProtection="1">
      <alignment vertical="center"/>
      <protection locked="0"/>
    </xf>
    <xf numFmtId="181" fontId="17" fillId="0" borderId="147" xfId="1" applyNumberFormat="1" applyFont="1" applyBorder="1">
      <alignment vertical="center"/>
    </xf>
    <xf numFmtId="0" fontId="25" fillId="0" borderId="58" xfId="1" applyFont="1" applyBorder="1" applyProtection="1">
      <alignment vertical="center"/>
      <protection locked="0"/>
    </xf>
    <xf numFmtId="0" fontId="17" fillId="0" borderId="103" xfId="1" applyFont="1" applyBorder="1" applyProtection="1">
      <alignment vertical="center"/>
      <protection locked="0"/>
    </xf>
    <xf numFmtId="181" fontId="25" fillId="0" borderId="63" xfId="1" applyNumberFormat="1" applyFont="1" applyBorder="1">
      <alignment vertical="center"/>
    </xf>
    <xf numFmtId="180" fontId="28" fillId="0" borderId="2" xfId="1" applyNumberFormat="1" applyFont="1" applyBorder="1" applyProtection="1">
      <alignment vertical="center"/>
      <protection locked="0"/>
    </xf>
    <xf numFmtId="180" fontId="18" fillId="0" borderId="67" xfId="1" applyNumberFormat="1" applyFont="1" applyBorder="1">
      <alignment vertical="center"/>
    </xf>
    <xf numFmtId="0" fontId="27" fillId="0" borderId="0" xfId="1" applyFont="1" applyProtection="1">
      <alignment vertical="center"/>
      <protection locked="0"/>
    </xf>
    <xf numFmtId="0" fontId="28" fillId="0" borderId="0" xfId="1" applyFont="1" applyProtection="1">
      <alignment vertical="center"/>
      <protection locked="0"/>
    </xf>
    <xf numFmtId="180" fontId="28" fillId="0" borderId="0" xfId="1" applyNumberFormat="1" applyFont="1" applyProtection="1">
      <alignment vertical="center"/>
      <protection locked="0"/>
    </xf>
    <xf numFmtId="180" fontId="18" fillId="0" borderId="0" xfId="1" applyNumberFormat="1" applyFont="1">
      <alignment vertical="center"/>
    </xf>
    <xf numFmtId="180" fontId="17" fillId="0" borderId="0" xfId="1" applyNumberFormat="1" applyFont="1" applyAlignment="1" applyProtection="1">
      <alignment horizontal="center" vertical="center"/>
      <protection locked="0"/>
    </xf>
    <xf numFmtId="0" fontId="17" fillId="0" borderId="48" xfId="1" applyFont="1" applyBorder="1" applyAlignment="1" applyProtection="1">
      <alignment horizontal="center" vertical="center" wrapText="1"/>
      <protection locked="0"/>
    </xf>
    <xf numFmtId="180" fontId="17" fillId="0" borderId="44" xfId="1" applyNumberFormat="1" applyFont="1" applyBorder="1" applyAlignment="1" applyProtection="1">
      <alignment horizontal="center" vertical="center" wrapText="1"/>
      <protection locked="0"/>
    </xf>
    <xf numFmtId="182" fontId="22" fillId="4" borderId="109" xfId="1" applyNumberFormat="1" applyFont="1" applyFill="1" applyBorder="1">
      <alignment vertical="center"/>
    </xf>
    <xf numFmtId="182" fontId="22" fillId="4" borderId="89" xfId="1" applyNumberFormat="1" applyFont="1" applyFill="1" applyBorder="1">
      <alignment vertical="center"/>
    </xf>
    <xf numFmtId="0" fontId="17" fillId="2" borderId="90" xfId="1" applyFont="1" applyFill="1" applyBorder="1" applyAlignment="1" applyProtection="1">
      <alignment horizontal="center" vertical="center"/>
      <protection locked="0"/>
    </xf>
    <xf numFmtId="0" fontId="17" fillId="0" borderId="149" xfId="1" applyFont="1" applyBorder="1" applyProtection="1">
      <alignment vertical="center"/>
      <protection locked="0"/>
    </xf>
    <xf numFmtId="180" fontId="17" fillId="0" borderId="101" xfId="1" applyNumberFormat="1" applyFont="1" applyBorder="1" applyAlignment="1" applyProtection="1">
      <alignment horizontal="right" vertical="center"/>
      <protection locked="0"/>
    </xf>
    <xf numFmtId="183" fontId="22" fillId="0" borderId="28" xfId="1" applyNumberFormat="1" applyFont="1" applyBorder="1">
      <alignment vertical="center"/>
    </xf>
    <xf numFmtId="181" fontId="23" fillId="0" borderId="101" xfId="1" applyNumberFormat="1" applyFont="1" applyBorder="1">
      <alignment vertical="center"/>
    </xf>
    <xf numFmtId="0" fontId="17" fillId="0" borderId="104" xfId="1" applyFont="1" applyBorder="1" applyProtection="1">
      <alignment vertical="center"/>
      <protection locked="0"/>
    </xf>
    <xf numFmtId="0" fontId="17" fillId="0" borderId="14" xfId="1" applyFont="1" applyBorder="1" applyAlignment="1" applyProtection="1">
      <alignment horizontal="left" vertical="center"/>
      <protection locked="0"/>
    </xf>
    <xf numFmtId="0" fontId="17" fillId="0" borderId="114" xfId="1" applyFont="1" applyBorder="1" applyProtection="1">
      <alignment vertical="center"/>
      <protection locked="0"/>
    </xf>
    <xf numFmtId="0" fontId="17" fillId="0" borderId="102" xfId="1" applyFont="1" applyBorder="1" applyProtection="1">
      <alignment vertical="center"/>
      <protection locked="0"/>
    </xf>
    <xf numFmtId="0" fontId="17" fillId="0" borderId="55" xfId="1" applyFont="1" applyBorder="1" applyProtection="1">
      <alignment vertical="center"/>
      <protection locked="0"/>
    </xf>
    <xf numFmtId="180" fontId="17" fillId="0" borderId="56" xfId="1" applyNumberFormat="1" applyFont="1" applyBorder="1" applyAlignment="1" applyProtection="1">
      <alignment horizontal="right" vertical="center"/>
      <protection locked="0"/>
    </xf>
    <xf numFmtId="180" fontId="17" fillId="0" borderId="51" xfId="1" applyNumberFormat="1" applyFont="1" applyBorder="1">
      <alignment vertical="center"/>
    </xf>
    <xf numFmtId="0" fontId="27" fillId="0" borderId="1" xfId="1" applyFont="1" applyBorder="1" applyAlignment="1" applyProtection="1">
      <alignment horizontal="left" vertical="center"/>
      <protection locked="0"/>
    </xf>
    <xf numFmtId="0" fontId="28" fillId="0" borderId="2" xfId="1" applyFont="1" applyBorder="1" applyAlignment="1" applyProtection="1">
      <alignment horizontal="left" vertical="center"/>
      <protection locked="0"/>
    </xf>
    <xf numFmtId="180" fontId="28" fillId="0" borderId="3" xfId="1" applyNumberFormat="1" applyFont="1" applyBorder="1" applyAlignment="1" applyProtection="1">
      <alignment horizontal="left" vertical="center"/>
      <protection locked="0"/>
    </xf>
    <xf numFmtId="182" fontId="22" fillId="4" borderId="67" xfId="1" applyNumberFormat="1" applyFont="1" applyFill="1" applyBorder="1" applyProtection="1">
      <alignment vertical="center"/>
      <protection locked="0"/>
    </xf>
    <xf numFmtId="0" fontId="17" fillId="0" borderId="0" xfId="1" applyFont="1" applyAlignment="1" applyProtection="1">
      <alignment horizontal="left" vertical="center"/>
      <protection locked="0"/>
    </xf>
    <xf numFmtId="180" fontId="17" fillId="0" borderId="0" xfId="1" applyNumberFormat="1" applyFont="1" applyAlignment="1" applyProtection="1">
      <alignment horizontal="right" vertical="center"/>
      <protection locked="0"/>
    </xf>
    <xf numFmtId="0" fontId="17" fillId="2" borderId="93" xfId="1" applyFont="1" applyFill="1" applyBorder="1" applyAlignment="1" applyProtection="1">
      <alignment horizontal="center" vertical="center"/>
      <protection locked="0"/>
    </xf>
    <xf numFmtId="180" fontId="17" fillId="2" borderId="152" xfId="1" applyNumberFormat="1" applyFont="1" applyFill="1" applyBorder="1" applyAlignment="1" applyProtection="1">
      <alignment horizontal="right" vertical="center"/>
      <protection locked="0"/>
    </xf>
    <xf numFmtId="182" fontId="22" fillId="4" borderId="95" xfId="1" applyNumberFormat="1" applyFont="1" applyFill="1" applyBorder="1">
      <alignment vertical="center"/>
    </xf>
    <xf numFmtId="181" fontId="17" fillId="0" borderId="0" xfId="1" applyNumberFormat="1" applyFont="1">
      <alignment vertical="center"/>
    </xf>
    <xf numFmtId="0" fontId="18" fillId="0" borderId="4" xfId="1" applyFont="1" applyBorder="1" applyProtection="1">
      <alignment vertical="center"/>
      <protection locked="0"/>
    </xf>
    <xf numFmtId="182" fontId="22" fillId="4" borderId="67" xfId="1" applyNumberFormat="1" applyFont="1" applyFill="1" applyBorder="1">
      <alignment vertical="center"/>
    </xf>
    <xf numFmtId="0" fontId="17" fillId="0" borderId="90" xfId="1" applyFont="1" applyBorder="1" applyProtection="1">
      <alignment vertical="center"/>
      <protection locked="0"/>
    </xf>
    <xf numFmtId="180" fontId="21" fillId="0" borderId="87" xfId="1" applyNumberFormat="1" applyFont="1" applyBorder="1" applyAlignment="1" applyProtection="1">
      <alignment horizontal="right" vertical="center"/>
    </xf>
    <xf numFmtId="180" fontId="21" fillId="0" borderId="91" xfId="1" applyNumberFormat="1" applyFont="1" applyBorder="1" applyAlignment="1" applyProtection="1">
      <alignment horizontal="right" vertical="center"/>
    </xf>
    <xf numFmtId="180" fontId="21" fillId="0" borderId="31" xfId="1" applyNumberFormat="1" applyFont="1" applyBorder="1" applyAlignment="1" applyProtection="1">
      <alignment horizontal="right" vertical="center"/>
    </xf>
    <xf numFmtId="182" fontId="22" fillId="0" borderId="86" xfId="1" applyNumberFormat="1" applyFont="1" applyBorder="1" applyProtection="1">
      <alignment vertical="center"/>
    </xf>
    <xf numFmtId="181" fontId="23" fillId="0" borderId="88" xfId="1" applyNumberFormat="1" applyFont="1" applyBorder="1" applyProtection="1">
      <alignment vertical="center"/>
    </xf>
    <xf numFmtId="0" fontId="17" fillId="0" borderId="84" xfId="1" applyFont="1" applyBorder="1" applyProtection="1">
      <alignment vertical="center"/>
    </xf>
    <xf numFmtId="0" fontId="17" fillId="0" borderId="0" xfId="1" applyFont="1" applyProtection="1">
      <alignment vertical="center"/>
    </xf>
    <xf numFmtId="182" fontId="22" fillId="0" borderId="89" xfId="1" applyNumberFormat="1" applyFont="1" applyBorder="1" applyProtection="1">
      <alignment vertical="center"/>
    </xf>
    <xf numFmtId="181" fontId="23" fillId="0" borderId="92" xfId="1" applyNumberFormat="1" applyFont="1" applyBorder="1" applyProtection="1">
      <alignment vertical="center"/>
    </xf>
    <xf numFmtId="0" fontId="17" fillId="0" borderId="90" xfId="1" applyFont="1" applyBorder="1" applyAlignment="1" applyProtection="1">
      <alignment vertical="center"/>
    </xf>
    <xf numFmtId="0" fontId="17" fillId="0" borderId="90" xfId="1" applyFont="1" applyBorder="1" applyProtection="1">
      <alignment vertical="center"/>
    </xf>
    <xf numFmtId="182" fontId="22" fillId="0" borderId="95" xfId="1" applyNumberFormat="1" applyFont="1" applyBorder="1" applyProtection="1">
      <alignment vertical="center"/>
    </xf>
    <xf numFmtId="181" fontId="23" fillId="0" borderId="96" xfId="1" applyNumberFormat="1" applyFont="1" applyBorder="1" applyProtection="1">
      <alignment vertical="center"/>
    </xf>
    <xf numFmtId="0" fontId="17" fillId="0" borderId="95" xfId="1" applyFont="1" applyBorder="1" applyProtection="1">
      <alignment vertical="center"/>
    </xf>
    <xf numFmtId="180" fontId="21" fillId="0" borderId="87" xfId="1" applyNumberFormat="1" applyFont="1" applyBorder="1" applyAlignment="1" applyProtection="1">
      <alignment horizontal="right" vertical="center"/>
      <protection locked="0"/>
    </xf>
    <xf numFmtId="0" fontId="17" fillId="0" borderId="85" xfId="1" applyFont="1" applyBorder="1" applyAlignment="1" applyProtection="1">
      <alignment horizontal="center" vertical="center"/>
      <protection locked="0"/>
    </xf>
    <xf numFmtId="0" fontId="17" fillId="0" borderId="92" xfId="1" applyFont="1" applyBorder="1" applyProtection="1">
      <alignment vertical="center"/>
      <protection locked="0"/>
    </xf>
    <xf numFmtId="0" fontId="17" fillId="0" borderId="72" xfId="1" applyFont="1" applyBorder="1" applyAlignment="1" applyProtection="1">
      <alignment horizontal="center" vertical="center"/>
      <protection locked="0"/>
    </xf>
    <xf numFmtId="0" fontId="17" fillId="0" borderId="154" xfId="1" applyFont="1" applyBorder="1" applyProtection="1">
      <alignment vertical="center"/>
      <protection locked="0"/>
    </xf>
    <xf numFmtId="181" fontId="23" fillId="0" borderId="98" xfId="1" applyNumberFormat="1" applyFont="1" applyBorder="1">
      <alignment vertical="center"/>
    </xf>
    <xf numFmtId="180" fontId="21" fillId="0" borderId="97" xfId="1" applyNumberFormat="1" applyFont="1" applyBorder="1" applyAlignment="1">
      <alignment horizontal="right" vertical="center"/>
    </xf>
    <xf numFmtId="182" fontId="22" fillId="0" borderId="16" xfId="1" applyNumberFormat="1" applyFont="1" applyBorder="1">
      <alignment vertical="center"/>
    </xf>
    <xf numFmtId="180" fontId="21" fillId="0" borderId="81" xfId="1" applyNumberFormat="1" applyFont="1" applyBorder="1" applyAlignment="1" applyProtection="1">
      <alignment horizontal="right" vertical="center"/>
      <protection locked="0"/>
    </xf>
    <xf numFmtId="180" fontId="21" fillId="0" borderId="155" xfId="1" applyNumberFormat="1" applyFont="1" applyBorder="1" applyAlignment="1">
      <alignment horizontal="right" vertical="center"/>
    </xf>
    <xf numFmtId="0" fontId="2"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protection locked="0"/>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51" xfId="1" applyFont="1" applyBorder="1" applyAlignment="1">
      <alignment horizontal="left" vertical="center"/>
    </xf>
    <xf numFmtId="0" fontId="5" fillId="0" borderId="52" xfId="1" applyFont="1" applyBorder="1" applyAlignment="1">
      <alignment horizontal="left" vertical="center"/>
    </xf>
    <xf numFmtId="0" fontId="5" fillId="0" borderId="46" xfId="1" applyFont="1" applyBorder="1" applyAlignment="1">
      <alignment horizontal="left" vertical="center"/>
    </xf>
    <xf numFmtId="0" fontId="5" fillId="0" borderId="14"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22" xfId="1" applyFont="1" applyBorder="1" applyAlignment="1">
      <alignment horizontal="left" vertical="center"/>
    </xf>
    <xf numFmtId="0" fontId="5" fillId="0" borderId="0" xfId="1" applyFont="1" applyAlignment="1">
      <alignment horizontal="left" vertical="center"/>
    </xf>
    <xf numFmtId="0" fontId="5" fillId="0" borderId="23" xfId="1" applyFont="1" applyBorder="1" applyAlignment="1">
      <alignment horizontal="left" vertical="center"/>
    </xf>
    <xf numFmtId="0" fontId="5" fillId="0" borderId="25" xfId="1" applyFont="1" applyBorder="1" applyAlignment="1">
      <alignment horizontal="left" vertical="center"/>
    </xf>
    <xf numFmtId="0" fontId="5" fillId="0" borderId="24" xfId="1" applyFont="1" applyBorder="1" applyAlignment="1">
      <alignment horizontal="left" vertical="center" wrapText="1"/>
    </xf>
    <xf numFmtId="0" fontId="5" fillId="0" borderId="26" xfId="1" applyFont="1" applyBorder="1" applyAlignment="1">
      <alignment horizontal="left" vertical="center"/>
    </xf>
    <xf numFmtId="0" fontId="5" fillId="0" borderId="11" xfId="1" applyFont="1" applyBorder="1" applyAlignment="1">
      <alignment horizontal="left" vertical="center"/>
    </xf>
    <xf numFmtId="0" fontId="5" fillId="0" borderId="27" xfId="1" applyFont="1" applyBorder="1" applyAlignment="1">
      <alignment horizontal="left"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43"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5" xfId="1" applyFont="1" applyBorder="1" applyAlignment="1">
      <alignment horizontal="center" vertical="center" wrapText="1"/>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43" xfId="1" applyFont="1" applyFill="1" applyBorder="1" applyAlignment="1">
      <alignment horizontal="center" vertical="center"/>
    </xf>
    <xf numFmtId="176" fontId="5" fillId="0" borderId="13" xfId="1" applyNumberFormat="1" applyFont="1" applyBorder="1" applyAlignment="1">
      <alignment horizontal="center" vertical="center"/>
    </xf>
    <xf numFmtId="176" fontId="5" fillId="0" borderId="44" xfId="1" applyNumberFormat="1" applyFont="1" applyBorder="1" applyAlignment="1">
      <alignment horizontal="center" vertical="center"/>
    </xf>
    <xf numFmtId="0" fontId="5" fillId="2" borderId="1" xfId="1" applyFont="1" applyFill="1" applyBorder="1" applyAlignment="1" applyProtection="1">
      <alignment horizontal="left" vertical="top"/>
      <protection locked="0"/>
    </xf>
    <xf numFmtId="0" fontId="5" fillId="2" borderId="2" xfId="1" applyFont="1" applyFill="1" applyBorder="1" applyAlignment="1" applyProtection="1">
      <alignment horizontal="left" vertical="top"/>
      <protection locked="0"/>
    </xf>
    <xf numFmtId="0" fontId="5" fillId="2" borderId="3" xfId="1" applyFont="1" applyFill="1" applyBorder="1" applyAlignment="1" applyProtection="1">
      <alignment horizontal="left" vertical="top"/>
      <protection locked="0"/>
    </xf>
    <xf numFmtId="0" fontId="5" fillId="0" borderId="58" xfId="1" applyFont="1" applyBorder="1" applyAlignment="1">
      <alignment horizontal="left" vertical="center"/>
    </xf>
    <xf numFmtId="0" fontId="5" fillId="0" borderId="59" xfId="1" applyFont="1" applyBorder="1" applyAlignment="1">
      <alignment horizontal="left" vertical="center"/>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43" xfId="1" applyFont="1" applyBorder="1" applyAlignment="1">
      <alignment horizontal="center" vertical="center" wrapText="1"/>
    </xf>
    <xf numFmtId="176" fontId="5" fillId="0" borderId="46" xfId="1" applyNumberFormat="1" applyFont="1" applyBorder="1" applyAlignment="1">
      <alignment horizontal="center" vertical="center"/>
    </xf>
    <xf numFmtId="0" fontId="17" fillId="0" borderId="70" xfId="1" applyFont="1" applyBorder="1" applyAlignment="1" applyProtection="1">
      <alignment horizontal="left" vertical="center"/>
      <protection locked="0"/>
    </xf>
    <xf numFmtId="0" fontId="17" fillId="0" borderId="71" xfId="1" applyFont="1" applyBorder="1" applyAlignment="1" applyProtection="1">
      <alignment horizontal="left" vertical="center"/>
      <protection locked="0"/>
    </xf>
    <xf numFmtId="0" fontId="17" fillId="0" borderId="0" xfId="1" applyFont="1" applyAlignment="1" applyProtection="1">
      <alignment horizontal="center" vertical="center"/>
      <protection locked="0"/>
    </xf>
    <xf numFmtId="0" fontId="17" fillId="0" borderId="1" xfId="1" applyFont="1" applyBorder="1" applyAlignment="1" applyProtection="1">
      <alignment horizontal="center" vertical="center"/>
      <protection locked="0"/>
    </xf>
    <xf numFmtId="0" fontId="17" fillId="0" borderId="2" xfId="1" applyFont="1" applyBorder="1" applyAlignment="1" applyProtection="1">
      <alignment horizontal="center" vertical="center"/>
      <protection locked="0"/>
    </xf>
    <xf numFmtId="0" fontId="17" fillId="0" borderId="3" xfId="1" applyFont="1" applyBorder="1" applyAlignment="1" applyProtection="1">
      <alignment horizontal="center" vertical="center"/>
      <protection locked="0"/>
    </xf>
    <xf numFmtId="0" fontId="17" fillId="0" borderId="12" xfId="1" applyFont="1" applyBorder="1" applyAlignment="1" applyProtection="1">
      <alignment horizontal="left" vertical="center"/>
      <protection locked="0"/>
    </xf>
    <xf numFmtId="0" fontId="17" fillId="0" borderId="13" xfId="1" applyFont="1" applyBorder="1" applyAlignment="1" applyProtection="1">
      <alignment horizontal="left" vertical="center"/>
      <protection locked="0"/>
    </xf>
    <xf numFmtId="0" fontId="17" fillId="0" borderId="24" xfId="1" applyFont="1" applyBorder="1" applyAlignment="1" applyProtection="1">
      <alignment horizontal="left" vertical="center"/>
      <protection locked="0"/>
    </xf>
    <xf numFmtId="0" fontId="17" fillId="0" borderId="17" xfId="1" applyFont="1" applyBorder="1" applyAlignment="1" applyProtection="1">
      <alignment horizontal="left" vertical="center"/>
      <protection locked="0"/>
    </xf>
    <xf numFmtId="0" fontId="17" fillId="0" borderId="72" xfId="1" applyFont="1" applyBorder="1" applyAlignment="1" applyProtection="1">
      <alignment horizontal="left" vertical="center"/>
      <protection locked="0"/>
    </xf>
    <xf numFmtId="0" fontId="17" fillId="0" borderId="75" xfId="1" applyFont="1" applyBorder="1" applyAlignment="1" applyProtection="1">
      <alignment horizontal="left" vertical="center"/>
      <protection locked="0"/>
    </xf>
    <xf numFmtId="0" fontId="17" fillId="0" borderId="76" xfId="1" applyFont="1" applyBorder="1" applyAlignment="1" applyProtection="1">
      <alignment horizontal="left" vertical="center"/>
      <protection locked="0"/>
    </xf>
    <xf numFmtId="0" fontId="17" fillId="0" borderId="0" xfId="1" applyFont="1" applyAlignment="1" applyProtection="1">
      <alignment horizontal="left" vertical="top" wrapText="1"/>
      <protection locked="0"/>
    </xf>
    <xf numFmtId="0" fontId="17" fillId="0" borderId="4" xfId="1" applyFont="1" applyBorder="1" applyAlignment="1" applyProtection="1">
      <alignment horizontal="center" vertical="center"/>
      <protection locked="0"/>
    </xf>
    <xf numFmtId="0" fontId="17" fillId="0" borderId="5" xfId="1" applyFont="1" applyBorder="1" applyAlignment="1" applyProtection="1">
      <alignment horizontal="center" vertical="center"/>
      <protection locked="0"/>
    </xf>
    <xf numFmtId="0" fontId="17" fillId="0" borderId="37" xfId="1" applyFont="1" applyBorder="1" applyAlignment="1" applyProtection="1">
      <alignment horizontal="center" vertical="center"/>
      <protection locked="0"/>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44" xfId="1" applyFont="1" applyBorder="1" applyAlignment="1" applyProtection="1">
      <alignment horizontal="left" vertical="center"/>
      <protection locked="0"/>
    </xf>
    <xf numFmtId="0" fontId="17" fillId="0" borderId="46" xfId="1" applyFont="1" applyBorder="1" applyAlignment="1">
      <alignment horizontal="center" vertical="center" wrapText="1"/>
    </xf>
    <xf numFmtId="0" fontId="17" fillId="0" borderId="44" xfId="1" applyFont="1" applyBorder="1" applyAlignment="1">
      <alignment horizontal="center" vertical="center" wrapText="1"/>
    </xf>
    <xf numFmtId="180" fontId="17" fillId="0" borderId="79" xfId="1" applyNumberFormat="1" applyFont="1" applyBorder="1" applyAlignment="1">
      <alignment horizontal="center" vertical="center" wrapText="1"/>
    </xf>
    <xf numFmtId="180" fontId="17" fillId="0" borderId="80" xfId="1" applyNumberFormat="1" applyFont="1" applyBorder="1" applyAlignment="1">
      <alignment horizontal="center" vertical="center" wrapText="1"/>
    </xf>
    <xf numFmtId="180" fontId="17" fillId="0" borderId="9" xfId="1" applyNumberFormat="1" applyFont="1" applyBorder="1" applyAlignment="1">
      <alignment horizontal="center" vertical="center" wrapText="1"/>
    </xf>
    <xf numFmtId="180" fontId="17" fillId="0" borderId="43" xfId="1" applyNumberFormat="1" applyFont="1" applyBorder="1" applyAlignment="1">
      <alignment horizontal="center" vertical="center" wrapText="1"/>
    </xf>
    <xf numFmtId="0" fontId="17" fillId="0" borderId="9"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82" xfId="1" applyFont="1" applyBorder="1" applyAlignment="1" applyProtection="1">
      <alignment horizontal="center" vertical="center"/>
      <protection locked="0"/>
    </xf>
    <xf numFmtId="0" fontId="17" fillId="0" borderId="12" xfId="1" applyFont="1" applyBorder="1" applyAlignment="1" applyProtection="1">
      <alignment horizontal="center" vertical="center"/>
      <protection locked="0"/>
    </xf>
    <xf numFmtId="0" fontId="17" fillId="0" borderId="13" xfId="1" applyFont="1" applyBorder="1" applyAlignment="1" applyProtection="1">
      <alignment horizontal="center" vertical="center"/>
      <protection locked="0"/>
    </xf>
    <xf numFmtId="180" fontId="17" fillId="0" borderId="1" xfId="1" applyNumberFormat="1" applyFont="1" applyBorder="1" applyAlignment="1" applyProtection="1">
      <alignment horizontal="center" vertical="center"/>
      <protection locked="0"/>
    </xf>
    <xf numFmtId="180" fontId="17" fillId="0" borderId="2" xfId="1" applyNumberFormat="1" applyFont="1" applyBorder="1" applyAlignment="1" applyProtection="1">
      <alignment horizontal="center" vertical="center"/>
      <protection locked="0"/>
    </xf>
    <xf numFmtId="180" fontId="17" fillId="0" borderId="3" xfId="1" applyNumberFormat="1" applyFont="1" applyBorder="1" applyAlignment="1" applyProtection="1">
      <alignment horizontal="center" vertical="center"/>
      <protection locked="0"/>
    </xf>
    <xf numFmtId="180" fontId="17" fillId="0" borderId="43" xfId="1" applyNumberFormat="1" applyFont="1" applyBorder="1" applyAlignment="1">
      <alignment horizontal="center" vertical="center"/>
    </xf>
    <xf numFmtId="0" fontId="17" fillId="0" borderId="16" xfId="1" applyFont="1" applyBorder="1" applyAlignment="1">
      <alignment horizontal="center" vertical="center" wrapText="1"/>
    </xf>
    <xf numFmtId="0" fontId="17" fillId="0" borderId="98" xfId="1" applyFont="1" applyBorder="1" applyAlignment="1">
      <alignment horizontal="center" vertical="center" wrapText="1"/>
    </xf>
    <xf numFmtId="0" fontId="17" fillId="0" borderId="13" xfId="1" applyFont="1" applyBorder="1" applyAlignment="1" applyProtection="1">
      <alignment horizontal="left" vertical="center" wrapText="1"/>
      <protection locked="0"/>
    </xf>
    <xf numFmtId="179" fontId="5" fillId="0" borderId="42" xfId="1" applyNumberFormat="1" applyFont="1" applyBorder="1" applyAlignment="1">
      <alignment horizontal="center" vertical="center" wrapText="1"/>
    </xf>
    <xf numFmtId="179" fontId="5" fillId="0" borderId="45" xfId="1" applyNumberFormat="1" applyFont="1" applyBorder="1" applyAlignment="1">
      <alignment horizontal="center" vertical="center" wrapText="1"/>
    </xf>
    <xf numFmtId="0" fontId="9" fillId="0" borderId="38" xfId="1" applyFont="1" applyBorder="1" applyAlignment="1">
      <alignment horizontal="center" vertical="center"/>
    </xf>
    <xf numFmtId="0" fontId="9" fillId="0" borderId="7" xfId="1" applyFont="1" applyBorder="1" applyAlignment="1">
      <alignment horizontal="center" vertical="center"/>
    </xf>
    <xf numFmtId="0" fontId="9" fillId="0" borderId="40" xfId="1" applyFont="1" applyBorder="1" applyAlignment="1">
      <alignment horizontal="center" vertical="center"/>
    </xf>
    <xf numFmtId="0" fontId="9" fillId="0" borderId="47" xfId="1" applyFont="1" applyBorder="1" applyAlignment="1">
      <alignment horizontal="center" vertical="center"/>
    </xf>
    <xf numFmtId="0" fontId="9" fillId="0" borderId="48" xfId="1" applyFont="1" applyBorder="1" applyAlignment="1">
      <alignment horizontal="center" vertical="center"/>
    </xf>
    <xf numFmtId="0" fontId="9" fillId="0" borderId="49" xfId="1" applyFont="1" applyBorder="1" applyAlignment="1">
      <alignment horizontal="center"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5" fillId="0" borderId="16" xfId="1" applyFont="1" applyBorder="1" applyAlignment="1">
      <alignment horizontal="center" vertical="center"/>
    </xf>
    <xf numFmtId="0" fontId="5" fillId="0" borderId="27" xfId="1" applyFont="1" applyBorder="1" applyAlignment="1">
      <alignment horizontal="center" vertical="center"/>
    </xf>
    <xf numFmtId="0" fontId="5" fillId="0" borderId="22" xfId="1" applyFont="1" applyBorder="1" applyAlignment="1">
      <alignment horizontal="center" vertical="center"/>
    </xf>
    <xf numFmtId="0" fontId="5" fillId="0" borderId="64" xfId="1" applyFont="1" applyBorder="1" applyAlignment="1">
      <alignment horizontal="center" vertical="center"/>
    </xf>
    <xf numFmtId="0" fontId="5" fillId="0" borderId="48" xfId="1" applyFont="1" applyBorder="1" applyAlignment="1">
      <alignment horizontal="left" vertical="center"/>
    </xf>
    <xf numFmtId="0" fontId="5" fillId="0" borderId="117" xfId="1" applyFont="1" applyBorder="1" applyAlignment="1">
      <alignment horizontal="left" vertical="center"/>
    </xf>
    <xf numFmtId="0" fontId="9" fillId="0" borderId="38" xfId="1" applyFont="1" applyBorder="1" applyAlignment="1">
      <alignment horizontal="center" vertical="center" wrapText="1"/>
    </xf>
    <xf numFmtId="0" fontId="9" fillId="0" borderId="7"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47"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49" xfId="1" applyFont="1" applyBorder="1" applyAlignment="1">
      <alignment horizontal="center" vertical="center" wrapText="1"/>
    </xf>
    <xf numFmtId="0" fontId="5" fillId="0" borderId="105" xfId="1" applyFont="1" applyBorder="1" applyAlignment="1">
      <alignment horizontal="center" vertical="center"/>
    </xf>
    <xf numFmtId="0" fontId="5" fillId="0" borderId="1" xfId="1" applyFont="1" applyBorder="1" applyAlignment="1">
      <alignment horizontal="left" vertical="center"/>
    </xf>
    <xf numFmtId="0" fontId="5" fillId="0" borderId="126" xfId="1" applyFont="1" applyBorder="1" applyAlignment="1">
      <alignment horizontal="left" vertical="center"/>
    </xf>
    <xf numFmtId="0" fontId="13" fillId="0" borderId="38"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40"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9" xfId="1" applyFont="1" applyBorder="1" applyAlignment="1">
      <alignment horizontal="center" vertical="center" wrapText="1"/>
    </xf>
    <xf numFmtId="181" fontId="35" fillId="4" borderId="131" xfId="1" applyNumberFormat="1" applyFont="1" applyFill="1" applyBorder="1" applyAlignment="1">
      <alignment vertical="center"/>
    </xf>
    <xf numFmtId="181" fontId="35" fillId="4" borderId="45" xfId="1" applyNumberFormat="1" applyFont="1" applyFill="1" applyBorder="1" applyAlignment="1">
      <alignment vertical="center"/>
    </xf>
    <xf numFmtId="0" fontId="17" fillId="0" borderId="107" xfId="1" applyFont="1" applyBorder="1" applyProtection="1">
      <alignment vertical="center"/>
      <protection locked="0"/>
    </xf>
    <xf numFmtId="0" fontId="17" fillId="0" borderId="115" xfId="1" applyFont="1" applyBorder="1" applyProtection="1">
      <alignment vertical="center"/>
      <protection locked="0"/>
    </xf>
    <xf numFmtId="0" fontId="32" fillId="0" borderId="0" xfId="1" applyFont="1" applyAlignment="1" applyProtection="1">
      <alignment horizontal="left" vertical="center"/>
      <protection locked="0"/>
    </xf>
    <xf numFmtId="0" fontId="17" fillId="0" borderId="121" xfId="1" applyFont="1" applyBorder="1" applyAlignment="1" applyProtection="1">
      <alignment horizontal="center" vertical="center"/>
      <protection locked="0"/>
    </xf>
    <xf numFmtId="0" fontId="17" fillId="0" borderId="39" xfId="1" applyFont="1" applyBorder="1" applyAlignment="1" applyProtection="1">
      <alignment horizontal="center" vertical="center"/>
      <protection locked="0"/>
    </xf>
    <xf numFmtId="0" fontId="17" fillId="0" borderId="14" xfId="1" applyFont="1" applyBorder="1" applyAlignment="1" applyProtection="1">
      <alignment horizontal="left" vertical="center"/>
      <protection locked="0"/>
    </xf>
    <xf numFmtId="0" fontId="17" fillId="0" borderId="13" xfId="1" applyFont="1" applyBorder="1" applyProtection="1">
      <alignment vertical="center"/>
      <protection locked="0"/>
    </xf>
    <xf numFmtId="0" fontId="17" fillId="0" borderId="14" xfId="1" applyFont="1" applyBorder="1" applyProtection="1">
      <alignment vertical="center"/>
      <protection locked="0"/>
    </xf>
    <xf numFmtId="0" fontId="17" fillId="0" borderId="84" xfId="1" applyFont="1" applyBorder="1" applyProtection="1">
      <alignment vertical="center"/>
      <protection locked="0"/>
    </xf>
    <xf numFmtId="0" fontId="17" fillId="0" borderId="153" xfId="1" applyFont="1" applyBorder="1" applyProtection="1">
      <alignment vertical="center"/>
      <protection locked="0"/>
    </xf>
    <xf numFmtId="0" fontId="17" fillId="0" borderId="108" xfId="1" applyFont="1" applyBorder="1" applyProtection="1">
      <alignment vertical="center"/>
      <protection locked="0"/>
    </xf>
    <xf numFmtId="0" fontId="17" fillId="0" borderId="143" xfId="1" applyFont="1" applyBorder="1" applyProtection="1">
      <alignment vertical="center"/>
      <protection locked="0"/>
    </xf>
    <xf numFmtId="0" fontId="17" fillId="0" borderId="77" xfId="1" applyFont="1" applyBorder="1" applyProtection="1">
      <alignment vertical="center"/>
      <protection locked="0"/>
    </xf>
    <xf numFmtId="0" fontId="17" fillId="0" borderId="116" xfId="1" applyFont="1" applyBorder="1" applyProtection="1">
      <alignment vertical="center"/>
      <protection locked="0"/>
    </xf>
    <xf numFmtId="0" fontId="25" fillId="0" borderId="51" xfId="1" applyFont="1" applyBorder="1" applyProtection="1">
      <alignment vertical="center"/>
      <protection locked="0"/>
    </xf>
    <xf numFmtId="0" fontId="25" fillId="0" borderId="102" xfId="1" applyFont="1" applyBorder="1" applyProtection="1">
      <alignment vertical="center"/>
      <protection locked="0"/>
    </xf>
    <xf numFmtId="0" fontId="25" fillId="0" borderId="52" xfId="1" applyFont="1" applyBorder="1" applyProtection="1">
      <alignment vertical="center"/>
      <protection locked="0"/>
    </xf>
    <xf numFmtId="0" fontId="18" fillId="0" borderId="1" xfId="1" applyFont="1" applyBorder="1" applyProtection="1">
      <alignment vertical="center"/>
      <protection locked="0"/>
    </xf>
    <xf numFmtId="0" fontId="18" fillId="0" borderId="2" xfId="1" applyFont="1" applyBorder="1" applyProtection="1">
      <alignment vertical="center"/>
      <protection locked="0"/>
    </xf>
    <xf numFmtId="0" fontId="18" fillId="0" borderId="3" xfId="1" applyFont="1" applyBorder="1" applyProtection="1">
      <alignment vertical="center"/>
      <protection locked="0"/>
    </xf>
    <xf numFmtId="0" fontId="18" fillId="0" borderId="1" xfId="1" applyFont="1" applyBorder="1" applyAlignment="1" applyProtection="1">
      <alignment horizontal="left" vertical="center"/>
      <protection locked="0"/>
    </xf>
    <xf numFmtId="0" fontId="18" fillId="0" borderId="2" xfId="1" applyFont="1" applyBorder="1" applyAlignment="1" applyProtection="1">
      <alignment horizontal="left" vertical="center"/>
      <protection locked="0"/>
    </xf>
    <xf numFmtId="0" fontId="18" fillId="0" borderId="3" xfId="1" applyFont="1" applyBorder="1" applyAlignment="1" applyProtection="1">
      <alignment horizontal="left" vertical="center"/>
      <protection locked="0"/>
    </xf>
    <xf numFmtId="0" fontId="17" fillId="0" borderId="90" xfId="1" applyFont="1" applyBorder="1" applyAlignment="1" applyProtection="1">
      <alignment horizontal="left" vertical="center" wrapText="1"/>
      <protection locked="0"/>
    </xf>
    <xf numFmtId="0" fontId="17" fillId="0" borderId="137" xfId="1" applyFont="1" applyBorder="1" applyAlignment="1" applyProtection="1">
      <alignment horizontal="left" vertical="center" wrapText="1"/>
      <protection locked="0"/>
    </xf>
    <xf numFmtId="180" fontId="17" fillId="0" borderId="80" xfId="1" applyNumberFormat="1" applyFont="1" applyBorder="1" applyAlignment="1">
      <alignment horizontal="center" vertical="center"/>
    </xf>
    <xf numFmtId="0" fontId="17" fillId="0" borderId="107" xfId="1" applyFont="1" applyBorder="1" applyAlignment="1" applyProtection="1">
      <alignment horizontal="left" vertical="center" wrapText="1"/>
      <protection locked="0"/>
    </xf>
    <xf numFmtId="0" fontId="17" fillId="0" borderId="115" xfId="1" applyFont="1" applyBorder="1" applyAlignment="1" applyProtection="1">
      <alignment horizontal="left" vertical="center" wrapText="1"/>
      <protection locked="0"/>
    </xf>
    <xf numFmtId="0" fontId="40" fillId="0" borderId="13" xfId="1" applyFont="1" applyBorder="1" applyAlignment="1" applyProtection="1">
      <alignment horizontal="left" vertical="center" wrapText="1"/>
      <protection locked="0"/>
    </xf>
    <xf numFmtId="0" fontId="40" fillId="0" borderId="14" xfId="1" applyFont="1" applyBorder="1" applyAlignment="1" applyProtection="1">
      <alignment horizontal="left" vertical="center" wrapText="1"/>
      <protection locked="0"/>
    </xf>
    <xf numFmtId="0" fontId="18" fillId="0" borderId="4" xfId="1" applyFont="1" applyBorder="1" applyAlignment="1" applyProtection="1">
      <alignment horizontal="left" vertical="center"/>
      <protection locked="0"/>
    </xf>
    <xf numFmtId="0" fontId="18" fillId="0" borderId="5" xfId="1" applyFont="1" applyBorder="1" applyAlignment="1" applyProtection="1">
      <alignment horizontal="left" vertical="center"/>
      <protection locked="0"/>
    </xf>
    <xf numFmtId="0" fontId="18" fillId="0" borderId="37" xfId="1" applyFont="1" applyBorder="1" applyAlignment="1" applyProtection="1">
      <alignment horizontal="left" vertical="center"/>
      <protection locked="0"/>
    </xf>
    <xf numFmtId="0" fontId="17" fillId="0" borderId="137" xfId="1" applyFont="1" applyBorder="1" applyAlignment="1" applyProtection="1">
      <alignment horizontal="left" vertical="center"/>
      <protection locked="0"/>
    </xf>
    <xf numFmtId="0" fontId="17" fillId="0" borderId="90" xfId="1" applyFont="1" applyBorder="1" applyAlignment="1" applyProtection="1">
      <alignment horizontal="left" vertical="center"/>
      <protection locked="0"/>
    </xf>
    <xf numFmtId="0" fontId="17" fillId="0" borderId="93" xfId="1" applyFont="1" applyBorder="1" applyAlignment="1" applyProtection="1">
      <alignment horizontal="left" vertical="center"/>
      <protection locked="0"/>
    </xf>
    <xf numFmtId="0" fontId="17" fillId="0" borderId="148" xfId="1" applyFont="1" applyBorder="1" applyAlignment="1" applyProtection="1">
      <alignment horizontal="left" vertical="center"/>
      <protection locked="0"/>
    </xf>
    <xf numFmtId="0" fontId="17" fillId="0" borderId="150" xfId="1" applyFont="1" applyBorder="1" applyAlignment="1" applyProtection="1">
      <alignment horizontal="left" vertical="center"/>
      <protection locked="0"/>
    </xf>
    <xf numFmtId="0" fontId="17" fillId="0" borderId="151" xfId="1" applyFont="1" applyBorder="1" applyAlignment="1" applyProtection="1">
      <alignment horizontal="left" vertical="center"/>
      <protection locked="0"/>
    </xf>
    <xf numFmtId="180" fontId="17" fillId="0" borderId="79" xfId="1" applyNumberFormat="1" applyFont="1" applyBorder="1" applyAlignment="1" applyProtection="1">
      <alignment horizontal="center" vertical="center" wrapText="1"/>
      <protection locked="0"/>
    </xf>
    <xf numFmtId="180" fontId="17" fillId="0" borderId="80" xfId="1" applyNumberFormat="1" applyFont="1" applyBorder="1" applyAlignment="1" applyProtection="1">
      <alignment horizontal="center" vertical="center"/>
      <protection locked="0"/>
    </xf>
    <xf numFmtId="0" fontId="17" fillId="0" borderId="26" xfId="1" applyFont="1" applyBorder="1" applyAlignment="1" applyProtection="1">
      <alignment horizontal="left" vertical="center"/>
      <protection locked="0"/>
    </xf>
    <xf numFmtId="0" fontId="17" fillId="0" borderId="11" xfId="1" applyFont="1" applyBorder="1" applyAlignment="1" applyProtection="1">
      <alignment horizontal="left" vertical="center"/>
      <protection locked="0"/>
    </xf>
    <xf numFmtId="0" fontId="17" fillId="0" borderId="27" xfId="1" applyFont="1" applyBorder="1" applyAlignment="1" applyProtection="1">
      <alignment horizontal="left" vertical="center"/>
      <protection locked="0"/>
    </xf>
  </cellXfs>
  <cellStyles count="2">
    <cellStyle name="標準" xfId="0" builtinId="0"/>
    <cellStyle name="標準 2 2 2" xfId="1" xr:uid="{705C54B2-0BD8-45B7-8D5E-0C41D49648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9526</xdr:rowOff>
    </xdr:from>
    <xdr:to>
      <xdr:col>17</xdr:col>
      <xdr:colOff>295274</xdr:colOff>
      <xdr:row>18</xdr:row>
      <xdr:rowOff>152400</xdr:rowOff>
    </xdr:to>
    <xdr:sp macro="" textlink="">
      <xdr:nvSpPr>
        <xdr:cNvPr id="2" name="テキスト ボックス 1">
          <a:extLst>
            <a:ext uri="{FF2B5EF4-FFF2-40B4-BE49-F238E27FC236}">
              <a16:creationId xmlns:a16="http://schemas.microsoft.com/office/drawing/2014/main" id="{223A80B0-D63E-4C7A-A63E-3FB1FFC15572}"/>
            </a:ext>
          </a:extLst>
        </xdr:cNvPr>
        <xdr:cNvSpPr txBox="1"/>
      </xdr:nvSpPr>
      <xdr:spPr>
        <a:xfrm>
          <a:off x="0" y="9526"/>
          <a:ext cx="11953874" cy="3228974"/>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1" u="none">
              <a:solidFill>
                <a:srgbClr val="C00000"/>
              </a:solidFill>
              <a:latin typeface="+mj-ea"/>
              <a:ea typeface="+mj-ea"/>
            </a:rPr>
            <a:t>新規申請施設様へ</a:t>
          </a:r>
          <a:endParaRPr kumimoji="1" lang="en-US" altLang="ja-JP" sz="2000" b="1" u="none">
            <a:solidFill>
              <a:srgbClr val="C00000"/>
            </a:solidFill>
            <a:latin typeface="+mj-ea"/>
            <a:ea typeface="+mj-ea"/>
          </a:endParaRPr>
        </a:p>
        <a:p>
          <a:pPr algn="l"/>
          <a:r>
            <a:rPr kumimoji="1" lang="ja-JP" altLang="en-US" sz="1800" u="none">
              <a:solidFill>
                <a:schemeClr val="bg1"/>
              </a:solidFill>
              <a:latin typeface="+mj-ea"/>
              <a:ea typeface="+mj-ea"/>
            </a:rPr>
            <a:t>・　本エクセルは、処遇</a:t>
          </a:r>
          <a:r>
            <a:rPr kumimoji="1" lang="en-US" altLang="ja-JP" sz="1800" u="none">
              <a:solidFill>
                <a:schemeClr val="bg1"/>
              </a:solidFill>
              <a:latin typeface="+mj-ea"/>
              <a:ea typeface="+mj-ea"/>
            </a:rPr>
            <a:t>Ⅱ</a:t>
          </a:r>
          <a:r>
            <a:rPr kumimoji="1" lang="ja-JP" altLang="en-US" sz="1800" u="none">
              <a:solidFill>
                <a:schemeClr val="bg1"/>
              </a:solidFill>
              <a:latin typeface="+mj-ea"/>
              <a:ea typeface="+mj-ea"/>
            </a:rPr>
            <a:t>の加算対象職員数を算出するためのシートです。</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施設類型に応じて計算式が若干異なるため、誤って別施設類型の計算シートを使うことの無いようご注意</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ください。</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（例）保育所の場合</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保育所</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児童数」シート・「</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保育所</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児童数（分園）」シート・「</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保育所</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対象人数」シートを使用</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「対象人数」シートの「２　加算対象職員数（人）」で計算された人数を、「令和６年度　処遇</a:t>
          </a:r>
          <a:r>
            <a:rPr kumimoji="1" lang="en-US" altLang="ja-JP" sz="1800" u="none">
              <a:solidFill>
                <a:schemeClr val="bg1"/>
              </a:solidFill>
              <a:latin typeface="+mj-ea"/>
              <a:ea typeface="+mj-ea"/>
            </a:rPr>
            <a:t>Ⅱ</a:t>
          </a:r>
          <a:r>
            <a:rPr kumimoji="1" lang="ja-JP" altLang="en-US" sz="1800" u="none">
              <a:solidFill>
                <a:schemeClr val="bg1"/>
              </a:solidFill>
              <a:latin typeface="+mj-ea"/>
              <a:ea typeface="+mj-ea"/>
            </a:rPr>
            <a:t>申請書」の</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様３</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シート</a:t>
          </a:r>
          <a:r>
            <a:rPr kumimoji="1" lang="en-US" altLang="ja-JP" sz="1800" u="none">
              <a:solidFill>
                <a:schemeClr val="bg1"/>
              </a:solidFill>
              <a:latin typeface="+mj-ea"/>
              <a:ea typeface="+mj-ea"/>
            </a:rPr>
            <a:t>AA26</a:t>
          </a:r>
          <a:r>
            <a:rPr kumimoji="1" lang="ja-JP" altLang="en-US" sz="1800" u="none">
              <a:solidFill>
                <a:schemeClr val="bg1"/>
              </a:solidFill>
              <a:latin typeface="+mj-ea"/>
              <a:ea typeface="+mj-ea"/>
            </a:rPr>
            <a:t>行目・</a:t>
          </a:r>
          <a:r>
            <a:rPr kumimoji="1" lang="en-US" altLang="ja-JP" sz="1800" u="none">
              <a:solidFill>
                <a:schemeClr val="bg1"/>
              </a:solidFill>
              <a:latin typeface="+mj-ea"/>
              <a:ea typeface="+mj-ea"/>
            </a:rPr>
            <a:t>27</a:t>
          </a:r>
          <a:r>
            <a:rPr kumimoji="1" lang="ja-JP" altLang="en-US" sz="1800" u="none">
              <a:solidFill>
                <a:schemeClr val="bg1"/>
              </a:solidFill>
              <a:latin typeface="+mj-ea"/>
              <a:ea typeface="+mj-ea"/>
            </a:rPr>
            <a:t>行目に転記してください。</a:t>
          </a:r>
          <a:endParaRPr kumimoji="1" lang="en-US" altLang="ja-JP" sz="1800" u="none">
            <a:solidFill>
              <a:schemeClr val="bg1"/>
            </a:solidFill>
            <a:latin typeface="+mj-ea"/>
            <a:ea typeface="+mj-ea"/>
          </a:endParaRPr>
        </a:p>
      </xdr:txBody>
    </xdr:sp>
    <xdr:clientData/>
  </xdr:twoCellAnchor>
  <xdr:twoCellAnchor>
    <xdr:from>
      <xdr:col>0</xdr:col>
      <xdr:colOff>0</xdr:colOff>
      <xdr:row>18</xdr:row>
      <xdr:rowOff>161924</xdr:rowOff>
    </xdr:from>
    <xdr:to>
      <xdr:col>17</xdr:col>
      <xdr:colOff>295274</xdr:colOff>
      <xdr:row>44</xdr:row>
      <xdr:rowOff>85725</xdr:rowOff>
    </xdr:to>
    <xdr:sp macro="" textlink="">
      <xdr:nvSpPr>
        <xdr:cNvPr id="3" name="テキスト ボックス 2">
          <a:extLst>
            <a:ext uri="{FF2B5EF4-FFF2-40B4-BE49-F238E27FC236}">
              <a16:creationId xmlns:a16="http://schemas.microsoft.com/office/drawing/2014/main" id="{9654F582-710F-4A8A-8355-215857D5941C}"/>
            </a:ext>
          </a:extLst>
        </xdr:cNvPr>
        <xdr:cNvSpPr txBox="1"/>
      </xdr:nvSpPr>
      <xdr:spPr>
        <a:xfrm>
          <a:off x="0" y="3248024"/>
          <a:ext cx="11953874" cy="438150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1" u="none">
              <a:solidFill>
                <a:srgbClr val="C00000"/>
              </a:solidFill>
              <a:latin typeface="+mj-ea"/>
              <a:ea typeface="+mj-ea"/>
            </a:rPr>
            <a:t>既申請施設様へ</a:t>
          </a:r>
          <a:endParaRPr kumimoji="1" lang="en-US" altLang="ja-JP" sz="2000" b="1" u="none">
            <a:solidFill>
              <a:srgbClr val="C00000"/>
            </a:solidFill>
            <a:latin typeface="+mj-ea"/>
            <a:ea typeface="+mj-ea"/>
          </a:endParaRPr>
        </a:p>
        <a:p>
          <a:pPr algn="l"/>
          <a:r>
            <a:rPr kumimoji="1" lang="ja-JP" altLang="en-US" sz="1800" u="none">
              <a:solidFill>
                <a:schemeClr val="bg1"/>
              </a:solidFill>
              <a:latin typeface="+mj-ea"/>
              <a:ea typeface="+mj-ea"/>
            </a:rPr>
            <a:t>・　今年度より、申請書に代わって誓約書の提出となりましたが、配分される職員の研修要件を確認する必要</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があるため、処遇</a:t>
          </a:r>
          <a:r>
            <a:rPr kumimoji="1" lang="en-US" altLang="ja-JP" sz="1800" u="none">
              <a:solidFill>
                <a:schemeClr val="bg1"/>
              </a:solidFill>
              <a:latin typeface="+mj-ea"/>
              <a:ea typeface="+mj-ea"/>
            </a:rPr>
            <a:t>Ⅱ</a:t>
          </a:r>
          <a:r>
            <a:rPr kumimoji="1" lang="ja-JP" altLang="en-US" sz="1800" u="none">
              <a:solidFill>
                <a:schemeClr val="bg1"/>
              </a:solidFill>
              <a:latin typeface="+mj-ea"/>
              <a:ea typeface="+mj-ea"/>
            </a:rPr>
            <a:t>のみ、従来の申請書のうち一部分のシートの提出を求めることとなります。</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本エクセルは、処遇</a:t>
          </a:r>
          <a:r>
            <a:rPr kumimoji="1" lang="en-US" altLang="ja-JP" sz="1800" u="none">
              <a:solidFill>
                <a:schemeClr val="bg1"/>
              </a:solidFill>
              <a:latin typeface="+mj-ea"/>
              <a:ea typeface="+mj-ea"/>
            </a:rPr>
            <a:t>Ⅱ</a:t>
          </a:r>
          <a:r>
            <a:rPr kumimoji="1" lang="ja-JP" altLang="en-US" sz="1800" u="none">
              <a:solidFill>
                <a:schemeClr val="bg1"/>
              </a:solidFill>
              <a:latin typeface="+mj-ea"/>
              <a:ea typeface="+mj-ea"/>
            </a:rPr>
            <a:t>の加算対象職員数を算出するためのシートです。</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施設類型に応じて計算式が若干異なるため、誤って別施設類型の計算シートを使うことの無いようご注意</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ください。</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（例）保育所の場合</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保育所</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児童数」シート・「</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保育所</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児童数（分園）」シート・「</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保育所</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対象人数」シートを使用</a:t>
          </a:r>
          <a:endParaRPr kumimoji="1" lang="en-US" altLang="ja-JP" sz="1800" u="none">
            <a:solidFill>
              <a:schemeClr val="bg1"/>
            </a:solidFill>
            <a:latin typeface="+mj-ea"/>
            <a:ea typeface="+mj-ea"/>
          </a:endParaRPr>
        </a:p>
        <a:p>
          <a:pPr algn="l"/>
          <a:r>
            <a:rPr kumimoji="1" lang="ja-JP" altLang="en-US" sz="1800" u="none">
              <a:solidFill>
                <a:schemeClr val="bg1"/>
              </a:solidFill>
              <a:latin typeface="+mj-ea"/>
              <a:ea typeface="+mj-ea"/>
            </a:rPr>
            <a:t>・　「対象人数」シートの「２　加算対象職員数（人）」で計算された人数を、「</a:t>
          </a:r>
          <a:r>
            <a:rPr kumimoji="1" lang="ja-JP" altLang="en-US" sz="1800" b="0" i="0" u="none" strike="noStrike" kern="0" cap="none" spc="0" normalizeH="0" baseline="0" noProof="0">
              <a:ln>
                <a:noFill/>
              </a:ln>
              <a:solidFill>
                <a:prstClr val="white"/>
              </a:solidFill>
              <a:effectLst/>
              <a:uLnTx/>
              <a:uFillTx/>
              <a:latin typeface="游ゴシック Light" panose="020B0300000000000000" pitchFamily="50" charset="-128"/>
              <a:ea typeface="游ゴシック Light" panose="020B0300000000000000" pitchFamily="50" charset="-128"/>
              <a:cs typeface="+mn-cs"/>
            </a:rPr>
            <a:t>令和６年度　処遇</a:t>
          </a:r>
          <a:r>
            <a:rPr kumimoji="1" lang="en-US" altLang="ja-JP" sz="1800" b="0" i="0" u="none" strike="noStrike" kern="0" cap="none" spc="0" normalizeH="0" baseline="0" noProof="0">
              <a:ln>
                <a:noFill/>
              </a:ln>
              <a:solidFill>
                <a:prstClr val="white"/>
              </a:solidFill>
              <a:effectLst/>
              <a:uLnTx/>
              <a:uFillTx/>
              <a:latin typeface="游ゴシック Light" panose="020B0300000000000000" pitchFamily="50" charset="-128"/>
              <a:ea typeface="游ゴシック Light" panose="020B0300000000000000" pitchFamily="50" charset="-128"/>
              <a:cs typeface="+mn-cs"/>
            </a:rPr>
            <a:t>Ⅱ</a:t>
          </a:r>
          <a:r>
            <a:rPr kumimoji="1" lang="ja-JP" altLang="en-US" sz="1800" b="0" i="0" u="none" strike="noStrike" kern="0" cap="none" spc="0" normalizeH="0" baseline="0" noProof="0">
              <a:ln>
                <a:noFill/>
              </a:ln>
              <a:solidFill>
                <a:prstClr val="white"/>
              </a:solidFill>
              <a:effectLst/>
              <a:uLnTx/>
              <a:uFillTx/>
              <a:latin typeface="游ゴシック Light" panose="020B0300000000000000" pitchFamily="50" charset="-128"/>
              <a:ea typeface="游ゴシック Light" panose="020B0300000000000000" pitchFamily="50" charset="-128"/>
              <a:cs typeface="+mn-cs"/>
            </a:rPr>
            <a:t>申請書</a:t>
          </a:r>
          <a:r>
            <a:rPr kumimoji="1" lang="ja-JP" altLang="en-US" sz="1800" u="none">
              <a:solidFill>
                <a:schemeClr val="bg1"/>
              </a:solidFill>
              <a:latin typeface="+mj-ea"/>
              <a:ea typeface="+mj-ea"/>
            </a:rPr>
            <a:t>」の</a:t>
          </a:r>
          <a:r>
            <a:rPr kumimoji="1" lang="en-US" altLang="ja-JP" sz="1800" u="none">
              <a:solidFill>
                <a:schemeClr val="bg1"/>
              </a:solidFill>
              <a:latin typeface="+mj-ea"/>
              <a:ea typeface="+mj-ea"/>
            </a:rPr>
            <a:t>【</a:t>
          </a:r>
          <a:r>
            <a:rPr kumimoji="1" lang="ja-JP" altLang="en-US" sz="1800" u="none">
              <a:solidFill>
                <a:schemeClr val="bg1"/>
              </a:solidFill>
              <a:latin typeface="+mj-ea"/>
              <a:ea typeface="+mj-ea"/>
            </a:rPr>
            <a:t>様</a:t>
          </a:r>
          <a:r>
            <a:rPr kumimoji="1" lang="en-US" altLang="ja-JP" sz="1800" u="none">
              <a:solidFill>
                <a:schemeClr val="bg1"/>
              </a:solidFill>
              <a:latin typeface="+mj-ea"/>
              <a:ea typeface="+mj-ea"/>
            </a:rPr>
            <a:t>6</a:t>
          </a:r>
          <a:r>
            <a:rPr kumimoji="1" lang="ja-JP" altLang="en-US" sz="1800" u="none">
              <a:solidFill>
                <a:schemeClr val="bg1"/>
              </a:solidFill>
              <a:latin typeface="+mj-ea"/>
              <a:ea typeface="+mj-ea"/>
            </a:rPr>
            <a:t>別</a:t>
          </a:r>
          <a:r>
            <a:rPr kumimoji="1" lang="en-US" altLang="ja-JP" sz="1800" u="none">
              <a:solidFill>
                <a:schemeClr val="bg1"/>
              </a:solidFill>
              <a:latin typeface="+mj-ea"/>
              <a:ea typeface="+mj-ea"/>
            </a:rPr>
            <a:t>1】</a:t>
          </a:r>
          <a:r>
            <a:rPr kumimoji="1" lang="ja-JP" altLang="en-US" sz="1800" u="none">
              <a:solidFill>
                <a:schemeClr val="bg1"/>
              </a:solidFill>
              <a:latin typeface="+mj-ea"/>
              <a:ea typeface="+mj-ea"/>
            </a:rPr>
            <a:t>シート</a:t>
          </a:r>
          <a:r>
            <a:rPr kumimoji="1" lang="en-US" altLang="ja-JP" sz="1800" u="none">
              <a:solidFill>
                <a:schemeClr val="bg1"/>
              </a:solidFill>
              <a:latin typeface="+mj-ea"/>
              <a:ea typeface="+mj-ea"/>
            </a:rPr>
            <a:t>N</a:t>
          </a:r>
          <a:r>
            <a:rPr kumimoji="1" lang="ja-JP" altLang="en-US" sz="1800" u="none">
              <a:solidFill>
                <a:schemeClr val="bg1"/>
              </a:solidFill>
              <a:latin typeface="+mj-ea"/>
              <a:ea typeface="+mj-ea"/>
            </a:rPr>
            <a:t>列</a:t>
          </a:r>
          <a:r>
            <a:rPr kumimoji="1" lang="en-US" altLang="ja-JP" sz="1800" u="none">
              <a:solidFill>
                <a:schemeClr val="bg1"/>
              </a:solidFill>
              <a:latin typeface="+mj-ea"/>
              <a:ea typeface="+mj-ea"/>
            </a:rPr>
            <a:t>4</a:t>
          </a:r>
          <a:r>
            <a:rPr kumimoji="1" lang="ja-JP" altLang="en-US" sz="1800" u="none">
              <a:solidFill>
                <a:schemeClr val="bg1"/>
              </a:solidFill>
              <a:latin typeface="+mj-ea"/>
              <a:ea typeface="+mj-ea"/>
            </a:rPr>
            <a:t>行目・</a:t>
          </a:r>
          <a:r>
            <a:rPr kumimoji="1" lang="en-US" altLang="ja-JP" sz="1800" u="none">
              <a:solidFill>
                <a:schemeClr val="bg1"/>
              </a:solidFill>
              <a:latin typeface="+mj-ea"/>
              <a:ea typeface="+mj-ea"/>
            </a:rPr>
            <a:t>5</a:t>
          </a:r>
          <a:r>
            <a:rPr kumimoji="1" lang="ja-JP" altLang="en-US" sz="1800" u="none">
              <a:solidFill>
                <a:schemeClr val="bg1"/>
              </a:solidFill>
              <a:latin typeface="+mj-ea"/>
              <a:ea typeface="+mj-ea"/>
            </a:rPr>
            <a:t>行目に転記してください。</a:t>
          </a:r>
          <a:endParaRPr kumimoji="1" lang="en-US" altLang="ja-JP" sz="1800" u="none">
            <a:solidFill>
              <a:schemeClr val="bg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917055BF-3DE2-4E71-A70C-176AC308C7D2}"/>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D5220B5A-ED93-4DE1-BA85-7855C0A410FB}"/>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4C915ED0-099B-4EF5-BE81-40325C150CDE}"/>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17</xdr:col>
      <xdr:colOff>619124</xdr:colOff>
      <xdr:row>1</xdr:row>
      <xdr:rowOff>0</xdr:rowOff>
    </xdr:from>
    <xdr:to>
      <xdr:col>26</xdr:col>
      <xdr:colOff>636135</xdr:colOff>
      <xdr:row>16</xdr:row>
      <xdr:rowOff>8505</xdr:rowOff>
    </xdr:to>
    <xdr:sp macro="" textlink="">
      <xdr:nvSpPr>
        <xdr:cNvPr id="5" name="テキスト ボックス 4">
          <a:extLst>
            <a:ext uri="{FF2B5EF4-FFF2-40B4-BE49-F238E27FC236}">
              <a16:creationId xmlns:a16="http://schemas.microsoft.com/office/drawing/2014/main" id="{33B0FC8A-9D39-4933-877B-B4A6D9C9370D}"/>
            </a:ext>
          </a:extLst>
        </xdr:cNvPr>
        <xdr:cNvSpPr txBox="1"/>
      </xdr:nvSpPr>
      <xdr:spPr>
        <a:xfrm>
          <a:off x="9072562" y="511969"/>
          <a:ext cx="6232073" cy="3306536"/>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0E8FC969-7041-4D5C-B639-47068E286B02}"/>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97C3F5A0-9946-4B7A-B144-B7764E387B81}"/>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79A6E60D-E194-4FB2-9E20-0D66763097A5}"/>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17010</xdr:colOff>
      <xdr:row>16</xdr:row>
      <xdr:rowOff>8505</xdr:rowOff>
    </xdr:to>
    <xdr:sp macro="" textlink="">
      <xdr:nvSpPr>
        <xdr:cNvPr id="5" name="テキスト ボックス 4">
          <a:extLst>
            <a:ext uri="{FF2B5EF4-FFF2-40B4-BE49-F238E27FC236}">
              <a16:creationId xmlns:a16="http://schemas.microsoft.com/office/drawing/2014/main" id="{D8FB2246-CBEC-4AC1-BA7D-A31E30B1E8DD}"/>
            </a:ext>
          </a:extLst>
        </xdr:cNvPr>
        <xdr:cNvSpPr txBox="1"/>
      </xdr:nvSpPr>
      <xdr:spPr>
        <a:xfrm>
          <a:off x="9210675" y="514350"/>
          <a:ext cx="6189210" cy="336130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分園のみの児童数を入力！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分園無しの施設は入力不要！</a:t>
          </a:r>
          <a:endParaRPr kumimoji="1" lang="en-US" altLang="ja-JP" sz="2800" u="sng">
            <a:solidFill>
              <a:schemeClr val="bg1"/>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B563C39C-8D62-48A8-8D1E-DBF2C79406AF}"/>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1DCD5D48-6AC2-4B14-B704-0D4EAA78E0E7}"/>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0CF5DE9C-5085-447E-A672-A80D8378155B}"/>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17010</xdr:colOff>
      <xdr:row>16</xdr:row>
      <xdr:rowOff>8505</xdr:rowOff>
    </xdr:to>
    <xdr:sp macro="" textlink="">
      <xdr:nvSpPr>
        <xdr:cNvPr id="5" name="テキスト ボックス 4">
          <a:extLst>
            <a:ext uri="{FF2B5EF4-FFF2-40B4-BE49-F238E27FC236}">
              <a16:creationId xmlns:a16="http://schemas.microsoft.com/office/drawing/2014/main" id="{9B33B00F-9D3C-43DA-83BD-7C0F85691D53}"/>
            </a:ext>
          </a:extLst>
        </xdr:cNvPr>
        <xdr:cNvSpPr txBox="1"/>
      </xdr:nvSpPr>
      <xdr:spPr>
        <a:xfrm>
          <a:off x="9210675" y="514350"/>
          <a:ext cx="6189210" cy="3361305"/>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0EFCE92C-ECF6-4B2C-88C3-8BB116A9B255}"/>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7BC8F18E-FB02-42A1-BC45-6751887EE4E3}"/>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9A1B7B39-799F-455C-B39D-253C295EBF92}"/>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17010</xdr:colOff>
      <xdr:row>16</xdr:row>
      <xdr:rowOff>8505</xdr:rowOff>
    </xdr:to>
    <xdr:sp macro="" textlink="">
      <xdr:nvSpPr>
        <xdr:cNvPr id="5" name="テキスト ボックス 4">
          <a:extLst>
            <a:ext uri="{FF2B5EF4-FFF2-40B4-BE49-F238E27FC236}">
              <a16:creationId xmlns:a16="http://schemas.microsoft.com/office/drawing/2014/main" id="{B4869248-BF11-43D4-A6A9-EF292ED1443D}"/>
            </a:ext>
          </a:extLst>
        </xdr:cNvPr>
        <xdr:cNvSpPr txBox="1"/>
      </xdr:nvSpPr>
      <xdr:spPr>
        <a:xfrm>
          <a:off x="9210675" y="514350"/>
          <a:ext cx="6189210" cy="336130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分園のみの児童数を入力！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分園無しの施設は入力不要！</a:t>
          </a:r>
          <a:endParaRPr kumimoji="1" lang="en-US" altLang="ja-JP" sz="2800" u="sng">
            <a:solidFill>
              <a:schemeClr val="bg1"/>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301277</xdr:colOff>
      <xdr:row>16</xdr:row>
      <xdr:rowOff>132232</xdr:rowOff>
    </xdr:from>
    <xdr:to>
      <xdr:col>10</xdr:col>
      <xdr:colOff>228977</xdr:colOff>
      <xdr:row>18</xdr:row>
      <xdr:rowOff>56030</xdr:rowOff>
    </xdr:to>
    <xdr:sp macro="" textlink="">
      <xdr:nvSpPr>
        <xdr:cNvPr id="2" name="下矢印 1">
          <a:extLst>
            <a:ext uri="{FF2B5EF4-FFF2-40B4-BE49-F238E27FC236}">
              <a16:creationId xmlns:a16="http://schemas.microsoft.com/office/drawing/2014/main" id="{36C1AB18-BCCB-43F5-9D7D-5B418C1C74B7}"/>
            </a:ext>
          </a:extLst>
        </xdr:cNvPr>
        <xdr:cNvSpPr/>
      </xdr:nvSpPr>
      <xdr:spPr>
        <a:xfrm>
          <a:off x="4911377" y="3989857"/>
          <a:ext cx="432525" cy="36194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28</xdr:row>
      <xdr:rowOff>161924</xdr:rowOff>
    </xdr:from>
    <xdr:to>
      <xdr:col>10</xdr:col>
      <xdr:colOff>245305</xdr:colOff>
      <xdr:row>29</xdr:row>
      <xdr:rowOff>180094</xdr:rowOff>
    </xdr:to>
    <xdr:sp macro="" textlink="">
      <xdr:nvSpPr>
        <xdr:cNvPr id="3" name="下矢印 2">
          <a:extLst>
            <a:ext uri="{FF2B5EF4-FFF2-40B4-BE49-F238E27FC236}">
              <a16:creationId xmlns:a16="http://schemas.microsoft.com/office/drawing/2014/main" id="{BB5CF92D-2A06-4049-AA28-CF72537C813D}"/>
            </a:ext>
          </a:extLst>
        </xdr:cNvPr>
        <xdr:cNvSpPr/>
      </xdr:nvSpPr>
      <xdr:spPr>
        <a:xfrm>
          <a:off x="4908655" y="66484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26</xdr:row>
      <xdr:rowOff>65312</xdr:rowOff>
    </xdr:from>
    <xdr:to>
      <xdr:col>15</xdr:col>
      <xdr:colOff>304799</xdr:colOff>
      <xdr:row>28</xdr:row>
      <xdr:rowOff>133349</xdr:rowOff>
    </xdr:to>
    <xdr:sp macro="" textlink="">
      <xdr:nvSpPr>
        <xdr:cNvPr id="4" name="テキスト ボックス 3">
          <a:extLst>
            <a:ext uri="{FF2B5EF4-FFF2-40B4-BE49-F238E27FC236}">
              <a16:creationId xmlns:a16="http://schemas.microsoft.com/office/drawing/2014/main" id="{AB520DB5-57E5-44ED-882B-695C748C386E}"/>
            </a:ext>
          </a:extLst>
        </xdr:cNvPr>
        <xdr:cNvSpPr txBox="1"/>
      </xdr:nvSpPr>
      <xdr:spPr>
        <a:xfrm>
          <a:off x="2243818" y="61136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4713D4D1-F285-4291-BC8A-D40A26B76BB7}"/>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8C4F078D-0B98-4E73-AA45-BB7FC8399B61}"/>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7ABB2330-EA4A-4751-A7EE-20F8518FD209}"/>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278865</xdr:colOff>
      <xdr:row>21</xdr:row>
      <xdr:rowOff>42585</xdr:rowOff>
    </xdr:from>
    <xdr:to>
      <xdr:col>10</xdr:col>
      <xdr:colOff>206565</xdr:colOff>
      <xdr:row>22</xdr:row>
      <xdr:rowOff>190500</xdr:rowOff>
    </xdr:to>
    <xdr:sp macro="" textlink="">
      <xdr:nvSpPr>
        <xdr:cNvPr id="2" name="下矢印 1">
          <a:extLst>
            <a:ext uri="{FF2B5EF4-FFF2-40B4-BE49-F238E27FC236}">
              <a16:creationId xmlns:a16="http://schemas.microsoft.com/office/drawing/2014/main" id="{6D8F837E-3FDB-49F5-BA03-916AD81921CD}"/>
            </a:ext>
          </a:extLst>
        </xdr:cNvPr>
        <xdr:cNvSpPr/>
      </xdr:nvSpPr>
      <xdr:spPr>
        <a:xfrm>
          <a:off x="4698465" y="50051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35</xdr:row>
      <xdr:rowOff>161924</xdr:rowOff>
    </xdr:from>
    <xdr:to>
      <xdr:col>10</xdr:col>
      <xdr:colOff>245305</xdr:colOff>
      <xdr:row>36</xdr:row>
      <xdr:rowOff>180094</xdr:rowOff>
    </xdr:to>
    <xdr:sp macro="" textlink="">
      <xdr:nvSpPr>
        <xdr:cNvPr id="3" name="下矢印 2">
          <a:extLst>
            <a:ext uri="{FF2B5EF4-FFF2-40B4-BE49-F238E27FC236}">
              <a16:creationId xmlns:a16="http://schemas.microsoft.com/office/drawing/2014/main" id="{9CC32B2F-E943-4317-BC8F-201DD075D61F}"/>
            </a:ext>
          </a:extLst>
        </xdr:cNvPr>
        <xdr:cNvSpPr/>
      </xdr:nvSpPr>
      <xdr:spPr>
        <a:xfrm>
          <a:off x="4718155" y="82962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33</xdr:row>
      <xdr:rowOff>65312</xdr:rowOff>
    </xdr:from>
    <xdr:to>
      <xdr:col>15</xdr:col>
      <xdr:colOff>304799</xdr:colOff>
      <xdr:row>35</xdr:row>
      <xdr:rowOff>133349</xdr:rowOff>
    </xdr:to>
    <xdr:sp macro="" textlink="">
      <xdr:nvSpPr>
        <xdr:cNvPr id="4" name="テキスト ボックス 3">
          <a:extLst>
            <a:ext uri="{FF2B5EF4-FFF2-40B4-BE49-F238E27FC236}">
              <a16:creationId xmlns:a16="http://schemas.microsoft.com/office/drawing/2014/main" id="{9D013C22-EF2C-4142-AE78-553510BE7B4F}"/>
            </a:ext>
          </a:extLst>
        </xdr:cNvPr>
        <xdr:cNvSpPr txBox="1"/>
      </xdr:nvSpPr>
      <xdr:spPr>
        <a:xfrm>
          <a:off x="2053318" y="77615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ED932-806F-4632-9353-F2AD65743559}">
  <sheetPr>
    <tabColor rgb="FFFF0000"/>
  </sheetPr>
  <dimension ref="A1"/>
  <sheetViews>
    <sheetView tabSelected="1" workbookViewId="0">
      <selection activeCell="O48" sqref="O48"/>
    </sheetView>
  </sheetViews>
  <sheetFormatPr defaultRowHeight="13.5"/>
  <sheetData/>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D8B3-EC19-4F07-8499-D82331B03F34}">
  <sheetPr>
    <tabColor theme="7" tint="0.39997558519241921"/>
  </sheetPr>
  <dimension ref="A1:Q89"/>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15" t="s">
        <v>135</v>
      </c>
      <c r="B1" s="415"/>
      <c r="C1" s="415"/>
      <c r="D1" s="415"/>
      <c r="E1" s="415"/>
      <c r="F1" s="415"/>
      <c r="G1" s="415"/>
      <c r="H1" s="415"/>
      <c r="I1" s="415"/>
      <c r="J1" s="415"/>
      <c r="K1" s="415"/>
      <c r="L1" s="415"/>
      <c r="M1" s="415"/>
      <c r="N1" s="415"/>
      <c r="O1" s="415"/>
      <c r="P1" s="415"/>
      <c r="Q1" s="415"/>
    </row>
    <row r="2" spans="1:17" ht="18" customHeight="1" thickBot="1">
      <c r="B2" s="2"/>
      <c r="C2" s="2"/>
    </row>
    <row r="3" spans="1:17" ht="18" customHeight="1" thickBot="1">
      <c r="B3" s="2"/>
      <c r="C3" s="2"/>
      <c r="H3" s="416" t="s">
        <v>1</v>
      </c>
      <c r="I3" s="417"/>
      <c r="J3" s="417"/>
      <c r="K3" s="417"/>
      <c r="L3" s="418"/>
      <c r="M3" s="419"/>
      <c r="N3" s="420"/>
      <c r="O3" s="420"/>
      <c r="P3" s="420"/>
      <c r="Q3" s="421"/>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69</v>
      </c>
      <c r="C6" s="4"/>
      <c r="H6" s="3"/>
      <c r="I6" s="3"/>
      <c r="J6" s="3"/>
      <c r="K6" s="3"/>
      <c r="L6" s="3"/>
      <c r="M6" s="3"/>
      <c r="N6" s="3"/>
      <c r="O6" s="3"/>
      <c r="P6" s="3"/>
      <c r="Q6" s="3"/>
    </row>
    <row r="7" spans="1:17" ht="18" customHeight="1">
      <c r="B7" s="4"/>
      <c r="C7" s="4"/>
      <c r="H7" s="3"/>
      <c r="I7" s="3"/>
      <c r="J7" s="3"/>
      <c r="K7" s="3"/>
      <c r="L7" s="3"/>
      <c r="M7" s="3"/>
      <c r="N7" s="3"/>
      <c r="O7" s="3"/>
      <c r="P7" s="3"/>
      <c r="Q7" s="3"/>
    </row>
    <row r="8" spans="1:17" ht="18" customHeight="1" thickBot="1">
      <c r="A8" s="57" t="s">
        <v>136</v>
      </c>
    </row>
    <row r="9" spans="1:17" ht="17.25" customHeight="1">
      <c r="B9" s="422" t="s">
        <v>5</v>
      </c>
      <c r="C9" s="423"/>
      <c r="D9" s="424"/>
      <c r="E9" s="6">
        <v>4</v>
      </c>
      <c r="F9" s="6">
        <v>5</v>
      </c>
      <c r="G9" s="6">
        <v>6</v>
      </c>
      <c r="H9" s="6">
        <v>7</v>
      </c>
      <c r="I9" s="6">
        <v>8</v>
      </c>
      <c r="J9" s="6">
        <v>9</v>
      </c>
      <c r="K9" s="6">
        <v>10</v>
      </c>
      <c r="L9" s="6">
        <v>11</v>
      </c>
      <c r="M9" s="6">
        <v>12</v>
      </c>
      <c r="N9" s="6">
        <v>1</v>
      </c>
      <c r="O9" s="6">
        <v>2</v>
      </c>
      <c r="P9" s="6">
        <v>3</v>
      </c>
      <c r="Q9" s="428" t="s">
        <v>6</v>
      </c>
    </row>
    <row r="10" spans="1:17" ht="17.25" customHeight="1">
      <c r="B10" s="425"/>
      <c r="C10" s="426"/>
      <c r="D10" s="427"/>
      <c r="E10" s="430" t="s">
        <v>7</v>
      </c>
      <c r="F10" s="431"/>
      <c r="G10" s="431"/>
      <c r="H10" s="431"/>
      <c r="I10" s="431"/>
      <c r="J10" s="431"/>
      <c r="K10" s="431"/>
      <c r="L10" s="431"/>
      <c r="M10" s="431"/>
      <c r="N10" s="431"/>
      <c r="O10" s="431"/>
      <c r="P10" s="432"/>
      <c r="Q10" s="429"/>
    </row>
    <row r="11" spans="1:17" ht="17.25" customHeight="1">
      <c r="B11" s="437" t="s">
        <v>8</v>
      </c>
      <c r="C11" s="438"/>
      <c r="D11" s="7" t="s">
        <v>9</v>
      </c>
      <c r="E11" s="8"/>
      <c r="F11" s="8"/>
      <c r="G11" s="8"/>
      <c r="H11" s="8"/>
      <c r="I11" s="8"/>
      <c r="J11" s="8"/>
      <c r="K11" s="8"/>
      <c r="L11" s="8"/>
      <c r="M11" s="8"/>
      <c r="N11" s="8"/>
      <c r="O11" s="8"/>
      <c r="P11" s="8"/>
      <c r="Q11" s="9">
        <f>ROUND(SUM(E11:P11)/12,0)</f>
        <v>0</v>
      </c>
    </row>
    <row r="12" spans="1:17" ht="17.25" customHeight="1">
      <c r="B12" s="439"/>
      <c r="C12" s="440"/>
      <c r="D12" s="10" t="s">
        <v>10</v>
      </c>
      <c r="E12" s="11"/>
      <c r="F12" s="12" t="str">
        <f t="shared" ref="F12:P12" si="0">IFERROR(F11/$E$11,"")</f>
        <v/>
      </c>
      <c r="G12" s="12" t="str">
        <f t="shared" si="0"/>
        <v/>
      </c>
      <c r="H12" s="12" t="str">
        <f t="shared" si="0"/>
        <v/>
      </c>
      <c r="I12" s="12" t="str">
        <f t="shared" si="0"/>
        <v/>
      </c>
      <c r="J12" s="12" t="str">
        <f t="shared" si="0"/>
        <v/>
      </c>
      <c r="K12" s="12" t="str">
        <f t="shared" si="0"/>
        <v/>
      </c>
      <c r="L12" s="12" t="str">
        <f t="shared" si="0"/>
        <v/>
      </c>
      <c r="M12" s="12" t="str">
        <f t="shared" si="0"/>
        <v/>
      </c>
      <c r="N12" s="12" t="str">
        <f t="shared" si="0"/>
        <v/>
      </c>
      <c r="O12" s="12" t="str">
        <f t="shared" si="0"/>
        <v/>
      </c>
      <c r="P12" s="12" t="str">
        <f t="shared" si="0"/>
        <v/>
      </c>
      <c r="Q12" s="13" t="s">
        <v>11</v>
      </c>
    </row>
    <row r="13" spans="1:17" ht="17.25" customHeight="1">
      <c r="B13" s="441" t="s">
        <v>12</v>
      </c>
      <c r="C13" s="442"/>
      <c r="D13" s="7" t="s">
        <v>9</v>
      </c>
      <c r="E13" s="8"/>
      <c r="F13" s="8"/>
      <c r="G13" s="8"/>
      <c r="H13" s="8"/>
      <c r="I13" s="8"/>
      <c r="J13" s="8"/>
      <c r="K13" s="8"/>
      <c r="L13" s="8"/>
      <c r="M13" s="8"/>
      <c r="N13" s="8"/>
      <c r="O13" s="8"/>
      <c r="P13" s="8"/>
      <c r="Q13" s="9">
        <f>ROUND(SUM(E13:P13)/12,0)</f>
        <v>0</v>
      </c>
    </row>
    <row r="14" spans="1:17" ht="17.25" customHeight="1">
      <c r="B14" s="441"/>
      <c r="C14" s="442"/>
      <c r="D14" s="10" t="s">
        <v>10</v>
      </c>
      <c r="E14" s="11"/>
      <c r="F14" s="12" t="str">
        <f t="shared" ref="F14:P14" si="1">IFERROR(F13/$E$13,"")</f>
        <v/>
      </c>
      <c r="G14" s="12" t="str">
        <f t="shared" si="1"/>
        <v/>
      </c>
      <c r="H14" s="12" t="str">
        <f t="shared" si="1"/>
        <v/>
      </c>
      <c r="I14" s="12" t="str">
        <f t="shared" si="1"/>
        <v/>
      </c>
      <c r="J14" s="12" t="str">
        <f t="shared" si="1"/>
        <v/>
      </c>
      <c r="K14" s="12" t="str">
        <f t="shared" si="1"/>
        <v/>
      </c>
      <c r="L14" s="12" t="str">
        <f t="shared" si="1"/>
        <v/>
      </c>
      <c r="M14" s="12" t="str">
        <f t="shared" si="1"/>
        <v/>
      </c>
      <c r="N14" s="12" t="str">
        <f t="shared" si="1"/>
        <v/>
      </c>
      <c r="O14" s="12" t="str">
        <f t="shared" si="1"/>
        <v/>
      </c>
      <c r="P14" s="12" t="str">
        <f t="shared" si="1"/>
        <v/>
      </c>
      <c r="Q14" s="13"/>
    </row>
    <row r="15" spans="1:17" ht="17.25" customHeight="1">
      <c r="B15" s="443"/>
      <c r="C15" s="445" t="s">
        <v>13</v>
      </c>
      <c r="D15" s="7" t="s">
        <v>9</v>
      </c>
      <c r="E15" s="8"/>
      <c r="F15" s="8"/>
      <c r="G15" s="8"/>
      <c r="H15" s="8"/>
      <c r="I15" s="8"/>
      <c r="J15" s="8"/>
      <c r="K15" s="8"/>
      <c r="L15" s="8"/>
      <c r="M15" s="8"/>
      <c r="N15" s="8"/>
      <c r="O15" s="8"/>
      <c r="P15" s="8"/>
      <c r="Q15" s="9">
        <f>ROUND(SUM(E15:P15)/12,0)</f>
        <v>0</v>
      </c>
    </row>
    <row r="16" spans="1:17" ht="17.25" customHeight="1">
      <c r="B16" s="444"/>
      <c r="C16" s="446"/>
      <c r="D16" s="10" t="s">
        <v>10</v>
      </c>
      <c r="E16" s="11"/>
      <c r="F16" s="12" t="str">
        <f t="shared" ref="F16:P16" si="2">IFERROR(F15/$E$15,"")</f>
        <v/>
      </c>
      <c r="G16" s="12" t="str">
        <f t="shared" si="2"/>
        <v/>
      </c>
      <c r="H16" s="12" t="str">
        <f t="shared" si="2"/>
        <v/>
      </c>
      <c r="I16" s="12" t="str">
        <f t="shared" si="2"/>
        <v/>
      </c>
      <c r="J16" s="12" t="str">
        <f t="shared" si="2"/>
        <v/>
      </c>
      <c r="K16" s="12" t="str">
        <f t="shared" si="2"/>
        <v/>
      </c>
      <c r="L16" s="12" t="str">
        <f t="shared" si="2"/>
        <v/>
      </c>
      <c r="M16" s="12" t="str">
        <f t="shared" si="2"/>
        <v/>
      </c>
      <c r="N16" s="12" t="str">
        <f t="shared" si="2"/>
        <v/>
      </c>
      <c r="O16" s="12" t="str">
        <f t="shared" si="2"/>
        <v/>
      </c>
      <c r="P16" s="12" t="str">
        <f t="shared" si="2"/>
        <v/>
      </c>
      <c r="Q16" s="13"/>
    </row>
    <row r="17" spans="1:17" ht="17.25" customHeight="1">
      <c r="B17" s="437" t="s">
        <v>38</v>
      </c>
      <c r="C17" s="438"/>
      <c r="D17" s="7" t="s">
        <v>9</v>
      </c>
      <c r="E17" s="8"/>
      <c r="F17" s="8"/>
      <c r="G17" s="8"/>
      <c r="H17" s="8"/>
      <c r="I17" s="8"/>
      <c r="J17" s="8"/>
      <c r="K17" s="8"/>
      <c r="L17" s="8"/>
      <c r="M17" s="8"/>
      <c r="N17" s="8"/>
      <c r="O17" s="8"/>
      <c r="P17" s="8"/>
      <c r="Q17" s="9">
        <f>ROUND(SUM(E17:P17)/12,0)</f>
        <v>0</v>
      </c>
    </row>
    <row r="18" spans="1:17" ht="17.25" customHeight="1">
      <c r="B18" s="439"/>
      <c r="C18" s="447"/>
      <c r="D18" s="10" t="s">
        <v>10</v>
      </c>
      <c r="E18" s="11"/>
      <c r="F18" s="12" t="str">
        <f t="shared" ref="F18:P18" si="3">IFERROR(F17/$E$17,"")</f>
        <v/>
      </c>
      <c r="G18" s="12" t="str">
        <f t="shared" si="3"/>
        <v/>
      </c>
      <c r="H18" s="12" t="str">
        <f t="shared" si="3"/>
        <v/>
      </c>
      <c r="I18" s="12" t="str">
        <f t="shared" si="3"/>
        <v/>
      </c>
      <c r="J18" s="12" t="str">
        <f t="shared" si="3"/>
        <v/>
      </c>
      <c r="K18" s="12" t="str">
        <f t="shared" si="3"/>
        <v/>
      </c>
      <c r="L18" s="12" t="str">
        <f t="shared" si="3"/>
        <v/>
      </c>
      <c r="M18" s="12" t="str">
        <f t="shared" si="3"/>
        <v/>
      </c>
      <c r="N18" s="12" t="str">
        <f t="shared" si="3"/>
        <v/>
      </c>
      <c r="O18" s="12" t="str">
        <f t="shared" si="3"/>
        <v/>
      </c>
      <c r="P18" s="12" t="str">
        <f t="shared" si="3"/>
        <v/>
      </c>
      <c r="Q18" s="13"/>
    </row>
    <row r="19" spans="1:17" ht="17.25" customHeight="1">
      <c r="B19" s="437" t="s">
        <v>15</v>
      </c>
      <c r="C19" s="448"/>
      <c r="D19" s="7" t="s">
        <v>9</v>
      </c>
      <c r="E19" s="8"/>
      <c r="F19" s="8"/>
      <c r="G19" s="8"/>
      <c r="H19" s="8"/>
      <c r="I19" s="8"/>
      <c r="J19" s="8"/>
      <c r="K19" s="8"/>
      <c r="L19" s="8"/>
      <c r="M19" s="8"/>
      <c r="N19" s="8"/>
      <c r="O19" s="8"/>
      <c r="P19" s="8"/>
      <c r="Q19" s="9">
        <f>ROUND(SUM(E19:P19)/12,0)</f>
        <v>0</v>
      </c>
    </row>
    <row r="20" spans="1:17" ht="17.25" customHeight="1" thickBot="1">
      <c r="B20" s="449"/>
      <c r="C20" s="450"/>
      <c r="D20" s="14" t="s">
        <v>10</v>
      </c>
      <c r="E20" s="15"/>
      <c r="F20" s="16" t="str">
        <f t="shared" ref="F20:P20" si="4">IFERROR(F19/$E$19,"")</f>
        <v/>
      </c>
      <c r="G20" s="16" t="str">
        <f t="shared" si="4"/>
        <v/>
      </c>
      <c r="H20" s="16" t="str">
        <f t="shared" si="4"/>
        <v/>
      </c>
      <c r="I20" s="16" t="str">
        <f t="shared" si="4"/>
        <v/>
      </c>
      <c r="J20" s="16" t="str">
        <f t="shared" si="4"/>
        <v/>
      </c>
      <c r="K20" s="16" t="str">
        <f t="shared" si="4"/>
        <v/>
      </c>
      <c r="L20" s="16" t="str">
        <f t="shared" si="4"/>
        <v/>
      </c>
      <c r="M20" s="16" t="str">
        <f t="shared" si="4"/>
        <v/>
      </c>
      <c r="N20" s="16" t="str">
        <f t="shared" si="4"/>
        <v/>
      </c>
      <c r="O20" s="16" t="str">
        <f t="shared" si="4"/>
        <v/>
      </c>
      <c r="P20" s="16" t="str">
        <f t="shared" si="4"/>
        <v/>
      </c>
      <c r="Q20" s="17"/>
    </row>
    <row r="21" spans="1:17" ht="17.25" customHeight="1" thickTop="1" thickBot="1">
      <c r="B21" s="451" t="s">
        <v>16</v>
      </c>
      <c r="C21" s="452"/>
      <c r="D21" s="18"/>
      <c r="E21" s="19">
        <f>SUM(E11,E13,E17,E19)</f>
        <v>0</v>
      </c>
      <c r="F21" s="19"/>
      <c r="G21" s="19"/>
      <c r="H21" s="19"/>
      <c r="I21" s="19"/>
      <c r="J21" s="19"/>
      <c r="K21" s="19"/>
      <c r="L21" s="19"/>
      <c r="M21" s="19"/>
      <c r="N21" s="19"/>
      <c r="O21" s="19"/>
      <c r="P21" s="19"/>
      <c r="Q21" s="20">
        <f>SUM(Q11,Q13,Q17,Q19)</f>
        <v>0</v>
      </c>
    </row>
    <row r="22" spans="1:17" ht="17.25" customHeight="1">
      <c r="B22" s="3"/>
      <c r="C22" s="3"/>
      <c r="D22" s="3"/>
      <c r="F22" s="21"/>
      <c r="G22" s="21"/>
      <c r="H22" s="21"/>
      <c r="I22" s="21"/>
      <c r="J22" s="21"/>
      <c r="K22" s="21"/>
      <c r="L22" s="21"/>
      <c r="M22" s="21"/>
      <c r="N22" s="21"/>
      <c r="O22" s="21"/>
      <c r="P22" s="21"/>
    </row>
    <row r="23" spans="1:17" ht="17.25" customHeight="1">
      <c r="B23" s="3"/>
      <c r="C23" s="3"/>
      <c r="D23" s="3"/>
      <c r="F23" s="21"/>
      <c r="G23" s="21"/>
      <c r="H23" s="21"/>
      <c r="I23" s="21"/>
      <c r="J23" s="21"/>
      <c r="K23" s="21"/>
      <c r="L23" s="21"/>
      <c r="M23" s="21"/>
      <c r="N23" s="21"/>
      <c r="O23" s="21"/>
      <c r="P23" s="21"/>
    </row>
    <row r="24" spans="1:17" ht="17.25" customHeight="1" thickBot="1">
      <c r="A24" s="57" t="s">
        <v>71</v>
      </c>
      <c r="E24" s="22"/>
    </row>
    <row r="25" spans="1:17" ht="17.25" customHeight="1">
      <c r="B25" s="453" t="s">
        <v>18</v>
      </c>
      <c r="C25" s="454"/>
      <c r="D25" s="455"/>
      <c r="E25" s="23">
        <v>4</v>
      </c>
      <c r="F25" s="24">
        <v>5</v>
      </c>
      <c r="G25" s="6">
        <v>6</v>
      </c>
      <c r="H25" s="25">
        <v>7</v>
      </c>
      <c r="I25" s="24">
        <v>8</v>
      </c>
      <c r="J25" s="6">
        <v>9</v>
      </c>
      <c r="K25" s="6">
        <v>10</v>
      </c>
      <c r="L25" s="6">
        <v>11</v>
      </c>
      <c r="M25" s="6">
        <v>12</v>
      </c>
      <c r="N25" s="6">
        <v>1</v>
      </c>
      <c r="O25" s="6">
        <v>2</v>
      </c>
      <c r="P25" s="26">
        <v>3</v>
      </c>
      <c r="Q25" s="459" t="s">
        <v>6</v>
      </c>
    </row>
    <row r="26" spans="1:17" ht="17.25" customHeight="1">
      <c r="B26" s="456"/>
      <c r="C26" s="457"/>
      <c r="D26" s="458"/>
      <c r="E26" s="461" t="s">
        <v>7</v>
      </c>
      <c r="F26" s="462"/>
      <c r="G26" s="462"/>
      <c r="H26" s="463"/>
      <c r="I26" s="464" t="s">
        <v>19</v>
      </c>
      <c r="J26" s="464"/>
      <c r="K26" s="464"/>
      <c r="L26" s="464"/>
      <c r="M26" s="464"/>
      <c r="N26" s="464"/>
      <c r="O26" s="464"/>
      <c r="P26" s="465"/>
      <c r="Q26" s="460"/>
    </row>
    <row r="27" spans="1:17" ht="17.25" customHeight="1">
      <c r="B27" s="435" t="s">
        <v>8</v>
      </c>
      <c r="C27" s="436"/>
      <c r="D27" s="27" t="s">
        <v>9</v>
      </c>
      <c r="E27" s="28"/>
      <c r="F27" s="29"/>
      <c r="G27" s="30"/>
      <c r="H27" s="31"/>
      <c r="I27" s="32" t="str">
        <f t="shared" ref="I27:P27" si="5">IFERROR($E$27*I12,"")</f>
        <v/>
      </c>
      <c r="J27" s="33" t="str">
        <f t="shared" si="5"/>
        <v/>
      </c>
      <c r="K27" s="33" t="str">
        <f t="shared" si="5"/>
        <v/>
      </c>
      <c r="L27" s="33" t="str">
        <f t="shared" si="5"/>
        <v/>
      </c>
      <c r="M27" s="33" t="str">
        <f t="shared" si="5"/>
        <v/>
      </c>
      <c r="N27" s="33" t="str">
        <f t="shared" si="5"/>
        <v/>
      </c>
      <c r="O27" s="33" t="str">
        <f t="shared" si="5"/>
        <v/>
      </c>
      <c r="P27" s="34" t="str">
        <f t="shared" si="5"/>
        <v/>
      </c>
      <c r="Q27" s="35">
        <f>ROUND(SUM(E27:P27)/12,0)</f>
        <v>0</v>
      </c>
    </row>
    <row r="28" spans="1:17" ht="17.25" customHeight="1">
      <c r="B28" s="441" t="s">
        <v>12</v>
      </c>
      <c r="C28" s="442"/>
      <c r="D28" s="36" t="s">
        <v>9</v>
      </c>
      <c r="E28" s="28"/>
      <c r="F28" s="29"/>
      <c r="G28" s="30"/>
      <c r="H28" s="31"/>
      <c r="I28" s="32" t="str">
        <f t="shared" ref="I28:P28" si="6">IFERROR($E$28*I14,"")</f>
        <v/>
      </c>
      <c r="J28" s="33" t="str">
        <f t="shared" si="6"/>
        <v/>
      </c>
      <c r="K28" s="33" t="str">
        <f t="shared" si="6"/>
        <v/>
      </c>
      <c r="L28" s="33" t="str">
        <f t="shared" si="6"/>
        <v/>
      </c>
      <c r="M28" s="33" t="str">
        <f t="shared" si="6"/>
        <v/>
      </c>
      <c r="N28" s="33" t="str">
        <f t="shared" si="6"/>
        <v/>
      </c>
      <c r="O28" s="33" t="str">
        <f t="shared" si="6"/>
        <v/>
      </c>
      <c r="P28" s="34" t="str">
        <f t="shared" si="6"/>
        <v/>
      </c>
      <c r="Q28" s="35">
        <f>ROUND(SUM(E28:P28)/12,0)</f>
        <v>0</v>
      </c>
    </row>
    <row r="29" spans="1:17" ht="25.5" customHeight="1">
      <c r="B29" s="37"/>
      <c r="C29" s="38" t="s">
        <v>20</v>
      </c>
      <c r="D29" s="27" t="s">
        <v>9</v>
      </c>
      <c r="E29" s="28"/>
      <c r="F29" s="29"/>
      <c r="G29" s="30"/>
      <c r="H29" s="31"/>
      <c r="I29" s="32" t="str">
        <f t="shared" ref="I29:P29" si="7">IFERROR($E$29*I16,"")</f>
        <v/>
      </c>
      <c r="J29" s="33" t="str">
        <f t="shared" si="7"/>
        <v/>
      </c>
      <c r="K29" s="33" t="str">
        <f t="shared" si="7"/>
        <v/>
      </c>
      <c r="L29" s="33" t="str">
        <f t="shared" si="7"/>
        <v/>
      </c>
      <c r="M29" s="33" t="str">
        <f t="shared" si="7"/>
        <v/>
      </c>
      <c r="N29" s="33" t="str">
        <f t="shared" si="7"/>
        <v/>
      </c>
      <c r="O29" s="33" t="str">
        <f t="shared" si="7"/>
        <v/>
      </c>
      <c r="P29" s="34" t="str">
        <f t="shared" si="7"/>
        <v/>
      </c>
      <c r="Q29" s="35">
        <f>ROUND(SUM(E29:P29)/12,0)</f>
        <v>0</v>
      </c>
    </row>
    <row r="30" spans="1:17" ht="17.25" customHeight="1">
      <c r="B30" s="435" t="s">
        <v>38</v>
      </c>
      <c r="C30" s="436"/>
      <c r="D30" s="27" t="s">
        <v>9</v>
      </c>
      <c r="E30" s="28"/>
      <c r="F30" s="29"/>
      <c r="G30" s="30"/>
      <c r="H30" s="31"/>
      <c r="I30" s="32" t="str">
        <f t="shared" ref="I30:P30" si="8">IFERROR($E$30*I18,"")</f>
        <v/>
      </c>
      <c r="J30" s="33" t="str">
        <f t="shared" si="8"/>
        <v/>
      </c>
      <c r="K30" s="33" t="str">
        <f t="shared" si="8"/>
        <v/>
      </c>
      <c r="L30" s="33" t="str">
        <f t="shared" si="8"/>
        <v/>
      </c>
      <c r="M30" s="33" t="str">
        <f t="shared" si="8"/>
        <v/>
      </c>
      <c r="N30" s="33" t="str">
        <f t="shared" si="8"/>
        <v/>
      </c>
      <c r="O30" s="33" t="str">
        <f t="shared" si="8"/>
        <v/>
      </c>
      <c r="P30" s="34" t="str">
        <f t="shared" si="8"/>
        <v/>
      </c>
      <c r="Q30" s="35">
        <f>ROUND(SUM(E30:P30)/12,0)</f>
        <v>0</v>
      </c>
    </row>
    <row r="31" spans="1:17" ht="17.25" customHeight="1" thickBot="1">
      <c r="B31" s="433" t="s">
        <v>15</v>
      </c>
      <c r="C31" s="434"/>
      <c r="D31" s="39" t="s">
        <v>9</v>
      </c>
      <c r="E31" s="40"/>
      <c r="F31" s="41"/>
      <c r="G31" s="42"/>
      <c r="H31" s="43"/>
      <c r="I31" s="44" t="str">
        <f t="shared" ref="I31:P31" si="9">IFERROR($E$31*I20,"")</f>
        <v/>
      </c>
      <c r="J31" s="45" t="str">
        <f t="shared" si="9"/>
        <v/>
      </c>
      <c r="K31" s="45" t="str">
        <f t="shared" si="9"/>
        <v/>
      </c>
      <c r="L31" s="45" t="str">
        <f t="shared" si="9"/>
        <v/>
      </c>
      <c r="M31" s="45" t="str">
        <f t="shared" si="9"/>
        <v/>
      </c>
      <c r="N31" s="45" t="str">
        <f t="shared" si="9"/>
        <v/>
      </c>
      <c r="O31" s="45" t="str">
        <f t="shared" si="9"/>
        <v/>
      </c>
      <c r="P31" s="46" t="str">
        <f t="shared" si="9"/>
        <v/>
      </c>
      <c r="Q31" s="47">
        <f>ROUND(SUM(E31:P31)/12,0)</f>
        <v>0</v>
      </c>
    </row>
    <row r="32" spans="1:17" ht="17.25" customHeight="1" thickTop="1" thickBot="1">
      <c r="B32" s="469" t="s">
        <v>16</v>
      </c>
      <c r="C32" s="470"/>
      <c r="D32" s="48"/>
      <c r="E32" s="49">
        <f>SUM(E27,E28,E30,E31)</f>
        <v>0</v>
      </c>
      <c r="F32" s="50">
        <f>SUM(F27,F28,F30,F31)</f>
        <v>0</v>
      </c>
      <c r="G32" s="50">
        <f>SUM(G27,G28,G30,G31)</f>
        <v>0</v>
      </c>
      <c r="H32" s="51">
        <f>SUM(H27,H28,H30,H31)</f>
        <v>0</v>
      </c>
      <c r="I32" s="52"/>
      <c r="J32" s="53"/>
      <c r="K32" s="53"/>
      <c r="L32" s="53"/>
      <c r="M32" s="53"/>
      <c r="N32" s="53"/>
      <c r="O32" s="53"/>
      <c r="P32" s="54"/>
      <c r="Q32" s="55">
        <f>SUM(Q27,Q28,Q30,Q31)</f>
        <v>0</v>
      </c>
    </row>
    <row r="33" spans="1:17" ht="17.25" customHeight="1">
      <c r="B33" s="56" t="s">
        <v>21</v>
      </c>
    </row>
    <row r="34" spans="1:17" ht="17.25" customHeight="1"/>
    <row r="35" spans="1:17" ht="17.25" customHeight="1"/>
    <row r="36" spans="1:17" ht="17.25" customHeight="1"/>
    <row r="37" spans="1:17" ht="17.25" customHeight="1"/>
    <row r="38" spans="1:17" ht="17.25" customHeight="1" thickBot="1">
      <c r="A38" s="57" t="s">
        <v>22</v>
      </c>
      <c r="E38" s="22"/>
    </row>
    <row r="39" spans="1:17" ht="17.25" customHeight="1">
      <c r="B39" s="471" t="str">
        <f>B25</f>
        <v>６年度</v>
      </c>
      <c r="C39" s="472"/>
      <c r="D39" s="473"/>
      <c r="E39" s="23">
        <v>4</v>
      </c>
      <c r="F39" s="24">
        <v>5</v>
      </c>
      <c r="G39" s="6">
        <v>6</v>
      </c>
      <c r="H39" s="26">
        <v>7</v>
      </c>
      <c r="I39" s="23">
        <v>8</v>
      </c>
      <c r="J39" s="6">
        <v>9</v>
      </c>
      <c r="K39" s="6">
        <v>10</v>
      </c>
      <c r="L39" s="6">
        <v>11</v>
      </c>
      <c r="M39" s="6">
        <v>12</v>
      </c>
      <c r="N39" s="6">
        <v>1</v>
      </c>
      <c r="O39" s="6">
        <v>2</v>
      </c>
      <c r="P39" s="25">
        <v>3</v>
      </c>
      <c r="Q39" s="459" t="s">
        <v>6</v>
      </c>
    </row>
    <row r="40" spans="1:17" ht="17.25" customHeight="1">
      <c r="B40" s="474"/>
      <c r="C40" s="475"/>
      <c r="D40" s="476"/>
      <c r="E40" s="461" t="s">
        <v>7</v>
      </c>
      <c r="F40" s="462"/>
      <c r="G40" s="462"/>
      <c r="H40" s="463"/>
      <c r="I40" s="477" t="s">
        <v>23</v>
      </c>
      <c r="J40" s="464"/>
      <c r="K40" s="464"/>
      <c r="L40" s="464"/>
      <c r="M40" s="464"/>
      <c r="N40" s="464"/>
      <c r="O40" s="464"/>
      <c r="P40" s="465"/>
      <c r="Q40" s="460"/>
    </row>
    <row r="41" spans="1:17" ht="17.25" customHeight="1">
      <c r="B41" s="435" t="s">
        <v>8</v>
      </c>
      <c r="C41" s="436"/>
      <c r="D41" s="7" t="s">
        <v>9</v>
      </c>
      <c r="E41" s="195">
        <f>E27</f>
        <v>0</v>
      </c>
      <c r="F41" s="196">
        <f t="shared" ref="F41:H45" si="10">F27</f>
        <v>0</v>
      </c>
      <c r="G41" s="196">
        <f t="shared" si="10"/>
        <v>0</v>
      </c>
      <c r="H41" s="197">
        <f t="shared" si="10"/>
        <v>0</v>
      </c>
      <c r="I41" s="59"/>
      <c r="J41" s="59"/>
      <c r="K41" s="59"/>
      <c r="L41" s="59"/>
      <c r="M41" s="59"/>
      <c r="N41" s="59"/>
      <c r="O41" s="59"/>
      <c r="P41" s="60"/>
      <c r="Q41" s="35">
        <f>ROUND(SUM(E41:P41)/12,0)</f>
        <v>0</v>
      </c>
    </row>
    <row r="42" spans="1:17" ht="17.25" customHeight="1">
      <c r="B42" s="441" t="s">
        <v>12</v>
      </c>
      <c r="C42" s="442"/>
      <c r="D42" s="7" t="s">
        <v>9</v>
      </c>
      <c r="E42" s="195">
        <f>E28</f>
        <v>0</v>
      </c>
      <c r="F42" s="196">
        <f t="shared" si="10"/>
        <v>0</v>
      </c>
      <c r="G42" s="196">
        <f t="shared" si="10"/>
        <v>0</v>
      </c>
      <c r="H42" s="197">
        <f t="shared" si="10"/>
        <v>0</v>
      </c>
      <c r="I42" s="59"/>
      <c r="J42" s="59"/>
      <c r="K42" s="59"/>
      <c r="L42" s="59"/>
      <c r="M42" s="59"/>
      <c r="N42" s="59"/>
      <c r="O42" s="59"/>
      <c r="P42" s="60"/>
      <c r="Q42" s="35">
        <f>ROUND(SUM(E42:P42)/12,0)</f>
        <v>0</v>
      </c>
    </row>
    <row r="43" spans="1:17" ht="25.5" customHeight="1">
      <c r="B43" s="37"/>
      <c r="C43" s="38" t="s">
        <v>20</v>
      </c>
      <c r="D43" s="7" t="s">
        <v>9</v>
      </c>
      <c r="E43" s="195">
        <f>E29</f>
        <v>0</v>
      </c>
      <c r="F43" s="196">
        <f t="shared" si="10"/>
        <v>0</v>
      </c>
      <c r="G43" s="196">
        <f>G29</f>
        <v>0</v>
      </c>
      <c r="H43" s="197">
        <f t="shared" si="10"/>
        <v>0</v>
      </c>
      <c r="I43" s="59"/>
      <c r="J43" s="59"/>
      <c r="K43" s="59"/>
      <c r="L43" s="59"/>
      <c r="M43" s="59"/>
      <c r="N43" s="59"/>
      <c r="O43" s="59"/>
      <c r="P43" s="60"/>
      <c r="Q43" s="35">
        <f>ROUND(SUM(E43:P43)/12,0)</f>
        <v>0</v>
      </c>
    </row>
    <row r="44" spans="1:17" ht="17.25" customHeight="1">
      <c r="B44" s="435" t="s">
        <v>38</v>
      </c>
      <c r="C44" s="436"/>
      <c r="D44" s="7" t="s">
        <v>9</v>
      </c>
      <c r="E44" s="195">
        <f>E30</f>
        <v>0</v>
      </c>
      <c r="F44" s="196">
        <f t="shared" si="10"/>
        <v>0</v>
      </c>
      <c r="G44" s="196">
        <f t="shared" si="10"/>
        <v>0</v>
      </c>
      <c r="H44" s="197">
        <f t="shared" si="10"/>
        <v>0</v>
      </c>
      <c r="I44" s="59"/>
      <c r="J44" s="59"/>
      <c r="K44" s="59"/>
      <c r="L44" s="59"/>
      <c r="M44" s="59"/>
      <c r="N44" s="59"/>
      <c r="O44" s="59"/>
      <c r="P44" s="60"/>
      <c r="Q44" s="35">
        <f>ROUND(SUM(E44:P44)/12,0)</f>
        <v>0</v>
      </c>
    </row>
    <row r="45" spans="1:17" ht="17.25" customHeight="1" thickBot="1">
      <c r="B45" s="433" t="s">
        <v>15</v>
      </c>
      <c r="C45" s="434"/>
      <c r="D45" s="198" t="s">
        <v>9</v>
      </c>
      <c r="E45" s="199">
        <f>E31</f>
        <v>0</v>
      </c>
      <c r="F45" s="200">
        <f t="shared" si="10"/>
        <v>0</v>
      </c>
      <c r="G45" s="200">
        <f t="shared" si="10"/>
        <v>0</v>
      </c>
      <c r="H45" s="201">
        <f t="shared" si="10"/>
        <v>0</v>
      </c>
      <c r="I45" s="62"/>
      <c r="J45" s="62"/>
      <c r="K45" s="62"/>
      <c r="L45" s="62"/>
      <c r="M45" s="62"/>
      <c r="N45" s="62"/>
      <c r="O45" s="62"/>
      <c r="P45" s="63"/>
      <c r="Q45" s="47">
        <f>ROUND(SUM(E45:P45)/12,0)</f>
        <v>0</v>
      </c>
    </row>
    <row r="46" spans="1:17" ht="17.25" customHeight="1" thickTop="1" thickBot="1">
      <c r="B46" s="451" t="s">
        <v>16</v>
      </c>
      <c r="C46" s="452"/>
      <c r="D46" s="64"/>
      <c r="E46" s="65">
        <f>SUM(E41,E42,E44,E45)</f>
        <v>0</v>
      </c>
      <c r="F46" s="66">
        <f>SUM(F41,F42,F44,F45)</f>
        <v>0</v>
      </c>
      <c r="G46" s="66">
        <f>SUM(G41,G42,G44,G45)</f>
        <v>0</v>
      </c>
      <c r="H46" s="67">
        <f>SUM(H41,H42,H44,H45)</f>
        <v>0</v>
      </c>
      <c r="I46" s="19"/>
      <c r="J46" s="19"/>
      <c r="K46" s="19"/>
      <c r="L46" s="19"/>
      <c r="M46" s="19"/>
      <c r="N46" s="19"/>
      <c r="O46" s="19"/>
      <c r="P46" s="68"/>
      <c r="Q46" s="55">
        <f>SUM(Q41,Q42,Q44,Q45)</f>
        <v>0</v>
      </c>
    </row>
    <row r="47" spans="1:17" ht="17.25" customHeight="1">
      <c r="B47" s="56" t="s">
        <v>21</v>
      </c>
      <c r="E47" s="69"/>
      <c r="F47" s="69"/>
      <c r="G47" s="69"/>
      <c r="H47" s="69"/>
      <c r="I47" s="69"/>
      <c r="J47" s="69"/>
      <c r="K47" s="69"/>
      <c r="L47" s="69"/>
      <c r="M47" s="69"/>
      <c r="N47" s="69"/>
      <c r="O47" s="69"/>
      <c r="P47" s="69"/>
      <c r="Q47" s="69"/>
    </row>
    <row r="48" spans="1:17" ht="17.25" customHeight="1">
      <c r="E48" s="69"/>
      <c r="F48" s="69"/>
      <c r="G48" s="69"/>
      <c r="H48" s="69"/>
      <c r="I48" s="69"/>
      <c r="J48" s="69"/>
      <c r="K48" s="69"/>
      <c r="L48" s="69"/>
      <c r="M48" s="69"/>
      <c r="N48" s="69"/>
      <c r="O48" s="69"/>
      <c r="P48" s="69"/>
      <c r="Q48" s="69"/>
    </row>
    <row r="49" spans="2:17" ht="17.25" customHeight="1" thickBot="1">
      <c r="B49" s="70" t="s">
        <v>24</v>
      </c>
      <c r="C49" s="71"/>
    </row>
    <row r="50" spans="2:17" ht="94.5" customHeight="1" thickBot="1">
      <c r="B50" s="466" t="s">
        <v>25</v>
      </c>
      <c r="C50" s="467"/>
      <c r="D50" s="467"/>
      <c r="E50" s="467"/>
      <c r="F50" s="467"/>
      <c r="G50" s="467"/>
      <c r="H50" s="467"/>
      <c r="I50" s="467"/>
      <c r="J50" s="467"/>
      <c r="K50" s="467"/>
      <c r="L50" s="467"/>
      <c r="M50" s="467"/>
      <c r="N50" s="467"/>
      <c r="O50" s="467"/>
      <c r="P50" s="467"/>
      <c r="Q50" s="468"/>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ycPghVcC1Tx6F7+g5IOUel3one2nLGQlhYiMPKo1FoSZ35X+oid7ujGInLbUp6WgtDDh9NDnoVFFWJMTiI4ycg==" saltValue="XIUw++Ienff2Qw0XGRi+wg==" spinCount="100000" sheet="1" objects="1" scenarios="1"/>
  <mergeCells count="32">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 ref="B45:C45"/>
    <mergeCell ref="B27:C27"/>
    <mergeCell ref="B11:C12"/>
    <mergeCell ref="B13:C14"/>
    <mergeCell ref="B15:B16"/>
    <mergeCell ref="C15:C16"/>
    <mergeCell ref="B17:C18"/>
    <mergeCell ref="B19:C20"/>
    <mergeCell ref="B21:C21"/>
    <mergeCell ref="B25:D26"/>
    <mergeCell ref="A1:Q1"/>
    <mergeCell ref="H3:L3"/>
    <mergeCell ref="M3:Q3"/>
    <mergeCell ref="B9:D10"/>
    <mergeCell ref="Q9:Q10"/>
    <mergeCell ref="E10:P10"/>
  </mergeCells>
  <phoneticPr fontId="3"/>
  <pageMargins left="0.61" right="0.2" top="0.55118110236220474" bottom="0.19685039370078741" header="0.31496062992125984" footer="0.19685039370078741"/>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DC3C9-C4D7-4BBB-AD64-8D5F8F2767A6}">
  <sheetPr>
    <tabColor theme="7" tint="0.39997558519241921"/>
  </sheetPr>
  <dimension ref="A1:J99"/>
  <sheetViews>
    <sheetView view="pageBreakPreview" zoomScale="80" zoomScaleNormal="70" zoomScaleSheetLayoutView="80" workbookViewId="0">
      <selection activeCell="D5" sqref="D5:H5"/>
    </sheetView>
  </sheetViews>
  <sheetFormatPr defaultColWidth="9" defaultRowHeight="18.75"/>
  <cols>
    <col min="1" max="1" width="2.875" style="78" customWidth="1"/>
    <col min="2" max="2" width="3" style="76" customWidth="1"/>
    <col min="3" max="3" width="16.375" style="76" customWidth="1"/>
    <col min="4" max="4" width="25.5" style="76" customWidth="1"/>
    <col min="5" max="5" width="8" style="76" customWidth="1"/>
    <col min="6" max="6" width="8" style="77" customWidth="1"/>
    <col min="7" max="7" width="14" style="77" customWidth="1"/>
    <col min="8" max="8" width="13.875" style="77" customWidth="1"/>
    <col min="9" max="9" width="9" style="77"/>
    <col min="10" max="16384" width="9" style="78"/>
  </cols>
  <sheetData>
    <row r="1" spans="1:10" s="75" customFormat="1" ht="31.5" customHeight="1">
      <c r="A1" s="202" t="s">
        <v>137</v>
      </c>
      <c r="B1" s="73"/>
      <c r="C1" s="73"/>
      <c r="D1" s="73"/>
      <c r="E1" s="73"/>
      <c r="F1" s="74"/>
      <c r="G1" s="74"/>
      <c r="H1" s="74"/>
      <c r="I1" s="74"/>
    </row>
    <row r="2" spans="1:10" ht="30.75" customHeight="1">
      <c r="A2" s="202" t="s">
        <v>138</v>
      </c>
    </row>
    <row r="3" spans="1:10" ht="30.75" customHeight="1">
      <c r="A3" s="202" t="s">
        <v>139</v>
      </c>
    </row>
    <row r="4" spans="1:10" ht="21.75" customHeight="1" thickBot="1">
      <c r="A4" s="202"/>
    </row>
    <row r="5" spans="1:10" ht="19.5" customHeight="1" thickBot="1">
      <c r="A5" s="76"/>
      <c r="B5" s="480" t="s">
        <v>1</v>
      </c>
      <c r="C5" s="480"/>
      <c r="D5" s="481"/>
      <c r="E5" s="482"/>
      <c r="F5" s="482"/>
      <c r="G5" s="482"/>
      <c r="H5" s="483"/>
    </row>
    <row r="6" spans="1:10" ht="19.5" customHeight="1">
      <c r="A6" s="76"/>
      <c r="C6" s="79"/>
      <c r="D6" s="79"/>
      <c r="E6" s="79"/>
      <c r="F6" s="79"/>
      <c r="G6" s="79"/>
      <c r="H6" s="79"/>
    </row>
    <row r="7" spans="1:10" ht="19.5" customHeight="1" thickBot="1">
      <c r="A7" s="80" t="s">
        <v>78</v>
      </c>
    </row>
    <row r="8" spans="1:10" ht="33.75" customHeight="1">
      <c r="B8" s="484"/>
      <c r="C8" s="485"/>
      <c r="D8" s="555"/>
      <c r="E8" s="362" t="s">
        <v>43</v>
      </c>
      <c r="F8" s="363" t="s">
        <v>74</v>
      </c>
      <c r="G8" s="501" t="s">
        <v>44</v>
      </c>
      <c r="H8" s="575"/>
    </row>
    <row r="9" spans="1:10" ht="24" customHeight="1" thickBot="1">
      <c r="B9" s="104" t="s">
        <v>45</v>
      </c>
      <c r="C9" s="215" t="s">
        <v>46</v>
      </c>
      <c r="D9" s="215"/>
      <c r="E9" s="220"/>
      <c r="F9" s="217"/>
      <c r="G9" s="218"/>
      <c r="H9" s="219"/>
    </row>
    <row r="10" spans="1:10" ht="28.5" customHeight="1" thickBot="1">
      <c r="B10" s="113"/>
      <c r="C10" s="576" t="s">
        <v>140</v>
      </c>
      <c r="D10" s="577"/>
      <c r="E10" s="221"/>
      <c r="F10" s="88"/>
      <c r="G10" s="364">
        <f>F10*1/30</f>
        <v>0</v>
      </c>
      <c r="H10" s="226">
        <f>ROUNDDOWN(G10,1)</f>
        <v>0</v>
      </c>
      <c r="J10" s="331"/>
    </row>
    <row r="11" spans="1:10" ht="28.5" customHeight="1" thickBot="1">
      <c r="B11" s="113"/>
      <c r="C11" s="573" t="s">
        <v>141</v>
      </c>
      <c r="D11" s="574"/>
      <c r="E11" s="121"/>
      <c r="F11" s="88"/>
      <c r="G11" s="365">
        <f>F11*1/20</f>
        <v>0</v>
      </c>
      <c r="H11" s="126">
        <f>ROUNDDOWN(G11,1)</f>
        <v>0</v>
      </c>
      <c r="J11" s="331"/>
    </row>
    <row r="12" spans="1:10" ht="28.5" customHeight="1" thickBot="1">
      <c r="B12" s="113"/>
      <c r="C12" s="573" t="s">
        <v>142</v>
      </c>
      <c r="D12" s="574"/>
      <c r="E12" s="121"/>
      <c r="F12" s="88"/>
      <c r="G12" s="365">
        <f>F12*1/6</f>
        <v>0</v>
      </c>
      <c r="H12" s="126">
        <f>ROUNDDOWN(G12,1)</f>
        <v>0</v>
      </c>
      <c r="J12" s="331"/>
    </row>
    <row r="13" spans="1:10" ht="28.5" customHeight="1" thickBot="1">
      <c r="B13" s="113"/>
      <c r="C13" s="573" t="s">
        <v>143</v>
      </c>
      <c r="D13" s="583"/>
      <c r="E13" s="121"/>
      <c r="F13" s="88"/>
      <c r="G13" s="365">
        <f>F13*1/3</f>
        <v>0</v>
      </c>
      <c r="H13" s="126">
        <f>ROUNDDOWN(G13,1)</f>
        <v>0</v>
      </c>
      <c r="J13" s="331"/>
    </row>
    <row r="14" spans="1:10" ht="24" customHeight="1" thickBot="1">
      <c r="B14" s="113"/>
      <c r="C14" s="584" t="s">
        <v>144</v>
      </c>
      <c r="D14" s="583"/>
      <c r="E14" s="366"/>
      <c r="F14" s="88"/>
      <c r="G14" s="365">
        <f>IF(E14="あり",F14/2,0)</f>
        <v>0</v>
      </c>
      <c r="H14" s="126">
        <f>ROUNDDOWN(G14,1)</f>
        <v>0</v>
      </c>
      <c r="J14" s="331"/>
    </row>
    <row r="15" spans="1:10" ht="24" customHeight="1" thickBot="1">
      <c r="B15" s="136"/>
      <c r="C15" s="585" t="s">
        <v>145</v>
      </c>
      <c r="D15" s="586"/>
      <c r="E15" s="367"/>
      <c r="F15" s="368"/>
      <c r="G15" s="369"/>
      <c r="H15" s="370">
        <v>1</v>
      </c>
      <c r="J15" s="331"/>
    </row>
    <row r="16" spans="1:10" ht="24" customHeight="1" thickTop="1">
      <c r="B16" s="136"/>
      <c r="C16" s="587" t="s">
        <v>51</v>
      </c>
      <c r="D16" s="588"/>
      <c r="E16" s="371"/>
      <c r="F16" s="234"/>
      <c r="G16" s="139"/>
      <c r="H16" s="140">
        <f>ROUND(SUM(H10:H15),0)</f>
        <v>1</v>
      </c>
      <c r="J16" s="331"/>
    </row>
    <row r="17" spans="1:9" ht="24" customHeight="1">
      <c r="B17" s="142" t="s">
        <v>52</v>
      </c>
      <c r="C17" s="485" t="s">
        <v>53</v>
      </c>
      <c r="D17" s="555"/>
      <c r="E17" s="333"/>
      <c r="F17" s="238"/>
      <c r="G17" s="145"/>
      <c r="H17" s="146">
        <f>IF(E17="あり",0.4,0)</f>
        <v>0</v>
      </c>
    </row>
    <row r="18" spans="1:9" ht="24" customHeight="1">
      <c r="B18" s="142" t="s">
        <v>54</v>
      </c>
      <c r="C18" s="485" t="s">
        <v>59</v>
      </c>
      <c r="D18" s="555"/>
      <c r="E18" s="333"/>
      <c r="F18" s="238"/>
      <c r="G18" s="145"/>
      <c r="H18" s="146">
        <f>IF(E18="あり",0.5,0)</f>
        <v>0</v>
      </c>
    </row>
    <row r="19" spans="1:9" ht="24" customHeight="1">
      <c r="B19" s="142" t="s">
        <v>87</v>
      </c>
      <c r="C19" s="143" t="s">
        <v>63</v>
      </c>
      <c r="D19" s="372"/>
      <c r="E19" s="333"/>
      <c r="F19" s="238"/>
      <c r="G19" s="145"/>
      <c r="H19" s="146">
        <f>IF(E19="あり",0.6,0)</f>
        <v>0</v>
      </c>
    </row>
    <row r="20" spans="1:9" ht="27.75" customHeight="1">
      <c r="B20" s="236" t="s">
        <v>88</v>
      </c>
      <c r="C20" s="578" t="s">
        <v>146</v>
      </c>
      <c r="D20" s="579"/>
      <c r="E20" s="333"/>
      <c r="F20" s="238"/>
      <c r="G20" s="145"/>
      <c r="H20" s="257">
        <f>IF(E20="あり",-1,0)</f>
        <v>0</v>
      </c>
    </row>
    <row r="21" spans="1:9" ht="27.75" customHeight="1" thickBot="1">
      <c r="B21" s="373" t="s">
        <v>147</v>
      </c>
      <c r="C21" s="374"/>
      <c r="D21" s="374"/>
      <c r="E21" s="375"/>
      <c r="F21" s="376"/>
      <c r="G21" s="377"/>
      <c r="H21" s="164">
        <v>1.3</v>
      </c>
    </row>
    <row r="22" spans="1:9" ht="24" customHeight="1" thickTop="1" thickBot="1">
      <c r="B22" s="165" t="s">
        <v>16</v>
      </c>
      <c r="F22" s="265"/>
      <c r="G22" s="168"/>
      <c r="H22" s="169">
        <f>SUM(H16:H21)</f>
        <v>2.2999999999999998</v>
      </c>
    </row>
    <row r="23" spans="1:9" ht="24" customHeight="1" thickBot="1">
      <c r="B23" s="378" t="s">
        <v>65</v>
      </c>
      <c r="C23" s="379"/>
      <c r="D23" s="379"/>
      <c r="E23" s="379"/>
      <c r="F23" s="380"/>
      <c r="G23" s="174"/>
      <c r="H23" s="175">
        <f>ROUND(H22,0)</f>
        <v>2</v>
      </c>
    </row>
    <row r="24" spans="1:9" ht="24" customHeight="1">
      <c r="B24" s="166"/>
      <c r="G24" s="268"/>
      <c r="H24" s="181"/>
    </row>
    <row r="25" spans="1:9" ht="33.75" customHeight="1" thickBot="1">
      <c r="A25" s="80" t="s">
        <v>66</v>
      </c>
      <c r="F25" s="76"/>
      <c r="H25" s="267"/>
      <c r="I25" s="268"/>
    </row>
    <row r="26" spans="1:9" ht="25.5" customHeight="1" thickBot="1">
      <c r="B26" s="580" t="s">
        <v>67</v>
      </c>
      <c r="C26" s="581"/>
      <c r="D26" s="581"/>
      <c r="E26" s="581"/>
      <c r="F26" s="582"/>
      <c r="G26" s="381">
        <f>H23/3</f>
        <v>0.66666666666666663</v>
      </c>
      <c r="H26" s="271">
        <f>IF(ROUND(G26,0)=0,1,ROUND(G26,0))</f>
        <v>1</v>
      </c>
      <c r="I26" s="78"/>
    </row>
    <row r="27" spans="1:9" ht="25.5" customHeight="1" thickBot="1">
      <c r="B27" s="570" t="s">
        <v>68</v>
      </c>
      <c r="C27" s="571"/>
      <c r="D27" s="571"/>
      <c r="E27" s="571"/>
      <c r="F27" s="572"/>
      <c r="G27" s="381">
        <f>H23/5</f>
        <v>0.4</v>
      </c>
      <c r="H27" s="271">
        <f>IF(ROUND(G27,0)=0,1,ROUND(G27,0))</f>
        <v>1</v>
      </c>
      <c r="I27" s="78"/>
    </row>
    <row r="28" spans="1:9" ht="25.5" customHeight="1">
      <c r="F28" s="76"/>
      <c r="H28" s="181"/>
      <c r="I28" s="78"/>
    </row>
    <row r="29" spans="1:9" ht="33.75" customHeight="1"/>
    <row r="30" spans="1:9" ht="33.75" customHeight="1"/>
    <row r="31" spans="1:9" ht="33.75" customHeight="1"/>
    <row r="32" spans="1:9" ht="33.75" customHeight="1"/>
    <row r="33" ht="33.75" customHeight="1"/>
    <row r="34" ht="33.75" customHeight="1"/>
    <row r="35" ht="33.75" customHeight="1"/>
    <row r="36" ht="33.75" customHeight="1"/>
    <row r="37" ht="33.75" customHeight="1"/>
    <row r="38" ht="33.7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sheetData>
  <sheetProtection algorithmName="SHA-512" hashValue="mHILOqhn0w6AHjuNzUa/iIT03byQYY9Vepc2446NJN+hKGWzdeIUHBb52PCA29Gi28oTSkA08Yt1tdu3/oXaWQ==" saltValue="9cUyXwoe87i6TPZMclVeTw==" spinCount="100000" sheet="1" objects="1" scenarios="1"/>
  <mergeCells count="16">
    <mergeCell ref="C18:D18"/>
    <mergeCell ref="C20:D20"/>
    <mergeCell ref="B26:F26"/>
    <mergeCell ref="B27:F27"/>
    <mergeCell ref="C12:D12"/>
    <mergeCell ref="C13:D13"/>
    <mergeCell ref="C14:D14"/>
    <mergeCell ref="C15:D15"/>
    <mergeCell ref="C16:D16"/>
    <mergeCell ref="C17:D17"/>
    <mergeCell ref="C11:D11"/>
    <mergeCell ref="B5:C5"/>
    <mergeCell ref="D5:H5"/>
    <mergeCell ref="B8:D8"/>
    <mergeCell ref="G8:H8"/>
    <mergeCell ref="C10:D10"/>
  </mergeCells>
  <phoneticPr fontId="3"/>
  <dataValidations count="1">
    <dataValidation type="list" allowBlank="1" showInputMessage="1" showErrorMessage="1" sqref="E14 E17:E20" xr:uid="{72365AF4-A338-4965-A70C-CED452B3D018}">
      <formula1>"　,あり,なし"</formula1>
    </dataValidation>
  </dataValidations>
  <pageMargins left="0.92" right="0.56000000000000005" top="0.75" bottom="0.75" header="0.3" footer="0.3"/>
  <pageSetup paperSize="9" scale="95"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0E57E-9BC8-488F-89A5-6A336B0861CB}">
  <sheetPr>
    <tabColor rgb="FF7030A0"/>
  </sheetPr>
  <dimension ref="A1:Q89"/>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15" t="s">
        <v>148</v>
      </c>
      <c r="B1" s="415"/>
      <c r="C1" s="415"/>
      <c r="D1" s="415"/>
      <c r="E1" s="415"/>
      <c r="F1" s="415"/>
      <c r="G1" s="415"/>
      <c r="H1" s="415"/>
      <c r="I1" s="415"/>
      <c r="J1" s="415"/>
      <c r="K1" s="415"/>
      <c r="L1" s="415"/>
      <c r="M1" s="415"/>
      <c r="N1" s="415"/>
      <c r="O1" s="415"/>
      <c r="P1" s="415"/>
      <c r="Q1" s="415"/>
    </row>
    <row r="2" spans="1:17" ht="18" customHeight="1" thickBot="1">
      <c r="B2" s="2"/>
      <c r="C2" s="2"/>
    </row>
    <row r="3" spans="1:17" ht="18" customHeight="1" thickBot="1">
      <c r="B3" s="2"/>
      <c r="C3" s="2"/>
      <c r="H3" s="416" t="s">
        <v>1</v>
      </c>
      <c r="I3" s="417"/>
      <c r="J3" s="417"/>
      <c r="K3" s="417"/>
      <c r="L3" s="418"/>
      <c r="M3" s="419"/>
      <c r="N3" s="420"/>
      <c r="O3" s="420"/>
      <c r="P3" s="420"/>
      <c r="Q3" s="421"/>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69</v>
      </c>
      <c r="C6" s="4"/>
      <c r="H6" s="3"/>
      <c r="I6" s="3"/>
      <c r="J6" s="3"/>
      <c r="K6" s="3"/>
      <c r="L6" s="3"/>
      <c r="M6" s="3"/>
      <c r="N6" s="3"/>
      <c r="O6" s="3"/>
      <c r="P6" s="3"/>
      <c r="Q6" s="3"/>
    </row>
    <row r="7" spans="1:17" ht="18" customHeight="1">
      <c r="B7" s="4"/>
      <c r="C7" s="4"/>
      <c r="H7" s="3"/>
      <c r="I7" s="3"/>
      <c r="J7" s="3"/>
      <c r="K7" s="3"/>
      <c r="L7" s="3"/>
      <c r="M7" s="3"/>
      <c r="N7" s="3"/>
      <c r="O7" s="3"/>
      <c r="P7" s="3"/>
      <c r="Q7" s="3"/>
    </row>
    <row r="8" spans="1:17" ht="18" customHeight="1" thickBot="1">
      <c r="A8" s="57" t="s">
        <v>136</v>
      </c>
    </row>
    <row r="9" spans="1:17" ht="17.25" customHeight="1">
      <c r="B9" s="422" t="s">
        <v>5</v>
      </c>
      <c r="C9" s="423"/>
      <c r="D9" s="424"/>
      <c r="E9" s="6">
        <v>4</v>
      </c>
      <c r="F9" s="6">
        <v>5</v>
      </c>
      <c r="G9" s="6">
        <v>6</v>
      </c>
      <c r="H9" s="6">
        <v>7</v>
      </c>
      <c r="I9" s="6">
        <v>8</v>
      </c>
      <c r="J9" s="6">
        <v>9</v>
      </c>
      <c r="K9" s="6">
        <v>10</v>
      </c>
      <c r="L9" s="6">
        <v>11</v>
      </c>
      <c r="M9" s="6">
        <v>12</v>
      </c>
      <c r="N9" s="6">
        <v>1</v>
      </c>
      <c r="O9" s="6">
        <v>2</v>
      </c>
      <c r="P9" s="6">
        <v>3</v>
      </c>
      <c r="Q9" s="428" t="s">
        <v>6</v>
      </c>
    </row>
    <row r="10" spans="1:17" ht="17.25" customHeight="1">
      <c r="B10" s="425"/>
      <c r="C10" s="426"/>
      <c r="D10" s="427"/>
      <c r="E10" s="430" t="s">
        <v>7</v>
      </c>
      <c r="F10" s="431"/>
      <c r="G10" s="431"/>
      <c r="H10" s="431"/>
      <c r="I10" s="431"/>
      <c r="J10" s="431"/>
      <c r="K10" s="431"/>
      <c r="L10" s="431"/>
      <c r="M10" s="431"/>
      <c r="N10" s="431"/>
      <c r="O10" s="431"/>
      <c r="P10" s="432"/>
      <c r="Q10" s="429"/>
    </row>
    <row r="11" spans="1:17" ht="17.25" customHeight="1">
      <c r="B11" s="437" t="s">
        <v>8</v>
      </c>
      <c r="C11" s="438"/>
      <c r="D11" s="7" t="s">
        <v>9</v>
      </c>
      <c r="E11" s="8"/>
      <c r="F11" s="8"/>
      <c r="G11" s="8"/>
      <c r="H11" s="8"/>
      <c r="I11" s="8"/>
      <c r="J11" s="8"/>
      <c r="K11" s="8"/>
      <c r="L11" s="8"/>
      <c r="M11" s="8"/>
      <c r="N11" s="8"/>
      <c r="O11" s="8"/>
      <c r="P11" s="8"/>
      <c r="Q11" s="9">
        <f>ROUND(SUM(E11:P11)/12,0)</f>
        <v>0</v>
      </c>
    </row>
    <row r="12" spans="1:17" ht="17.25" customHeight="1">
      <c r="B12" s="439"/>
      <c r="C12" s="440"/>
      <c r="D12" s="10" t="s">
        <v>10</v>
      </c>
      <c r="E12" s="11"/>
      <c r="F12" s="12" t="str">
        <f t="shared" ref="F12:P12" si="0">IFERROR(F11/$E$11,"")</f>
        <v/>
      </c>
      <c r="G12" s="12" t="str">
        <f t="shared" si="0"/>
        <v/>
      </c>
      <c r="H12" s="12" t="str">
        <f t="shared" si="0"/>
        <v/>
      </c>
      <c r="I12" s="12" t="str">
        <f t="shared" si="0"/>
        <v/>
      </c>
      <c r="J12" s="12" t="str">
        <f t="shared" si="0"/>
        <v/>
      </c>
      <c r="K12" s="12" t="str">
        <f t="shared" si="0"/>
        <v/>
      </c>
      <c r="L12" s="12" t="str">
        <f t="shared" si="0"/>
        <v/>
      </c>
      <c r="M12" s="12" t="str">
        <f t="shared" si="0"/>
        <v/>
      </c>
      <c r="N12" s="12" t="str">
        <f t="shared" si="0"/>
        <v/>
      </c>
      <c r="O12" s="12" t="str">
        <f t="shared" si="0"/>
        <v/>
      </c>
      <c r="P12" s="12" t="str">
        <f t="shared" si="0"/>
        <v/>
      </c>
      <c r="Q12" s="13" t="s">
        <v>11</v>
      </c>
    </row>
    <row r="13" spans="1:17" ht="17.25" customHeight="1">
      <c r="B13" s="441" t="s">
        <v>12</v>
      </c>
      <c r="C13" s="442"/>
      <c r="D13" s="7" t="s">
        <v>9</v>
      </c>
      <c r="E13" s="8"/>
      <c r="F13" s="8"/>
      <c r="G13" s="8"/>
      <c r="H13" s="8"/>
      <c r="I13" s="8"/>
      <c r="J13" s="8"/>
      <c r="K13" s="8"/>
      <c r="L13" s="8"/>
      <c r="M13" s="8"/>
      <c r="N13" s="8"/>
      <c r="O13" s="8"/>
      <c r="P13" s="8"/>
      <c r="Q13" s="9">
        <f>ROUND(SUM(E13:P13)/12,0)</f>
        <v>0</v>
      </c>
    </row>
    <row r="14" spans="1:17" ht="17.25" customHeight="1">
      <c r="B14" s="441"/>
      <c r="C14" s="442"/>
      <c r="D14" s="10" t="s">
        <v>10</v>
      </c>
      <c r="E14" s="11"/>
      <c r="F14" s="12" t="str">
        <f t="shared" ref="F14:P14" si="1">IFERROR(F13/$E$13,"")</f>
        <v/>
      </c>
      <c r="G14" s="12" t="str">
        <f t="shared" si="1"/>
        <v/>
      </c>
      <c r="H14" s="12" t="str">
        <f t="shared" si="1"/>
        <v/>
      </c>
      <c r="I14" s="12" t="str">
        <f t="shared" si="1"/>
        <v/>
      </c>
      <c r="J14" s="12" t="str">
        <f t="shared" si="1"/>
        <v/>
      </c>
      <c r="K14" s="12" t="str">
        <f t="shared" si="1"/>
        <v/>
      </c>
      <c r="L14" s="12" t="str">
        <f t="shared" si="1"/>
        <v/>
      </c>
      <c r="M14" s="12" t="str">
        <f t="shared" si="1"/>
        <v/>
      </c>
      <c r="N14" s="12" t="str">
        <f t="shared" si="1"/>
        <v/>
      </c>
      <c r="O14" s="12" t="str">
        <f t="shared" si="1"/>
        <v/>
      </c>
      <c r="P14" s="12" t="str">
        <f t="shared" si="1"/>
        <v/>
      </c>
      <c r="Q14" s="13"/>
    </row>
    <row r="15" spans="1:17" ht="17.25" customHeight="1">
      <c r="B15" s="443"/>
      <c r="C15" s="445" t="s">
        <v>13</v>
      </c>
      <c r="D15" s="7" t="s">
        <v>9</v>
      </c>
      <c r="E15" s="8"/>
      <c r="F15" s="8"/>
      <c r="G15" s="8"/>
      <c r="H15" s="8"/>
      <c r="I15" s="8"/>
      <c r="J15" s="8"/>
      <c r="K15" s="8"/>
      <c r="L15" s="8"/>
      <c r="M15" s="8"/>
      <c r="N15" s="8"/>
      <c r="O15" s="8"/>
      <c r="P15" s="8"/>
      <c r="Q15" s="9">
        <f>ROUND(SUM(E15:P15)/12,0)</f>
        <v>0</v>
      </c>
    </row>
    <row r="16" spans="1:17" ht="17.25" customHeight="1">
      <c r="B16" s="444"/>
      <c r="C16" s="446"/>
      <c r="D16" s="10" t="s">
        <v>10</v>
      </c>
      <c r="E16" s="11"/>
      <c r="F16" s="12" t="str">
        <f t="shared" ref="F16:P16" si="2">IFERROR(F15/$E$15,"")</f>
        <v/>
      </c>
      <c r="G16" s="12" t="str">
        <f t="shared" si="2"/>
        <v/>
      </c>
      <c r="H16" s="12" t="str">
        <f t="shared" si="2"/>
        <v/>
      </c>
      <c r="I16" s="12" t="str">
        <f t="shared" si="2"/>
        <v/>
      </c>
      <c r="J16" s="12" t="str">
        <f t="shared" si="2"/>
        <v/>
      </c>
      <c r="K16" s="12" t="str">
        <f t="shared" si="2"/>
        <v/>
      </c>
      <c r="L16" s="12" t="str">
        <f t="shared" si="2"/>
        <v/>
      </c>
      <c r="M16" s="12" t="str">
        <f t="shared" si="2"/>
        <v/>
      </c>
      <c r="N16" s="12" t="str">
        <f t="shared" si="2"/>
        <v/>
      </c>
      <c r="O16" s="12" t="str">
        <f t="shared" si="2"/>
        <v/>
      </c>
      <c r="P16" s="12" t="str">
        <f t="shared" si="2"/>
        <v/>
      </c>
      <c r="Q16" s="13"/>
    </row>
    <row r="17" spans="1:17" ht="17.25" customHeight="1">
      <c r="B17" s="437" t="s">
        <v>38</v>
      </c>
      <c r="C17" s="438"/>
      <c r="D17" s="7" t="s">
        <v>9</v>
      </c>
      <c r="E17" s="8"/>
      <c r="F17" s="8"/>
      <c r="G17" s="8"/>
      <c r="H17" s="8"/>
      <c r="I17" s="8"/>
      <c r="J17" s="8"/>
      <c r="K17" s="8"/>
      <c r="L17" s="8"/>
      <c r="M17" s="8"/>
      <c r="N17" s="8"/>
      <c r="O17" s="8"/>
      <c r="P17" s="8"/>
      <c r="Q17" s="9">
        <f>ROUND(SUM(E17:P17)/12,0)</f>
        <v>0</v>
      </c>
    </row>
    <row r="18" spans="1:17" ht="17.25" customHeight="1">
      <c r="B18" s="439"/>
      <c r="C18" s="447"/>
      <c r="D18" s="10" t="s">
        <v>10</v>
      </c>
      <c r="E18" s="11"/>
      <c r="F18" s="12" t="str">
        <f t="shared" ref="F18:P18" si="3">IFERROR(F17/$E$17,"")</f>
        <v/>
      </c>
      <c r="G18" s="12" t="str">
        <f t="shared" si="3"/>
        <v/>
      </c>
      <c r="H18" s="12" t="str">
        <f t="shared" si="3"/>
        <v/>
      </c>
      <c r="I18" s="12" t="str">
        <f t="shared" si="3"/>
        <v/>
      </c>
      <c r="J18" s="12" t="str">
        <f t="shared" si="3"/>
        <v/>
      </c>
      <c r="K18" s="12" t="str">
        <f t="shared" si="3"/>
        <v/>
      </c>
      <c r="L18" s="12" t="str">
        <f t="shared" si="3"/>
        <v/>
      </c>
      <c r="M18" s="12" t="str">
        <f t="shared" si="3"/>
        <v/>
      </c>
      <c r="N18" s="12" t="str">
        <f t="shared" si="3"/>
        <v/>
      </c>
      <c r="O18" s="12" t="str">
        <f t="shared" si="3"/>
        <v/>
      </c>
      <c r="P18" s="12" t="str">
        <f t="shared" si="3"/>
        <v/>
      </c>
      <c r="Q18" s="13"/>
    </row>
    <row r="19" spans="1:17" ht="17.25" customHeight="1">
      <c r="B19" s="437" t="s">
        <v>15</v>
      </c>
      <c r="C19" s="448"/>
      <c r="D19" s="7" t="s">
        <v>9</v>
      </c>
      <c r="E19" s="8"/>
      <c r="F19" s="8"/>
      <c r="G19" s="8"/>
      <c r="H19" s="8"/>
      <c r="I19" s="8"/>
      <c r="J19" s="8"/>
      <c r="K19" s="8"/>
      <c r="L19" s="8"/>
      <c r="M19" s="8"/>
      <c r="N19" s="8"/>
      <c r="O19" s="8"/>
      <c r="P19" s="8"/>
      <c r="Q19" s="9">
        <f>ROUND(SUM(E19:P19)/12,0)</f>
        <v>0</v>
      </c>
    </row>
    <row r="20" spans="1:17" ht="17.25" customHeight="1" thickBot="1">
      <c r="B20" s="449"/>
      <c r="C20" s="450"/>
      <c r="D20" s="14" t="s">
        <v>10</v>
      </c>
      <c r="E20" s="15"/>
      <c r="F20" s="16" t="str">
        <f t="shared" ref="F20:P20" si="4">IFERROR(F19/$E$19,"")</f>
        <v/>
      </c>
      <c r="G20" s="16" t="str">
        <f t="shared" si="4"/>
        <v/>
      </c>
      <c r="H20" s="16" t="str">
        <f t="shared" si="4"/>
        <v/>
      </c>
      <c r="I20" s="16" t="str">
        <f t="shared" si="4"/>
        <v/>
      </c>
      <c r="J20" s="16" t="str">
        <f t="shared" si="4"/>
        <v/>
      </c>
      <c r="K20" s="16" t="str">
        <f t="shared" si="4"/>
        <v/>
      </c>
      <c r="L20" s="16" t="str">
        <f t="shared" si="4"/>
        <v/>
      </c>
      <c r="M20" s="16" t="str">
        <f t="shared" si="4"/>
        <v/>
      </c>
      <c r="N20" s="16" t="str">
        <f t="shared" si="4"/>
        <v/>
      </c>
      <c r="O20" s="16" t="str">
        <f t="shared" si="4"/>
        <v/>
      </c>
      <c r="P20" s="16" t="str">
        <f t="shared" si="4"/>
        <v/>
      </c>
      <c r="Q20" s="17"/>
    </row>
    <row r="21" spans="1:17" ht="17.25" customHeight="1" thickTop="1" thickBot="1">
      <c r="B21" s="451" t="s">
        <v>16</v>
      </c>
      <c r="C21" s="452"/>
      <c r="D21" s="18"/>
      <c r="E21" s="19">
        <f>SUM(E11,E13,E17,E19)</f>
        <v>0</v>
      </c>
      <c r="F21" s="19"/>
      <c r="G21" s="19"/>
      <c r="H21" s="19"/>
      <c r="I21" s="19"/>
      <c r="J21" s="19"/>
      <c r="K21" s="19"/>
      <c r="L21" s="19"/>
      <c r="M21" s="19"/>
      <c r="N21" s="19"/>
      <c r="O21" s="19"/>
      <c r="P21" s="19"/>
      <c r="Q21" s="20">
        <f>SUM(Q11,Q13,Q17,Q19)</f>
        <v>0</v>
      </c>
    </row>
    <row r="22" spans="1:17" ht="17.25" customHeight="1">
      <c r="B22" s="3"/>
      <c r="C22" s="3"/>
      <c r="D22" s="3"/>
      <c r="F22" s="21"/>
      <c r="G22" s="21"/>
      <c r="H22" s="21"/>
      <c r="I22" s="21"/>
      <c r="J22" s="21"/>
      <c r="K22" s="21"/>
      <c r="L22" s="21"/>
      <c r="M22" s="21"/>
      <c r="N22" s="21"/>
      <c r="O22" s="21"/>
      <c r="P22" s="21"/>
    </row>
    <row r="23" spans="1:17" ht="17.25" customHeight="1">
      <c r="B23" s="3"/>
      <c r="C23" s="3"/>
      <c r="D23" s="3"/>
      <c r="F23" s="21"/>
      <c r="G23" s="21"/>
      <c r="H23" s="21"/>
      <c r="I23" s="21"/>
      <c r="J23" s="21"/>
      <c r="K23" s="21"/>
      <c r="L23" s="21"/>
      <c r="M23" s="21"/>
      <c r="N23" s="21"/>
      <c r="O23" s="21"/>
      <c r="P23" s="21"/>
    </row>
    <row r="24" spans="1:17" ht="17.25" customHeight="1" thickBot="1">
      <c r="A24" s="57" t="s">
        <v>71</v>
      </c>
      <c r="E24" s="22"/>
    </row>
    <row r="25" spans="1:17" ht="17.25" customHeight="1">
      <c r="B25" s="453" t="s">
        <v>18</v>
      </c>
      <c r="C25" s="454"/>
      <c r="D25" s="455"/>
      <c r="E25" s="23">
        <v>4</v>
      </c>
      <c r="F25" s="24">
        <v>5</v>
      </c>
      <c r="G25" s="6">
        <v>6</v>
      </c>
      <c r="H25" s="25">
        <v>7</v>
      </c>
      <c r="I25" s="24">
        <v>8</v>
      </c>
      <c r="J25" s="6">
        <v>9</v>
      </c>
      <c r="K25" s="6">
        <v>10</v>
      </c>
      <c r="L25" s="6">
        <v>11</v>
      </c>
      <c r="M25" s="6">
        <v>12</v>
      </c>
      <c r="N25" s="6">
        <v>1</v>
      </c>
      <c r="O25" s="6">
        <v>2</v>
      </c>
      <c r="P25" s="26">
        <v>3</v>
      </c>
      <c r="Q25" s="459" t="s">
        <v>6</v>
      </c>
    </row>
    <row r="26" spans="1:17" ht="17.25" customHeight="1">
      <c r="B26" s="456"/>
      <c r="C26" s="457"/>
      <c r="D26" s="458"/>
      <c r="E26" s="461" t="s">
        <v>7</v>
      </c>
      <c r="F26" s="462"/>
      <c r="G26" s="462"/>
      <c r="H26" s="463"/>
      <c r="I26" s="464" t="s">
        <v>19</v>
      </c>
      <c r="J26" s="464"/>
      <c r="K26" s="464"/>
      <c r="L26" s="464"/>
      <c r="M26" s="464"/>
      <c r="N26" s="464"/>
      <c r="O26" s="464"/>
      <c r="P26" s="465"/>
      <c r="Q26" s="460"/>
    </row>
    <row r="27" spans="1:17" ht="17.25" customHeight="1">
      <c r="B27" s="435" t="s">
        <v>8</v>
      </c>
      <c r="C27" s="436"/>
      <c r="D27" s="27" t="s">
        <v>9</v>
      </c>
      <c r="E27" s="28"/>
      <c r="F27" s="29"/>
      <c r="G27" s="30"/>
      <c r="H27" s="31"/>
      <c r="I27" s="32" t="str">
        <f t="shared" ref="I27:P27" si="5">IFERROR($E$27*I12,"")</f>
        <v/>
      </c>
      <c r="J27" s="33" t="str">
        <f t="shared" si="5"/>
        <v/>
      </c>
      <c r="K27" s="33" t="str">
        <f t="shared" si="5"/>
        <v/>
      </c>
      <c r="L27" s="33" t="str">
        <f t="shared" si="5"/>
        <v/>
      </c>
      <c r="M27" s="33" t="str">
        <f t="shared" si="5"/>
        <v/>
      </c>
      <c r="N27" s="33" t="str">
        <f t="shared" si="5"/>
        <v/>
      </c>
      <c r="O27" s="33" t="str">
        <f t="shared" si="5"/>
        <v/>
      </c>
      <c r="P27" s="34" t="str">
        <f t="shared" si="5"/>
        <v/>
      </c>
      <c r="Q27" s="35">
        <f>ROUND(SUM(E27:P27)/12,0)</f>
        <v>0</v>
      </c>
    </row>
    <row r="28" spans="1:17" ht="17.25" customHeight="1">
      <c r="B28" s="441" t="s">
        <v>12</v>
      </c>
      <c r="C28" s="442"/>
      <c r="D28" s="36" t="s">
        <v>9</v>
      </c>
      <c r="E28" s="28"/>
      <c r="F28" s="29"/>
      <c r="G28" s="30"/>
      <c r="H28" s="31"/>
      <c r="I28" s="32" t="str">
        <f t="shared" ref="I28:P28" si="6">IFERROR($E$28*I14,"")</f>
        <v/>
      </c>
      <c r="J28" s="33" t="str">
        <f t="shared" si="6"/>
        <v/>
      </c>
      <c r="K28" s="33" t="str">
        <f t="shared" si="6"/>
        <v/>
      </c>
      <c r="L28" s="33" t="str">
        <f t="shared" si="6"/>
        <v/>
      </c>
      <c r="M28" s="33" t="str">
        <f t="shared" si="6"/>
        <v/>
      </c>
      <c r="N28" s="33" t="str">
        <f t="shared" si="6"/>
        <v/>
      </c>
      <c r="O28" s="33" t="str">
        <f t="shared" si="6"/>
        <v/>
      </c>
      <c r="P28" s="34" t="str">
        <f t="shared" si="6"/>
        <v/>
      </c>
      <c r="Q28" s="35">
        <f>ROUND(SUM(E28:P28)/12,0)</f>
        <v>0</v>
      </c>
    </row>
    <row r="29" spans="1:17" ht="25.5" customHeight="1">
      <c r="B29" s="37"/>
      <c r="C29" s="38" t="s">
        <v>20</v>
      </c>
      <c r="D29" s="27" t="s">
        <v>9</v>
      </c>
      <c r="E29" s="28"/>
      <c r="F29" s="29"/>
      <c r="G29" s="30"/>
      <c r="H29" s="31"/>
      <c r="I29" s="32" t="str">
        <f t="shared" ref="I29:P29" si="7">IFERROR($E$29*I16,"")</f>
        <v/>
      </c>
      <c r="J29" s="33" t="str">
        <f t="shared" si="7"/>
        <v/>
      </c>
      <c r="K29" s="33" t="str">
        <f t="shared" si="7"/>
        <v/>
      </c>
      <c r="L29" s="33" t="str">
        <f t="shared" si="7"/>
        <v/>
      </c>
      <c r="M29" s="33" t="str">
        <f t="shared" si="7"/>
        <v/>
      </c>
      <c r="N29" s="33" t="str">
        <f t="shared" si="7"/>
        <v/>
      </c>
      <c r="O29" s="33" t="str">
        <f t="shared" si="7"/>
        <v/>
      </c>
      <c r="P29" s="34" t="str">
        <f t="shared" si="7"/>
        <v/>
      </c>
      <c r="Q29" s="35">
        <f>ROUND(SUM(E29:P29)/12,0)</f>
        <v>0</v>
      </c>
    </row>
    <row r="30" spans="1:17" ht="17.25" customHeight="1">
      <c r="B30" s="435" t="s">
        <v>38</v>
      </c>
      <c r="C30" s="436"/>
      <c r="D30" s="27" t="s">
        <v>9</v>
      </c>
      <c r="E30" s="28"/>
      <c r="F30" s="29"/>
      <c r="G30" s="30"/>
      <c r="H30" s="31"/>
      <c r="I30" s="32" t="str">
        <f t="shared" ref="I30:P30" si="8">IFERROR($E$30*I18,"")</f>
        <v/>
      </c>
      <c r="J30" s="33" t="str">
        <f t="shared" si="8"/>
        <v/>
      </c>
      <c r="K30" s="33" t="str">
        <f t="shared" si="8"/>
        <v/>
      </c>
      <c r="L30" s="33" t="str">
        <f t="shared" si="8"/>
        <v/>
      </c>
      <c r="M30" s="33" t="str">
        <f t="shared" si="8"/>
        <v/>
      </c>
      <c r="N30" s="33" t="str">
        <f t="shared" si="8"/>
        <v/>
      </c>
      <c r="O30" s="33" t="str">
        <f t="shared" si="8"/>
        <v/>
      </c>
      <c r="P30" s="34" t="str">
        <f t="shared" si="8"/>
        <v/>
      </c>
      <c r="Q30" s="35">
        <f>ROUND(SUM(E30:P30)/12,0)</f>
        <v>0</v>
      </c>
    </row>
    <row r="31" spans="1:17" ht="17.25" customHeight="1" thickBot="1">
      <c r="B31" s="433" t="s">
        <v>15</v>
      </c>
      <c r="C31" s="434"/>
      <c r="D31" s="39" t="s">
        <v>9</v>
      </c>
      <c r="E31" s="40"/>
      <c r="F31" s="41"/>
      <c r="G31" s="42"/>
      <c r="H31" s="43"/>
      <c r="I31" s="44" t="str">
        <f t="shared" ref="I31:P31" si="9">IFERROR($E$31*I20,"")</f>
        <v/>
      </c>
      <c r="J31" s="45" t="str">
        <f t="shared" si="9"/>
        <v/>
      </c>
      <c r="K31" s="45" t="str">
        <f t="shared" si="9"/>
        <v/>
      </c>
      <c r="L31" s="45" t="str">
        <f t="shared" si="9"/>
        <v/>
      </c>
      <c r="M31" s="45" t="str">
        <f t="shared" si="9"/>
        <v/>
      </c>
      <c r="N31" s="45" t="str">
        <f t="shared" si="9"/>
        <v/>
      </c>
      <c r="O31" s="45" t="str">
        <f t="shared" si="9"/>
        <v/>
      </c>
      <c r="P31" s="46" t="str">
        <f t="shared" si="9"/>
        <v/>
      </c>
      <c r="Q31" s="47">
        <f>ROUND(SUM(E31:P31)/12,0)</f>
        <v>0</v>
      </c>
    </row>
    <row r="32" spans="1:17" ht="17.25" customHeight="1" thickTop="1" thickBot="1">
      <c r="B32" s="469" t="s">
        <v>16</v>
      </c>
      <c r="C32" s="470"/>
      <c r="D32" s="48"/>
      <c r="E32" s="49">
        <f>SUM(E27,E28,E30,E31)</f>
        <v>0</v>
      </c>
      <c r="F32" s="50">
        <f>SUM(F27,F28,F30,F31)</f>
        <v>0</v>
      </c>
      <c r="G32" s="50">
        <f>SUM(G27,G28,G30,G31)</f>
        <v>0</v>
      </c>
      <c r="H32" s="51">
        <f>SUM(H27,H28,H30,H31)</f>
        <v>0</v>
      </c>
      <c r="I32" s="52"/>
      <c r="J32" s="53"/>
      <c r="K32" s="53"/>
      <c r="L32" s="53"/>
      <c r="M32" s="53"/>
      <c r="N32" s="53"/>
      <c r="O32" s="53"/>
      <c r="P32" s="54"/>
      <c r="Q32" s="55">
        <f>SUM(Q27,Q28,Q30,Q31)</f>
        <v>0</v>
      </c>
    </row>
    <row r="33" spans="1:17" ht="17.25" customHeight="1">
      <c r="B33" s="56" t="s">
        <v>21</v>
      </c>
    </row>
    <row r="34" spans="1:17" ht="17.25" customHeight="1"/>
    <row r="35" spans="1:17" ht="17.25" customHeight="1"/>
    <row r="36" spans="1:17" ht="17.25" customHeight="1"/>
    <row r="37" spans="1:17" ht="17.25" customHeight="1"/>
    <row r="38" spans="1:17" ht="17.25" customHeight="1" thickBot="1">
      <c r="A38" s="57" t="s">
        <v>22</v>
      </c>
      <c r="E38" s="22"/>
    </row>
    <row r="39" spans="1:17" ht="17.25" customHeight="1">
      <c r="B39" s="471" t="str">
        <f>B25</f>
        <v>６年度</v>
      </c>
      <c r="C39" s="472"/>
      <c r="D39" s="473"/>
      <c r="E39" s="23">
        <v>4</v>
      </c>
      <c r="F39" s="24">
        <v>5</v>
      </c>
      <c r="G39" s="6">
        <v>6</v>
      </c>
      <c r="H39" s="26">
        <v>7</v>
      </c>
      <c r="I39" s="23">
        <v>8</v>
      </c>
      <c r="J39" s="6">
        <v>9</v>
      </c>
      <c r="K39" s="6">
        <v>10</v>
      </c>
      <c r="L39" s="6">
        <v>11</v>
      </c>
      <c r="M39" s="6">
        <v>12</v>
      </c>
      <c r="N39" s="6">
        <v>1</v>
      </c>
      <c r="O39" s="6">
        <v>2</v>
      </c>
      <c r="P39" s="25">
        <v>3</v>
      </c>
      <c r="Q39" s="459" t="s">
        <v>6</v>
      </c>
    </row>
    <row r="40" spans="1:17" ht="17.25" customHeight="1">
      <c r="B40" s="474"/>
      <c r="C40" s="475"/>
      <c r="D40" s="476"/>
      <c r="E40" s="461" t="s">
        <v>7</v>
      </c>
      <c r="F40" s="462"/>
      <c r="G40" s="462"/>
      <c r="H40" s="463"/>
      <c r="I40" s="477" t="s">
        <v>23</v>
      </c>
      <c r="J40" s="464"/>
      <c r="K40" s="464"/>
      <c r="L40" s="464"/>
      <c r="M40" s="464"/>
      <c r="N40" s="464"/>
      <c r="O40" s="464"/>
      <c r="P40" s="465"/>
      <c r="Q40" s="460"/>
    </row>
    <row r="41" spans="1:17" ht="17.25" customHeight="1">
      <c r="B41" s="435" t="s">
        <v>8</v>
      </c>
      <c r="C41" s="436"/>
      <c r="D41" s="7" t="s">
        <v>9</v>
      </c>
      <c r="E41" s="195">
        <f>E27</f>
        <v>0</v>
      </c>
      <c r="F41" s="196">
        <f t="shared" ref="F41:H45" si="10">F27</f>
        <v>0</v>
      </c>
      <c r="G41" s="196">
        <f t="shared" si="10"/>
        <v>0</v>
      </c>
      <c r="H41" s="197">
        <f t="shared" si="10"/>
        <v>0</v>
      </c>
      <c r="I41" s="59"/>
      <c r="J41" s="59"/>
      <c r="K41" s="59"/>
      <c r="L41" s="59"/>
      <c r="M41" s="59"/>
      <c r="N41" s="59"/>
      <c r="O41" s="59"/>
      <c r="P41" s="60"/>
      <c r="Q41" s="35">
        <f>ROUND(SUM(E41:P41)/12,0)</f>
        <v>0</v>
      </c>
    </row>
    <row r="42" spans="1:17" ht="17.25" customHeight="1">
      <c r="B42" s="441" t="s">
        <v>12</v>
      </c>
      <c r="C42" s="442"/>
      <c r="D42" s="7" t="s">
        <v>9</v>
      </c>
      <c r="E42" s="195">
        <f>E28</f>
        <v>0</v>
      </c>
      <c r="F42" s="196">
        <f t="shared" si="10"/>
        <v>0</v>
      </c>
      <c r="G42" s="196">
        <f t="shared" si="10"/>
        <v>0</v>
      </c>
      <c r="H42" s="197">
        <f t="shared" si="10"/>
        <v>0</v>
      </c>
      <c r="I42" s="59"/>
      <c r="J42" s="59"/>
      <c r="K42" s="59"/>
      <c r="L42" s="59"/>
      <c r="M42" s="59"/>
      <c r="N42" s="59"/>
      <c r="O42" s="59"/>
      <c r="P42" s="60"/>
      <c r="Q42" s="35">
        <f>ROUND(SUM(E42:P42)/12,0)</f>
        <v>0</v>
      </c>
    </row>
    <row r="43" spans="1:17" ht="25.5" customHeight="1">
      <c r="B43" s="37"/>
      <c r="C43" s="38" t="s">
        <v>20</v>
      </c>
      <c r="D43" s="7" t="s">
        <v>9</v>
      </c>
      <c r="E43" s="195">
        <f>E29</f>
        <v>0</v>
      </c>
      <c r="F43" s="196">
        <f t="shared" si="10"/>
        <v>0</v>
      </c>
      <c r="G43" s="196">
        <f>G29</f>
        <v>0</v>
      </c>
      <c r="H43" s="197">
        <f t="shared" si="10"/>
        <v>0</v>
      </c>
      <c r="I43" s="59"/>
      <c r="J43" s="59"/>
      <c r="K43" s="59"/>
      <c r="L43" s="59"/>
      <c r="M43" s="59"/>
      <c r="N43" s="59"/>
      <c r="O43" s="59"/>
      <c r="P43" s="60"/>
      <c r="Q43" s="35">
        <f>ROUND(SUM(E43:P43)/12,0)</f>
        <v>0</v>
      </c>
    </row>
    <row r="44" spans="1:17" ht="17.25" customHeight="1">
      <c r="B44" s="435" t="s">
        <v>38</v>
      </c>
      <c r="C44" s="436"/>
      <c r="D44" s="7" t="s">
        <v>9</v>
      </c>
      <c r="E44" s="195">
        <f>E30</f>
        <v>0</v>
      </c>
      <c r="F44" s="196">
        <f t="shared" si="10"/>
        <v>0</v>
      </c>
      <c r="G44" s="196">
        <f t="shared" si="10"/>
        <v>0</v>
      </c>
      <c r="H44" s="197">
        <f t="shared" si="10"/>
        <v>0</v>
      </c>
      <c r="I44" s="59"/>
      <c r="J44" s="59"/>
      <c r="K44" s="59"/>
      <c r="L44" s="59"/>
      <c r="M44" s="59"/>
      <c r="N44" s="59"/>
      <c r="O44" s="59"/>
      <c r="P44" s="60"/>
      <c r="Q44" s="35">
        <f>ROUND(SUM(E44:P44)/12,0)</f>
        <v>0</v>
      </c>
    </row>
    <row r="45" spans="1:17" ht="17.25" customHeight="1" thickBot="1">
      <c r="B45" s="433" t="s">
        <v>15</v>
      </c>
      <c r="C45" s="434"/>
      <c r="D45" s="198" t="s">
        <v>9</v>
      </c>
      <c r="E45" s="199">
        <f>E31</f>
        <v>0</v>
      </c>
      <c r="F45" s="200">
        <f t="shared" si="10"/>
        <v>0</v>
      </c>
      <c r="G45" s="200">
        <f t="shared" si="10"/>
        <v>0</v>
      </c>
      <c r="H45" s="201">
        <f t="shared" si="10"/>
        <v>0</v>
      </c>
      <c r="I45" s="62"/>
      <c r="J45" s="62"/>
      <c r="K45" s="62"/>
      <c r="L45" s="62"/>
      <c r="M45" s="62"/>
      <c r="N45" s="62"/>
      <c r="O45" s="62"/>
      <c r="P45" s="63"/>
      <c r="Q45" s="47">
        <f>ROUND(SUM(E45:P45)/12,0)</f>
        <v>0</v>
      </c>
    </row>
    <row r="46" spans="1:17" ht="17.25" customHeight="1" thickTop="1" thickBot="1">
      <c r="B46" s="451" t="s">
        <v>16</v>
      </c>
      <c r="C46" s="452"/>
      <c r="D46" s="64"/>
      <c r="E46" s="65">
        <f>SUM(E41,E42,E44,E45)</f>
        <v>0</v>
      </c>
      <c r="F46" s="66">
        <f>SUM(F41,F42,F44,F45)</f>
        <v>0</v>
      </c>
      <c r="G46" s="66">
        <f>SUM(G41,G42,G44,G45)</f>
        <v>0</v>
      </c>
      <c r="H46" s="67">
        <f>SUM(H41,H42,H44,H45)</f>
        <v>0</v>
      </c>
      <c r="I46" s="19"/>
      <c r="J46" s="19"/>
      <c r="K46" s="19"/>
      <c r="L46" s="19"/>
      <c r="M46" s="19"/>
      <c r="N46" s="19"/>
      <c r="O46" s="19"/>
      <c r="P46" s="68"/>
      <c r="Q46" s="55">
        <f>SUM(Q41,Q42,Q44,Q45)</f>
        <v>0</v>
      </c>
    </row>
    <row r="47" spans="1:17" ht="17.25" customHeight="1">
      <c r="B47" s="56" t="s">
        <v>21</v>
      </c>
      <c r="E47" s="69"/>
      <c r="F47" s="69"/>
      <c r="G47" s="69"/>
      <c r="H47" s="69"/>
      <c r="I47" s="69"/>
      <c r="J47" s="69"/>
      <c r="K47" s="69"/>
      <c r="L47" s="69"/>
      <c r="M47" s="69"/>
      <c r="N47" s="69"/>
      <c r="O47" s="69"/>
      <c r="P47" s="69"/>
      <c r="Q47" s="69"/>
    </row>
    <row r="48" spans="1:17" ht="17.25" customHeight="1">
      <c r="E48" s="69"/>
      <c r="F48" s="69"/>
      <c r="G48" s="69"/>
      <c r="H48" s="69"/>
      <c r="I48" s="69"/>
      <c r="J48" s="69"/>
      <c r="K48" s="69"/>
      <c r="L48" s="69"/>
      <c r="M48" s="69"/>
      <c r="N48" s="69"/>
      <c r="O48" s="69"/>
      <c r="P48" s="69"/>
      <c r="Q48" s="69"/>
    </row>
    <row r="49" spans="2:17" ht="17.25" customHeight="1" thickBot="1">
      <c r="B49" s="70" t="s">
        <v>24</v>
      </c>
      <c r="C49" s="71"/>
    </row>
    <row r="50" spans="2:17" ht="94.5" customHeight="1" thickBot="1">
      <c r="B50" s="466" t="s">
        <v>25</v>
      </c>
      <c r="C50" s="467"/>
      <c r="D50" s="467"/>
      <c r="E50" s="467"/>
      <c r="F50" s="467"/>
      <c r="G50" s="467"/>
      <c r="H50" s="467"/>
      <c r="I50" s="467"/>
      <c r="J50" s="467"/>
      <c r="K50" s="467"/>
      <c r="L50" s="467"/>
      <c r="M50" s="467"/>
      <c r="N50" s="467"/>
      <c r="O50" s="467"/>
      <c r="P50" s="467"/>
      <c r="Q50" s="468"/>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BMEZuHjy9wrvdjsW0/VBxFRMZrl+yGaXatJRvb/SHNPBqaKjKFmY9oobIB+3dFWu9c2YuV5eHRiA81fG5NWpFA==" saltValue="ZHJqtQp92aL3iGDt4HKNYg==" spinCount="100000" sheet="1" objects="1" scenarios="1"/>
  <mergeCells count="32">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 ref="B45:C45"/>
    <mergeCell ref="B27:C27"/>
    <mergeCell ref="B11:C12"/>
    <mergeCell ref="B13:C14"/>
    <mergeCell ref="B15:B16"/>
    <mergeCell ref="C15:C16"/>
    <mergeCell ref="B17:C18"/>
    <mergeCell ref="B19:C20"/>
    <mergeCell ref="B21:C21"/>
    <mergeCell ref="B25:D26"/>
    <mergeCell ref="A1:Q1"/>
    <mergeCell ref="H3:L3"/>
    <mergeCell ref="M3:Q3"/>
    <mergeCell ref="B9:D10"/>
    <mergeCell ref="Q9:Q10"/>
    <mergeCell ref="E10:P10"/>
  </mergeCells>
  <phoneticPr fontId="3"/>
  <pageMargins left="0.61" right="0.2" top="0.55118110236220474" bottom="0.19685039370078741" header="0.31496062992125984" footer="0.19685039370078741"/>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27365-7D3B-47F7-9399-56AEBDC8D49C}">
  <sheetPr>
    <tabColor rgb="FF7030A0"/>
  </sheetPr>
  <dimension ref="A1:J101"/>
  <sheetViews>
    <sheetView view="pageBreakPreview" zoomScale="80" zoomScaleNormal="80" zoomScaleSheetLayoutView="80" workbookViewId="0">
      <selection activeCell="D4" sqref="D4:H4"/>
    </sheetView>
  </sheetViews>
  <sheetFormatPr defaultColWidth="9" defaultRowHeight="18.75"/>
  <cols>
    <col min="1" max="1" width="2.875" style="78" customWidth="1"/>
    <col min="2" max="2" width="3" style="76" customWidth="1"/>
    <col min="3" max="3" width="17.75" style="76" customWidth="1"/>
    <col min="4" max="4" width="22.625" style="76" customWidth="1"/>
    <col min="5" max="5" width="8" style="76" customWidth="1"/>
    <col min="6" max="6" width="8" style="77" customWidth="1"/>
    <col min="7" max="7" width="10.25" style="77" hidden="1" customWidth="1"/>
    <col min="8" max="8" width="14.375" style="77" customWidth="1"/>
    <col min="9" max="9" width="9" style="77"/>
    <col min="10" max="16384" width="9" style="78"/>
  </cols>
  <sheetData>
    <row r="1" spans="1:10" s="75" customFormat="1" ht="31.5" customHeight="1">
      <c r="A1" s="202" t="s">
        <v>137</v>
      </c>
      <c r="B1" s="73"/>
      <c r="C1" s="73"/>
      <c r="D1" s="73"/>
      <c r="E1" s="73"/>
      <c r="F1" s="74"/>
      <c r="G1" s="74"/>
      <c r="H1" s="74"/>
      <c r="I1" s="74"/>
    </row>
    <row r="2" spans="1:10" ht="30.75" customHeight="1">
      <c r="A2" s="202" t="s">
        <v>149</v>
      </c>
    </row>
    <row r="3" spans="1:10" ht="21.75" customHeight="1" thickBot="1">
      <c r="A3" s="202"/>
    </row>
    <row r="4" spans="1:10" ht="19.5" customHeight="1" thickBot="1">
      <c r="A4" s="76"/>
      <c r="B4" s="480" t="s">
        <v>1</v>
      </c>
      <c r="C4" s="480"/>
      <c r="D4" s="481"/>
      <c r="E4" s="482"/>
      <c r="F4" s="482"/>
      <c r="G4" s="482"/>
      <c r="H4" s="483"/>
    </row>
    <row r="5" spans="1:10" ht="19.5" customHeight="1">
      <c r="A5" s="76"/>
      <c r="C5" s="79"/>
      <c r="D5" s="79"/>
      <c r="E5" s="79"/>
      <c r="F5" s="79"/>
      <c r="G5" s="79"/>
      <c r="H5" s="79"/>
    </row>
    <row r="6" spans="1:10" ht="19.5" customHeight="1" thickBot="1">
      <c r="A6" s="80" t="s">
        <v>28</v>
      </c>
      <c r="E6" s="79"/>
      <c r="F6" s="79"/>
      <c r="G6" s="79"/>
      <c r="H6" s="79"/>
    </row>
    <row r="7" spans="1:10" ht="35.25" customHeight="1" thickBot="1">
      <c r="A7" s="80"/>
      <c r="B7" s="508"/>
      <c r="C7" s="509"/>
      <c r="D7" s="509"/>
      <c r="E7" s="509"/>
      <c r="F7" s="86" t="s">
        <v>74</v>
      </c>
      <c r="G7" s="79"/>
      <c r="H7" s="79"/>
      <c r="I7" s="79"/>
      <c r="J7" s="77"/>
    </row>
    <row r="8" spans="1:10" ht="19.5" customHeight="1" thickBot="1">
      <c r="A8" s="80"/>
      <c r="B8" s="484" t="s">
        <v>34</v>
      </c>
      <c r="C8" s="485"/>
      <c r="D8" s="485"/>
      <c r="E8" s="485"/>
      <c r="F8" s="88"/>
      <c r="G8" s="79"/>
      <c r="H8" s="79"/>
      <c r="I8" s="79"/>
      <c r="J8" s="77"/>
    </row>
    <row r="9" spans="1:10" ht="19.5" customHeight="1">
      <c r="A9" s="80"/>
      <c r="B9" s="382"/>
      <c r="C9" s="382"/>
      <c r="D9" s="382"/>
      <c r="E9" s="382"/>
      <c r="F9" s="383"/>
      <c r="G9" s="79"/>
      <c r="H9" s="79"/>
      <c r="I9" s="79"/>
      <c r="J9" s="77"/>
    </row>
    <row r="10" spans="1:10" ht="19.5" customHeight="1" thickBot="1">
      <c r="A10" s="80" t="s">
        <v>78</v>
      </c>
    </row>
    <row r="11" spans="1:10" ht="33.75" customHeight="1">
      <c r="B11" s="81"/>
      <c r="C11" s="485"/>
      <c r="D11" s="555"/>
      <c r="E11" s="362" t="s">
        <v>43</v>
      </c>
      <c r="F11" s="363" t="s">
        <v>74</v>
      </c>
      <c r="G11" s="589" t="s">
        <v>44</v>
      </c>
      <c r="H11" s="590"/>
    </row>
    <row r="12" spans="1:10" ht="24" customHeight="1" thickBot="1">
      <c r="B12" s="104" t="s">
        <v>45</v>
      </c>
      <c r="C12" s="487" t="s">
        <v>46</v>
      </c>
      <c r="D12" s="593"/>
      <c r="E12" s="220"/>
      <c r="F12" s="217"/>
      <c r="G12" s="218"/>
      <c r="H12" s="219"/>
    </row>
    <row r="13" spans="1:10" ht="33.75" customHeight="1" thickBot="1">
      <c r="B13" s="136"/>
      <c r="C13" s="576" t="s">
        <v>140</v>
      </c>
      <c r="D13" s="577"/>
      <c r="E13" s="221"/>
      <c r="F13" s="88"/>
      <c r="G13" s="364">
        <f>F13*1/30</f>
        <v>0</v>
      </c>
      <c r="H13" s="226">
        <f>ROUNDDOWN(G13,1)</f>
        <v>0</v>
      </c>
    </row>
    <row r="14" spans="1:10" ht="33.75" customHeight="1" thickBot="1">
      <c r="B14" s="136"/>
      <c r="C14" s="573" t="s">
        <v>141</v>
      </c>
      <c r="D14" s="574"/>
      <c r="E14" s="121"/>
      <c r="F14" s="88"/>
      <c r="G14" s="365">
        <f>F14*1/20</f>
        <v>0</v>
      </c>
      <c r="H14" s="126">
        <f>ROUNDDOWN(G14,1)</f>
        <v>0</v>
      </c>
    </row>
    <row r="15" spans="1:10" ht="33" customHeight="1" thickBot="1">
      <c r="B15" s="113"/>
      <c r="C15" s="573" t="s">
        <v>150</v>
      </c>
      <c r="D15" s="574"/>
      <c r="E15" s="121"/>
      <c r="F15" s="88"/>
      <c r="G15" s="365">
        <f>F15*1/6</f>
        <v>0</v>
      </c>
      <c r="H15" s="126">
        <f>ROUNDDOWN(G15,1)</f>
        <v>0</v>
      </c>
      <c r="J15" s="331"/>
    </row>
    <row r="16" spans="1:10" ht="30.75" customHeight="1" thickBot="1">
      <c r="B16" s="113"/>
      <c r="C16" s="573" t="s">
        <v>143</v>
      </c>
      <c r="D16" s="583"/>
      <c r="E16" s="121"/>
      <c r="F16" s="88"/>
      <c r="G16" s="365">
        <f>F16*1/3</f>
        <v>0</v>
      </c>
      <c r="H16" s="126">
        <f>ROUNDDOWN(G16,1)</f>
        <v>0</v>
      </c>
      <c r="J16" s="331"/>
    </row>
    <row r="17" spans="1:10" ht="30.75" customHeight="1" thickBot="1">
      <c r="B17" s="113"/>
      <c r="C17" s="585" t="s">
        <v>144</v>
      </c>
      <c r="D17" s="586"/>
      <c r="E17" s="384"/>
      <c r="F17" s="385"/>
      <c r="G17" s="386">
        <f>IF(E17="あり",F17/2,0)</f>
        <v>0</v>
      </c>
      <c r="H17" s="135">
        <f>ROUNDDOWN(G17,1)</f>
        <v>0</v>
      </c>
      <c r="J17" s="331"/>
    </row>
    <row r="18" spans="1:10" ht="24" customHeight="1" thickTop="1">
      <c r="B18" s="136"/>
      <c r="C18" s="591" t="s">
        <v>51</v>
      </c>
      <c r="D18" s="592"/>
      <c r="E18" s="371"/>
      <c r="F18" s="234"/>
      <c r="G18" s="139"/>
      <c r="H18" s="140">
        <f>ROUND(SUM(H13:H17),0)</f>
        <v>0</v>
      </c>
      <c r="J18" s="331"/>
    </row>
    <row r="19" spans="1:10" ht="24" customHeight="1">
      <c r="B19" s="142" t="s">
        <v>52</v>
      </c>
      <c r="C19" s="485" t="s">
        <v>53</v>
      </c>
      <c r="D19" s="555"/>
      <c r="E19" s="333"/>
      <c r="F19" s="238"/>
      <c r="G19" s="145"/>
      <c r="H19" s="146">
        <f>IF(E19="あり",1.4,0)</f>
        <v>0</v>
      </c>
    </row>
    <row r="20" spans="1:10" ht="24" customHeight="1">
      <c r="B20" s="142" t="s">
        <v>54</v>
      </c>
      <c r="C20" s="485" t="s">
        <v>59</v>
      </c>
      <c r="D20" s="555"/>
      <c r="E20" s="333"/>
      <c r="F20" s="238"/>
      <c r="G20" s="145"/>
      <c r="H20" s="146">
        <f>IF(E20="あり",0.5,0)</f>
        <v>0</v>
      </c>
    </row>
    <row r="21" spans="1:10" ht="24" customHeight="1">
      <c r="B21" s="142" t="s">
        <v>87</v>
      </c>
      <c r="C21" s="143" t="s">
        <v>63</v>
      </c>
      <c r="D21" s="372"/>
      <c r="E21" s="333"/>
      <c r="F21" s="238"/>
      <c r="G21" s="145"/>
      <c r="H21" s="146">
        <f>IF(E21="あり",0.6,0)</f>
        <v>0</v>
      </c>
    </row>
    <row r="22" spans="1:10" ht="27.75" customHeight="1">
      <c r="B22" s="236" t="s">
        <v>88</v>
      </c>
      <c r="C22" s="578" t="s">
        <v>146</v>
      </c>
      <c r="D22" s="579"/>
      <c r="E22" s="333"/>
      <c r="F22" s="238"/>
      <c r="G22" s="145"/>
      <c r="H22" s="257">
        <f>IF(E22="あり",IF(F8&lt;=40,-1,-2),0)</f>
        <v>0</v>
      </c>
    </row>
    <row r="23" spans="1:10" ht="27.75" customHeight="1" thickBot="1">
      <c r="B23" s="373" t="s">
        <v>151</v>
      </c>
      <c r="C23" s="374"/>
      <c r="D23" s="374"/>
      <c r="E23" s="375"/>
      <c r="F23" s="376"/>
      <c r="G23" s="377"/>
      <c r="H23" s="164">
        <f>IF(F8&lt;=40,1.5,2.5)</f>
        <v>1.5</v>
      </c>
    </row>
    <row r="24" spans="1:10" ht="24" customHeight="1" thickTop="1" thickBot="1">
      <c r="B24" s="165" t="s">
        <v>16</v>
      </c>
      <c r="F24" s="265"/>
      <c r="G24" s="168"/>
      <c r="H24" s="169">
        <f>SUM(H18:H23)</f>
        <v>1.5</v>
      </c>
    </row>
    <row r="25" spans="1:10" ht="24" customHeight="1" thickBot="1">
      <c r="B25" s="170" t="s">
        <v>65</v>
      </c>
      <c r="C25" s="185"/>
      <c r="D25" s="185"/>
      <c r="E25" s="185"/>
      <c r="F25" s="266"/>
      <c r="G25" s="174"/>
      <c r="H25" s="175">
        <f>ROUND(H24,0)</f>
        <v>2</v>
      </c>
    </row>
    <row r="26" spans="1:10" ht="24" customHeight="1">
      <c r="B26" s="166"/>
      <c r="G26" s="180"/>
      <c r="H26" s="387"/>
    </row>
    <row r="27" spans="1:10" ht="33.75" customHeight="1" thickBot="1">
      <c r="A27" s="80" t="s">
        <v>66</v>
      </c>
      <c r="F27" s="76"/>
      <c r="G27" s="179"/>
      <c r="H27" s="182"/>
      <c r="I27" s="268"/>
    </row>
    <row r="28" spans="1:10" ht="25.5" customHeight="1" thickBot="1">
      <c r="B28" s="388" t="s">
        <v>67</v>
      </c>
      <c r="C28" s="184"/>
      <c r="D28" s="184"/>
      <c r="E28" s="184"/>
      <c r="F28" s="185"/>
      <c r="G28" s="389">
        <f>H25/3</f>
        <v>0.66666666666666663</v>
      </c>
      <c r="H28" s="271">
        <f>IF(ROUND(G28,0)=0,1,ROUND(G28,0))</f>
        <v>1</v>
      </c>
      <c r="I28" s="78"/>
    </row>
    <row r="29" spans="1:10" ht="25.5" customHeight="1" thickBot="1">
      <c r="B29" s="183" t="s">
        <v>68</v>
      </c>
      <c r="C29" s="184"/>
      <c r="D29" s="184"/>
      <c r="E29" s="184"/>
      <c r="F29" s="185"/>
      <c r="G29" s="389">
        <f>H25/5</f>
        <v>0.4</v>
      </c>
      <c r="H29" s="271">
        <f>IF(ROUND(G29,0)=0,1,ROUND(G29,0))</f>
        <v>1</v>
      </c>
      <c r="I29" s="78"/>
    </row>
    <row r="30" spans="1:10" ht="25.5" customHeight="1">
      <c r="F30" s="76"/>
      <c r="G30" s="179"/>
      <c r="H30" s="387"/>
      <c r="I30" s="78"/>
    </row>
    <row r="31" spans="1:10" ht="33.75" customHeight="1"/>
    <row r="32" spans="1:10" ht="33.75" customHeight="1"/>
    <row r="33" ht="33.75" customHeight="1"/>
    <row r="34" ht="33.75" customHeight="1"/>
    <row r="35" ht="33.75" customHeight="1"/>
    <row r="36" ht="33.75" customHeight="1"/>
    <row r="37" ht="33.75" customHeight="1"/>
    <row r="38" ht="33.75" customHeight="1"/>
    <row r="39" ht="33.75" customHeight="1"/>
    <row r="40" ht="33.7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sheetData>
  <sheetProtection algorithmName="SHA-512" hashValue="jUc+snBRmQ33J2RBO1RHDT9JIs2wqGRervX2X6DQL/Y/vGo3YjGHSGIERZYw5d/dBa8OPvxEk9tsFFKp8zqf2Q==" saltValue="i1Zm7LC4m/gIgLZkXgnq+Q==" spinCount="100000" sheet="1" objects="1" scenarios="1"/>
  <mergeCells count="16">
    <mergeCell ref="C18:D18"/>
    <mergeCell ref="C19:D19"/>
    <mergeCell ref="C20:D20"/>
    <mergeCell ref="C22:D22"/>
    <mergeCell ref="C12:D12"/>
    <mergeCell ref="C13:D13"/>
    <mergeCell ref="C14:D14"/>
    <mergeCell ref="C15:D15"/>
    <mergeCell ref="C16:D16"/>
    <mergeCell ref="C17:D17"/>
    <mergeCell ref="B4:C4"/>
    <mergeCell ref="D4:H4"/>
    <mergeCell ref="B7:E7"/>
    <mergeCell ref="B8:E8"/>
    <mergeCell ref="C11:D11"/>
    <mergeCell ref="G11:H11"/>
  </mergeCells>
  <phoneticPr fontId="3"/>
  <dataValidations count="1">
    <dataValidation type="list" allowBlank="1" showInputMessage="1" showErrorMessage="1" sqref="E17 E19:E22" xr:uid="{8CFE2BDA-BD68-40F2-B9B7-F8F316B3AE29}">
      <formula1>"　,あり,なし"</formula1>
    </dataValidation>
  </dataValidations>
  <pageMargins left="0.92" right="0.56000000000000005" top="0.56999999999999995" bottom="0.33" header="0.3" footer="0.3"/>
  <pageSetup paperSize="9" scale="94"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3EF5-7767-4734-BA14-A7127366756A}">
  <sheetPr>
    <tabColor rgb="FFFFFF00"/>
  </sheetPr>
  <dimension ref="A1:Q89"/>
  <sheetViews>
    <sheetView zoomScale="80" zoomScaleNormal="80" workbookViewId="0">
      <selection activeCell="N6" sqref="N6"/>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15" t="s">
        <v>0</v>
      </c>
      <c r="B1" s="415"/>
      <c r="C1" s="415"/>
      <c r="D1" s="415"/>
      <c r="E1" s="415"/>
      <c r="F1" s="415"/>
      <c r="G1" s="415"/>
      <c r="H1" s="415"/>
      <c r="I1" s="415"/>
      <c r="J1" s="415"/>
      <c r="K1" s="415"/>
      <c r="L1" s="415"/>
      <c r="M1" s="415"/>
      <c r="N1" s="415"/>
      <c r="O1" s="415"/>
      <c r="P1" s="415"/>
      <c r="Q1" s="415"/>
    </row>
    <row r="2" spans="1:17" ht="18" customHeight="1" thickBot="1">
      <c r="B2" s="2"/>
      <c r="C2" s="2"/>
    </row>
    <row r="3" spans="1:17" ht="18" customHeight="1" thickBot="1">
      <c r="B3" s="2"/>
      <c r="C3" s="2"/>
      <c r="H3" s="416" t="s">
        <v>1</v>
      </c>
      <c r="I3" s="417"/>
      <c r="J3" s="417"/>
      <c r="K3" s="417"/>
      <c r="L3" s="418"/>
      <c r="M3" s="419"/>
      <c r="N3" s="420"/>
      <c r="O3" s="420"/>
      <c r="P3" s="420"/>
      <c r="Q3" s="421"/>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C6" s="4"/>
      <c r="H6" s="3"/>
      <c r="I6" s="3"/>
      <c r="J6" s="3"/>
      <c r="K6" s="3"/>
      <c r="L6" s="3"/>
      <c r="M6" s="3"/>
      <c r="N6" s="3"/>
      <c r="O6" s="3"/>
      <c r="P6" s="3"/>
      <c r="Q6" s="3"/>
    </row>
    <row r="7" spans="1:17" ht="18" customHeight="1">
      <c r="B7" s="4"/>
      <c r="C7" s="4"/>
      <c r="H7" s="3"/>
      <c r="I7" s="3"/>
      <c r="J7" s="3"/>
      <c r="K7" s="3"/>
      <c r="L7" s="3"/>
      <c r="M7" s="3"/>
      <c r="N7" s="3"/>
      <c r="O7" s="3"/>
      <c r="P7" s="3"/>
      <c r="Q7" s="3"/>
    </row>
    <row r="8" spans="1:17" ht="18" customHeight="1" thickBot="1">
      <c r="A8" s="5" t="s">
        <v>4</v>
      </c>
    </row>
    <row r="9" spans="1:17" ht="17.25" customHeight="1">
      <c r="B9" s="422" t="s">
        <v>5</v>
      </c>
      <c r="C9" s="423"/>
      <c r="D9" s="424"/>
      <c r="E9" s="6">
        <v>4</v>
      </c>
      <c r="F9" s="6">
        <v>5</v>
      </c>
      <c r="G9" s="6">
        <v>6</v>
      </c>
      <c r="H9" s="6">
        <v>7</v>
      </c>
      <c r="I9" s="6">
        <v>8</v>
      </c>
      <c r="J9" s="6">
        <v>9</v>
      </c>
      <c r="K9" s="6">
        <v>10</v>
      </c>
      <c r="L9" s="6">
        <v>11</v>
      </c>
      <c r="M9" s="6">
        <v>12</v>
      </c>
      <c r="N9" s="6">
        <v>1</v>
      </c>
      <c r="O9" s="6">
        <v>2</v>
      </c>
      <c r="P9" s="6">
        <v>3</v>
      </c>
      <c r="Q9" s="428" t="s">
        <v>6</v>
      </c>
    </row>
    <row r="10" spans="1:17" ht="17.25" customHeight="1">
      <c r="B10" s="425"/>
      <c r="C10" s="426"/>
      <c r="D10" s="427"/>
      <c r="E10" s="430" t="s">
        <v>7</v>
      </c>
      <c r="F10" s="431"/>
      <c r="G10" s="431"/>
      <c r="H10" s="431"/>
      <c r="I10" s="431"/>
      <c r="J10" s="431"/>
      <c r="K10" s="431"/>
      <c r="L10" s="431"/>
      <c r="M10" s="431"/>
      <c r="N10" s="431"/>
      <c r="O10" s="431"/>
      <c r="P10" s="432"/>
      <c r="Q10" s="429"/>
    </row>
    <row r="11" spans="1:17" ht="17.25" customHeight="1">
      <c r="B11" s="437" t="s">
        <v>8</v>
      </c>
      <c r="C11" s="438"/>
      <c r="D11" s="7" t="s">
        <v>9</v>
      </c>
      <c r="E11" s="8"/>
      <c r="F11" s="8"/>
      <c r="G11" s="8"/>
      <c r="H11" s="8"/>
      <c r="I11" s="8"/>
      <c r="J11" s="8"/>
      <c r="K11" s="8"/>
      <c r="L11" s="8"/>
      <c r="M11" s="8"/>
      <c r="N11" s="8"/>
      <c r="O11" s="8"/>
      <c r="P11" s="8"/>
      <c r="Q11" s="9">
        <f>ROUND(SUM(E11:P11)/12,0)</f>
        <v>0</v>
      </c>
    </row>
    <row r="12" spans="1:17" ht="17.25" customHeight="1">
      <c r="B12" s="439"/>
      <c r="C12" s="440"/>
      <c r="D12" s="10" t="s">
        <v>10</v>
      </c>
      <c r="E12" s="11"/>
      <c r="F12" s="12" t="str">
        <f>IFERROR(F11/$E$11,"")</f>
        <v/>
      </c>
      <c r="G12" s="12" t="str">
        <f t="shared" ref="G12:P12" si="0">IFERROR(G11/$E$11,"")</f>
        <v/>
      </c>
      <c r="H12" s="12" t="str">
        <f t="shared" si="0"/>
        <v/>
      </c>
      <c r="I12" s="12" t="str">
        <f t="shared" si="0"/>
        <v/>
      </c>
      <c r="J12" s="12" t="str">
        <f t="shared" si="0"/>
        <v/>
      </c>
      <c r="K12" s="12" t="str">
        <f t="shared" si="0"/>
        <v/>
      </c>
      <c r="L12" s="12" t="str">
        <f t="shared" si="0"/>
        <v/>
      </c>
      <c r="M12" s="12" t="str">
        <f t="shared" si="0"/>
        <v/>
      </c>
      <c r="N12" s="12" t="str">
        <f t="shared" si="0"/>
        <v/>
      </c>
      <c r="O12" s="12" t="str">
        <f t="shared" si="0"/>
        <v/>
      </c>
      <c r="P12" s="12" t="str">
        <f t="shared" si="0"/>
        <v/>
      </c>
      <c r="Q12" s="13" t="s">
        <v>11</v>
      </c>
    </row>
    <row r="13" spans="1:17" ht="17.25" customHeight="1">
      <c r="B13" s="441" t="s">
        <v>12</v>
      </c>
      <c r="C13" s="442"/>
      <c r="D13" s="7" t="s">
        <v>9</v>
      </c>
      <c r="E13" s="8"/>
      <c r="F13" s="8"/>
      <c r="G13" s="8"/>
      <c r="H13" s="8"/>
      <c r="I13" s="8"/>
      <c r="J13" s="8"/>
      <c r="K13" s="8"/>
      <c r="L13" s="8"/>
      <c r="M13" s="8"/>
      <c r="N13" s="8"/>
      <c r="O13" s="8"/>
      <c r="P13" s="8"/>
      <c r="Q13" s="9">
        <f>ROUND(SUM(E13:P13)/12,0)</f>
        <v>0</v>
      </c>
    </row>
    <row r="14" spans="1:17" ht="17.25" customHeight="1">
      <c r="B14" s="441"/>
      <c r="C14" s="442"/>
      <c r="D14" s="10" t="s">
        <v>10</v>
      </c>
      <c r="E14" s="11"/>
      <c r="F14" s="12" t="str">
        <f>IFERROR(F13/$E$13,"")</f>
        <v/>
      </c>
      <c r="G14" s="12" t="str">
        <f t="shared" ref="G14:P14" si="1">IFERROR(G13/$E$13,"")</f>
        <v/>
      </c>
      <c r="H14" s="12" t="str">
        <f t="shared" si="1"/>
        <v/>
      </c>
      <c r="I14" s="12" t="str">
        <f t="shared" si="1"/>
        <v/>
      </c>
      <c r="J14" s="12" t="str">
        <f t="shared" si="1"/>
        <v/>
      </c>
      <c r="K14" s="12" t="str">
        <f t="shared" si="1"/>
        <v/>
      </c>
      <c r="L14" s="12" t="str">
        <f t="shared" si="1"/>
        <v/>
      </c>
      <c r="M14" s="12" t="str">
        <f t="shared" si="1"/>
        <v/>
      </c>
      <c r="N14" s="12" t="str">
        <f t="shared" si="1"/>
        <v/>
      </c>
      <c r="O14" s="12" t="str">
        <f t="shared" si="1"/>
        <v/>
      </c>
      <c r="P14" s="12" t="str">
        <f t="shared" si="1"/>
        <v/>
      </c>
      <c r="Q14" s="13"/>
    </row>
    <row r="15" spans="1:17" ht="17.25" customHeight="1">
      <c r="B15" s="443"/>
      <c r="C15" s="445" t="s">
        <v>13</v>
      </c>
      <c r="D15" s="7" t="s">
        <v>9</v>
      </c>
      <c r="E15" s="8"/>
      <c r="F15" s="8"/>
      <c r="G15" s="8"/>
      <c r="H15" s="8"/>
      <c r="I15" s="8"/>
      <c r="J15" s="8"/>
      <c r="K15" s="8"/>
      <c r="L15" s="8"/>
      <c r="M15" s="8"/>
      <c r="N15" s="8"/>
      <c r="O15" s="8"/>
      <c r="P15" s="8"/>
      <c r="Q15" s="9">
        <f>ROUND(SUM(E15:P15)/12,0)</f>
        <v>0</v>
      </c>
    </row>
    <row r="16" spans="1:17" ht="17.25" customHeight="1">
      <c r="B16" s="444"/>
      <c r="C16" s="446"/>
      <c r="D16" s="10" t="s">
        <v>10</v>
      </c>
      <c r="E16" s="11"/>
      <c r="F16" s="12" t="str">
        <f>IFERROR(F15/$E$15,"")</f>
        <v/>
      </c>
      <c r="G16" s="12" t="str">
        <f t="shared" ref="G16:P16" si="2">IFERROR(G15/$E$15,"")</f>
        <v/>
      </c>
      <c r="H16" s="12" t="str">
        <f t="shared" si="2"/>
        <v/>
      </c>
      <c r="I16" s="12" t="str">
        <f t="shared" si="2"/>
        <v/>
      </c>
      <c r="J16" s="12" t="str">
        <f t="shared" si="2"/>
        <v/>
      </c>
      <c r="K16" s="12" t="str">
        <f t="shared" si="2"/>
        <v/>
      </c>
      <c r="L16" s="12" t="str">
        <f t="shared" si="2"/>
        <v/>
      </c>
      <c r="M16" s="12" t="str">
        <f t="shared" si="2"/>
        <v/>
      </c>
      <c r="N16" s="12" t="str">
        <f t="shared" si="2"/>
        <v/>
      </c>
      <c r="O16" s="12" t="str">
        <f t="shared" si="2"/>
        <v/>
      </c>
      <c r="P16" s="12" t="str">
        <f t="shared" si="2"/>
        <v/>
      </c>
      <c r="Q16" s="13"/>
    </row>
    <row r="17" spans="1:17" ht="17.25" customHeight="1">
      <c r="B17" s="437" t="s">
        <v>14</v>
      </c>
      <c r="C17" s="438"/>
      <c r="D17" s="7" t="s">
        <v>9</v>
      </c>
      <c r="E17" s="8"/>
      <c r="F17" s="8"/>
      <c r="G17" s="8"/>
      <c r="H17" s="8"/>
      <c r="I17" s="8"/>
      <c r="J17" s="8"/>
      <c r="K17" s="8"/>
      <c r="L17" s="8"/>
      <c r="M17" s="8"/>
      <c r="N17" s="8"/>
      <c r="O17" s="8"/>
      <c r="P17" s="8"/>
      <c r="Q17" s="9">
        <f>ROUND(SUM(E17:P17)/12,0)</f>
        <v>0</v>
      </c>
    </row>
    <row r="18" spans="1:17" ht="17.25" customHeight="1">
      <c r="B18" s="439"/>
      <c r="C18" s="447"/>
      <c r="D18" s="10" t="s">
        <v>10</v>
      </c>
      <c r="E18" s="11"/>
      <c r="F18" s="12" t="str">
        <f>IFERROR(F17/$E$17,"")</f>
        <v/>
      </c>
      <c r="G18" s="12" t="str">
        <f t="shared" ref="G18:P18" si="3">IFERROR(G17/$E$17,"")</f>
        <v/>
      </c>
      <c r="H18" s="12" t="str">
        <f t="shared" si="3"/>
        <v/>
      </c>
      <c r="I18" s="12" t="str">
        <f t="shared" si="3"/>
        <v/>
      </c>
      <c r="J18" s="12" t="str">
        <f t="shared" si="3"/>
        <v/>
      </c>
      <c r="K18" s="12" t="str">
        <f t="shared" si="3"/>
        <v/>
      </c>
      <c r="L18" s="12" t="str">
        <f t="shared" si="3"/>
        <v/>
      </c>
      <c r="M18" s="12" t="str">
        <f t="shared" si="3"/>
        <v/>
      </c>
      <c r="N18" s="12" t="str">
        <f t="shared" si="3"/>
        <v/>
      </c>
      <c r="O18" s="12" t="str">
        <f t="shared" si="3"/>
        <v/>
      </c>
      <c r="P18" s="12" t="str">
        <f t="shared" si="3"/>
        <v/>
      </c>
      <c r="Q18" s="13"/>
    </row>
    <row r="19" spans="1:17" ht="17.25" customHeight="1">
      <c r="B19" s="437" t="s">
        <v>15</v>
      </c>
      <c r="C19" s="448"/>
      <c r="D19" s="7" t="s">
        <v>9</v>
      </c>
      <c r="E19" s="8"/>
      <c r="F19" s="8"/>
      <c r="G19" s="8"/>
      <c r="H19" s="8"/>
      <c r="I19" s="8"/>
      <c r="J19" s="8"/>
      <c r="K19" s="8"/>
      <c r="L19" s="8"/>
      <c r="M19" s="8"/>
      <c r="N19" s="8"/>
      <c r="O19" s="8"/>
      <c r="P19" s="8"/>
      <c r="Q19" s="9">
        <f>ROUND(SUM(E19:P19)/12,0)</f>
        <v>0</v>
      </c>
    </row>
    <row r="20" spans="1:17" ht="17.25" customHeight="1" thickBot="1">
      <c r="B20" s="449"/>
      <c r="C20" s="450"/>
      <c r="D20" s="14" t="s">
        <v>10</v>
      </c>
      <c r="E20" s="15"/>
      <c r="F20" s="16" t="str">
        <f>IFERROR(F19/$E$19,"")</f>
        <v/>
      </c>
      <c r="G20" s="16" t="str">
        <f t="shared" ref="G20:P20" si="4">IFERROR(G19/$E$19,"")</f>
        <v/>
      </c>
      <c r="H20" s="16" t="str">
        <f t="shared" si="4"/>
        <v/>
      </c>
      <c r="I20" s="16" t="str">
        <f t="shared" si="4"/>
        <v/>
      </c>
      <c r="J20" s="16" t="str">
        <f t="shared" si="4"/>
        <v/>
      </c>
      <c r="K20" s="16" t="str">
        <f t="shared" si="4"/>
        <v/>
      </c>
      <c r="L20" s="16" t="str">
        <f t="shared" si="4"/>
        <v/>
      </c>
      <c r="M20" s="16" t="str">
        <f t="shared" si="4"/>
        <v/>
      </c>
      <c r="N20" s="16" t="str">
        <f t="shared" si="4"/>
        <v/>
      </c>
      <c r="O20" s="16" t="str">
        <f t="shared" si="4"/>
        <v/>
      </c>
      <c r="P20" s="16" t="str">
        <f t="shared" si="4"/>
        <v/>
      </c>
      <c r="Q20" s="17"/>
    </row>
    <row r="21" spans="1:17" ht="17.25" customHeight="1" thickTop="1" thickBot="1">
      <c r="B21" s="451" t="s">
        <v>16</v>
      </c>
      <c r="C21" s="452"/>
      <c r="D21" s="18"/>
      <c r="E21" s="19">
        <f>SUM(E11,E13,E17,E19)</f>
        <v>0</v>
      </c>
      <c r="F21" s="19"/>
      <c r="G21" s="19"/>
      <c r="H21" s="19"/>
      <c r="I21" s="19"/>
      <c r="J21" s="19"/>
      <c r="K21" s="19"/>
      <c r="L21" s="19"/>
      <c r="M21" s="19"/>
      <c r="N21" s="19"/>
      <c r="O21" s="19"/>
      <c r="P21" s="19"/>
      <c r="Q21" s="20">
        <f>SUM(Q11,Q13,Q17,Q19)</f>
        <v>0</v>
      </c>
    </row>
    <row r="22" spans="1:17" ht="17.25" customHeight="1">
      <c r="B22" s="3"/>
      <c r="C22" s="3"/>
      <c r="D22" s="3"/>
      <c r="F22" s="21"/>
      <c r="G22" s="21"/>
      <c r="H22" s="21"/>
      <c r="I22" s="21"/>
      <c r="J22" s="21"/>
      <c r="K22" s="21"/>
      <c r="L22" s="21"/>
      <c r="M22" s="21"/>
      <c r="N22" s="21"/>
      <c r="O22" s="21"/>
      <c r="P22" s="21"/>
    </row>
    <row r="23" spans="1:17" ht="17.25" customHeight="1">
      <c r="B23" s="3"/>
      <c r="C23" s="3"/>
      <c r="D23" s="3"/>
      <c r="F23" s="21"/>
      <c r="G23" s="21"/>
      <c r="H23" s="21"/>
      <c r="I23" s="21"/>
      <c r="J23" s="21"/>
      <c r="K23" s="21"/>
      <c r="L23" s="21"/>
      <c r="M23" s="21"/>
      <c r="N23" s="21"/>
      <c r="O23" s="21"/>
      <c r="P23" s="21"/>
    </row>
    <row r="24" spans="1:17" ht="17.25" customHeight="1" thickBot="1">
      <c r="A24" s="5" t="s">
        <v>17</v>
      </c>
      <c r="E24" s="22"/>
    </row>
    <row r="25" spans="1:17" ht="17.25" customHeight="1">
      <c r="B25" s="453" t="s">
        <v>18</v>
      </c>
      <c r="C25" s="454"/>
      <c r="D25" s="455"/>
      <c r="E25" s="23">
        <v>4</v>
      </c>
      <c r="F25" s="24">
        <v>5</v>
      </c>
      <c r="G25" s="6">
        <v>6</v>
      </c>
      <c r="H25" s="25">
        <v>7</v>
      </c>
      <c r="I25" s="24">
        <v>8</v>
      </c>
      <c r="J25" s="6">
        <v>9</v>
      </c>
      <c r="K25" s="6">
        <v>10</v>
      </c>
      <c r="L25" s="6">
        <v>11</v>
      </c>
      <c r="M25" s="6">
        <v>12</v>
      </c>
      <c r="N25" s="6">
        <v>1</v>
      </c>
      <c r="O25" s="6">
        <v>2</v>
      </c>
      <c r="P25" s="26">
        <v>3</v>
      </c>
      <c r="Q25" s="459" t="s">
        <v>6</v>
      </c>
    </row>
    <row r="26" spans="1:17" ht="17.25" customHeight="1">
      <c r="B26" s="456"/>
      <c r="C26" s="457"/>
      <c r="D26" s="458"/>
      <c r="E26" s="461" t="s">
        <v>7</v>
      </c>
      <c r="F26" s="462"/>
      <c r="G26" s="462"/>
      <c r="H26" s="463"/>
      <c r="I26" s="464" t="s">
        <v>19</v>
      </c>
      <c r="J26" s="464"/>
      <c r="K26" s="464"/>
      <c r="L26" s="464"/>
      <c r="M26" s="464"/>
      <c r="N26" s="464"/>
      <c r="O26" s="464"/>
      <c r="P26" s="465"/>
      <c r="Q26" s="460"/>
    </row>
    <row r="27" spans="1:17" ht="17.25" customHeight="1">
      <c r="B27" s="435" t="s">
        <v>8</v>
      </c>
      <c r="C27" s="436"/>
      <c r="D27" s="27" t="s">
        <v>9</v>
      </c>
      <c r="E27" s="28"/>
      <c r="F27" s="29"/>
      <c r="G27" s="30"/>
      <c r="H27" s="31"/>
      <c r="I27" s="32" t="str">
        <f>IFERROR($E$27*I12,"")</f>
        <v/>
      </c>
      <c r="J27" s="33" t="str">
        <f t="shared" ref="J27:P27" si="5">IFERROR($E$27*J12,"")</f>
        <v/>
      </c>
      <c r="K27" s="33" t="str">
        <f t="shared" si="5"/>
        <v/>
      </c>
      <c r="L27" s="33" t="str">
        <f t="shared" si="5"/>
        <v/>
      </c>
      <c r="M27" s="33" t="str">
        <f t="shared" si="5"/>
        <v/>
      </c>
      <c r="N27" s="33" t="str">
        <f t="shared" si="5"/>
        <v/>
      </c>
      <c r="O27" s="33" t="str">
        <f t="shared" si="5"/>
        <v/>
      </c>
      <c r="P27" s="34" t="str">
        <f t="shared" si="5"/>
        <v/>
      </c>
      <c r="Q27" s="35">
        <f>ROUND(SUM(E27:P27)/12,0)</f>
        <v>0</v>
      </c>
    </row>
    <row r="28" spans="1:17" ht="17.25" customHeight="1">
      <c r="B28" s="441" t="s">
        <v>12</v>
      </c>
      <c r="C28" s="442"/>
      <c r="D28" s="36" t="s">
        <v>9</v>
      </c>
      <c r="E28" s="28"/>
      <c r="F28" s="29"/>
      <c r="G28" s="30"/>
      <c r="H28" s="31"/>
      <c r="I28" s="32" t="str">
        <f>IFERROR($E$28*I14,"")</f>
        <v/>
      </c>
      <c r="J28" s="33" t="str">
        <f t="shared" ref="J28:P28" si="6">IFERROR($E$28*J14,"")</f>
        <v/>
      </c>
      <c r="K28" s="33" t="str">
        <f t="shared" si="6"/>
        <v/>
      </c>
      <c r="L28" s="33" t="str">
        <f t="shared" si="6"/>
        <v/>
      </c>
      <c r="M28" s="33" t="str">
        <f t="shared" si="6"/>
        <v/>
      </c>
      <c r="N28" s="33" t="str">
        <f t="shared" si="6"/>
        <v/>
      </c>
      <c r="O28" s="33" t="str">
        <f t="shared" si="6"/>
        <v/>
      </c>
      <c r="P28" s="34" t="str">
        <f t="shared" si="6"/>
        <v/>
      </c>
      <c r="Q28" s="35">
        <f>ROUND(SUM(E28:P28)/12,0)</f>
        <v>0</v>
      </c>
    </row>
    <row r="29" spans="1:17" ht="25.5" customHeight="1">
      <c r="B29" s="37"/>
      <c r="C29" s="38" t="s">
        <v>20</v>
      </c>
      <c r="D29" s="27" t="s">
        <v>9</v>
      </c>
      <c r="E29" s="28"/>
      <c r="F29" s="29"/>
      <c r="G29" s="30"/>
      <c r="H29" s="31"/>
      <c r="I29" s="32" t="str">
        <f>IFERROR($E$29*I16,"")</f>
        <v/>
      </c>
      <c r="J29" s="33" t="str">
        <f t="shared" ref="J29:P29" si="7">IFERROR($E$29*J16,"")</f>
        <v/>
      </c>
      <c r="K29" s="33" t="str">
        <f t="shared" si="7"/>
        <v/>
      </c>
      <c r="L29" s="33" t="str">
        <f t="shared" si="7"/>
        <v/>
      </c>
      <c r="M29" s="33" t="str">
        <f t="shared" si="7"/>
        <v/>
      </c>
      <c r="N29" s="33" t="str">
        <f t="shared" si="7"/>
        <v/>
      </c>
      <c r="O29" s="33" t="str">
        <f t="shared" si="7"/>
        <v/>
      </c>
      <c r="P29" s="34" t="str">
        <f t="shared" si="7"/>
        <v/>
      </c>
      <c r="Q29" s="35">
        <f>ROUND(SUM(E29:P29)/12,0)</f>
        <v>0</v>
      </c>
    </row>
    <row r="30" spans="1:17" ht="17.25" customHeight="1">
      <c r="B30" s="435" t="s">
        <v>14</v>
      </c>
      <c r="C30" s="436"/>
      <c r="D30" s="27" t="s">
        <v>9</v>
      </c>
      <c r="E30" s="28"/>
      <c r="F30" s="29"/>
      <c r="G30" s="30"/>
      <c r="H30" s="31"/>
      <c r="I30" s="32" t="str">
        <f>IFERROR($E$30*I18,"")</f>
        <v/>
      </c>
      <c r="J30" s="33" t="str">
        <f t="shared" ref="J30:P30" si="8">IFERROR($E$30*J18,"")</f>
        <v/>
      </c>
      <c r="K30" s="33" t="str">
        <f t="shared" si="8"/>
        <v/>
      </c>
      <c r="L30" s="33" t="str">
        <f t="shared" si="8"/>
        <v/>
      </c>
      <c r="M30" s="33" t="str">
        <f t="shared" si="8"/>
        <v/>
      </c>
      <c r="N30" s="33" t="str">
        <f t="shared" si="8"/>
        <v/>
      </c>
      <c r="O30" s="33" t="str">
        <f t="shared" si="8"/>
        <v/>
      </c>
      <c r="P30" s="34" t="str">
        <f t="shared" si="8"/>
        <v/>
      </c>
      <c r="Q30" s="35">
        <f>ROUND(SUM(E30:P30)/12,0)</f>
        <v>0</v>
      </c>
    </row>
    <row r="31" spans="1:17" ht="17.25" customHeight="1" thickBot="1">
      <c r="B31" s="433" t="s">
        <v>15</v>
      </c>
      <c r="C31" s="434"/>
      <c r="D31" s="39" t="s">
        <v>9</v>
      </c>
      <c r="E31" s="40"/>
      <c r="F31" s="41"/>
      <c r="G31" s="42"/>
      <c r="H31" s="43"/>
      <c r="I31" s="44" t="str">
        <f>IFERROR($E$31*I20,"")</f>
        <v/>
      </c>
      <c r="J31" s="45" t="str">
        <f t="shared" ref="J31:P31" si="9">IFERROR($E$31*J20,"")</f>
        <v/>
      </c>
      <c r="K31" s="45" t="str">
        <f t="shared" si="9"/>
        <v/>
      </c>
      <c r="L31" s="45" t="str">
        <f t="shared" si="9"/>
        <v/>
      </c>
      <c r="M31" s="45" t="str">
        <f t="shared" si="9"/>
        <v/>
      </c>
      <c r="N31" s="45" t="str">
        <f t="shared" si="9"/>
        <v/>
      </c>
      <c r="O31" s="45" t="str">
        <f t="shared" si="9"/>
        <v/>
      </c>
      <c r="P31" s="46" t="str">
        <f t="shared" si="9"/>
        <v/>
      </c>
      <c r="Q31" s="47">
        <f>ROUND(SUM(E31:P31)/12,0)</f>
        <v>0</v>
      </c>
    </row>
    <row r="32" spans="1:17" ht="17.25" customHeight="1" thickTop="1" thickBot="1">
      <c r="B32" s="469" t="s">
        <v>16</v>
      </c>
      <c r="C32" s="470"/>
      <c r="D32" s="48"/>
      <c r="E32" s="49">
        <f>SUM(E27,E28,E30,E31)</f>
        <v>0</v>
      </c>
      <c r="F32" s="50">
        <f t="shared" ref="F32:H32" si="10">SUM(F27,F28,F30,F31)</f>
        <v>0</v>
      </c>
      <c r="G32" s="50">
        <f t="shared" si="10"/>
        <v>0</v>
      </c>
      <c r="H32" s="51">
        <f t="shared" si="10"/>
        <v>0</v>
      </c>
      <c r="I32" s="52"/>
      <c r="J32" s="53"/>
      <c r="K32" s="53"/>
      <c r="L32" s="53"/>
      <c r="M32" s="53"/>
      <c r="N32" s="53"/>
      <c r="O32" s="53"/>
      <c r="P32" s="54"/>
      <c r="Q32" s="55">
        <f>SUM(Q27,Q28,Q30,Q31)</f>
        <v>0</v>
      </c>
    </row>
    <row r="33" spans="1:17" ht="17.25" customHeight="1">
      <c r="B33" s="56" t="s">
        <v>21</v>
      </c>
    </row>
    <row r="34" spans="1:17" ht="17.25" customHeight="1"/>
    <row r="35" spans="1:17" ht="17.25" customHeight="1"/>
    <row r="36" spans="1:17" ht="17.25" customHeight="1"/>
    <row r="37" spans="1:17" ht="17.25" customHeight="1"/>
    <row r="38" spans="1:17" ht="17.25" customHeight="1" thickBot="1">
      <c r="A38" s="57" t="s">
        <v>22</v>
      </c>
      <c r="E38" s="22"/>
    </row>
    <row r="39" spans="1:17" ht="17.25" customHeight="1">
      <c r="B39" s="471" t="str">
        <f>B25</f>
        <v>６年度</v>
      </c>
      <c r="C39" s="472"/>
      <c r="D39" s="473"/>
      <c r="E39" s="23">
        <v>4</v>
      </c>
      <c r="F39" s="24">
        <v>5</v>
      </c>
      <c r="G39" s="6">
        <v>6</v>
      </c>
      <c r="H39" s="26">
        <v>7</v>
      </c>
      <c r="I39" s="23">
        <v>8</v>
      </c>
      <c r="J39" s="6">
        <v>9</v>
      </c>
      <c r="K39" s="6">
        <v>10</v>
      </c>
      <c r="L39" s="6">
        <v>11</v>
      </c>
      <c r="M39" s="6">
        <v>12</v>
      </c>
      <c r="N39" s="6">
        <v>1</v>
      </c>
      <c r="O39" s="6">
        <v>2</v>
      </c>
      <c r="P39" s="25">
        <v>3</v>
      </c>
      <c r="Q39" s="459" t="s">
        <v>6</v>
      </c>
    </row>
    <row r="40" spans="1:17" ht="17.25" customHeight="1">
      <c r="B40" s="474"/>
      <c r="C40" s="475"/>
      <c r="D40" s="476"/>
      <c r="E40" s="461" t="s">
        <v>7</v>
      </c>
      <c r="F40" s="462"/>
      <c r="G40" s="462"/>
      <c r="H40" s="463"/>
      <c r="I40" s="477" t="s">
        <v>23</v>
      </c>
      <c r="J40" s="464"/>
      <c r="K40" s="464"/>
      <c r="L40" s="464"/>
      <c r="M40" s="464"/>
      <c r="N40" s="464"/>
      <c r="O40" s="464"/>
      <c r="P40" s="465"/>
      <c r="Q40" s="460"/>
    </row>
    <row r="41" spans="1:17" ht="17.25" customHeight="1">
      <c r="B41" s="435" t="s">
        <v>8</v>
      </c>
      <c r="C41" s="436"/>
      <c r="D41" s="27" t="s">
        <v>9</v>
      </c>
      <c r="E41" s="58"/>
      <c r="F41" s="59"/>
      <c r="G41" s="59"/>
      <c r="H41" s="60"/>
      <c r="I41" s="58"/>
      <c r="J41" s="59"/>
      <c r="K41" s="59"/>
      <c r="L41" s="59"/>
      <c r="M41" s="59"/>
      <c r="N41" s="59"/>
      <c r="O41" s="59"/>
      <c r="P41" s="60"/>
      <c r="Q41" s="35">
        <f>ROUND(SUM(E41:P41)/12,0)</f>
        <v>0</v>
      </c>
    </row>
    <row r="42" spans="1:17" ht="17.25" customHeight="1">
      <c r="B42" s="441" t="s">
        <v>12</v>
      </c>
      <c r="C42" s="442"/>
      <c r="D42" s="27" t="s">
        <v>9</v>
      </c>
      <c r="E42" s="58"/>
      <c r="F42" s="59"/>
      <c r="G42" s="59"/>
      <c r="H42" s="60"/>
      <c r="I42" s="58"/>
      <c r="J42" s="59"/>
      <c r="K42" s="59"/>
      <c r="L42" s="59"/>
      <c r="M42" s="59"/>
      <c r="N42" s="59"/>
      <c r="O42" s="59"/>
      <c r="P42" s="60"/>
      <c r="Q42" s="35">
        <f>ROUND(SUM(E42:P42)/12,0)</f>
        <v>0</v>
      </c>
    </row>
    <row r="43" spans="1:17" ht="25.5" customHeight="1">
      <c r="B43" s="37"/>
      <c r="C43" s="38" t="s">
        <v>20</v>
      </c>
      <c r="D43" s="27" t="s">
        <v>9</v>
      </c>
      <c r="E43" s="58"/>
      <c r="F43" s="59"/>
      <c r="G43" s="59"/>
      <c r="H43" s="60"/>
      <c r="I43" s="58"/>
      <c r="J43" s="59"/>
      <c r="K43" s="59"/>
      <c r="L43" s="59"/>
      <c r="M43" s="59"/>
      <c r="N43" s="59"/>
      <c r="O43" s="59"/>
      <c r="P43" s="60"/>
      <c r="Q43" s="35">
        <f>ROUND(SUM(E43:P43)/12,0)</f>
        <v>0</v>
      </c>
    </row>
    <row r="44" spans="1:17" ht="17.25" customHeight="1">
      <c r="B44" s="435" t="s">
        <v>14</v>
      </c>
      <c r="C44" s="436"/>
      <c r="D44" s="27" t="s">
        <v>9</v>
      </c>
      <c r="E44" s="58"/>
      <c r="F44" s="59"/>
      <c r="G44" s="59"/>
      <c r="H44" s="60"/>
      <c r="I44" s="58"/>
      <c r="J44" s="59"/>
      <c r="K44" s="59"/>
      <c r="L44" s="59"/>
      <c r="M44" s="59"/>
      <c r="N44" s="59"/>
      <c r="O44" s="59"/>
      <c r="P44" s="60"/>
      <c r="Q44" s="35">
        <f>ROUND(SUM(E44:P44)/12,0)</f>
        <v>0</v>
      </c>
    </row>
    <row r="45" spans="1:17" ht="17.25" customHeight="1" thickBot="1">
      <c r="B45" s="433" t="s">
        <v>15</v>
      </c>
      <c r="C45" s="434"/>
      <c r="D45" s="39" t="s">
        <v>9</v>
      </c>
      <c r="E45" s="61"/>
      <c r="F45" s="62"/>
      <c r="G45" s="62"/>
      <c r="H45" s="63"/>
      <c r="I45" s="61"/>
      <c r="J45" s="62"/>
      <c r="K45" s="62"/>
      <c r="L45" s="62"/>
      <c r="M45" s="62"/>
      <c r="N45" s="62"/>
      <c r="O45" s="62"/>
      <c r="P45" s="63"/>
      <c r="Q45" s="47">
        <f>ROUND(SUM(E45:P45)/12,0)</f>
        <v>0</v>
      </c>
    </row>
    <row r="46" spans="1:17" ht="17.25" customHeight="1" thickTop="1" thickBot="1">
      <c r="B46" s="451" t="s">
        <v>16</v>
      </c>
      <c r="C46" s="452"/>
      <c r="D46" s="64"/>
      <c r="E46" s="65">
        <f>SUM(E41,E42,E44,E45)</f>
        <v>0</v>
      </c>
      <c r="F46" s="66">
        <f t="shared" ref="F46:H46" si="11">SUM(F41,F42,F44,F45)</f>
        <v>0</v>
      </c>
      <c r="G46" s="66">
        <f t="shared" si="11"/>
        <v>0</v>
      </c>
      <c r="H46" s="67">
        <f t="shared" si="11"/>
        <v>0</v>
      </c>
      <c r="I46" s="19"/>
      <c r="J46" s="19"/>
      <c r="K46" s="19"/>
      <c r="L46" s="19"/>
      <c r="M46" s="19"/>
      <c r="N46" s="19"/>
      <c r="O46" s="19"/>
      <c r="P46" s="68"/>
      <c r="Q46" s="55">
        <f>SUM(Q41,Q42,Q44,Q45)</f>
        <v>0</v>
      </c>
    </row>
    <row r="47" spans="1:17" ht="17.25" customHeight="1">
      <c r="B47" s="56" t="s">
        <v>21</v>
      </c>
      <c r="E47" s="69"/>
      <c r="F47" s="69"/>
      <c r="G47" s="69"/>
      <c r="H47" s="69"/>
      <c r="I47" s="69"/>
      <c r="J47" s="69"/>
      <c r="K47" s="69"/>
      <c r="L47" s="69"/>
      <c r="M47" s="69"/>
      <c r="N47" s="69"/>
      <c r="O47" s="69"/>
      <c r="P47" s="69"/>
      <c r="Q47" s="69"/>
    </row>
    <row r="48" spans="1:17" ht="17.25" customHeight="1">
      <c r="E48" s="69"/>
      <c r="F48" s="69"/>
      <c r="G48" s="69"/>
      <c r="H48" s="69"/>
      <c r="I48" s="69"/>
      <c r="J48" s="69"/>
      <c r="K48" s="69"/>
      <c r="L48" s="69"/>
      <c r="M48" s="69"/>
      <c r="N48" s="69"/>
      <c r="O48" s="69"/>
      <c r="P48" s="69"/>
      <c r="Q48" s="69"/>
    </row>
    <row r="49" spans="2:17" ht="17.25" customHeight="1" thickBot="1">
      <c r="B49" s="70" t="s">
        <v>24</v>
      </c>
      <c r="C49" s="71"/>
    </row>
    <row r="50" spans="2:17" ht="94.5" customHeight="1" thickBot="1">
      <c r="B50" s="466" t="s">
        <v>25</v>
      </c>
      <c r="C50" s="467"/>
      <c r="D50" s="467"/>
      <c r="E50" s="467"/>
      <c r="F50" s="467"/>
      <c r="G50" s="467"/>
      <c r="H50" s="467"/>
      <c r="I50" s="467"/>
      <c r="J50" s="467"/>
      <c r="K50" s="467"/>
      <c r="L50" s="467"/>
      <c r="M50" s="467"/>
      <c r="N50" s="467"/>
      <c r="O50" s="467"/>
      <c r="P50" s="467"/>
      <c r="Q50" s="468"/>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q88DwTly3JwL8RDPm8PdiAF9VzFTMCA/ffDReiuHYFMyyxgVMd4kgUDzGdi+dTdaTbRegeLFb27APVJnioX1iQ==" saltValue="S+DnyIME+x/neQJHjNLujQ==" spinCount="100000" sheet="1" objects="1" scenarios="1"/>
  <mergeCells count="32">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 ref="B45:C45"/>
    <mergeCell ref="B27:C27"/>
    <mergeCell ref="B11:C12"/>
    <mergeCell ref="B13:C14"/>
    <mergeCell ref="B15:B16"/>
    <mergeCell ref="C15:C16"/>
    <mergeCell ref="B17:C18"/>
    <mergeCell ref="B19:C20"/>
    <mergeCell ref="B21:C21"/>
    <mergeCell ref="B25:D26"/>
    <mergeCell ref="A1:Q1"/>
    <mergeCell ref="H3:L3"/>
    <mergeCell ref="M3:Q3"/>
    <mergeCell ref="B9:D10"/>
    <mergeCell ref="Q9:Q10"/>
    <mergeCell ref="E10:P10"/>
  </mergeCells>
  <phoneticPr fontId="3"/>
  <pageMargins left="0.61" right="0.2" top="0.55118110236220474" bottom="0.19685039370078741" header="0.31496062992125984" footer="0.19685039370078741"/>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4A13-C65E-4EB5-B0FB-68B19B076F67}">
  <sheetPr>
    <tabColor rgb="FFFFFF00"/>
  </sheetPr>
  <dimension ref="A1:Q89"/>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15" t="s">
        <v>26</v>
      </c>
      <c r="B1" s="415"/>
      <c r="C1" s="415"/>
      <c r="D1" s="415"/>
      <c r="E1" s="415"/>
      <c r="F1" s="415"/>
      <c r="G1" s="415"/>
      <c r="H1" s="415"/>
      <c r="I1" s="415"/>
      <c r="J1" s="415"/>
      <c r="K1" s="415"/>
      <c r="L1" s="415"/>
      <c r="M1" s="415"/>
      <c r="N1" s="415"/>
      <c r="O1" s="415"/>
      <c r="P1" s="415"/>
      <c r="Q1" s="415"/>
    </row>
    <row r="2" spans="1:17" ht="18" customHeight="1" thickBot="1">
      <c r="B2" s="2"/>
      <c r="C2" s="2"/>
    </row>
    <row r="3" spans="1:17" ht="18" customHeight="1" thickBot="1">
      <c r="B3" s="2"/>
      <c r="C3" s="2"/>
      <c r="H3" s="416" t="s">
        <v>1</v>
      </c>
      <c r="I3" s="417"/>
      <c r="J3" s="417"/>
      <c r="K3" s="417"/>
      <c r="L3" s="418"/>
      <c r="M3" s="419"/>
      <c r="N3" s="420"/>
      <c r="O3" s="420"/>
      <c r="P3" s="420"/>
      <c r="Q3" s="421"/>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3</v>
      </c>
      <c r="C6" s="4"/>
      <c r="H6" s="3"/>
      <c r="I6" s="3"/>
      <c r="J6" s="3"/>
      <c r="K6" s="3"/>
      <c r="L6" s="3"/>
      <c r="M6" s="3"/>
      <c r="N6" s="3"/>
      <c r="O6" s="3"/>
      <c r="P6" s="3"/>
      <c r="Q6" s="3"/>
    </row>
    <row r="7" spans="1:17" ht="18" customHeight="1">
      <c r="B7" s="4"/>
      <c r="C7" s="4"/>
      <c r="H7" s="3"/>
      <c r="I7" s="3"/>
      <c r="J7" s="3"/>
      <c r="K7" s="3"/>
      <c r="L7" s="3"/>
      <c r="M7" s="3"/>
      <c r="N7" s="3"/>
      <c r="O7" s="3"/>
      <c r="P7" s="3"/>
      <c r="Q7" s="3"/>
    </row>
    <row r="8" spans="1:17" ht="18" customHeight="1" thickBot="1">
      <c r="A8" s="5" t="s">
        <v>4</v>
      </c>
    </row>
    <row r="9" spans="1:17" ht="17.25" customHeight="1">
      <c r="B9" s="422" t="s">
        <v>5</v>
      </c>
      <c r="C9" s="423"/>
      <c r="D9" s="424"/>
      <c r="E9" s="6">
        <v>4</v>
      </c>
      <c r="F9" s="6">
        <v>5</v>
      </c>
      <c r="G9" s="6">
        <v>6</v>
      </c>
      <c r="H9" s="6">
        <v>7</v>
      </c>
      <c r="I9" s="6">
        <v>8</v>
      </c>
      <c r="J9" s="6">
        <v>9</v>
      </c>
      <c r="K9" s="6">
        <v>10</v>
      </c>
      <c r="L9" s="6">
        <v>11</v>
      </c>
      <c r="M9" s="6">
        <v>12</v>
      </c>
      <c r="N9" s="6">
        <v>1</v>
      </c>
      <c r="O9" s="6">
        <v>2</v>
      </c>
      <c r="P9" s="6">
        <v>3</v>
      </c>
      <c r="Q9" s="428" t="s">
        <v>6</v>
      </c>
    </row>
    <row r="10" spans="1:17" ht="17.25" customHeight="1">
      <c r="B10" s="425"/>
      <c r="C10" s="426"/>
      <c r="D10" s="427"/>
      <c r="E10" s="430" t="s">
        <v>7</v>
      </c>
      <c r="F10" s="431"/>
      <c r="G10" s="431"/>
      <c r="H10" s="431"/>
      <c r="I10" s="431"/>
      <c r="J10" s="431"/>
      <c r="K10" s="431"/>
      <c r="L10" s="431"/>
      <c r="M10" s="431"/>
      <c r="N10" s="431"/>
      <c r="O10" s="431"/>
      <c r="P10" s="432"/>
      <c r="Q10" s="429"/>
    </row>
    <row r="11" spans="1:17" ht="17.25" customHeight="1">
      <c r="B11" s="437" t="s">
        <v>8</v>
      </c>
      <c r="C11" s="438"/>
      <c r="D11" s="7" t="s">
        <v>9</v>
      </c>
      <c r="E11" s="8"/>
      <c r="F11" s="8"/>
      <c r="G11" s="8"/>
      <c r="H11" s="8"/>
      <c r="I11" s="8"/>
      <c r="J11" s="8"/>
      <c r="K11" s="8"/>
      <c r="L11" s="8"/>
      <c r="M11" s="8"/>
      <c r="N11" s="8"/>
      <c r="O11" s="8"/>
      <c r="P11" s="8"/>
      <c r="Q11" s="9">
        <f>ROUND(SUM(E11:P11)/12,0)</f>
        <v>0</v>
      </c>
    </row>
    <row r="12" spans="1:17" ht="17.25" customHeight="1">
      <c r="B12" s="439"/>
      <c r="C12" s="440"/>
      <c r="D12" s="10" t="s">
        <v>10</v>
      </c>
      <c r="E12" s="11"/>
      <c r="F12" s="12" t="str">
        <f>IFERROR(F11/$E$11,"")</f>
        <v/>
      </c>
      <c r="G12" s="12" t="str">
        <f t="shared" ref="G12:P12" si="0">IFERROR(G11/$E$11,"")</f>
        <v/>
      </c>
      <c r="H12" s="12" t="str">
        <f t="shared" si="0"/>
        <v/>
      </c>
      <c r="I12" s="12" t="str">
        <f t="shared" si="0"/>
        <v/>
      </c>
      <c r="J12" s="12" t="str">
        <f t="shared" si="0"/>
        <v/>
      </c>
      <c r="K12" s="12" t="str">
        <f t="shared" si="0"/>
        <v/>
      </c>
      <c r="L12" s="12" t="str">
        <f t="shared" si="0"/>
        <v/>
      </c>
      <c r="M12" s="12" t="str">
        <f t="shared" si="0"/>
        <v/>
      </c>
      <c r="N12" s="12" t="str">
        <f t="shared" si="0"/>
        <v/>
      </c>
      <c r="O12" s="12" t="str">
        <f t="shared" si="0"/>
        <v/>
      </c>
      <c r="P12" s="12" t="str">
        <f t="shared" si="0"/>
        <v/>
      </c>
      <c r="Q12" s="13" t="s">
        <v>11</v>
      </c>
    </row>
    <row r="13" spans="1:17" ht="17.25" customHeight="1">
      <c r="B13" s="441" t="s">
        <v>12</v>
      </c>
      <c r="C13" s="442"/>
      <c r="D13" s="7" t="s">
        <v>9</v>
      </c>
      <c r="E13" s="8"/>
      <c r="F13" s="8"/>
      <c r="G13" s="8"/>
      <c r="H13" s="8"/>
      <c r="I13" s="8"/>
      <c r="J13" s="8"/>
      <c r="K13" s="8"/>
      <c r="L13" s="8"/>
      <c r="M13" s="8"/>
      <c r="N13" s="8"/>
      <c r="O13" s="8"/>
      <c r="P13" s="8"/>
      <c r="Q13" s="9">
        <f>ROUND(SUM(E13:P13)/12,0)</f>
        <v>0</v>
      </c>
    </row>
    <row r="14" spans="1:17" ht="17.25" customHeight="1">
      <c r="B14" s="441"/>
      <c r="C14" s="442"/>
      <c r="D14" s="10" t="s">
        <v>10</v>
      </c>
      <c r="E14" s="11"/>
      <c r="F14" s="12" t="str">
        <f>IFERROR(F13/$E$13,"")</f>
        <v/>
      </c>
      <c r="G14" s="12" t="str">
        <f t="shared" ref="G14:P14" si="1">IFERROR(G13/$E$13,"")</f>
        <v/>
      </c>
      <c r="H14" s="12" t="str">
        <f t="shared" si="1"/>
        <v/>
      </c>
      <c r="I14" s="12" t="str">
        <f t="shared" si="1"/>
        <v/>
      </c>
      <c r="J14" s="12" t="str">
        <f t="shared" si="1"/>
        <v/>
      </c>
      <c r="K14" s="12" t="str">
        <f t="shared" si="1"/>
        <v/>
      </c>
      <c r="L14" s="12" t="str">
        <f t="shared" si="1"/>
        <v/>
      </c>
      <c r="M14" s="12" t="str">
        <f t="shared" si="1"/>
        <v/>
      </c>
      <c r="N14" s="12" t="str">
        <f t="shared" si="1"/>
        <v/>
      </c>
      <c r="O14" s="12" t="str">
        <f t="shared" si="1"/>
        <v/>
      </c>
      <c r="P14" s="12" t="str">
        <f t="shared" si="1"/>
        <v/>
      </c>
      <c r="Q14" s="13"/>
    </row>
    <row r="15" spans="1:17" ht="17.25" customHeight="1">
      <c r="B15" s="443"/>
      <c r="C15" s="445" t="s">
        <v>13</v>
      </c>
      <c r="D15" s="7" t="s">
        <v>9</v>
      </c>
      <c r="E15" s="8"/>
      <c r="F15" s="8"/>
      <c r="G15" s="8"/>
      <c r="H15" s="8"/>
      <c r="I15" s="8"/>
      <c r="J15" s="8"/>
      <c r="K15" s="8"/>
      <c r="L15" s="8"/>
      <c r="M15" s="8"/>
      <c r="N15" s="8"/>
      <c r="O15" s="8"/>
      <c r="P15" s="8"/>
      <c r="Q15" s="9">
        <f>ROUND(SUM(E15:P15)/12,0)</f>
        <v>0</v>
      </c>
    </row>
    <row r="16" spans="1:17" ht="17.25" customHeight="1">
      <c r="B16" s="444"/>
      <c r="C16" s="446"/>
      <c r="D16" s="10" t="s">
        <v>10</v>
      </c>
      <c r="E16" s="11"/>
      <c r="F16" s="12" t="str">
        <f>IFERROR(F15/$E$15,"")</f>
        <v/>
      </c>
      <c r="G16" s="12" t="str">
        <f t="shared" ref="G16:P16" si="2">IFERROR(G15/$E$15,"")</f>
        <v/>
      </c>
      <c r="H16" s="12" t="str">
        <f t="shared" si="2"/>
        <v/>
      </c>
      <c r="I16" s="12" t="str">
        <f t="shared" si="2"/>
        <v/>
      </c>
      <c r="J16" s="12" t="str">
        <f t="shared" si="2"/>
        <v/>
      </c>
      <c r="K16" s="12" t="str">
        <f t="shared" si="2"/>
        <v/>
      </c>
      <c r="L16" s="12" t="str">
        <f t="shared" si="2"/>
        <v/>
      </c>
      <c r="M16" s="12" t="str">
        <f t="shared" si="2"/>
        <v/>
      </c>
      <c r="N16" s="12" t="str">
        <f t="shared" si="2"/>
        <v/>
      </c>
      <c r="O16" s="12" t="str">
        <f t="shared" si="2"/>
        <v/>
      </c>
      <c r="P16" s="12" t="str">
        <f t="shared" si="2"/>
        <v/>
      </c>
      <c r="Q16" s="13"/>
    </row>
    <row r="17" spans="1:17" ht="17.25" customHeight="1">
      <c r="B17" s="437" t="s">
        <v>14</v>
      </c>
      <c r="C17" s="438"/>
      <c r="D17" s="7" t="s">
        <v>9</v>
      </c>
      <c r="E17" s="8"/>
      <c r="F17" s="8"/>
      <c r="G17" s="8"/>
      <c r="H17" s="8"/>
      <c r="I17" s="8"/>
      <c r="J17" s="8"/>
      <c r="K17" s="8"/>
      <c r="L17" s="8"/>
      <c r="M17" s="8"/>
      <c r="N17" s="8"/>
      <c r="O17" s="8"/>
      <c r="P17" s="8"/>
      <c r="Q17" s="9">
        <f>ROUND(SUM(E17:P17)/12,0)</f>
        <v>0</v>
      </c>
    </row>
    <row r="18" spans="1:17" ht="17.25" customHeight="1">
      <c r="B18" s="439"/>
      <c r="C18" s="447"/>
      <c r="D18" s="10" t="s">
        <v>10</v>
      </c>
      <c r="E18" s="11"/>
      <c r="F18" s="12" t="str">
        <f>IFERROR(F17/$E$17,"")</f>
        <v/>
      </c>
      <c r="G18" s="12" t="str">
        <f t="shared" ref="G18:P18" si="3">IFERROR(G17/$E$17,"")</f>
        <v/>
      </c>
      <c r="H18" s="12" t="str">
        <f t="shared" si="3"/>
        <v/>
      </c>
      <c r="I18" s="12" t="str">
        <f t="shared" si="3"/>
        <v/>
      </c>
      <c r="J18" s="12" t="str">
        <f t="shared" si="3"/>
        <v/>
      </c>
      <c r="K18" s="12" t="str">
        <f t="shared" si="3"/>
        <v/>
      </c>
      <c r="L18" s="12" t="str">
        <f t="shared" si="3"/>
        <v/>
      </c>
      <c r="M18" s="12" t="str">
        <f t="shared" si="3"/>
        <v/>
      </c>
      <c r="N18" s="12" t="str">
        <f t="shared" si="3"/>
        <v/>
      </c>
      <c r="O18" s="12" t="str">
        <f t="shared" si="3"/>
        <v/>
      </c>
      <c r="P18" s="12" t="str">
        <f t="shared" si="3"/>
        <v/>
      </c>
      <c r="Q18" s="13"/>
    </row>
    <row r="19" spans="1:17" ht="17.25" customHeight="1">
      <c r="B19" s="437" t="s">
        <v>15</v>
      </c>
      <c r="C19" s="448"/>
      <c r="D19" s="7" t="s">
        <v>9</v>
      </c>
      <c r="E19" s="8"/>
      <c r="F19" s="8"/>
      <c r="G19" s="8"/>
      <c r="H19" s="8"/>
      <c r="I19" s="8"/>
      <c r="J19" s="8"/>
      <c r="K19" s="8"/>
      <c r="L19" s="8"/>
      <c r="M19" s="8"/>
      <c r="N19" s="8"/>
      <c r="O19" s="8"/>
      <c r="P19" s="8"/>
      <c r="Q19" s="9">
        <f>ROUND(SUM(E19:P19)/12,0)</f>
        <v>0</v>
      </c>
    </row>
    <row r="20" spans="1:17" ht="17.25" customHeight="1" thickBot="1">
      <c r="B20" s="449"/>
      <c r="C20" s="450"/>
      <c r="D20" s="14" t="s">
        <v>10</v>
      </c>
      <c r="E20" s="15"/>
      <c r="F20" s="16" t="str">
        <f>IFERROR(F19/$E$19,"")</f>
        <v/>
      </c>
      <c r="G20" s="16" t="str">
        <f t="shared" ref="G20:P20" si="4">IFERROR(G19/$E$19,"")</f>
        <v/>
      </c>
      <c r="H20" s="16" t="str">
        <f t="shared" si="4"/>
        <v/>
      </c>
      <c r="I20" s="16" t="str">
        <f t="shared" si="4"/>
        <v/>
      </c>
      <c r="J20" s="16" t="str">
        <f t="shared" si="4"/>
        <v/>
      </c>
      <c r="K20" s="16" t="str">
        <f t="shared" si="4"/>
        <v/>
      </c>
      <c r="L20" s="16" t="str">
        <f t="shared" si="4"/>
        <v/>
      </c>
      <c r="M20" s="16" t="str">
        <f t="shared" si="4"/>
        <v/>
      </c>
      <c r="N20" s="16" t="str">
        <f t="shared" si="4"/>
        <v/>
      </c>
      <c r="O20" s="16" t="str">
        <f t="shared" si="4"/>
        <v/>
      </c>
      <c r="P20" s="16" t="str">
        <f t="shared" si="4"/>
        <v/>
      </c>
      <c r="Q20" s="17"/>
    </row>
    <row r="21" spans="1:17" ht="17.25" customHeight="1" thickTop="1" thickBot="1">
      <c r="B21" s="451" t="s">
        <v>16</v>
      </c>
      <c r="C21" s="452"/>
      <c r="D21" s="18"/>
      <c r="E21" s="19">
        <f>SUM(E11,E13,E17,E19)</f>
        <v>0</v>
      </c>
      <c r="F21" s="19"/>
      <c r="G21" s="19"/>
      <c r="H21" s="19"/>
      <c r="I21" s="19"/>
      <c r="J21" s="19"/>
      <c r="K21" s="19"/>
      <c r="L21" s="19"/>
      <c r="M21" s="19"/>
      <c r="N21" s="19"/>
      <c r="O21" s="19"/>
      <c r="P21" s="19"/>
      <c r="Q21" s="20">
        <f>SUM(Q11,Q13,Q17,Q19)</f>
        <v>0</v>
      </c>
    </row>
    <row r="22" spans="1:17" ht="17.25" customHeight="1">
      <c r="B22" s="3"/>
      <c r="C22" s="3"/>
      <c r="D22" s="3"/>
      <c r="F22" s="21"/>
      <c r="G22" s="21"/>
      <c r="H22" s="21"/>
      <c r="I22" s="21"/>
      <c r="J22" s="21"/>
      <c r="K22" s="21"/>
      <c r="L22" s="21"/>
      <c r="M22" s="21"/>
      <c r="N22" s="21"/>
      <c r="O22" s="21"/>
      <c r="P22" s="21"/>
    </row>
    <row r="23" spans="1:17" ht="17.25" customHeight="1">
      <c r="B23" s="3"/>
      <c r="C23" s="3"/>
      <c r="D23" s="3"/>
      <c r="F23" s="21"/>
      <c r="G23" s="21"/>
      <c r="H23" s="21"/>
      <c r="I23" s="21"/>
      <c r="J23" s="21"/>
      <c r="K23" s="21"/>
      <c r="L23" s="21"/>
      <c r="M23" s="21"/>
      <c r="N23" s="21"/>
      <c r="O23" s="21"/>
      <c r="P23" s="21"/>
    </row>
    <row r="24" spans="1:17" ht="17.25" customHeight="1" thickBot="1">
      <c r="A24" s="5" t="s">
        <v>17</v>
      </c>
      <c r="E24" s="22"/>
    </row>
    <row r="25" spans="1:17" ht="17.25" customHeight="1">
      <c r="B25" s="453" t="s">
        <v>18</v>
      </c>
      <c r="C25" s="454"/>
      <c r="D25" s="455"/>
      <c r="E25" s="23">
        <v>4</v>
      </c>
      <c r="F25" s="24">
        <v>5</v>
      </c>
      <c r="G25" s="6">
        <v>6</v>
      </c>
      <c r="H25" s="25">
        <v>7</v>
      </c>
      <c r="I25" s="24">
        <v>8</v>
      </c>
      <c r="J25" s="6">
        <v>9</v>
      </c>
      <c r="K25" s="6">
        <v>10</v>
      </c>
      <c r="L25" s="6">
        <v>11</v>
      </c>
      <c r="M25" s="6">
        <v>12</v>
      </c>
      <c r="N25" s="6">
        <v>1</v>
      </c>
      <c r="O25" s="6">
        <v>2</v>
      </c>
      <c r="P25" s="26">
        <v>3</v>
      </c>
      <c r="Q25" s="459" t="s">
        <v>6</v>
      </c>
    </row>
    <row r="26" spans="1:17" ht="17.25" customHeight="1">
      <c r="B26" s="456"/>
      <c r="C26" s="457"/>
      <c r="D26" s="458"/>
      <c r="E26" s="461" t="s">
        <v>7</v>
      </c>
      <c r="F26" s="462"/>
      <c r="G26" s="462"/>
      <c r="H26" s="463"/>
      <c r="I26" s="464" t="s">
        <v>19</v>
      </c>
      <c r="J26" s="464"/>
      <c r="K26" s="464"/>
      <c r="L26" s="464"/>
      <c r="M26" s="464"/>
      <c r="N26" s="464"/>
      <c r="O26" s="464"/>
      <c r="P26" s="465"/>
      <c r="Q26" s="460"/>
    </row>
    <row r="27" spans="1:17" ht="17.25" customHeight="1">
      <c r="B27" s="435" t="s">
        <v>8</v>
      </c>
      <c r="C27" s="436"/>
      <c r="D27" s="27" t="s">
        <v>9</v>
      </c>
      <c r="E27" s="28"/>
      <c r="F27" s="29"/>
      <c r="G27" s="30"/>
      <c r="H27" s="31"/>
      <c r="I27" s="32" t="str">
        <f>IFERROR($E$27*I12,"")</f>
        <v/>
      </c>
      <c r="J27" s="33" t="str">
        <f t="shared" ref="J27:P27" si="5">IFERROR($E$27*J12,"")</f>
        <v/>
      </c>
      <c r="K27" s="33" t="str">
        <f t="shared" si="5"/>
        <v/>
      </c>
      <c r="L27" s="33" t="str">
        <f t="shared" si="5"/>
        <v/>
      </c>
      <c r="M27" s="33" t="str">
        <f t="shared" si="5"/>
        <v/>
      </c>
      <c r="N27" s="33" t="str">
        <f t="shared" si="5"/>
        <v/>
      </c>
      <c r="O27" s="33" t="str">
        <f t="shared" si="5"/>
        <v/>
      </c>
      <c r="P27" s="34" t="str">
        <f t="shared" si="5"/>
        <v/>
      </c>
      <c r="Q27" s="35">
        <f>ROUND(SUM(E27:P27)/12,0)</f>
        <v>0</v>
      </c>
    </row>
    <row r="28" spans="1:17" ht="17.25" customHeight="1">
      <c r="B28" s="441" t="s">
        <v>12</v>
      </c>
      <c r="C28" s="442"/>
      <c r="D28" s="36" t="s">
        <v>9</v>
      </c>
      <c r="E28" s="28"/>
      <c r="F28" s="29"/>
      <c r="G28" s="30"/>
      <c r="H28" s="31"/>
      <c r="I28" s="32" t="str">
        <f>IFERROR($E$28*I14,"")</f>
        <v/>
      </c>
      <c r="J28" s="33" t="str">
        <f t="shared" ref="J28:P28" si="6">IFERROR($E$28*J14,"")</f>
        <v/>
      </c>
      <c r="K28" s="33" t="str">
        <f t="shared" si="6"/>
        <v/>
      </c>
      <c r="L28" s="33" t="str">
        <f t="shared" si="6"/>
        <v/>
      </c>
      <c r="M28" s="33" t="str">
        <f t="shared" si="6"/>
        <v/>
      </c>
      <c r="N28" s="33" t="str">
        <f t="shared" si="6"/>
        <v/>
      </c>
      <c r="O28" s="33" t="str">
        <f t="shared" si="6"/>
        <v/>
      </c>
      <c r="P28" s="34" t="str">
        <f t="shared" si="6"/>
        <v/>
      </c>
      <c r="Q28" s="35">
        <f>ROUND(SUM(E28:P28)/12,0)</f>
        <v>0</v>
      </c>
    </row>
    <row r="29" spans="1:17" ht="25.5" customHeight="1">
      <c r="B29" s="37"/>
      <c r="C29" s="38" t="s">
        <v>20</v>
      </c>
      <c r="D29" s="27" t="s">
        <v>9</v>
      </c>
      <c r="E29" s="28"/>
      <c r="F29" s="29"/>
      <c r="G29" s="30"/>
      <c r="H29" s="31"/>
      <c r="I29" s="32" t="str">
        <f>IFERROR($E$29*I16,"")</f>
        <v/>
      </c>
      <c r="J29" s="33" t="str">
        <f t="shared" ref="J29:P29" si="7">IFERROR($E$29*J16,"")</f>
        <v/>
      </c>
      <c r="K29" s="33" t="str">
        <f t="shared" si="7"/>
        <v/>
      </c>
      <c r="L29" s="33" t="str">
        <f t="shared" si="7"/>
        <v/>
      </c>
      <c r="M29" s="33" t="str">
        <f t="shared" si="7"/>
        <v/>
      </c>
      <c r="N29" s="33" t="str">
        <f t="shared" si="7"/>
        <v/>
      </c>
      <c r="O29" s="33" t="str">
        <f t="shared" si="7"/>
        <v/>
      </c>
      <c r="P29" s="34" t="str">
        <f t="shared" si="7"/>
        <v/>
      </c>
      <c r="Q29" s="35">
        <f>ROUND(SUM(E29:P29)/12,0)</f>
        <v>0</v>
      </c>
    </row>
    <row r="30" spans="1:17" ht="17.25" customHeight="1">
      <c r="B30" s="435" t="s">
        <v>14</v>
      </c>
      <c r="C30" s="436"/>
      <c r="D30" s="27" t="s">
        <v>9</v>
      </c>
      <c r="E30" s="28"/>
      <c r="F30" s="29"/>
      <c r="G30" s="30"/>
      <c r="H30" s="31"/>
      <c r="I30" s="32" t="str">
        <f>IFERROR($E$30*I18,"")</f>
        <v/>
      </c>
      <c r="J30" s="33" t="str">
        <f t="shared" ref="J30:P30" si="8">IFERROR($E$30*J18,"")</f>
        <v/>
      </c>
      <c r="K30" s="33" t="str">
        <f t="shared" si="8"/>
        <v/>
      </c>
      <c r="L30" s="33" t="str">
        <f t="shared" si="8"/>
        <v/>
      </c>
      <c r="M30" s="33" t="str">
        <f t="shared" si="8"/>
        <v/>
      </c>
      <c r="N30" s="33" t="str">
        <f t="shared" si="8"/>
        <v/>
      </c>
      <c r="O30" s="33" t="str">
        <f t="shared" si="8"/>
        <v/>
      </c>
      <c r="P30" s="34" t="str">
        <f t="shared" si="8"/>
        <v/>
      </c>
      <c r="Q30" s="35">
        <f>ROUND(SUM(E30:P30)/12,0)</f>
        <v>0</v>
      </c>
    </row>
    <row r="31" spans="1:17" ht="17.25" customHeight="1" thickBot="1">
      <c r="B31" s="433" t="s">
        <v>15</v>
      </c>
      <c r="C31" s="434"/>
      <c r="D31" s="39" t="s">
        <v>9</v>
      </c>
      <c r="E31" s="40"/>
      <c r="F31" s="41"/>
      <c r="G31" s="42"/>
      <c r="H31" s="43"/>
      <c r="I31" s="44" t="str">
        <f>IFERROR($E$31*I20,"")</f>
        <v/>
      </c>
      <c r="J31" s="45" t="str">
        <f t="shared" ref="J31:P31" si="9">IFERROR($E$31*J20,"")</f>
        <v/>
      </c>
      <c r="K31" s="45" t="str">
        <f t="shared" si="9"/>
        <v/>
      </c>
      <c r="L31" s="45" t="str">
        <f t="shared" si="9"/>
        <v/>
      </c>
      <c r="M31" s="45" t="str">
        <f t="shared" si="9"/>
        <v/>
      </c>
      <c r="N31" s="45" t="str">
        <f t="shared" si="9"/>
        <v/>
      </c>
      <c r="O31" s="45" t="str">
        <f t="shared" si="9"/>
        <v/>
      </c>
      <c r="P31" s="46" t="str">
        <f t="shared" si="9"/>
        <v/>
      </c>
      <c r="Q31" s="47">
        <f>ROUND(SUM(E31:P31)/12,0)</f>
        <v>0</v>
      </c>
    </row>
    <row r="32" spans="1:17" ht="17.25" customHeight="1" thickTop="1" thickBot="1">
      <c r="B32" s="469" t="s">
        <v>16</v>
      </c>
      <c r="C32" s="470"/>
      <c r="D32" s="48"/>
      <c r="E32" s="49">
        <f>SUM(E27,E28,E30,E31)</f>
        <v>0</v>
      </c>
      <c r="F32" s="50">
        <f t="shared" ref="F32:H32" si="10">SUM(F27,F28,F30,F31)</f>
        <v>0</v>
      </c>
      <c r="G32" s="50">
        <f t="shared" si="10"/>
        <v>0</v>
      </c>
      <c r="H32" s="51">
        <f t="shared" si="10"/>
        <v>0</v>
      </c>
      <c r="I32" s="52"/>
      <c r="J32" s="53"/>
      <c r="K32" s="53"/>
      <c r="L32" s="53"/>
      <c r="M32" s="53"/>
      <c r="N32" s="53"/>
      <c r="O32" s="53"/>
      <c r="P32" s="54"/>
      <c r="Q32" s="55">
        <f>SUM(Q27,Q28,Q30,Q31)</f>
        <v>0</v>
      </c>
    </row>
    <row r="33" spans="1:17" ht="17.25" customHeight="1">
      <c r="B33" s="56" t="s">
        <v>21</v>
      </c>
    </row>
    <row r="34" spans="1:17" ht="17.25" customHeight="1"/>
    <row r="35" spans="1:17" ht="17.25" customHeight="1"/>
    <row r="36" spans="1:17" ht="17.25" customHeight="1"/>
    <row r="37" spans="1:17" ht="17.25" customHeight="1"/>
    <row r="38" spans="1:17" ht="17.25" customHeight="1" thickBot="1">
      <c r="A38" s="57" t="s">
        <v>22</v>
      </c>
      <c r="E38" s="22"/>
    </row>
    <row r="39" spans="1:17" ht="17.25" customHeight="1">
      <c r="B39" s="471" t="str">
        <f>B25</f>
        <v>６年度</v>
      </c>
      <c r="C39" s="472"/>
      <c r="D39" s="473"/>
      <c r="E39" s="23">
        <v>4</v>
      </c>
      <c r="F39" s="24">
        <v>5</v>
      </c>
      <c r="G39" s="6">
        <v>6</v>
      </c>
      <c r="H39" s="26">
        <v>7</v>
      </c>
      <c r="I39" s="23">
        <v>8</v>
      </c>
      <c r="J39" s="6">
        <v>9</v>
      </c>
      <c r="K39" s="6">
        <v>10</v>
      </c>
      <c r="L39" s="6">
        <v>11</v>
      </c>
      <c r="M39" s="6">
        <v>12</v>
      </c>
      <c r="N39" s="6">
        <v>1</v>
      </c>
      <c r="O39" s="6">
        <v>2</v>
      </c>
      <c r="P39" s="25">
        <v>3</v>
      </c>
      <c r="Q39" s="459" t="s">
        <v>6</v>
      </c>
    </row>
    <row r="40" spans="1:17" ht="17.25" customHeight="1">
      <c r="B40" s="474"/>
      <c r="C40" s="475"/>
      <c r="D40" s="476"/>
      <c r="E40" s="461" t="s">
        <v>7</v>
      </c>
      <c r="F40" s="462"/>
      <c r="G40" s="462"/>
      <c r="H40" s="463"/>
      <c r="I40" s="477" t="s">
        <v>23</v>
      </c>
      <c r="J40" s="464"/>
      <c r="K40" s="464"/>
      <c r="L40" s="464"/>
      <c r="M40" s="464"/>
      <c r="N40" s="464"/>
      <c r="O40" s="464"/>
      <c r="P40" s="465"/>
      <c r="Q40" s="460"/>
    </row>
    <row r="41" spans="1:17" ht="17.25" customHeight="1">
      <c r="B41" s="435" t="s">
        <v>8</v>
      </c>
      <c r="C41" s="436"/>
      <c r="D41" s="27" t="s">
        <v>9</v>
      </c>
      <c r="E41" s="58"/>
      <c r="F41" s="59"/>
      <c r="G41" s="59"/>
      <c r="H41" s="60"/>
      <c r="I41" s="58"/>
      <c r="J41" s="59"/>
      <c r="K41" s="59"/>
      <c r="L41" s="59"/>
      <c r="M41" s="59"/>
      <c r="N41" s="59"/>
      <c r="O41" s="59"/>
      <c r="P41" s="60"/>
      <c r="Q41" s="35">
        <f>ROUND(SUM(E41:P41)/12,0)</f>
        <v>0</v>
      </c>
    </row>
    <row r="42" spans="1:17" ht="17.25" customHeight="1">
      <c r="B42" s="441" t="s">
        <v>12</v>
      </c>
      <c r="C42" s="442"/>
      <c r="D42" s="27" t="s">
        <v>9</v>
      </c>
      <c r="E42" s="58"/>
      <c r="F42" s="59"/>
      <c r="G42" s="59"/>
      <c r="H42" s="60"/>
      <c r="I42" s="58"/>
      <c r="J42" s="59"/>
      <c r="K42" s="59"/>
      <c r="L42" s="59"/>
      <c r="M42" s="59"/>
      <c r="N42" s="59"/>
      <c r="O42" s="59"/>
      <c r="P42" s="60"/>
      <c r="Q42" s="35">
        <f>ROUND(SUM(E42:P42)/12,0)</f>
        <v>0</v>
      </c>
    </row>
    <row r="43" spans="1:17" ht="25.5" customHeight="1">
      <c r="B43" s="37"/>
      <c r="C43" s="38" t="s">
        <v>20</v>
      </c>
      <c r="D43" s="27" t="s">
        <v>9</v>
      </c>
      <c r="E43" s="58"/>
      <c r="F43" s="59"/>
      <c r="G43" s="59"/>
      <c r="H43" s="60"/>
      <c r="I43" s="58"/>
      <c r="J43" s="59"/>
      <c r="K43" s="59"/>
      <c r="L43" s="59"/>
      <c r="M43" s="59"/>
      <c r="N43" s="59"/>
      <c r="O43" s="59"/>
      <c r="P43" s="60"/>
      <c r="Q43" s="35">
        <f>ROUND(SUM(E43:P43)/12,0)</f>
        <v>0</v>
      </c>
    </row>
    <row r="44" spans="1:17" ht="17.25" customHeight="1">
      <c r="B44" s="435" t="s">
        <v>14</v>
      </c>
      <c r="C44" s="436"/>
      <c r="D44" s="27" t="s">
        <v>9</v>
      </c>
      <c r="E44" s="58"/>
      <c r="F44" s="59"/>
      <c r="G44" s="59"/>
      <c r="H44" s="60"/>
      <c r="I44" s="58"/>
      <c r="J44" s="59"/>
      <c r="K44" s="59"/>
      <c r="L44" s="59"/>
      <c r="M44" s="59"/>
      <c r="N44" s="59"/>
      <c r="O44" s="59"/>
      <c r="P44" s="60"/>
      <c r="Q44" s="35">
        <f>ROUND(SUM(E44:P44)/12,0)</f>
        <v>0</v>
      </c>
    </row>
    <row r="45" spans="1:17" ht="17.25" customHeight="1" thickBot="1">
      <c r="B45" s="433" t="s">
        <v>15</v>
      </c>
      <c r="C45" s="434"/>
      <c r="D45" s="39" t="s">
        <v>9</v>
      </c>
      <c r="E45" s="61"/>
      <c r="F45" s="62"/>
      <c r="G45" s="62"/>
      <c r="H45" s="63"/>
      <c r="I45" s="61"/>
      <c r="J45" s="62"/>
      <c r="K45" s="62"/>
      <c r="L45" s="62"/>
      <c r="M45" s="62"/>
      <c r="N45" s="62"/>
      <c r="O45" s="62"/>
      <c r="P45" s="63"/>
      <c r="Q45" s="47">
        <f>ROUND(SUM(E45:P45)/12,0)</f>
        <v>0</v>
      </c>
    </row>
    <row r="46" spans="1:17" ht="17.25" customHeight="1" thickTop="1" thickBot="1">
      <c r="B46" s="451" t="s">
        <v>16</v>
      </c>
      <c r="C46" s="452"/>
      <c r="D46" s="48"/>
      <c r="E46" s="72">
        <f>SUM(E41,E42,E44,E45)</f>
        <v>0</v>
      </c>
      <c r="F46" s="66">
        <f>SUM(F41,F42,F44,F45)</f>
        <v>0</v>
      </c>
      <c r="G46" s="66">
        <f t="shared" ref="G46:H46" si="11">SUM(G41,G42,G44,G45)</f>
        <v>0</v>
      </c>
      <c r="H46" s="67">
        <f t="shared" si="11"/>
        <v>0</v>
      </c>
      <c r="I46" s="19"/>
      <c r="J46" s="19"/>
      <c r="K46" s="19"/>
      <c r="L46" s="19"/>
      <c r="M46" s="19"/>
      <c r="N46" s="19"/>
      <c r="O46" s="19"/>
      <c r="P46" s="68"/>
      <c r="Q46" s="55">
        <f>SUM(Q41,Q42,Q44,Q45)</f>
        <v>0</v>
      </c>
    </row>
    <row r="47" spans="1:17" ht="17.25" customHeight="1">
      <c r="B47" s="56" t="s">
        <v>21</v>
      </c>
      <c r="E47" s="69"/>
      <c r="F47" s="69"/>
      <c r="G47" s="69"/>
      <c r="H47" s="69"/>
      <c r="I47" s="69"/>
      <c r="J47" s="69"/>
      <c r="K47" s="69"/>
      <c r="L47" s="69"/>
      <c r="M47" s="69"/>
      <c r="N47" s="69"/>
      <c r="O47" s="69"/>
      <c r="P47" s="69"/>
      <c r="Q47" s="69"/>
    </row>
    <row r="48" spans="1:17" ht="17.25" customHeight="1">
      <c r="E48" s="69"/>
      <c r="F48" s="69"/>
      <c r="G48" s="69"/>
      <c r="H48" s="69"/>
      <c r="I48" s="69"/>
      <c r="J48" s="69"/>
      <c r="K48" s="69"/>
      <c r="L48" s="69"/>
      <c r="M48" s="69"/>
      <c r="N48" s="69"/>
      <c r="O48" s="69"/>
      <c r="P48" s="69"/>
      <c r="Q48" s="69"/>
    </row>
    <row r="49" spans="2:17" ht="17.25" customHeight="1" thickBot="1">
      <c r="B49" s="70" t="s">
        <v>24</v>
      </c>
      <c r="C49" s="71"/>
    </row>
    <row r="50" spans="2:17" ht="94.5" customHeight="1" thickBot="1">
      <c r="B50" s="466" t="s">
        <v>25</v>
      </c>
      <c r="C50" s="467"/>
      <c r="D50" s="467"/>
      <c r="E50" s="467"/>
      <c r="F50" s="467"/>
      <c r="G50" s="467"/>
      <c r="H50" s="467"/>
      <c r="I50" s="467"/>
      <c r="J50" s="467"/>
      <c r="K50" s="467"/>
      <c r="L50" s="467"/>
      <c r="M50" s="467"/>
      <c r="N50" s="467"/>
      <c r="O50" s="467"/>
      <c r="P50" s="467"/>
      <c r="Q50" s="468"/>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2J7iPbWmsOj4aQ0XANd1GW01lZWjW5H8ZZ/zRO28cCeR4ZzTjn+UrJFgks9PAIqib5qPY4M4dOySbqh9DVrr2A==" saltValue="GoLc9ZUcWyGNe7rBHGQ67Q==" spinCount="100000" sheet="1" objects="1" scenarios="1"/>
  <mergeCells count="32">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 ref="B45:C45"/>
    <mergeCell ref="B27:C27"/>
    <mergeCell ref="B11:C12"/>
    <mergeCell ref="B13:C14"/>
    <mergeCell ref="B15:B16"/>
    <mergeCell ref="C15:C16"/>
    <mergeCell ref="B17:C18"/>
    <mergeCell ref="B19:C20"/>
    <mergeCell ref="B21:C21"/>
    <mergeCell ref="B25:D26"/>
    <mergeCell ref="A1:Q1"/>
    <mergeCell ref="H3:L3"/>
    <mergeCell ref="M3:Q3"/>
    <mergeCell ref="B9:D10"/>
    <mergeCell ref="Q9:Q10"/>
    <mergeCell ref="E10:P10"/>
  </mergeCells>
  <phoneticPr fontId="3"/>
  <pageMargins left="0.61" right="0.2" top="0.55118110236220474" bottom="0.19685039370078741"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E7A7D-5844-456A-8CB2-256480EB778B}">
  <sheetPr>
    <tabColor rgb="FFFFFF00"/>
  </sheetPr>
  <dimension ref="A1:L116"/>
  <sheetViews>
    <sheetView view="pageBreakPreview" zoomScale="80" zoomScaleNormal="70" zoomScaleSheetLayoutView="80" workbookViewId="0"/>
  </sheetViews>
  <sheetFormatPr defaultColWidth="9" defaultRowHeight="18.75"/>
  <cols>
    <col min="1" max="1" width="2.875" style="78" customWidth="1"/>
    <col min="2" max="2" width="3" style="76" customWidth="1"/>
    <col min="3" max="3" width="12.125" style="76" customWidth="1"/>
    <col min="4" max="4" width="20.625" style="76" customWidth="1"/>
    <col min="5" max="5" width="10" style="76" customWidth="1"/>
    <col min="6" max="6" width="10" style="77" customWidth="1"/>
    <col min="7" max="7" width="10.625" style="77" customWidth="1"/>
    <col min="8" max="8" width="13.125" style="77" customWidth="1"/>
    <col min="9" max="9" width="10" style="77" customWidth="1"/>
    <col min="10" max="10" width="10" style="78" customWidth="1"/>
    <col min="11" max="11" width="16" style="78" customWidth="1"/>
    <col min="12" max="12" width="13.125" style="78" customWidth="1"/>
    <col min="13" max="16384" width="9" style="78"/>
  </cols>
  <sheetData>
    <row r="1" spans="1:12" s="75" customFormat="1" ht="23.25" customHeight="1">
      <c r="A1" s="73" t="s">
        <v>27</v>
      </c>
      <c r="B1" s="73"/>
      <c r="C1" s="73"/>
      <c r="D1" s="73"/>
      <c r="E1" s="73"/>
      <c r="F1" s="74"/>
      <c r="G1" s="74"/>
      <c r="H1" s="74"/>
      <c r="I1" s="74"/>
    </row>
    <row r="2" spans="1:12" ht="19.5" customHeight="1" thickBot="1">
      <c r="A2" s="76"/>
    </row>
    <row r="3" spans="1:12" ht="19.5" customHeight="1" thickBot="1">
      <c r="A3" s="76"/>
      <c r="C3" s="480" t="s">
        <v>1</v>
      </c>
      <c r="D3" s="480"/>
      <c r="E3" s="481"/>
      <c r="F3" s="482"/>
      <c r="G3" s="482"/>
      <c r="H3" s="483"/>
    </row>
    <row r="4" spans="1:12" ht="19.5" customHeight="1">
      <c r="A4" s="76"/>
      <c r="E4" s="79"/>
      <c r="F4" s="79"/>
      <c r="G4" s="79"/>
      <c r="H4" s="79"/>
    </row>
    <row r="5" spans="1:12" ht="19.5" customHeight="1" thickBot="1">
      <c r="A5" s="80" t="s">
        <v>28</v>
      </c>
      <c r="E5" s="79"/>
      <c r="F5" s="79"/>
      <c r="G5" s="79"/>
      <c r="H5" s="79"/>
    </row>
    <row r="6" spans="1:12" ht="19.5" customHeight="1" thickBot="1">
      <c r="A6" s="80"/>
      <c r="B6" s="81"/>
      <c r="C6" s="82"/>
      <c r="D6" s="82"/>
      <c r="E6" s="83" t="s">
        <v>29</v>
      </c>
      <c r="F6" s="84" t="s">
        <v>30</v>
      </c>
      <c r="G6" s="79"/>
      <c r="H6" s="79"/>
      <c r="I6" s="79"/>
      <c r="J6" s="84" t="s">
        <v>30</v>
      </c>
    </row>
    <row r="7" spans="1:12" ht="37.5" customHeight="1" thickBot="1">
      <c r="A7" s="80"/>
      <c r="B7" s="484" t="s">
        <v>31</v>
      </c>
      <c r="C7" s="485"/>
      <c r="D7" s="485"/>
      <c r="E7" s="85"/>
      <c r="F7" s="86" t="s">
        <v>33</v>
      </c>
      <c r="G7" s="79"/>
      <c r="H7" s="79"/>
      <c r="I7" s="79"/>
      <c r="J7" s="87" t="str">
        <f>IF(E7="あり","分園分を記入","入力不要")</f>
        <v>入力不要</v>
      </c>
    </row>
    <row r="8" spans="1:12" ht="19.5" customHeight="1" thickBot="1">
      <c r="A8" s="80"/>
      <c r="B8" s="484" t="s">
        <v>34</v>
      </c>
      <c r="C8" s="485"/>
      <c r="D8" s="485"/>
      <c r="E8" s="485"/>
      <c r="F8" s="88"/>
      <c r="G8" s="79"/>
      <c r="H8" s="79"/>
      <c r="I8" s="79"/>
      <c r="J8" s="88"/>
    </row>
    <row r="9" spans="1:12" ht="19.5" customHeight="1" thickBot="1">
      <c r="A9" s="80"/>
      <c r="B9" s="486" t="s">
        <v>35</v>
      </c>
      <c r="C9" s="487"/>
      <c r="D9" s="487"/>
      <c r="E9" s="487"/>
      <c r="F9" s="89">
        <f>F10+F11+F12+F13</f>
        <v>0</v>
      </c>
      <c r="H9" s="79"/>
      <c r="I9" s="79"/>
      <c r="J9" s="89">
        <f>J10+J11+J12+J13</f>
        <v>0</v>
      </c>
    </row>
    <row r="10" spans="1:12" ht="19.5" customHeight="1">
      <c r="A10" s="80"/>
      <c r="B10" s="90"/>
      <c r="C10" s="478" t="s">
        <v>36</v>
      </c>
      <c r="D10" s="479"/>
      <c r="E10" s="91"/>
      <c r="F10" s="92">
        <f>【保育所】児童数!Q27</f>
        <v>0</v>
      </c>
      <c r="G10" s="79"/>
      <c r="H10" s="79"/>
      <c r="I10" s="79"/>
      <c r="J10" s="92">
        <f>'【保育所】児童数 (分園)'!Q27</f>
        <v>0</v>
      </c>
    </row>
    <row r="11" spans="1:12" ht="19.5" customHeight="1">
      <c r="A11" s="80"/>
      <c r="B11" s="90"/>
      <c r="C11" s="478" t="s">
        <v>37</v>
      </c>
      <c r="D11" s="479"/>
      <c r="E11" s="91"/>
      <c r="F11" s="93">
        <f>【保育所】児童数!Q28</f>
        <v>0</v>
      </c>
      <c r="G11" s="79"/>
      <c r="H11" s="79"/>
      <c r="I11" s="79"/>
      <c r="J11" s="93">
        <f>'【保育所】児童数 (分園)'!Q28</f>
        <v>0</v>
      </c>
    </row>
    <row r="12" spans="1:12" ht="19.5" customHeight="1">
      <c r="A12" s="80"/>
      <c r="B12" s="90"/>
      <c r="C12" s="479" t="s">
        <v>38</v>
      </c>
      <c r="D12" s="488"/>
      <c r="E12" s="91"/>
      <c r="F12" s="93">
        <f>【保育所】児童数!Q30</f>
        <v>0</v>
      </c>
      <c r="G12" s="79"/>
      <c r="H12" s="79"/>
      <c r="I12" s="79"/>
      <c r="J12" s="93">
        <f>'【保育所】児童数 (分園)'!Q30</f>
        <v>0</v>
      </c>
    </row>
    <row r="13" spans="1:12" ht="19.5" customHeight="1" thickBot="1">
      <c r="A13" s="76"/>
      <c r="B13" s="94"/>
      <c r="C13" s="489" t="s">
        <v>15</v>
      </c>
      <c r="D13" s="490"/>
      <c r="E13" s="95"/>
      <c r="F13" s="96">
        <f>【保育所】児童数!Q31</f>
        <v>0</v>
      </c>
      <c r="G13" s="79"/>
      <c r="H13" s="79"/>
      <c r="J13" s="96">
        <f>'【保育所】児童数 (分園)'!Q31</f>
        <v>0</v>
      </c>
    </row>
    <row r="14" spans="1:12" ht="42.75" customHeight="1">
      <c r="A14" s="76"/>
      <c r="B14" s="97" t="s">
        <v>39</v>
      </c>
      <c r="C14" s="491" t="s">
        <v>40</v>
      </c>
      <c r="D14" s="491"/>
      <c r="E14" s="491"/>
      <c r="F14" s="491"/>
      <c r="G14" s="491"/>
      <c r="H14" s="491"/>
      <c r="I14" s="491"/>
      <c r="J14" s="491"/>
      <c r="K14" s="491"/>
      <c r="L14" s="491"/>
    </row>
    <row r="15" spans="1:12" ht="19.5" customHeight="1">
      <c r="A15" s="76"/>
      <c r="B15" s="98"/>
      <c r="C15" s="99"/>
      <c r="D15" s="99"/>
      <c r="E15" s="99"/>
      <c r="F15" s="99"/>
      <c r="G15" s="99"/>
      <c r="H15" s="99"/>
    </row>
    <row r="16" spans="1:12" ht="19.5" customHeight="1" thickBot="1">
      <c r="A16" s="80" t="s">
        <v>41</v>
      </c>
    </row>
    <row r="17" spans="1:12" ht="19.5" customHeight="1" thickBot="1">
      <c r="A17" s="80"/>
      <c r="E17" s="492" t="s">
        <v>42</v>
      </c>
      <c r="F17" s="493"/>
      <c r="G17" s="493"/>
      <c r="H17" s="494"/>
      <c r="I17" s="495" t="str">
        <f>IF(E7="あり","分園分","選択不要")</f>
        <v>選択不要</v>
      </c>
      <c r="J17" s="496"/>
      <c r="K17" s="496"/>
      <c r="L17" s="497"/>
    </row>
    <row r="18" spans="1:12" ht="33" customHeight="1">
      <c r="B18" s="81"/>
      <c r="C18" s="82"/>
      <c r="D18" s="82"/>
      <c r="E18" s="100" t="s">
        <v>43</v>
      </c>
      <c r="F18" s="101"/>
      <c r="G18" s="501" t="s">
        <v>44</v>
      </c>
      <c r="H18" s="502"/>
      <c r="I18" s="102" t="s">
        <v>43</v>
      </c>
      <c r="J18" s="103"/>
      <c r="K18" s="503" t="s">
        <v>44</v>
      </c>
      <c r="L18" s="504"/>
    </row>
    <row r="19" spans="1:12" ht="19.5" customHeight="1">
      <c r="B19" s="104" t="s">
        <v>45</v>
      </c>
      <c r="C19" s="82" t="s">
        <v>46</v>
      </c>
      <c r="D19" s="105"/>
      <c r="E19" s="106"/>
      <c r="F19" s="107"/>
      <c r="G19" s="108"/>
      <c r="H19" s="109"/>
      <c r="J19" s="110"/>
      <c r="K19" s="111"/>
      <c r="L19" s="112"/>
    </row>
    <row r="20" spans="1:12" ht="19.5" customHeight="1">
      <c r="B20" s="113"/>
      <c r="C20" s="114" t="s">
        <v>47</v>
      </c>
      <c r="D20" s="115"/>
      <c r="E20" s="116"/>
      <c r="F20" s="391">
        <f>F10</f>
        <v>0</v>
      </c>
      <c r="G20" s="394">
        <f>IF(E21="なし",F20*1/30,0)</f>
        <v>0</v>
      </c>
      <c r="H20" s="395">
        <f>ROUNDDOWN(G20,1)</f>
        <v>0</v>
      </c>
      <c r="I20" s="396"/>
      <c r="J20" s="391">
        <f>IF(E7="あり",J10,0)</f>
        <v>0</v>
      </c>
      <c r="K20" s="394">
        <f>IF(I21="なし",J20*1/30,0)</f>
        <v>0</v>
      </c>
      <c r="L20" s="395">
        <f t="shared" ref="L20:L25" si="0">ROUNDDOWN(K20,1)</f>
        <v>0</v>
      </c>
    </row>
    <row r="21" spans="1:12" ht="19.5" customHeight="1">
      <c r="B21" s="113"/>
      <c r="C21" s="114" t="s">
        <v>48</v>
      </c>
      <c r="D21" s="115"/>
      <c r="E21" s="120"/>
      <c r="F21" s="391"/>
      <c r="G21" s="394">
        <f>IF(E21="あり",F20*1/25,0)</f>
        <v>0</v>
      </c>
      <c r="H21" s="395">
        <f>ROUNDDOWN(G21,1)</f>
        <v>0</v>
      </c>
      <c r="I21" s="397">
        <f>E21</f>
        <v>0</v>
      </c>
      <c r="J21" s="391"/>
      <c r="K21" s="394">
        <f>IF(I21="あり",J20*1/25,0)</f>
        <v>0</v>
      </c>
      <c r="L21" s="395">
        <f t="shared" si="0"/>
        <v>0</v>
      </c>
    </row>
    <row r="22" spans="1:12" ht="19.5" customHeight="1">
      <c r="B22" s="113"/>
      <c r="C22" s="121" t="s">
        <v>49</v>
      </c>
      <c r="D22" s="122"/>
      <c r="E22" s="123"/>
      <c r="F22" s="392">
        <f>F11</f>
        <v>0</v>
      </c>
      <c r="G22" s="398">
        <f>IF(E23="なし",F22/20,0)</f>
        <v>0</v>
      </c>
      <c r="H22" s="399">
        <f>ROUNDDOWN(G22,1)</f>
        <v>0</v>
      </c>
      <c r="I22" s="397"/>
      <c r="J22" s="391">
        <f>IF(E7="あり",J11,0)</f>
        <v>0</v>
      </c>
      <c r="K22" s="398">
        <f>IF(I23="なし",J22*1/20,0)</f>
        <v>0</v>
      </c>
      <c r="L22" s="399">
        <f t="shared" si="0"/>
        <v>0</v>
      </c>
    </row>
    <row r="23" spans="1:12" ht="19.5" customHeight="1">
      <c r="B23" s="113"/>
      <c r="C23" s="121" t="s">
        <v>50</v>
      </c>
      <c r="D23" s="122"/>
      <c r="E23" s="120"/>
      <c r="F23" s="392"/>
      <c r="G23" s="398">
        <f>IF(E23="あり",F22/15,0)</f>
        <v>0</v>
      </c>
      <c r="H23" s="399">
        <f>ROUNDDOWN(G23,1)</f>
        <v>0</v>
      </c>
      <c r="I23" s="400">
        <f>E23</f>
        <v>0</v>
      </c>
      <c r="J23" s="392"/>
      <c r="K23" s="398">
        <f>IF(I23="あり",J22*1/15,0)</f>
        <v>0</v>
      </c>
      <c r="L23" s="399">
        <f t="shared" si="0"/>
        <v>0</v>
      </c>
    </row>
    <row r="24" spans="1:12" ht="19.5" customHeight="1">
      <c r="B24" s="113"/>
      <c r="C24" s="121" t="s">
        <v>38</v>
      </c>
      <c r="D24" s="122"/>
      <c r="E24" s="129"/>
      <c r="F24" s="392">
        <f>F12</f>
        <v>0</v>
      </c>
      <c r="G24" s="398">
        <f>F24*1/6</f>
        <v>0</v>
      </c>
      <c r="H24" s="399">
        <f>ROUNDDOWN(G24,1)</f>
        <v>0</v>
      </c>
      <c r="I24" s="401"/>
      <c r="J24" s="391">
        <f>IF(E7="あり",J12,0)</f>
        <v>0</v>
      </c>
      <c r="K24" s="398">
        <f>J24*1/6</f>
        <v>0</v>
      </c>
      <c r="L24" s="399">
        <f t="shared" si="0"/>
        <v>0</v>
      </c>
    </row>
    <row r="25" spans="1:12" ht="19.5" customHeight="1" thickBot="1">
      <c r="B25" s="113"/>
      <c r="C25" s="130" t="s">
        <v>15</v>
      </c>
      <c r="D25" s="131"/>
      <c r="E25" s="132"/>
      <c r="F25" s="393">
        <f>F13</f>
        <v>0</v>
      </c>
      <c r="G25" s="402">
        <f>F25*1/3</f>
        <v>0</v>
      </c>
      <c r="H25" s="403">
        <f>ROUNDDOWN(G25,1)</f>
        <v>0</v>
      </c>
      <c r="I25" s="404"/>
      <c r="J25" s="393">
        <f>IF(E7="あり",J13,0)</f>
        <v>0</v>
      </c>
      <c r="K25" s="402">
        <f>J25*1/3</f>
        <v>0</v>
      </c>
      <c r="L25" s="403">
        <f t="shared" si="0"/>
        <v>0</v>
      </c>
    </row>
    <row r="26" spans="1:12" ht="19.5" customHeight="1" thickTop="1">
      <c r="B26" s="136"/>
      <c r="C26" s="94" t="s">
        <v>51</v>
      </c>
      <c r="D26" s="136"/>
      <c r="E26" s="137"/>
      <c r="F26" s="138"/>
      <c r="G26" s="139"/>
      <c r="H26" s="140">
        <f>ROUND(SUM(H20:H25),0)</f>
        <v>0</v>
      </c>
      <c r="J26" s="141"/>
      <c r="K26" s="139"/>
      <c r="L26" s="140">
        <f>ROUND(SUM(L20:L25),0)</f>
        <v>0</v>
      </c>
    </row>
    <row r="27" spans="1:12" ht="19.5" customHeight="1">
      <c r="B27" s="142" t="s">
        <v>52</v>
      </c>
      <c r="C27" s="143" t="s">
        <v>53</v>
      </c>
      <c r="D27" s="105"/>
      <c r="E27" s="144" t="s">
        <v>32</v>
      </c>
      <c r="F27" s="107"/>
      <c r="G27" s="145"/>
      <c r="H27" s="146">
        <f>IF(E27="あり",1.4,0)</f>
        <v>0</v>
      </c>
      <c r="I27" s="147" t="s">
        <v>32</v>
      </c>
      <c r="J27" s="107"/>
      <c r="K27" s="145"/>
      <c r="L27" s="146">
        <f>IF(E7="あり",IF(I27="あり",1.4,0),0)</f>
        <v>0</v>
      </c>
    </row>
    <row r="28" spans="1:12" ht="19.5" customHeight="1">
      <c r="B28" s="142" t="s">
        <v>54</v>
      </c>
      <c r="C28" s="143" t="s">
        <v>55</v>
      </c>
      <c r="D28" s="105"/>
      <c r="E28" s="144" t="s">
        <v>32</v>
      </c>
      <c r="F28" s="107"/>
      <c r="G28" s="145"/>
      <c r="H28" s="146">
        <f>IF(E28="あり",1,0)</f>
        <v>0</v>
      </c>
      <c r="I28" s="505" t="str">
        <f>IF($E$7="あり","本園分で選択","－")</f>
        <v>－</v>
      </c>
      <c r="J28" s="506"/>
      <c r="K28" s="148"/>
      <c r="L28" s="149"/>
    </row>
    <row r="29" spans="1:12" ht="19.5" customHeight="1">
      <c r="B29" s="142" t="s">
        <v>56</v>
      </c>
      <c r="C29" s="143" t="s">
        <v>57</v>
      </c>
      <c r="D29" s="105"/>
      <c r="E29" s="144" t="s">
        <v>32</v>
      </c>
      <c r="F29" s="107"/>
      <c r="G29" s="145"/>
      <c r="H29" s="146">
        <f>IF(E29="あり",0.3,0)</f>
        <v>0</v>
      </c>
      <c r="I29" s="505" t="str">
        <f>IF($E$7="あり","本園分で選択","－")</f>
        <v>－</v>
      </c>
      <c r="J29" s="506"/>
      <c r="K29" s="148"/>
      <c r="L29" s="149"/>
    </row>
    <row r="30" spans="1:12" ht="19.5" customHeight="1" thickBot="1">
      <c r="B30" s="142" t="s">
        <v>58</v>
      </c>
      <c r="C30" s="143" t="s">
        <v>59</v>
      </c>
      <c r="D30" s="105"/>
      <c r="E30" s="144" t="s">
        <v>32</v>
      </c>
      <c r="F30" s="150"/>
      <c r="G30" s="145"/>
      <c r="H30" s="146">
        <f>IF(E30="あり",0.5,0)</f>
        <v>0</v>
      </c>
      <c r="I30" s="505" t="str">
        <f>IF($E$7="あり","本園分で選択","－")</f>
        <v>－</v>
      </c>
      <c r="J30" s="506"/>
      <c r="K30" s="148"/>
      <c r="L30" s="149"/>
    </row>
    <row r="31" spans="1:12" ht="19.5" customHeight="1" thickBot="1">
      <c r="B31" s="142" t="s">
        <v>60</v>
      </c>
      <c r="C31" s="143" t="s">
        <v>61</v>
      </c>
      <c r="D31" s="105"/>
      <c r="E31" s="151" t="s">
        <v>32</v>
      </c>
      <c r="F31" s="88"/>
      <c r="G31" s="145"/>
      <c r="H31" s="146">
        <f>IF(E31="あり",F31,0)</f>
        <v>0</v>
      </c>
      <c r="I31" s="505" t="str">
        <f>IF($E$7="あり","本園分で選択","－")</f>
        <v>－</v>
      </c>
      <c r="J31" s="506"/>
      <c r="K31" s="148"/>
      <c r="L31" s="149"/>
    </row>
    <row r="32" spans="1:12" ht="19.5" customHeight="1">
      <c r="B32" s="142" t="s">
        <v>62</v>
      </c>
      <c r="C32" s="485" t="s">
        <v>63</v>
      </c>
      <c r="D32" s="498"/>
      <c r="E32" s="144" t="s">
        <v>32</v>
      </c>
      <c r="F32" s="152"/>
      <c r="G32" s="145"/>
      <c r="H32" s="146">
        <f>IF(E32="あり",0.6,0)</f>
        <v>0</v>
      </c>
      <c r="I32" s="499" t="str">
        <f>IF($E$7="あり","本園分で選択","－")</f>
        <v>－</v>
      </c>
      <c r="J32" s="500"/>
      <c r="K32" s="153"/>
      <c r="L32" s="154"/>
    </row>
    <row r="33" spans="1:12" ht="19.5" customHeight="1" thickBot="1">
      <c r="B33" s="155" t="s">
        <v>64</v>
      </c>
      <c r="C33" s="156"/>
      <c r="D33" s="156"/>
      <c r="E33" s="157"/>
      <c r="F33" s="158"/>
      <c r="G33" s="159"/>
      <c r="H33" s="160">
        <f>IF(F8&lt;=40,1.5,IF(F8&lt;=90,2.5,IF(F8&lt;=150,2.3,IF(F8&gt;=151,3.3,0))))</f>
        <v>1.5</v>
      </c>
      <c r="I33" s="161"/>
      <c r="J33" s="162"/>
      <c r="K33" s="163"/>
      <c r="L33" s="164">
        <f>IF(E7="あり",IF(J8&lt;=40,1.5,IF(J8&lt;=90,2.5,IF(J8&lt;=150,2.3,IF(J8&gt;=151,3.3,0)))),0)</f>
        <v>0</v>
      </c>
    </row>
    <row r="34" spans="1:12" ht="19.5" customHeight="1" thickTop="1" thickBot="1">
      <c r="B34" s="165" t="s">
        <v>16</v>
      </c>
      <c r="C34" s="166"/>
      <c r="D34" s="166"/>
      <c r="E34" s="123"/>
      <c r="F34" s="167"/>
      <c r="G34" s="168"/>
      <c r="H34" s="169">
        <f>SUM(H33,H26,H27:H32)</f>
        <v>1.5</v>
      </c>
      <c r="J34" s="112"/>
      <c r="K34" s="111"/>
      <c r="L34" s="169">
        <f>SUM(L26,L27,,L33)</f>
        <v>0</v>
      </c>
    </row>
    <row r="35" spans="1:12" ht="19.5" customHeight="1" thickBot="1">
      <c r="B35" s="170" t="s">
        <v>65</v>
      </c>
      <c r="C35" s="171"/>
      <c r="D35" s="171"/>
      <c r="E35" s="172"/>
      <c r="F35" s="173"/>
      <c r="G35" s="174"/>
      <c r="H35" s="175">
        <f>ROUND(H34,0)</f>
        <v>2</v>
      </c>
      <c r="I35" s="176"/>
      <c r="J35" s="177"/>
      <c r="K35" s="178"/>
      <c r="L35" s="175">
        <f>ROUND(L34,0)</f>
        <v>0</v>
      </c>
    </row>
    <row r="36" spans="1:12" ht="19.5" customHeight="1">
      <c r="B36" s="166"/>
      <c r="C36" s="166"/>
      <c r="D36" s="166"/>
      <c r="G36" s="179"/>
      <c r="H36" s="180"/>
      <c r="I36" s="181"/>
    </row>
    <row r="37" spans="1:12" ht="19.5" customHeight="1" thickBot="1">
      <c r="A37" s="80" t="s">
        <v>66</v>
      </c>
      <c r="G37" s="182"/>
      <c r="H37" s="180"/>
      <c r="I37" s="181"/>
    </row>
    <row r="38" spans="1:12" ht="19.5" customHeight="1" thickBot="1">
      <c r="B38" s="183" t="s">
        <v>67</v>
      </c>
      <c r="C38" s="184"/>
      <c r="D38" s="184"/>
      <c r="E38" s="185"/>
      <c r="F38" s="186"/>
      <c r="G38" s="187">
        <f>(H35+L35)/3</f>
        <v>0.66666666666666663</v>
      </c>
      <c r="H38" s="188">
        <f>IF(ROUND(G38,0)=0,1,ROUND(G38,0))</f>
        <v>1</v>
      </c>
    </row>
    <row r="39" spans="1:12" ht="19.5" customHeight="1" thickBot="1">
      <c r="B39" s="189" t="s">
        <v>68</v>
      </c>
      <c r="C39" s="190"/>
      <c r="D39" s="190"/>
      <c r="E39" s="191"/>
      <c r="F39" s="192"/>
      <c r="G39" s="193">
        <f>(H35+L35)/5</f>
        <v>0.4</v>
      </c>
      <c r="H39" s="194">
        <f>IF(ROUND(G39,0)=0,1,ROUND(G39,0))</f>
        <v>1</v>
      </c>
    </row>
    <row r="40" spans="1:12" ht="19.5" customHeight="1">
      <c r="H40" s="181"/>
    </row>
    <row r="41" spans="1:12" ht="19.5" customHeight="1"/>
    <row r="42" spans="1:12" ht="19.5" customHeight="1"/>
    <row r="43" spans="1:12" ht="19.5" customHeight="1"/>
    <row r="44" spans="1:12" ht="19.5" customHeight="1"/>
    <row r="45" spans="1:12" ht="33.75" customHeight="1"/>
    <row r="46" spans="1:12" ht="33.75" customHeight="1"/>
    <row r="47" spans="1:12" ht="33.75" customHeight="1"/>
    <row r="48" spans="1:12" ht="33.75" customHeight="1"/>
    <row r="49" ht="33.75" customHeight="1"/>
    <row r="50" ht="33.75" customHeight="1"/>
    <row r="51" ht="33.75" customHeight="1"/>
    <row r="52" ht="33.75" customHeight="1"/>
    <row r="53" ht="33.75" customHeight="1"/>
    <row r="54" ht="33.75" customHeight="1"/>
    <row r="55" ht="33.7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sheetData>
  <sheetProtection algorithmName="SHA-512" hashValue="Qvt3p+VzqSmjgzrLRMElcb1qjx6ds6IjEd+hpBW276L7uwu2cKwXQ96oGN7MCjqlBV3mTuQJJRotGli38kFX0w==" saltValue="sNceDqhPjnUY0Sw7gEYd7g==" spinCount="100000" sheet="1" objects="1" scenarios="1"/>
  <mergeCells count="20">
    <mergeCell ref="C32:D32"/>
    <mergeCell ref="I32:J32"/>
    <mergeCell ref="G18:H18"/>
    <mergeCell ref="K18:L18"/>
    <mergeCell ref="I28:J28"/>
    <mergeCell ref="I29:J29"/>
    <mergeCell ref="I30:J30"/>
    <mergeCell ref="I31:J31"/>
    <mergeCell ref="C11:D11"/>
    <mergeCell ref="C12:D12"/>
    <mergeCell ref="C13:D13"/>
    <mergeCell ref="C14:L14"/>
    <mergeCell ref="E17:H17"/>
    <mergeCell ref="I17:L17"/>
    <mergeCell ref="C10:D10"/>
    <mergeCell ref="C3:D3"/>
    <mergeCell ref="E3:H3"/>
    <mergeCell ref="B7:D7"/>
    <mergeCell ref="B8:E8"/>
    <mergeCell ref="B9:E9"/>
  </mergeCells>
  <phoneticPr fontId="3"/>
  <dataValidations disablePrompts="1" count="2">
    <dataValidation type="list" allowBlank="1" showInputMessage="1" showErrorMessage="1" sqref="F31" xr:uid="{7B4A720D-AFBE-464A-831F-2522BB47FE31}">
      <formula1>"1,2"</formula1>
    </dataValidation>
    <dataValidation type="list" allowBlank="1" showInputMessage="1" showErrorMessage="1" sqref="I27 E23 E7 E27:E32 E21" xr:uid="{11524B19-ABA2-4AF7-95E0-CD6D3F5D6C97}">
      <formula1>"　,あり,なし"</formula1>
    </dataValidation>
  </dataValidations>
  <pageMargins left="0.92" right="0.56000000000000005" top="0.75" bottom="0.37" header="0.3" footer="0.3"/>
  <pageSetup paperSize="9" scale="62"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8B5FC-6C2D-4B64-A4C9-B24041E8B21F}">
  <sheetPr>
    <tabColor rgb="FF92D050"/>
  </sheetPr>
  <dimension ref="A1:Q89"/>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15" t="s">
        <v>0</v>
      </c>
      <c r="B1" s="415"/>
      <c r="C1" s="415"/>
      <c r="D1" s="415"/>
      <c r="E1" s="415"/>
      <c r="F1" s="415"/>
      <c r="G1" s="415"/>
      <c r="H1" s="415"/>
      <c r="I1" s="415"/>
      <c r="J1" s="415"/>
      <c r="K1" s="415"/>
      <c r="L1" s="415"/>
      <c r="M1" s="415"/>
      <c r="N1" s="415"/>
      <c r="O1" s="415"/>
      <c r="P1" s="415"/>
      <c r="Q1" s="415"/>
    </row>
    <row r="2" spans="1:17" ht="18" customHeight="1" thickBot="1">
      <c r="B2" s="2"/>
      <c r="C2" s="2"/>
    </row>
    <row r="3" spans="1:17" ht="18" customHeight="1" thickBot="1">
      <c r="B3" s="2"/>
      <c r="C3" s="2"/>
      <c r="H3" s="416" t="s">
        <v>1</v>
      </c>
      <c r="I3" s="417"/>
      <c r="J3" s="417"/>
      <c r="K3" s="417"/>
      <c r="L3" s="418"/>
      <c r="M3" s="419"/>
      <c r="N3" s="420"/>
      <c r="O3" s="420"/>
      <c r="P3" s="420"/>
      <c r="Q3" s="421"/>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69</v>
      </c>
      <c r="C6" s="4"/>
      <c r="H6" s="3"/>
      <c r="I6" s="3"/>
      <c r="J6" s="3"/>
      <c r="K6" s="3"/>
      <c r="L6" s="3"/>
      <c r="M6" s="3"/>
      <c r="N6" s="3"/>
      <c r="O6" s="3"/>
      <c r="P6" s="3"/>
      <c r="Q6" s="3"/>
    </row>
    <row r="7" spans="1:17" ht="18" customHeight="1">
      <c r="B7" s="4"/>
      <c r="C7" s="4"/>
      <c r="H7" s="3"/>
      <c r="I7" s="3"/>
      <c r="J7" s="3"/>
      <c r="K7" s="3"/>
      <c r="L7" s="3"/>
      <c r="M7" s="3"/>
      <c r="N7" s="3"/>
      <c r="O7" s="3"/>
      <c r="P7" s="3"/>
      <c r="Q7" s="3"/>
    </row>
    <row r="8" spans="1:17" ht="18" customHeight="1" thickBot="1">
      <c r="A8" s="57" t="s">
        <v>70</v>
      </c>
    </row>
    <row r="9" spans="1:17" ht="17.25" customHeight="1">
      <c r="B9" s="422" t="s">
        <v>5</v>
      </c>
      <c r="C9" s="423"/>
      <c r="D9" s="424"/>
      <c r="E9" s="6">
        <v>4</v>
      </c>
      <c r="F9" s="6">
        <v>5</v>
      </c>
      <c r="G9" s="6">
        <v>6</v>
      </c>
      <c r="H9" s="6">
        <v>7</v>
      </c>
      <c r="I9" s="6">
        <v>8</v>
      </c>
      <c r="J9" s="6">
        <v>9</v>
      </c>
      <c r="K9" s="6">
        <v>10</v>
      </c>
      <c r="L9" s="6">
        <v>11</v>
      </c>
      <c r="M9" s="6">
        <v>12</v>
      </c>
      <c r="N9" s="6">
        <v>1</v>
      </c>
      <c r="O9" s="6">
        <v>2</v>
      </c>
      <c r="P9" s="6">
        <v>3</v>
      </c>
      <c r="Q9" s="428" t="s">
        <v>6</v>
      </c>
    </row>
    <row r="10" spans="1:17" ht="17.25" customHeight="1">
      <c r="B10" s="425"/>
      <c r="C10" s="426"/>
      <c r="D10" s="427"/>
      <c r="E10" s="430" t="s">
        <v>7</v>
      </c>
      <c r="F10" s="431"/>
      <c r="G10" s="431"/>
      <c r="H10" s="431"/>
      <c r="I10" s="431"/>
      <c r="J10" s="431"/>
      <c r="K10" s="431"/>
      <c r="L10" s="431"/>
      <c r="M10" s="431"/>
      <c r="N10" s="431"/>
      <c r="O10" s="431"/>
      <c r="P10" s="432"/>
      <c r="Q10" s="429"/>
    </row>
    <row r="11" spans="1:17" ht="17.25" customHeight="1">
      <c r="B11" s="437" t="s">
        <v>8</v>
      </c>
      <c r="C11" s="438"/>
      <c r="D11" s="7" t="s">
        <v>9</v>
      </c>
      <c r="E11" s="8"/>
      <c r="F11" s="8"/>
      <c r="G11" s="8"/>
      <c r="H11" s="8"/>
      <c r="I11" s="8"/>
      <c r="J11" s="8"/>
      <c r="K11" s="8"/>
      <c r="L11" s="8"/>
      <c r="M11" s="8"/>
      <c r="N11" s="8"/>
      <c r="O11" s="8"/>
      <c r="P11" s="8"/>
      <c r="Q11" s="9">
        <f>ROUND(SUM(E11:P11)/12,0)</f>
        <v>0</v>
      </c>
    </row>
    <row r="12" spans="1:17" ht="17.25" customHeight="1">
      <c r="B12" s="439"/>
      <c r="C12" s="440"/>
      <c r="D12" s="10" t="s">
        <v>10</v>
      </c>
      <c r="E12" s="11"/>
      <c r="F12" s="12" t="str">
        <f t="shared" ref="F12:P12" si="0">IFERROR(F11/$E$11,"")</f>
        <v/>
      </c>
      <c r="G12" s="12" t="str">
        <f t="shared" si="0"/>
        <v/>
      </c>
      <c r="H12" s="12" t="str">
        <f t="shared" si="0"/>
        <v/>
      </c>
      <c r="I12" s="12" t="str">
        <f t="shared" si="0"/>
        <v/>
      </c>
      <c r="J12" s="12" t="str">
        <f t="shared" si="0"/>
        <v/>
      </c>
      <c r="K12" s="12" t="str">
        <f t="shared" si="0"/>
        <v/>
      </c>
      <c r="L12" s="12" t="str">
        <f t="shared" si="0"/>
        <v/>
      </c>
      <c r="M12" s="12" t="str">
        <f t="shared" si="0"/>
        <v/>
      </c>
      <c r="N12" s="12" t="str">
        <f t="shared" si="0"/>
        <v/>
      </c>
      <c r="O12" s="12" t="str">
        <f t="shared" si="0"/>
        <v/>
      </c>
      <c r="P12" s="12" t="str">
        <f t="shared" si="0"/>
        <v/>
      </c>
      <c r="Q12" s="13" t="s">
        <v>11</v>
      </c>
    </row>
    <row r="13" spans="1:17" ht="17.25" customHeight="1">
      <c r="B13" s="441" t="s">
        <v>12</v>
      </c>
      <c r="C13" s="442"/>
      <c r="D13" s="7" t="s">
        <v>9</v>
      </c>
      <c r="E13" s="8"/>
      <c r="F13" s="8"/>
      <c r="G13" s="8"/>
      <c r="H13" s="8"/>
      <c r="I13" s="8"/>
      <c r="J13" s="8"/>
      <c r="K13" s="8"/>
      <c r="L13" s="8"/>
      <c r="M13" s="8"/>
      <c r="N13" s="8"/>
      <c r="O13" s="8"/>
      <c r="P13" s="8"/>
      <c r="Q13" s="9">
        <f>ROUND(SUM(E13:P13)/12,0)</f>
        <v>0</v>
      </c>
    </row>
    <row r="14" spans="1:17" ht="17.25" customHeight="1">
      <c r="B14" s="441"/>
      <c r="C14" s="442"/>
      <c r="D14" s="10" t="s">
        <v>10</v>
      </c>
      <c r="E14" s="11"/>
      <c r="F14" s="12" t="str">
        <f t="shared" ref="F14:P14" si="1">IFERROR(F13/$E$13,"")</f>
        <v/>
      </c>
      <c r="G14" s="12" t="str">
        <f t="shared" si="1"/>
        <v/>
      </c>
      <c r="H14" s="12" t="str">
        <f t="shared" si="1"/>
        <v/>
      </c>
      <c r="I14" s="12" t="str">
        <f t="shared" si="1"/>
        <v/>
      </c>
      <c r="J14" s="12" t="str">
        <f t="shared" si="1"/>
        <v/>
      </c>
      <c r="K14" s="12" t="str">
        <f t="shared" si="1"/>
        <v/>
      </c>
      <c r="L14" s="12" t="str">
        <f t="shared" si="1"/>
        <v/>
      </c>
      <c r="M14" s="12" t="str">
        <f t="shared" si="1"/>
        <v/>
      </c>
      <c r="N14" s="12" t="str">
        <f t="shared" si="1"/>
        <v/>
      </c>
      <c r="O14" s="12" t="str">
        <f t="shared" si="1"/>
        <v/>
      </c>
      <c r="P14" s="12" t="str">
        <f t="shared" si="1"/>
        <v/>
      </c>
      <c r="Q14" s="13"/>
    </row>
    <row r="15" spans="1:17" ht="17.25" customHeight="1">
      <c r="B15" s="443"/>
      <c r="C15" s="445" t="s">
        <v>13</v>
      </c>
      <c r="D15" s="7" t="s">
        <v>9</v>
      </c>
      <c r="E15" s="8"/>
      <c r="F15" s="8"/>
      <c r="G15" s="8"/>
      <c r="H15" s="8"/>
      <c r="I15" s="8"/>
      <c r="J15" s="8"/>
      <c r="K15" s="8"/>
      <c r="L15" s="8"/>
      <c r="M15" s="8"/>
      <c r="N15" s="8"/>
      <c r="O15" s="8"/>
      <c r="P15" s="8"/>
      <c r="Q15" s="9">
        <f>ROUND(SUM(E15:P15)/12,0)</f>
        <v>0</v>
      </c>
    </row>
    <row r="16" spans="1:17" ht="17.25" customHeight="1">
      <c r="B16" s="444"/>
      <c r="C16" s="446"/>
      <c r="D16" s="10" t="s">
        <v>10</v>
      </c>
      <c r="E16" s="11"/>
      <c r="F16" s="12" t="str">
        <f t="shared" ref="F16:P16" si="2">IFERROR(F15/$E$15,"")</f>
        <v/>
      </c>
      <c r="G16" s="12" t="str">
        <f t="shared" si="2"/>
        <v/>
      </c>
      <c r="H16" s="12" t="str">
        <f t="shared" si="2"/>
        <v/>
      </c>
      <c r="I16" s="12" t="str">
        <f t="shared" si="2"/>
        <v/>
      </c>
      <c r="J16" s="12" t="str">
        <f t="shared" si="2"/>
        <v/>
      </c>
      <c r="K16" s="12" t="str">
        <f t="shared" si="2"/>
        <v/>
      </c>
      <c r="L16" s="12" t="str">
        <f t="shared" si="2"/>
        <v/>
      </c>
      <c r="M16" s="12" t="str">
        <f t="shared" si="2"/>
        <v/>
      </c>
      <c r="N16" s="12" t="str">
        <f t="shared" si="2"/>
        <v/>
      </c>
      <c r="O16" s="12" t="str">
        <f t="shared" si="2"/>
        <v/>
      </c>
      <c r="P16" s="12" t="str">
        <f t="shared" si="2"/>
        <v/>
      </c>
      <c r="Q16" s="13"/>
    </row>
    <row r="17" spans="1:17" ht="17.25" customHeight="1">
      <c r="B17" s="437" t="s">
        <v>38</v>
      </c>
      <c r="C17" s="438"/>
      <c r="D17" s="7" t="s">
        <v>9</v>
      </c>
      <c r="E17" s="8"/>
      <c r="F17" s="8"/>
      <c r="G17" s="8"/>
      <c r="H17" s="8"/>
      <c r="I17" s="8"/>
      <c r="J17" s="8"/>
      <c r="K17" s="8"/>
      <c r="L17" s="8"/>
      <c r="M17" s="8"/>
      <c r="N17" s="8"/>
      <c r="O17" s="8"/>
      <c r="P17" s="8"/>
      <c r="Q17" s="9">
        <f>ROUND(SUM(E17:P17)/12,0)</f>
        <v>0</v>
      </c>
    </row>
    <row r="18" spans="1:17" ht="17.25" customHeight="1">
      <c r="B18" s="439"/>
      <c r="C18" s="447"/>
      <c r="D18" s="10" t="s">
        <v>10</v>
      </c>
      <c r="E18" s="11"/>
      <c r="F18" s="12" t="str">
        <f t="shared" ref="F18:P18" si="3">IFERROR(F17/$E$17,"")</f>
        <v/>
      </c>
      <c r="G18" s="12" t="str">
        <f t="shared" si="3"/>
        <v/>
      </c>
      <c r="H18" s="12" t="str">
        <f t="shared" si="3"/>
        <v/>
      </c>
      <c r="I18" s="12" t="str">
        <f t="shared" si="3"/>
        <v/>
      </c>
      <c r="J18" s="12" t="str">
        <f t="shared" si="3"/>
        <v/>
      </c>
      <c r="K18" s="12" t="str">
        <f t="shared" si="3"/>
        <v/>
      </c>
      <c r="L18" s="12" t="str">
        <f t="shared" si="3"/>
        <v/>
      </c>
      <c r="M18" s="12" t="str">
        <f t="shared" si="3"/>
        <v/>
      </c>
      <c r="N18" s="12" t="str">
        <f t="shared" si="3"/>
        <v/>
      </c>
      <c r="O18" s="12" t="str">
        <f t="shared" si="3"/>
        <v/>
      </c>
      <c r="P18" s="12" t="str">
        <f t="shared" si="3"/>
        <v/>
      </c>
      <c r="Q18" s="13"/>
    </row>
    <row r="19" spans="1:17" ht="17.25" customHeight="1">
      <c r="B19" s="437" t="s">
        <v>15</v>
      </c>
      <c r="C19" s="448"/>
      <c r="D19" s="7" t="s">
        <v>9</v>
      </c>
      <c r="E19" s="8"/>
      <c r="F19" s="8"/>
      <c r="G19" s="8"/>
      <c r="H19" s="8"/>
      <c r="I19" s="8"/>
      <c r="J19" s="8"/>
      <c r="K19" s="8"/>
      <c r="L19" s="8"/>
      <c r="M19" s="8"/>
      <c r="N19" s="8"/>
      <c r="O19" s="8"/>
      <c r="P19" s="8"/>
      <c r="Q19" s="9">
        <f>ROUND(SUM(E19:P19)/12,0)</f>
        <v>0</v>
      </c>
    </row>
    <row r="20" spans="1:17" ht="17.25" customHeight="1" thickBot="1">
      <c r="B20" s="449"/>
      <c r="C20" s="450"/>
      <c r="D20" s="14" t="s">
        <v>10</v>
      </c>
      <c r="E20" s="15"/>
      <c r="F20" s="16" t="str">
        <f t="shared" ref="F20:P20" si="4">IFERROR(F19/$E$19,"")</f>
        <v/>
      </c>
      <c r="G20" s="16" t="str">
        <f t="shared" si="4"/>
        <v/>
      </c>
      <c r="H20" s="16" t="str">
        <f t="shared" si="4"/>
        <v/>
      </c>
      <c r="I20" s="16" t="str">
        <f t="shared" si="4"/>
        <v/>
      </c>
      <c r="J20" s="16" t="str">
        <f t="shared" si="4"/>
        <v/>
      </c>
      <c r="K20" s="16" t="str">
        <f t="shared" si="4"/>
        <v/>
      </c>
      <c r="L20" s="16" t="str">
        <f t="shared" si="4"/>
        <v/>
      </c>
      <c r="M20" s="16" t="str">
        <f t="shared" si="4"/>
        <v/>
      </c>
      <c r="N20" s="16" t="str">
        <f t="shared" si="4"/>
        <v/>
      </c>
      <c r="O20" s="16" t="str">
        <f t="shared" si="4"/>
        <v/>
      </c>
      <c r="P20" s="16" t="str">
        <f t="shared" si="4"/>
        <v/>
      </c>
      <c r="Q20" s="17"/>
    </row>
    <row r="21" spans="1:17" ht="17.25" customHeight="1" thickTop="1" thickBot="1">
      <c r="B21" s="451" t="s">
        <v>16</v>
      </c>
      <c r="C21" s="452"/>
      <c r="D21" s="18"/>
      <c r="E21" s="19">
        <f>SUM(E11,E13,E17,E19)</f>
        <v>0</v>
      </c>
      <c r="F21" s="19"/>
      <c r="G21" s="19"/>
      <c r="H21" s="19"/>
      <c r="I21" s="19"/>
      <c r="J21" s="19"/>
      <c r="K21" s="19"/>
      <c r="L21" s="19"/>
      <c r="M21" s="19"/>
      <c r="N21" s="19"/>
      <c r="O21" s="19"/>
      <c r="P21" s="19"/>
      <c r="Q21" s="20">
        <f>SUM(Q11,Q13,Q17,Q19)</f>
        <v>0</v>
      </c>
    </row>
    <row r="22" spans="1:17" ht="17.25" customHeight="1">
      <c r="B22" s="3"/>
      <c r="C22" s="3"/>
      <c r="D22" s="3"/>
      <c r="F22" s="21"/>
      <c r="G22" s="21"/>
      <c r="H22" s="21"/>
      <c r="I22" s="21"/>
      <c r="J22" s="21"/>
      <c r="K22" s="21"/>
      <c r="L22" s="21"/>
      <c r="M22" s="21"/>
      <c r="N22" s="21"/>
      <c r="O22" s="21"/>
      <c r="P22" s="21"/>
    </row>
    <row r="23" spans="1:17" ht="17.25" customHeight="1">
      <c r="B23" s="3"/>
      <c r="C23" s="3"/>
      <c r="D23" s="3"/>
      <c r="F23" s="21"/>
      <c r="G23" s="21"/>
      <c r="H23" s="21"/>
      <c r="I23" s="21"/>
      <c r="J23" s="21"/>
      <c r="K23" s="21"/>
      <c r="L23" s="21"/>
      <c r="M23" s="21"/>
      <c r="N23" s="21"/>
      <c r="O23" s="21"/>
      <c r="P23" s="21"/>
    </row>
    <row r="24" spans="1:17" ht="17.25" customHeight="1" thickBot="1">
      <c r="A24" s="57" t="s">
        <v>71</v>
      </c>
      <c r="E24" s="22"/>
    </row>
    <row r="25" spans="1:17" ht="17.25" customHeight="1">
      <c r="B25" s="453" t="s">
        <v>18</v>
      </c>
      <c r="C25" s="454"/>
      <c r="D25" s="455"/>
      <c r="E25" s="23">
        <v>4</v>
      </c>
      <c r="F25" s="24">
        <v>5</v>
      </c>
      <c r="G25" s="6">
        <v>6</v>
      </c>
      <c r="H25" s="25">
        <v>7</v>
      </c>
      <c r="I25" s="24">
        <v>8</v>
      </c>
      <c r="J25" s="6">
        <v>9</v>
      </c>
      <c r="K25" s="6">
        <v>10</v>
      </c>
      <c r="L25" s="6">
        <v>11</v>
      </c>
      <c r="M25" s="6">
        <v>12</v>
      </c>
      <c r="N25" s="6">
        <v>1</v>
      </c>
      <c r="O25" s="6">
        <v>2</v>
      </c>
      <c r="P25" s="26">
        <v>3</v>
      </c>
      <c r="Q25" s="459" t="s">
        <v>6</v>
      </c>
    </row>
    <row r="26" spans="1:17" ht="17.25" customHeight="1">
      <c r="B26" s="456"/>
      <c r="C26" s="457"/>
      <c r="D26" s="458"/>
      <c r="E26" s="461" t="s">
        <v>7</v>
      </c>
      <c r="F26" s="462"/>
      <c r="G26" s="462"/>
      <c r="H26" s="463"/>
      <c r="I26" s="464" t="s">
        <v>19</v>
      </c>
      <c r="J26" s="464"/>
      <c r="K26" s="464"/>
      <c r="L26" s="464"/>
      <c r="M26" s="464"/>
      <c r="N26" s="464"/>
      <c r="O26" s="464"/>
      <c r="P26" s="465"/>
      <c r="Q26" s="460"/>
    </row>
    <row r="27" spans="1:17" ht="17.25" customHeight="1">
      <c r="B27" s="435" t="s">
        <v>8</v>
      </c>
      <c r="C27" s="436"/>
      <c r="D27" s="27" t="s">
        <v>9</v>
      </c>
      <c r="E27" s="28"/>
      <c r="F27" s="29"/>
      <c r="G27" s="30"/>
      <c r="H27" s="31"/>
      <c r="I27" s="32" t="str">
        <f t="shared" ref="I27:P27" si="5">IFERROR($E$27*I12,"")</f>
        <v/>
      </c>
      <c r="J27" s="33" t="str">
        <f t="shared" si="5"/>
        <v/>
      </c>
      <c r="K27" s="33" t="str">
        <f t="shared" si="5"/>
        <v/>
      </c>
      <c r="L27" s="33" t="str">
        <f t="shared" si="5"/>
        <v/>
      </c>
      <c r="M27" s="33" t="str">
        <f t="shared" si="5"/>
        <v/>
      </c>
      <c r="N27" s="33" t="str">
        <f t="shared" si="5"/>
        <v/>
      </c>
      <c r="O27" s="33" t="str">
        <f t="shared" si="5"/>
        <v/>
      </c>
      <c r="P27" s="34" t="str">
        <f t="shared" si="5"/>
        <v/>
      </c>
      <c r="Q27" s="35">
        <f>ROUND(SUM(E27:P27)/12,0)</f>
        <v>0</v>
      </c>
    </row>
    <row r="28" spans="1:17" ht="17.25" customHeight="1">
      <c r="B28" s="441" t="s">
        <v>12</v>
      </c>
      <c r="C28" s="442"/>
      <c r="D28" s="36" t="s">
        <v>9</v>
      </c>
      <c r="E28" s="28"/>
      <c r="F28" s="29"/>
      <c r="G28" s="30"/>
      <c r="H28" s="31"/>
      <c r="I28" s="32" t="str">
        <f t="shared" ref="I28:P28" si="6">IFERROR($E$28*I14,"")</f>
        <v/>
      </c>
      <c r="J28" s="33" t="str">
        <f t="shared" si="6"/>
        <v/>
      </c>
      <c r="K28" s="33" t="str">
        <f t="shared" si="6"/>
        <v/>
      </c>
      <c r="L28" s="33" t="str">
        <f t="shared" si="6"/>
        <v/>
      </c>
      <c r="M28" s="33" t="str">
        <f t="shared" si="6"/>
        <v/>
      </c>
      <c r="N28" s="33" t="str">
        <f t="shared" si="6"/>
        <v/>
      </c>
      <c r="O28" s="33" t="str">
        <f t="shared" si="6"/>
        <v/>
      </c>
      <c r="P28" s="34" t="str">
        <f t="shared" si="6"/>
        <v/>
      </c>
      <c r="Q28" s="35">
        <f>ROUND(SUM(E28:P28)/12,0)</f>
        <v>0</v>
      </c>
    </row>
    <row r="29" spans="1:17" ht="25.5" customHeight="1">
      <c r="B29" s="37"/>
      <c r="C29" s="38" t="s">
        <v>20</v>
      </c>
      <c r="D29" s="27" t="s">
        <v>9</v>
      </c>
      <c r="E29" s="28"/>
      <c r="F29" s="29"/>
      <c r="G29" s="30"/>
      <c r="H29" s="31"/>
      <c r="I29" s="32" t="str">
        <f t="shared" ref="I29:P29" si="7">IFERROR($E$29*I16,"")</f>
        <v/>
      </c>
      <c r="J29" s="33" t="str">
        <f t="shared" si="7"/>
        <v/>
      </c>
      <c r="K29" s="33" t="str">
        <f t="shared" si="7"/>
        <v/>
      </c>
      <c r="L29" s="33" t="str">
        <f t="shared" si="7"/>
        <v/>
      </c>
      <c r="M29" s="33" t="str">
        <f t="shared" si="7"/>
        <v/>
      </c>
      <c r="N29" s="33" t="str">
        <f t="shared" si="7"/>
        <v/>
      </c>
      <c r="O29" s="33" t="str">
        <f t="shared" si="7"/>
        <v/>
      </c>
      <c r="P29" s="34" t="str">
        <f t="shared" si="7"/>
        <v/>
      </c>
      <c r="Q29" s="35">
        <f>ROUND(SUM(E29:P29)/12,0)</f>
        <v>0</v>
      </c>
    </row>
    <row r="30" spans="1:17" ht="17.25" customHeight="1">
      <c r="B30" s="435" t="s">
        <v>38</v>
      </c>
      <c r="C30" s="436"/>
      <c r="D30" s="27" t="s">
        <v>9</v>
      </c>
      <c r="E30" s="28"/>
      <c r="F30" s="29"/>
      <c r="G30" s="30"/>
      <c r="H30" s="31"/>
      <c r="I30" s="32" t="str">
        <f t="shared" ref="I30:P30" si="8">IFERROR($E$30*I18,"")</f>
        <v/>
      </c>
      <c r="J30" s="33" t="str">
        <f t="shared" si="8"/>
        <v/>
      </c>
      <c r="K30" s="33" t="str">
        <f t="shared" si="8"/>
        <v/>
      </c>
      <c r="L30" s="33" t="str">
        <f t="shared" si="8"/>
        <v/>
      </c>
      <c r="M30" s="33" t="str">
        <f t="shared" si="8"/>
        <v/>
      </c>
      <c r="N30" s="33" t="str">
        <f t="shared" si="8"/>
        <v/>
      </c>
      <c r="O30" s="33" t="str">
        <f t="shared" si="8"/>
        <v/>
      </c>
      <c r="P30" s="34" t="str">
        <f t="shared" si="8"/>
        <v/>
      </c>
      <c r="Q30" s="35">
        <f>ROUND(SUM(E30:P30)/12,0)</f>
        <v>0</v>
      </c>
    </row>
    <row r="31" spans="1:17" ht="17.25" customHeight="1" thickBot="1">
      <c r="B31" s="433" t="s">
        <v>15</v>
      </c>
      <c r="C31" s="434"/>
      <c r="D31" s="39" t="s">
        <v>9</v>
      </c>
      <c r="E31" s="40"/>
      <c r="F31" s="41"/>
      <c r="G31" s="42"/>
      <c r="H31" s="43"/>
      <c r="I31" s="44" t="str">
        <f t="shared" ref="I31:P31" si="9">IFERROR($E$31*I20,"")</f>
        <v/>
      </c>
      <c r="J31" s="45" t="str">
        <f t="shared" si="9"/>
        <v/>
      </c>
      <c r="K31" s="45" t="str">
        <f t="shared" si="9"/>
        <v/>
      </c>
      <c r="L31" s="45" t="str">
        <f t="shared" si="9"/>
        <v/>
      </c>
      <c r="M31" s="45" t="str">
        <f t="shared" si="9"/>
        <v/>
      </c>
      <c r="N31" s="45" t="str">
        <f t="shared" si="9"/>
        <v/>
      </c>
      <c r="O31" s="45" t="str">
        <f t="shared" si="9"/>
        <v/>
      </c>
      <c r="P31" s="46" t="str">
        <f t="shared" si="9"/>
        <v/>
      </c>
      <c r="Q31" s="47">
        <f>ROUND(SUM(E31:P31)/12,0)</f>
        <v>0</v>
      </c>
    </row>
    <row r="32" spans="1:17" ht="17.25" customHeight="1" thickTop="1" thickBot="1">
      <c r="B32" s="469" t="s">
        <v>16</v>
      </c>
      <c r="C32" s="470"/>
      <c r="D32" s="48"/>
      <c r="E32" s="49">
        <f>SUM(E27,E28,E30,E31)</f>
        <v>0</v>
      </c>
      <c r="F32" s="50">
        <f>SUM(F27,F28,F30,F31)</f>
        <v>0</v>
      </c>
      <c r="G32" s="50">
        <f>SUM(G27,G28,G30,G31)</f>
        <v>0</v>
      </c>
      <c r="H32" s="51">
        <f>SUM(H27,H28,H30,H31)</f>
        <v>0</v>
      </c>
      <c r="I32" s="52"/>
      <c r="J32" s="53"/>
      <c r="K32" s="53"/>
      <c r="L32" s="53"/>
      <c r="M32" s="53"/>
      <c r="N32" s="53"/>
      <c r="O32" s="53"/>
      <c r="P32" s="54"/>
      <c r="Q32" s="55">
        <f>SUM(Q27,Q28,Q30,Q31)</f>
        <v>0</v>
      </c>
    </row>
    <row r="33" spans="1:17" ht="17.25" customHeight="1">
      <c r="B33" s="56" t="s">
        <v>21</v>
      </c>
    </row>
    <row r="34" spans="1:17" ht="17.25" customHeight="1"/>
    <row r="35" spans="1:17" ht="17.25" customHeight="1"/>
    <row r="36" spans="1:17" ht="17.25" customHeight="1"/>
    <row r="37" spans="1:17" ht="17.25" customHeight="1"/>
    <row r="38" spans="1:17" ht="17.25" customHeight="1" thickBot="1">
      <c r="A38" s="57" t="s">
        <v>22</v>
      </c>
      <c r="E38" s="22"/>
    </row>
    <row r="39" spans="1:17" ht="17.25" customHeight="1">
      <c r="B39" s="471" t="str">
        <f>B25</f>
        <v>６年度</v>
      </c>
      <c r="C39" s="472"/>
      <c r="D39" s="473"/>
      <c r="E39" s="23">
        <v>4</v>
      </c>
      <c r="F39" s="24">
        <v>5</v>
      </c>
      <c r="G39" s="6">
        <v>6</v>
      </c>
      <c r="H39" s="26">
        <v>7</v>
      </c>
      <c r="I39" s="23">
        <v>8</v>
      </c>
      <c r="J39" s="6">
        <v>9</v>
      </c>
      <c r="K39" s="6">
        <v>10</v>
      </c>
      <c r="L39" s="6">
        <v>11</v>
      </c>
      <c r="M39" s="6">
        <v>12</v>
      </c>
      <c r="N39" s="6">
        <v>1</v>
      </c>
      <c r="O39" s="6">
        <v>2</v>
      </c>
      <c r="P39" s="25">
        <v>3</v>
      </c>
      <c r="Q39" s="459" t="s">
        <v>6</v>
      </c>
    </row>
    <row r="40" spans="1:17" ht="17.25" customHeight="1">
      <c r="B40" s="474"/>
      <c r="C40" s="475"/>
      <c r="D40" s="476"/>
      <c r="E40" s="461" t="s">
        <v>7</v>
      </c>
      <c r="F40" s="462"/>
      <c r="G40" s="462"/>
      <c r="H40" s="463"/>
      <c r="I40" s="477" t="s">
        <v>23</v>
      </c>
      <c r="J40" s="464"/>
      <c r="K40" s="464"/>
      <c r="L40" s="464"/>
      <c r="M40" s="464"/>
      <c r="N40" s="464"/>
      <c r="O40" s="464"/>
      <c r="P40" s="465"/>
      <c r="Q40" s="460"/>
    </row>
    <row r="41" spans="1:17" ht="17.25" customHeight="1">
      <c r="B41" s="435" t="s">
        <v>8</v>
      </c>
      <c r="C41" s="436"/>
      <c r="D41" s="7" t="s">
        <v>9</v>
      </c>
      <c r="E41" s="195">
        <f>E27</f>
        <v>0</v>
      </c>
      <c r="F41" s="196">
        <f t="shared" ref="F41:H45" si="10">F27</f>
        <v>0</v>
      </c>
      <c r="G41" s="196">
        <f t="shared" si="10"/>
        <v>0</v>
      </c>
      <c r="H41" s="197">
        <f t="shared" si="10"/>
        <v>0</v>
      </c>
      <c r="I41" s="59"/>
      <c r="J41" s="59"/>
      <c r="K41" s="59"/>
      <c r="L41" s="59"/>
      <c r="M41" s="59"/>
      <c r="N41" s="59"/>
      <c r="O41" s="59"/>
      <c r="P41" s="60"/>
      <c r="Q41" s="35">
        <f>ROUND(SUM(E41:P41)/12,0)</f>
        <v>0</v>
      </c>
    </row>
    <row r="42" spans="1:17" ht="17.25" customHeight="1">
      <c r="B42" s="441" t="s">
        <v>12</v>
      </c>
      <c r="C42" s="442"/>
      <c r="D42" s="7" t="s">
        <v>9</v>
      </c>
      <c r="E42" s="195">
        <f>E28</f>
        <v>0</v>
      </c>
      <c r="F42" s="196">
        <f t="shared" si="10"/>
        <v>0</v>
      </c>
      <c r="G42" s="196">
        <f t="shared" si="10"/>
        <v>0</v>
      </c>
      <c r="H42" s="197">
        <f t="shared" si="10"/>
        <v>0</v>
      </c>
      <c r="I42" s="59"/>
      <c r="J42" s="59"/>
      <c r="K42" s="59"/>
      <c r="L42" s="59"/>
      <c r="M42" s="59"/>
      <c r="N42" s="59"/>
      <c r="O42" s="59"/>
      <c r="P42" s="60"/>
      <c r="Q42" s="35">
        <f>ROUND(SUM(E42:P42)/12,0)</f>
        <v>0</v>
      </c>
    </row>
    <row r="43" spans="1:17" ht="25.5" customHeight="1">
      <c r="B43" s="37"/>
      <c r="C43" s="38" t="s">
        <v>20</v>
      </c>
      <c r="D43" s="7" t="s">
        <v>9</v>
      </c>
      <c r="E43" s="195">
        <f>E29</f>
        <v>0</v>
      </c>
      <c r="F43" s="196">
        <f t="shared" si="10"/>
        <v>0</v>
      </c>
      <c r="G43" s="196">
        <f>G29</f>
        <v>0</v>
      </c>
      <c r="H43" s="197">
        <f t="shared" si="10"/>
        <v>0</v>
      </c>
      <c r="I43" s="59"/>
      <c r="J43" s="59"/>
      <c r="K43" s="59"/>
      <c r="L43" s="59"/>
      <c r="M43" s="59"/>
      <c r="N43" s="59"/>
      <c r="O43" s="59"/>
      <c r="P43" s="60"/>
      <c r="Q43" s="35">
        <f>ROUND(SUM(E43:P43)/12,0)</f>
        <v>0</v>
      </c>
    </row>
    <row r="44" spans="1:17" ht="17.25" customHeight="1">
      <c r="B44" s="435" t="s">
        <v>38</v>
      </c>
      <c r="C44" s="436"/>
      <c r="D44" s="7" t="s">
        <v>9</v>
      </c>
      <c r="E44" s="195">
        <f>E30</f>
        <v>0</v>
      </c>
      <c r="F44" s="196">
        <f t="shared" si="10"/>
        <v>0</v>
      </c>
      <c r="G44" s="196">
        <f t="shared" si="10"/>
        <v>0</v>
      </c>
      <c r="H44" s="197">
        <f t="shared" si="10"/>
        <v>0</v>
      </c>
      <c r="I44" s="59"/>
      <c r="J44" s="59"/>
      <c r="K44" s="59"/>
      <c r="L44" s="59"/>
      <c r="M44" s="59"/>
      <c r="N44" s="59"/>
      <c r="O44" s="59"/>
      <c r="P44" s="60"/>
      <c r="Q44" s="35">
        <f>ROUND(SUM(E44:P44)/12,0)</f>
        <v>0</v>
      </c>
    </row>
    <row r="45" spans="1:17" ht="17.25" customHeight="1" thickBot="1">
      <c r="B45" s="433" t="s">
        <v>15</v>
      </c>
      <c r="C45" s="434"/>
      <c r="D45" s="198" t="s">
        <v>9</v>
      </c>
      <c r="E45" s="199">
        <f>E31</f>
        <v>0</v>
      </c>
      <c r="F45" s="200">
        <f t="shared" si="10"/>
        <v>0</v>
      </c>
      <c r="G45" s="200">
        <f t="shared" si="10"/>
        <v>0</v>
      </c>
      <c r="H45" s="201">
        <f t="shared" si="10"/>
        <v>0</v>
      </c>
      <c r="I45" s="62"/>
      <c r="J45" s="62"/>
      <c r="K45" s="62"/>
      <c r="L45" s="62"/>
      <c r="M45" s="62"/>
      <c r="N45" s="62"/>
      <c r="O45" s="62"/>
      <c r="P45" s="63"/>
      <c r="Q45" s="47">
        <f>ROUND(SUM(E45:P45)/12,0)</f>
        <v>0</v>
      </c>
    </row>
    <row r="46" spans="1:17" ht="17.25" customHeight="1" thickTop="1" thickBot="1">
      <c r="B46" s="451" t="s">
        <v>16</v>
      </c>
      <c r="C46" s="452"/>
      <c r="D46" s="64"/>
      <c r="E46" s="65">
        <f>SUM(E41,E42,E44,E45)</f>
        <v>0</v>
      </c>
      <c r="F46" s="66">
        <f>SUM(F41,F42,F44,F45)</f>
        <v>0</v>
      </c>
      <c r="G46" s="66">
        <f>SUM(G41,G42,G44,G45)</f>
        <v>0</v>
      </c>
      <c r="H46" s="67">
        <f>SUM(H41,H42,H44,H45)</f>
        <v>0</v>
      </c>
      <c r="I46" s="19"/>
      <c r="J46" s="19"/>
      <c r="K46" s="19"/>
      <c r="L46" s="19"/>
      <c r="M46" s="19"/>
      <c r="N46" s="19"/>
      <c r="O46" s="19"/>
      <c r="P46" s="68"/>
      <c r="Q46" s="55">
        <f>SUM(Q41,Q42,Q44,Q45)</f>
        <v>0</v>
      </c>
    </row>
    <row r="47" spans="1:17" ht="17.25" customHeight="1">
      <c r="B47" s="56" t="s">
        <v>21</v>
      </c>
      <c r="E47" s="69"/>
      <c r="F47" s="69"/>
      <c r="G47" s="69"/>
      <c r="H47" s="69"/>
      <c r="I47" s="69"/>
      <c r="J47" s="69"/>
      <c r="K47" s="69"/>
      <c r="L47" s="69"/>
      <c r="M47" s="69"/>
      <c r="N47" s="69"/>
      <c r="O47" s="69"/>
      <c r="P47" s="69"/>
      <c r="Q47" s="69"/>
    </row>
    <row r="48" spans="1:17" ht="17.25" customHeight="1">
      <c r="E48" s="69"/>
      <c r="F48" s="69"/>
      <c r="G48" s="69"/>
      <c r="H48" s="69"/>
      <c r="I48" s="69"/>
      <c r="J48" s="69"/>
      <c r="K48" s="69"/>
      <c r="L48" s="69"/>
      <c r="M48" s="69"/>
      <c r="N48" s="69"/>
      <c r="O48" s="69"/>
      <c r="P48" s="69"/>
      <c r="Q48" s="69"/>
    </row>
    <row r="49" spans="2:17" ht="17.25" customHeight="1" thickBot="1">
      <c r="B49" s="70" t="s">
        <v>24</v>
      </c>
      <c r="C49" s="71"/>
    </row>
    <row r="50" spans="2:17" ht="94.5" customHeight="1" thickBot="1">
      <c r="B50" s="466" t="s">
        <v>25</v>
      </c>
      <c r="C50" s="467"/>
      <c r="D50" s="467"/>
      <c r="E50" s="467"/>
      <c r="F50" s="467"/>
      <c r="G50" s="467"/>
      <c r="H50" s="467"/>
      <c r="I50" s="467"/>
      <c r="J50" s="467"/>
      <c r="K50" s="467"/>
      <c r="L50" s="467"/>
      <c r="M50" s="467"/>
      <c r="N50" s="467"/>
      <c r="O50" s="467"/>
      <c r="P50" s="467"/>
      <c r="Q50" s="468"/>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kKnLviM+w33S6pty+7EH3lMbspJ8A0uG3+puN+e++zVNKs8YLjeFGOvtIjclHi+W6f1KJ+CsQ+8NWSPgTWDCIQ==" saltValue="U36+p79tGmjkFt+ctuYVGw==" spinCount="100000" sheet="1" objects="1" scenarios="1"/>
  <mergeCells count="32">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 ref="B45:C45"/>
    <mergeCell ref="B27:C27"/>
    <mergeCell ref="B11:C12"/>
    <mergeCell ref="B13:C14"/>
    <mergeCell ref="B15:B16"/>
    <mergeCell ref="C15:C16"/>
    <mergeCell ref="B17:C18"/>
    <mergeCell ref="B19:C20"/>
    <mergeCell ref="B21:C21"/>
    <mergeCell ref="B25:D26"/>
    <mergeCell ref="A1:Q1"/>
    <mergeCell ref="H3:L3"/>
    <mergeCell ref="M3:Q3"/>
    <mergeCell ref="B9:D10"/>
    <mergeCell ref="Q9:Q10"/>
    <mergeCell ref="E10:P10"/>
  </mergeCells>
  <phoneticPr fontId="3"/>
  <pageMargins left="0.61" right="0.2" top="0.55118110236220474" bottom="0.19685039370078741" header="0.31496062992125984" footer="0.19685039370078741"/>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84E05-88ED-4190-9460-6A5ECD24CEC7}">
  <sheetPr>
    <tabColor rgb="FF92D050"/>
  </sheetPr>
  <dimension ref="A1:Q89"/>
  <sheetViews>
    <sheetView zoomScale="80" zoomScaleNormal="80" workbookViewId="0">
      <selection activeCell="M3" sqref="M3:Q3"/>
    </sheetView>
  </sheetViews>
  <sheetFormatPr defaultColWidth="9" defaultRowHeight="18.75"/>
  <cols>
    <col min="1" max="1" width="2.25" style="1" customWidth="1"/>
    <col min="2" max="2" width="1.625" style="1" customWidth="1"/>
    <col min="3" max="3" width="14.125" style="1" customWidth="1"/>
    <col min="4" max="4" width="6.875" style="1" customWidth="1"/>
    <col min="5" max="16" width="6.625" style="1" customWidth="1"/>
    <col min="17" max="17" width="7.5" style="1" customWidth="1"/>
    <col min="18" max="16384" width="9" style="1"/>
  </cols>
  <sheetData>
    <row r="1" spans="1:17" ht="40.5" customHeight="1">
      <c r="A1" s="415" t="s">
        <v>72</v>
      </c>
      <c r="B1" s="415"/>
      <c r="C1" s="415"/>
      <c r="D1" s="415"/>
      <c r="E1" s="415"/>
      <c r="F1" s="415"/>
      <c r="G1" s="415"/>
      <c r="H1" s="415"/>
      <c r="I1" s="415"/>
      <c r="J1" s="415"/>
      <c r="K1" s="415"/>
      <c r="L1" s="415"/>
      <c r="M1" s="415"/>
      <c r="N1" s="415"/>
      <c r="O1" s="415"/>
      <c r="P1" s="415"/>
      <c r="Q1" s="415"/>
    </row>
    <row r="2" spans="1:17" ht="18" customHeight="1" thickBot="1">
      <c r="B2" s="2"/>
      <c r="C2" s="2"/>
    </row>
    <row r="3" spans="1:17" ht="18" customHeight="1" thickBot="1">
      <c r="B3" s="2"/>
      <c r="C3" s="2"/>
      <c r="H3" s="416" t="s">
        <v>1</v>
      </c>
      <c r="I3" s="417"/>
      <c r="J3" s="417"/>
      <c r="K3" s="417"/>
      <c r="L3" s="418"/>
      <c r="M3" s="419"/>
      <c r="N3" s="420"/>
      <c r="O3" s="420"/>
      <c r="P3" s="420"/>
      <c r="Q3" s="421"/>
    </row>
    <row r="4" spans="1:17" ht="18" customHeight="1">
      <c r="B4" s="2"/>
      <c r="C4" s="2"/>
      <c r="H4" s="3"/>
      <c r="I4" s="3"/>
      <c r="J4" s="3"/>
      <c r="K4" s="3"/>
      <c r="L4" s="3"/>
      <c r="M4" s="3"/>
      <c r="N4" s="3"/>
      <c r="O4" s="3"/>
      <c r="P4" s="3"/>
      <c r="Q4" s="3"/>
    </row>
    <row r="5" spans="1:17" ht="18" customHeight="1">
      <c r="B5" s="1" t="s">
        <v>2</v>
      </c>
      <c r="H5" s="3"/>
      <c r="I5" s="3"/>
      <c r="J5" s="3"/>
      <c r="K5" s="3"/>
      <c r="L5" s="3"/>
      <c r="M5" s="3"/>
      <c r="N5" s="3"/>
      <c r="O5" s="3"/>
      <c r="P5" s="3"/>
      <c r="Q5" s="3"/>
    </row>
    <row r="6" spans="1:17" ht="18" customHeight="1">
      <c r="B6" s="1" t="s">
        <v>69</v>
      </c>
      <c r="C6" s="4"/>
      <c r="H6" s="3"/>
      <c r="I6" s="3"/>
      <c r="J6" s="3"/>
      <c r="K6" s="3"/>
      <c r="L6" s="3"/>
      <c r="M6" s="3"/>
      <c r="N6" s="3"/>
      <c r="O6" s="3"/>
      <c r="P6" s="3"/>
      <c r="Q6" s="3"/>
    </row>
    <row r="7" spans="1:17" ht="18" customHeight="1">
      <c r="B7" s="4"/>
      <c r="C7" s="4"/>
      <c r="H7" s="3"/>
      <c r="I7" s="3"/>
      <c r="J7" s="3"/>
      <c r="K7" s="3"/>
      <c r="L7" s="3"/>
      <c r="M7" s="3"/>
      <c r="N7" s="3"/>
      <c r="O7" s="3"/>
      <c r="P7" s="3"/>
      <c r="Q7" s="3"/>
    </row>
    <row r="8" spans="1:17" ht="18" customHeight="1" thickBot="1">
      <c r="A8" s="57" t="s">
        <v>70</v>
      </c>
    </row>
    <row r="9" spans="1:17" ht="17.25" customHeight="1">
      <c r="B9" s="422" t="s">
        <v>5</v>
      </c>
      <c r="C9" s="423"/>
      <c r="D9" s="424"/>
      <c r="E9" s="6">
        <v>4</v>
      </c>
      <c r="F9" s="6">
        <v>5</v>
      </c>
      <c r="G9" s="6">
        <v>6</v>
      </c>
      <c r="H9" s="6">
        <v>7</v>
      </c>
      <c r="I9" s="6">
        <v>8</v>
      </c>
      <c r="J9" s="6">
        <v>9</v>
      </c>
      <c r="K9" s="6">
        <v>10</v>
      </c>
      <c r="L9" s="6">
        <v>11</v>
      </c>
      <c r="M9" s="6">
        <v>12</v>
      </c>
      <c r="N9" s="6">
        <v>1</v>
      </c>
      <c r="O9" s="6">
        <v>2</v>
      </c>
      <c r="P9" s="6">
        <v>3</v>
      </c>
      <c r="Q9" s="428" t="s">
        <v>6</v>
      </c>
    </row>
    <row r="10" spans="1:17" ht="17.25" customHeight="1">
      <c r="B10" s="425"/>
      <c r="C10" s="426"/>
      <c r="D10" s="427"/>
      <c r="E10" s="430" t="s">
        <v>7</v>
      </c>
      <c r="F10" s="431"/>
      <c r="G10" s="431"/>
      <c r="H10" s="431"/>
      <c r="I10" s="431"/>
      <c r="J10" s="431"/>
      <c r="K10" s="431"/>
      <c r="L10" s="431"/>
      <c r="M10" s="431"/>
      <c r="N10" s="431"/>
      <c r="O10" s="431"/>
      <c r="P10" s="432"/>
      <c r="Q10" s="429"/>
    </row>
    <row r="11" spans="1:17" ht="17.25" customHeight="1">
      <c r="B11" s="437" t="s">
        <v>8</v>
      </c>
      <c r="C11" s="438"/>
      <c r="D11" s="7" t="s">
        <v>9</v>
      </c>
      <c r="E11" s="8"/>
      <c r="F11" s="8"/>
      <c r="G11" s="8"/>
      <c r="H11" s="8"/>
      <c r="I11" s="8"/>
      <c r="J11" s="8"/>
      <c r="K11" s="8"/>
      <c r="L11" s="8"/>
      <c r="M11" s="8"/>
      <c r="N11" s="8"/>
      <c r="O11" s="8"/>
      <c r="P11" s="8"/>
      <c r="Q11" s="9">
        <f>ROUND(SUM(E11:P11)/12,0)</f>
        <v>0</v>
      </c>
    </row>
    <row r="12" spans="1:17" ht="17.25" customHeight="1">
      <c r="B12" s="439"/>
      <c r="C12" s="440"/>
      <c r="D12" s="10" t="s">
        <v>10</v>
      </c>
      <c r="E12" s="11"/>
      <c r="F12" s="12" t="str">
        <f t="shared" ref="F12:P12" si="0">IFERROR(F11/$E$11,"")</f>
        <v/>
      </c>
      <c r="G12" s="12" t="str">
        <f t="shared" si="0"/>
        <v/>
      </c>
      <c r="H12" s="12" t="str">
        <f t="shared" si="0"/>
        <v/>
      </c>
      <c r="I12" s="12" t="str">
        <f t="shared" si="0"/>
        <v/>
      </c>
      <c r="J12" s="12" t="str">
        <f t="shared" si="0"/>
        <v/>
      </c>
      <c r="K12" s="12" t="str">
        <f t="shared" si="0"/>
        <v/>
      </c>
      <c r="L12" s="12" t="str">
        <f t="shared" si="0"/>
        <v/>
      </c>
      <c r="M12" s="12" t="str">
        <f t="shared" si="0"/>
        <v/>
      </c>
      <c r="N12" s="12" t="str">
        <f t="shared" si="0"/>
        <v/>
      </c>
      <c r="O12" s="12" t="str">
        <f t="shared" si="0"/>
        <v/>
      </c>
      <c r="P12" s="12" t="str">
        <f t="shared" si="0"/>
        <v/>
      </c>
      <c r="Q12" s="13" t="s">
        <v>11</v>
      </c>
    </row>
    <row r="13" spans="1:17" ht="17.25" customHeight="1">
      <c r="B13" s="441" t="s">
        <v>12</v>
      </c>
      <c r="C13" s="442"/>
      <c r="D13" s="7" t="s">
        <v>9</v>
      </c>
      <c r="E13" s="8"/>
      <c r="F13" s="8"/>
      <c r="G13" s="8"/>
      <c r="H13" s="8"/>
      <c r="I13" s="8"/>
      <c r="J13" s="8"/>
      <c r="K13" s="8"/>
      <c r="L13" s="8"/>
      <c r="M13" s="8"/>
      <c r="N13" s="8"/>
      <c r="O13" s="8"/>
      <c r="P13" s="8"/>
      <c r="Q13" s="9">
        <f>ROUND(SUM(E13:P13)/12,0)</f>
        <v>0</v>
      </c>
    </row>
    <row r="14" spans="1:17" ht="17.25" customHeight="1">
      <c r="B14" s="441"/>
      <c r="C14" s="442"/>
      <c r="D14" s="10" t="s">
        <v>10</v>
      </c>
      <c r="E14" s="11"/>
      <c r="F14" s="12" t="str">
        <f t="shared" ref="F14:P14" si="1">IFERROR(F13/$E$13,"")</f>
        <v/>
      </c>
      <c r="G14" s="12" t="str">
        <f t="shared" si="1"/>
        <v/>
      </c>
      <c r="H14" s="12" t="str">
        <f t="shared" si="1"/>
        <v/>
      </c>
      <c r="I14" s="12" t="str">
        <f t="shared" si="1"/>
        <v/>
      </c>
      <c r="J14" s="12" t="str">
        <f t="shared" si="1"/>
        <v/>
      </c>
      <c r="K14" s="12" t="str">
        <f t="shared" si="1"/>
        <v/>
      </c>
      <c r="L14" s="12" t="str">
        <f t="shared" si="1"/>
        <v/>
      </c>
      <c r="M14" s="12" t="str">
        <f t="shared" si="1"/>
        <v/>
      </c>
      <c r="N14" s="12" t="str">
        <f t="shared" si="1"/>
        <v/>
      </c>
      <c r="O14" s="12" t="str">
        <f t="shared" si="1"/>
        <v/>
      </c>
      <c r="P14" s="12" t="str">
        <f t="shared" si="1"/>
        <v/>
      </c>
      <c r="Q14" s="13"/>
    </row>
    <row r="15" spans="1:17" ht="17.25" customHeight="1">
      <c r="B15" s="443"/>
      <c r="C15" s="445" t="s">
        <v>13</v>
      </c>
      <c r="D15" s="7" t="s">
        <v>9</v>
      </c>
      <c r="E15" s="8"/>
      <c r="F15" s="8"/>
      <c r="G15" s="8"/>
      <c r="H15" s="8"/>
      <c r="I15" s="8"/>
      <c r="J15" s="8"/>
      <c r="K15" s="8"/>
      <c r="L15" s="8"/>
      <c r="M15" s="8"/>
      <c r="N15" s="8"/>
      <c r="O15" s="8"/>
      <c r="P15" s="8"/>
      <c r="Q15" s="9">
        <f>ROUND(SUM(E15:P15)/12,0)</f>
        <v>0</v>
      </c>
    </row>
    <row r="16" spans="1:17" ht="17.25" customHeight="1">
      <c r="B16" s="444"/>
      <c r="C16" s="446"/>
      <c r="D16" s="10" t="s">
        <v>10</v>
      </c>
      <c r="E16" s="11"/>
      <c r="F16" s="12" t="str">
        <f t="shared" ref="F16:P16" si="2">IFERROR(F15/$E$15,"")</f>
        <v/>
      </c>
      <c r="G16" s="12" t="str">
        <f t="shared" si="2"/>
        <v/>
      </c>
      <c r="H16" s="12" t="str">
        <f t="shared" si="2"/>
        <v/>
      </c>
      <c r="I16" s="12" t="str">
        <f t="shared" si="2"/>
        <v/>
      </c>
      <c r="J16" s="12" t="str">
        <f t="shared" si="2"/>
        <v/>
      </c>
      <c r="K16" s="12" t="str">
        <f t="shared" si="2"/>
        <v/>
      </c>
      <c r="L16" s="12" t="str">
        <f t="shared" si="2"/>
        <v/>
      </c>
      <c r="M16" s="12" t="str">
        <f t="shared" si="2"/>
        <v/>
      </c>
      <c r="N16" s="12" t="str">
        <f t="shared" si="2"/>
        <v/>
      </c>
      <c r="O16" s="12" t="str">
        <f t="shared" si="2"/>
        <v/>
      </c>
      <c r="P16" s="12" t="str">
        <f t="shared" si="2"/>
        <v/>
      </c>
      <c r="Q16" s="13"/>
    </row>
    <row r="17" spans="1:17" ht="17.25" customHeight="1">
      <c r="B17" s="437" t="s">
        <v>38</v>
      </c>
      <c r="C17" s="438"/>
      <c r="D17" s="7" t="s">
        <v>9</v>
      </c>
      <c r="E17" s="8"/>
      <c r="F17" s="8"/>
      <c r="G17" s="8"/>
      <c r="H17" s="8"/>
      <c r="I17" s="8"/>
      <c r="J17" s="8"/>
      <c r="K17" s="8"/>
      <c r="L17" s="8"/>
      <c r="M17" s="8"/>
      <c r="N17" s="8"/>
      <c r="O17" s="8"/>
      <c r="P17" s="8"/>
      <c r="Q17" s="9">
        <f>ROUND(SUM(E17:P17)/12,0)</f>
        <v>0</v>
      </c>
    </row>
    <row r="18" spans="1:17" ht="17.25" customHeight="1">
      <c r="B18" s="439"/>
      <c r="C18" s="447"/>
      <c r="D18" s="10" t="s">
        <v>10</v>
      </c>
      <c r="E18" s="11"/>
      <c r="F18" s="12" t="str">
        <f t="shared" ref="F18:P18" si="3">IFERROR(F17/$E$17,"")</f>
        <v/>
      </c>
      <c r="G18" s="12" t="str">
        <f t="shared" si="3"/>
        <v/>
      </c>
      <c r="H18" s="12" t="str">
        <f t="shared" si="3"/>
        <v/>
      </c>
      <c r="I18" s="12" t="str">
        <f t="shared" si="3"/>
        <v/>
      </c>
      <c r="J18" s="12" t="str">
        <f t="shared" si="3"/>
        <v/>
      </c>
      <c r="K18" s="12" t="str">
        <f t="shared" si="3"/>
        <v/>
      </c>
      <c r="L18" s="12" t="str">
        <f t="shared" si="3"/>
        <v/>
      </c>
      <c r="M18" s="12" t="str">
        <f t="shared" si="3"/>
        <v/>
      </c>
      <c r="N18" s="12" t="str">
        <f t="shared" si="3"/>
        <v/>
      </c>
      <c r="O18" s="12" t="str">
        <f t="shared" si="3"/>
        <v/>
      </c>
      <c r="P18" s="12" t="str">
        <f t="shared" si="3"/>
        <v/>
      </c>
      <c r="Q18" s="13"/>
    </row>
    <row r="19" spans="1:17" ht="17.25" customHeight="1">
      <c r="B19" s="437" t="s">
        <v>15</v>
      </c>
      <c r="C19" s="448"/>
      <c r="D19" s="7" t="s">
        <v>9</v>
      </c>
      <c r="E19" s="8"/>
      <c r="F19" s="8"/>
      <c r="G19" s="8"/>
      <c r="H19" s="8"/>
      <c r="I19" s="8"/>
      <c r="J19" s="8"/>
      <c r="K19" s="8"/>
      <c r="L19" s="8"/>
      <c r="M19" s="8"/>
      <c r="N19" s="8"/>
      <c r="O19" s="8"/>
      <c r="P19" s="8"/>
      <c r="Q19" s="9">
        <f>ROUND(SUM(E19:P19)/12,0)</f>
        <v>0</v>
      </c>
    </row>
    <row r="20" spans="1:17" ht="17.25" customHeight="1" thickBot="1">
      <c r="B20" s="449"/>
      <c r="C20" s="450"/>
      <c r="D20" s="14" t="s">
        <v>10</v>
      </c>
      <c r="E20" s="15"/>
      <c r="F20" s="16" t="str">
        <f t="shared" ref="F20:P20" si="4">IFERROR(F19/$E$19,"")</f>
        <v/>
      </c>
      <c r="G20" s="16" t="str">
        <f t="shared" si="4"/>
        <v/>
      </c>
      <c r="H20" s="16" t="str">
        <f t="shared" si="4"/>
        <v/>
      </c>
      <c r="I20" s="16" t="str">
        <f t="shared" si="4"/>
        <v/>
      </c>
      <c r="J20" s="16" t="str">
        <f t="shared" si="4"/>
        <v/>
      </c>
      <c r="K20" s="16" t="str">
        <f t="shared" si="4"/>
        <v/>
      </c>
      <c r="L20" s="16" t="str">
        <f t="shared" si="4"/>
        <v/>
      </c>
      <c r="M20" s="16" t="str">
        <f t="shared" si="4"/>
        <v/>
      </c>
      <c r="N20" s="16" t="str">
        <f t="shared" si="4"/>
        <v/>
      </c>
      <c r="O20" s="16" t="str">
        <f t="shared" si="4"/>
        <v/>
      </c>
      <c r="P20" s="16" t="str">
        <f t="shared" si="4"/>
        <v/>
      </c>
      <c r="Q20" s="17"/>
    </row>
    <row r="21" spans="1:17" ht="17.25" customHeight="1" thickTop="1" thickBot="1">
      <c r="B21" s="451" t="s">
        <v>16</v>
      </c>
      <c r="C21" s="452"/>
      <c r="D21" s="18"/>
      <c r="E21" s="19">
        <f>SUM(E11,E13,E17,E19)</f>
        <v>0</v>
      </c>
      <c r="F21" s="19"/>
      <c r="G21" s="19"/>
      <c r="H21" s="19"/>
      <c r="I21" s="19"/>
      <c r="J21" s="19"/>
      <c r="K21" s="19"/>
      <c r="L21" s="19"/>
      <c r="M21" s="19"/>
      <c r="N21" s="19"/>
      <c r="O21" s="19"/>
      <c r="P21" s="19"/>
      <c r="Q21" s="20">
        <f>SUM(Q11,Q13,Q17,Q19)</f>
        <v>0</v>
      </c>
    </row>
    <row r="22" spans="1:17" ht="17.25" customHeight="1">
      <c r="B22" s="3"/>
      <c r="C22" s="3"/>
      <c r="D22" s="3"/>
      <c r="F22" s="21"/>
      <c r="G22" s="21"/>
      <c r="H22" s="21"/>
      <c r="I22" s="21"/>
      <c r="J22" s="21"/>
      <c r="K22" s="21"/>
      <c r="L22" s="21"/>
      <c r="M22" s="21"/>
      <c r="N22" s="21"/>
      <c r="O22" s="21"/>
      <c r="P22" s="21"/>
    </row>
    <row r="23" spans="1:17" ht="17.25" customHeight="1">
      <c r="B23" s="3"/>
      <c r="C23" s="3"/>
      <c r="D23" s="3"/>
      <c r="F23" s="21"/>
      <c r="G23" s="21"/>
      <c r="H23" s="21"/>
      <c r="I23" s="21"/>
      <c r="J23" s="21"/>
      <c r="K23" s="21"/>
      <c r="L23" s="21"/>
      <c r="M23" s="21"/>
      <c r="N23" s="21"/>
      <c r="O23" s="21"/>
      <c r="P23" s="21"/>
    </row>
    <row r="24" spans="1:17" ht="17.25" customHeight="1" thickBot="1">
      <c r="A24" s="57" t="s">
        <v>71</v>
      </c>
      <c r="E24" s="22"/>
    </row>
    <row r="25" spans="1:17" ht="17.25" customHeight="1">
      <c r="B25" s="453" t="s">
        <v>18</v>
      </c>
      <c r="C25" s="454"/>
      <c r="D25" s="455"/>
      <c r="E25" s="23">
        <v>4</v>
      </c>
      <c r="F25" s="24">
        <v>5</v>
      </c>
      <c r="G25" s="6">
        <v>6</v>
      </c>
      <c r="H25" s="25">
        <v>7</v>
      </c>
      <c r="I25" s="24">
        <v>8</v>
      </c>
      <c r="J25" s="6">
        <v>9</v>
      </c>
      <c r="K25" s="6">
        <v>10</v>
      </c>
      <c r="L25" s="6">
        <v>11</v>
      </c>
      <c r="M25" s="6">
        <v>12</v>
      </c>
      <c r="N25" s="6">
        <v>1</v>
      </c>
      <c r="O25" s="6">
        <v>2</v>
      </c>
      <c r="P25" s="26">
        <v>3</v>
      </c>
      <c r="Q25" s="459" t="s">
        <v>6</v>
      </c>
    </row>
    <row r="26" spans="1:17" ht="17.25" customHeight="1">
      <c r="B26" s="456"/>
      <c r="C26" s="457"/>
      <c r="D26" s="458"/>
      <c r="E26" s="461" t="s">
        <v>7</v>
      </c>
      <c r="F26" s="462"/>
      <c r="G26" s="462"/>
      <c r="H26" s="463"/>
      <c r="I26" s="464" t="s">
        <v>19</v>
      </c>
      <c r="J26" s="464"/>
      <c r="K26" s="464"/>
      <c r="L26" s="464"/>
      <c r="M26" s="464"/>
      <c r="N26" s="464"/>
      <c r="O26" s="464"/>
      <c r="P26" s="465"/>
      <c r="Q26" s="460"/>
    </row>
    <row r="27" spans="1:17" ht="17.25" customHeight="1">
      <c r="B27" s="435" t="s">
        <v>8</v>
      </c>
      <c r="C27" s="436"/>
      <c r="D27" s="27" t="s">
        <v>9</v>
      </c>
      <c r="E27" s="28"/>
      <c r="F27" s="29"/>
      <c r="G27" s="30"/>
      <c r="H27" s="31"/>
      <c r="I27" s="32" t="str">
        <f t="shared" ref="I27:P27" si="5">IFERROR($E$27*I12,"")</f>
        <v/>
      </c>
      <c r="J27" s="33" t="str">
        <f t="shared" si="5"/>
        <v/>
      </c>
      <c r="K27" s="33" t="str">
        <f t="shared" si="5"/>
        <v/>
      </c>
      <c r="L27" s="33" t="str">
        <f t="shared" si="5"/>
        <v/>
      </c>
      <c r="M27" s="33" t="str">
        <f t="shared" si="5"/>
        <v/>
      </c>
      <c r="N27" s="33" t="str">
        <f t="shared" si="5"/>
        <v/>
      </c>
      <c r="O27" s="33" t="str">
        <f t="shared" si="5"/>
        <v/>
      </c>
      <c r="P27" s="34" t="str">
        <f t="shared" si="5"/>
        <v/>
      </c>
      <c r="Q27" s="35">
        <f>ROUND(SUM(E27:P27)/12,0)</f>
        <v>0</v>
      </c>
    </row>
    <row r="28" spans="1:17" ht="17.25" customHeight="1">
      <c r="B28" s="441" t="s">
        <v>12</v>
      </c>
      <c r="C28" s="442"/>
      <c r="D28" s="36" t="s">
        <v>9</v>
      </c>
      <c r="E28" s="28"/>
      <c r="F28" s="29"/>
      <c r="G28" s="30"/>
      <c r="H28" s="31"/>
      <c r="I28" s="32" t="str">
        <f t="shared" ref="I28:P28" si="6">IFERROR($E$28*I14,"")</f>
        <v/>
      </c>
      <c r="J28" s="33" t="str">
        <f t="shared" si="6"/>
        <v/>
      </c>
      <c r="K28" s="33" t="str">
        <f t="shared" si="6"/>
        <v/>
      </c>
      <c r="L28" s="33" t="str">
        <f t="shared" si="6"/>
        <v/>
      </c>
      <c r="M28" s="33" t="str">
        <f t="shared" si="6"/>
        <v/>
      </c>
      <c r="N28" s="33" t="str">
        <f t="shared" si="6"/>
        <v/>
      </c>
      <c r="O28" s="33" t="str">
        <f t="shared" si="6"/>
        <v/>
      </c>
      <c r="P28" s="34" t="str">
        <f t="shared" si="6"/>
        <v/>
      </c>
      <c r="Q28" s="35">
        <f>ROUND(SUM(E28:P28)/12,0)</f>
        <v>0</v>
      </c>
    </row>
    <row r="29" spans="1:17" ht="25.5" customHeight="1">
      <c r="B29" s="37"/>
      <c r="C29" s="38" t="s">
        <v>20</v>
      </c>
      <c r="D29" s="27" t="s">
        <v>9</v>
      </c>
      <c r="E29" s="28"/>
      <c r="F29" s="29"/>
      <c r="G29" s="30"/>
      <c r="H29" s="31"/>
      <c r="I29" s="32" t="str">
        <f t="shared" ref="I29:P29" si="7">IFERROR($E$29*I16,"")</f>
        <v/>
      </c>
      <c r="J29" s="33" t="str">
        <f t="shared" si="7"/>
        <v/>
      </c>
      <c r="K29" s="33" t="str">
        <f t="shared" si="7"/>
        <v/>
      </c>
      <c r="L29" s="33" t="str">
        <f t="shared" si="7"/>
        <v/>
      </c>
      <c r="M29" s="33" t="str">
        <f t="shared" si="7"/>
        <v/>
      </c>
      <c r="N29" s="33" t="str">
        <f t="shared" si="7"/>
        <v/>
      </c>
      <c r="O29" s="33" t="str">
        <f t="shared" si="7"/>
        <v/>
      </c>
      <c r="P29" s="34" t="str">
        <f t="shared" si="7"/>
        <v/>
      </c>
      <c r="Q29" s="35">
        <f>ROUND(SUM(E29:P29)/12,0)</f>
        <v>0</v>
      </c>
    </row>
    <row r="30" spans="1:17" ht="17.25" customHeight="1">
      <c r="B30" s="435" t="s">
        <v>38</v>
      </c>
      <c r="C30" s="436"/>
      <c r="D30" s="27" t="s">
        <v>9</v>
      </c>
      <c r="E30" s="28"/>
      <c r="F30" s="29"/>
      <c r="G30" s="30"/>
      <c r="H30" s="31"/>
      <c r="I30" s="32" t="str">
        <f t="shared" ref="I30:P30" si="8">IFERROR($E$30*I18,"")</f>
        <v/>
      </c>
      <c r="J30" s="33" t="str">
        <f t="shared" si="8"/>
        <v/>
      </c>
      <c r="K30" s="33" t="str">
        <f t="shared" si="8"/>
        <v/>
      </c>
      <c r="L30" s="33" t="str">
        <f t="shared" si="8"/>
        <v/>
      </c>
      <c r="M30" s="33" t="str">
        <f t="shared" si="8"/>
        <v/>
      </c>
      <c r="N30" s="33" t="str">
        <f t="shared" si="8"/>
        <v/>
      </c>
      <c r="O30" s="33" t="str">
        <f t="shared" si="8"/>
        <v/>
      </c>
      <c r="P30" s="34" t="str">
        <f t="shared" si="8"/>
        <v/>
      </c>
      <c r="Q30" s="35">
        <f>ROUND(SUM(E30:P30)/12,0)</f>
        <v>0</v>
      </c>
    </row>
    <row r="31" spans="1:17" ht="17.25" customHeight="1" thickBot="1">
      <c r="B31" s="433" t="s">
        <v>15</v>
      </c>
      <c r="C31" s="434"/>
      <c r="D31" s="39" t="s">
        <v>9</v>
      </c>
      <c r="E31" s="40"/>
      <c r="F31" s="41"/>
      <c r="G31" s="42"/>
      <c r="H31" s="43"/>
      <c r="I31" s="44" t="str">
        <f t="shared" ref="I31:P31" si="9">IFERROR($E$31*I20,"")</f>
        <v/>
      </c>
      <c r="J31" s="45" t="str">
        <f t="shared" si="9"/>
        <v/>
      </c>
      <c r="K31" s="45" t="str">
        <f t="shared" si="9"/>
        <v/>
      </c>
      <c r="L31" s="45" t="str">
        <f t="shared" si="9"/>
        <v/>
      </c>
      <c r="M31" s="45" t="str">
        <f t="shared" si="9"/>
        <v/>
      </c>
      <c r="N31" s="45" t="str">
        <f t="shared" si="9"/>
        <v/>
      </c>
      <c r="O31" s="45" t="str">
        <f t="shared" si="9"/>
        <v/>
      </c>
      <c r="P31" s="46" t="str">
        <f t="shared" si="9"/>
        <v/>
      </c>
      <c r="Q31" s="47">
        <f>ROUND(SUM(E31:P31)/12,0)</f>
        <v>0</v>
      </c>
    </row>
    <row r="32" spans="1:17" ht="17.25" customHeight="1" thickTop="1" thickBot="1">
      <c r="B32" s="469" t="s">
        <v>16</v>
      </c>
      <c r="C32" s="470"/>
      <c r="D32" s="48"/>
      <c r="E32" s="49">
        <f>SUM(E27,E28,E30,E31)</f>
        <v>0</v>
      </c>
      <c r="F32" s="50">
        <f>SUM(F27,F28,F30,F31)</f>
        <v>0</v>
      </c>
      <c r="G32" s="50">
        <f>SUM(G27,G28,G30,G31)</f>
        <v>0</v>
      </c>
      <c r="H32" s="51">
        <f>SUM(H27,H28,H30,H31)</f>
        <v>0</v>
      </c>
      <c r="I32" s="52"/>
      <c r="J32" s="53"/>
      <c r="K32" s="53"/>
      <c r="L32" s="53"/>
      <c r="M32" s="53"/>
      <c r="N32" s="53"/>
      <c r="O32" s="53"/>
      <c r="P32" s="54"/>
      <c r="Q32" s="55">
        <f>SUM(Q27,Q28,Q30,Q31)</f>
        <v>0</v>
      </c>
    </row>
    <row r="33" spans="1:17" ht="17.25" customHeight="1">
      <c r="B33" s="56" t="s">
        <v>21</v>
      </c>
    </row>
    <row r="34" spans="1:17" ht="17.25" customHeight="1"/>
    <row r="35" spans="1:17" ht="17.25" customHeight="1"/>
    <row r="36" spans="1:17" ht="17.25" customHeight="1"/>
    <row r="37" spans="1:17" ht="17.25" customHeight="1"/>
    <row r="38" spans="1:17" ht="17.25" customHeight="1" thickBot="1">
      <c r="A38" s="57" t="s">
        <v>22</v>
      </c>
      <c r="E38" s="22"/>
    </row>
    <row r="39" spans="1:17" ht="17.25" customHeight="1">
      <c r="B39" s="471" t="str">
        <f>B25</f>
        <v>６年度</v>
      </c>
      <c r="C39" s="472"/>
      <c r="D39" s="473"/>
      <c r="E39" s="23">
        <v>4</v>
      </c>
      <c r="F39" s="24">
        <v>5</v>
      </c>
      <c r="G39" s="6">
        <v>6</v>
      </c>
      <c r="H39" s="26">
        <v>7</v>
      </c>
      <c r="I39" s="23">
        <v>8</v>
      </c>
      <c r="J39" s="6">
        <v>9</v>
      </c>
      <c r="K39" s="6">
        <v>10</v>
      </c>
      <c r="L39" s="6">
        <v>11</v>
      </c>
      <c r="M39" s="6">
        <v>12</v>
      </c>
      <c r="N39" s="6">
        <v>1</v>
      </c>
      <c r="O39" s="6">
        <v>2</v>
      </c>
      <c r="P39" s="25">
        <v>3</v>
      </c>
      <c r="Q39" s="459" t="s">
        <v>6</v>
      </c>
    </row>
    <row r="40" spans="1:17" ht="17.25" customHeight="1">
      <c r="B40" s="474"/>
      <c r="C40" s="475"/>
      <c r="D40" s="476"/>
      <c r="E40" s="461" t="s">
        <v>7</v>
      </c>
      <c r="F40" s="462"/>
      <c r="G40" s="462"/>
      <c r="H40" s="463"/>
      <c r="I40" s="477" t="s">
        <v>23</v>
      </c>
      <c r="J40" s="464"/>
      <c r="K40" s="464"/>
      <c r="L40" s="464"/>
      <c r="M40" s="464"/>
      <c r="N40" s="464"/>
      <c r="O40" s="464"/>
      <c r="P40" s="465"/>
      <c r="Q40" s="460"/>
    </row>
    <row r="41" spans="1:17" ht="17.25" customHeight="1">
      <c r="B41" s="435" t="s">
        <v>8</v>
      </c>
      <c r="C41" s="436"/>
      <c r="D41" s="7" t="s">
        <v>9</v>
      </c>
      <c r="E41" s="195">
        <f>E27</f>
        <v>0</v>
      </c>
      <c r="F41" s="196">
        <f t="shared" ref="F41:H45" si="10">F27</f>
        <v>0</v>
      </c>
      <c r="G41" s="196">
        <f t="shared" si="10"/>
        <v>0</v>
      </c>
      <c r="H41" s="197">
        <f t="shared" si="10"/>
        <v>0</v>
      </c>
      <c r="I41" s="59"/>
      <c r="J41" s="59"/>
      <c r="K41" s="59"/>
      <c r="L41" s="59"/>
      <c r="M41" s="59"/>
      <c r="N41" s="59"/>
      <c r="O41" s="59"/>
      <c r="P41" s="60"/>
      <c r="Q41" s="35">
        <f>ROUND(SUM(E41:P41)/12,0)</f>
        <v>0</v>
      </c>
    </row>
    <row r="42" spans="1:17" ht="17.25" customHeight="1">
      <c r="B42" s="441" t="s">
        <v>12</v>
      </c>
      <c r="C42" s="442"/>
      <c r="D42" s="7" t="s">
        <v>9</v>
      </c>
      <c r="E42" s="195">
        <f>E28</f>
        <v>0</v>
      </c>
      <c r="F42" s="196">
        <f t="shared" si="10"/>
        <v>0</v>
      </c>
      <c r="G42" s="196">
        <f t="shared" si="10"/>
        <v>0</v>
      </c>
      <c r="H42" s="197">
        <f t="shared" si="10"/>
        <v>0</v>
      </c>
      <c r="I42" s="59"/>
      <c r="J42" s="59"/>
      <c r="K42" s="59"/>
      <c r="L42" s="59"/>
      <c r="M42" s="59"/>
      <c r="N42" s="59"/>
      <c r="O42" s="59"/>
      <c r="P42" s="60"/>
      <c r="Q42" s="35">
        <f>ROUND(SUM(E42:P42)/12,0)</f>
        <v>0</v>
      </c>
    </row>
    <row r="43" spans="1:17" ht="25.5" customHeight="1">
      <c r="B43" s="37"/>
      <c r="C43" s="38" t="s">
        <v>20</v>
      </c>
      <c r="D43" s="7" t="s">
        <v>9</v>
      </c>
      <c r="E43" s="195">
        <f>E29</f>
        <v>0</v>
      </c>
      <c r="F43" s="196">
        <f t="shared" si="10"/>
        <v>0</v>
      </c>
      <c r="G43" s="196">
        <f>G29</f>
        <v>0</v>
      </c>
      <c r="H43" s="197">
        <f t="shared" si="10"/>
        <v>0</v>
      </c>
      <c r="I43" s="59"/>
      <c r="J43" s="59"/>
      <c r="K43" s="59"/>
      <c r="L43" s="59"/>
      <c r="M43" s="59"/>
      <c r="N43" s="59"/>
      <c r="O43" s="59"/>
      <c r="P43" s="60"/>
      <c r="Q43" s="35">
        <f>ROUND(SUM(E43:P43)/12,0)</f>
        <v>0</v>
      </c>
    </row>
    <row r="44" spans="1:17" ht="17.25" customHeight="1">
      <c r="B44" s="435" t="s">
        <v>38</v>
      </c>
      <c r="C44" s="436"/>
      <c r="D44" s="7" t="s">
        <v>9</v>
      </c>
      <c r="E44" s="195">
        <f>E30</f>
        <v>0</v>
      </c>
      <c r="F44" s="196">
        <f t="shared" si="10"/>
        <v>0</v>
      </c>
      <c r="G44" s="196">
        <f t="shared" si="10"/>
        <v>0</v>
      </c>
      <c r="H44" s="197">
        <f t="shared" si="10"/>
        <v>0</v>
      </c>
      <c r="I44" s="59"/>
      <c r="J44" s="59"/>
      <c r="K44" s="59"/>
      <c r="L44" s="59"/>
      <c r="M44" s="59"/>
      <c r="N44" s="59"/>
      <c r="O44" s="59"/>
      <c r="P44" s="60"/>
      <c r="Q44" s="35">
        <f>ROUND(SUM(E44:P44)/12,0)</f>
        <v>0</v>
      </c>
    </row>
    <row r="45" spans="1:17" ht="17.25" customHeight="1" thickBot="1">
      <c r="B45" s="433" t="s">
        <v>15</v>
      </c>
      <c r="C45" s="434"/>
      <c r="D45" s="198" t="s">
        <v>9</v>
      </c>
      <c r="E45" s="199">
        <f>E31</f>
        <v>0</v>
      </c>
      <c r="F45" s="200">
        <f t="shared" si="10"/>
        <v>0</v>
      </c>
      <c r="G45" s="200">
        <f t="shared" si="10"/>
        <v>0</v>
      </c>
      <c r="H45" s="201">
        <f t="shared" si="10"/>
        <v>0</v>
      </c>
      <c r="I45" s="62"/>
      <c r="J45" s="62"/>
      <c r="K45" s="62"/>
      <c r="L45" s="62"/>
      <c r="M45" s="62"/>
      <c r="N45" s="62"/>
      <c r="O45" s="62"/>
      <c r="P45" s="63"/>
      <c r="Q45" s="47">
        <f>ROUND(SUM(E45:P45)/12,0)</f>
        <v>0</v>
      </c>
    </row>
    <row r="46" spans="1:17" ht="17.25" customHeight="1" thickTop="1" thickBot="1">
      <c r="B46" s="451" t="s">
        <v>16</v>
      </c>
      <c r="C46" s="452"/>
      <c r="D46" s="64"/>
      <c r="E46" s="65">
        <f>SUM(E41,E42,E44,E45)</f>
        <v>0</v>
      </c>
      <c r="F46" s="66">
        <f>SUM(F41,F42,F44,F45)</f>
        <v>0</v>
      </c>
      <c r="G46" s="66">
        <f>SUM(G41,G42,G44,G45)</f>
        <v>0</v>
      </c>
      <c r="H46" s="67">
        <f>SUM(H41,H42,H44,H45)</f>
        <v>0</v>
      </c>
      <c r="I46" s="19"/>
      <c r="J46" s="19"/>
      <c r="K46" s="19"/>
      <c r="L46" s="19"/>
      <c r="M46" s="19"/>
      <c r="N46" s="19"/>
      <c r="O46" s="19"/>
      <c r="P46" s="68"/>
      <c r="Q46" s="55">
        <f>SUM(Q41,Q42,Q44,Q45)</f>
        <v>0</v>
      </c>
    </row>
    <row r="47" spans="1:17" ht="17.25" customHeight="1">
      <c r="B47" s="56" t="s">
        <v>21</v>
      </c>
      <c r="E47" s="69"/>
      <c r="F47" s="69"/>
      <c r="G47" s="69"/>
      <c r="H47" s="69"/>
      <c r="I47" s="69"/>
      <c r="J47" s="69"/>
      <c r="K47" s="69"/>
      <c r="L47" s="69"/>
      <c r="M47" s="69"/>
      <c r="N47" s="69"/>
      <c r="O47" s="69"/>
      <c r="P47" s="69"/>
      <c r="Q47" s="69"/>
    </row>
    <row r="48" spans="1:17" ht="17.25" customHeight="1">
      <c r="E48" s="69"/>
      <c r="F48" s="69"/>
      <c r="G48" s="69"/>
      <c r="H48" s="69"/>
      <c r="I48" s="69"/>
      <c r="J48" s="69"/>
      <c r="K48" s="69"/>
      <c r="L48" s="69"/>
      <c r="M48" s="69"/>
      <c r="N48" s="69"/>
      <c r="O48" s="69"/>
      <c r="P48" s="69"/>
      <c r="Q48" s="69"/>
    </row>
    <row r="49" spans="2:17" ht="17.25" customHeight="1" thickBot="1">
      <c r="B49" s="70" t="s">
        <v>24</v>
      </c>
      <c r="C49" s="71"/>
    </row>
    <row r="50" spans="2:17" ht="94.5" customHeight="1" thickBot="1">
      <c r="B50" s="466" t="s">
        <v>25</v>
      </c>
      <c r="C50" s="467"/>
      <c r="D50" s="467"/>
      <c r="E50" s="467"/>
      <c r="F50" s="467"/>
      <c r="G50" s="467"/>
      <c r="H50" s="467"/>
      <c r="I50" s="467"/>
      <c r="J50" s="467"/>
      <c r="K50" s="467"/>
      <c r="L50" s="467"/>
      <c r="M50" s="467"/>
      <c r="N50" s="467"/>
      <c r="O50" s="467"/>
      <c r="P50" s="467"/>
      <c r="Q50" s="468"/>
    </row>
    <row r="51" spans="2:17" ht="17.25" customHeight="1"/>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sheetData>
  <sheetProtection algorithmName="SHA-512" hashValue="ZUbiIVEmRMZg0h+p4xlDwmh9YObQ9MHNybdZU3ciogHetgwQzdQNmAxKJV5oXqT6OiBNxMGGU2NX0TL4taZaRA==" saltValue="BRJs/Kk0qxL86Z6Tau7fLA==" spinCount="100000" sheet="1" objects="1" scenarios="1"/>
  <mergeCells count="32">
    <mergeCell ref="B46:C46"/>
    <mergeCell ref="Q25:Q26"/>
    <mergeCell ref="E26:H26"/>
    <mergeCell ref="I26:P26"/>
    <mergeCell ref="B50:Q50"/>
    <mergeCell ref="B28:C28"/>
    <mergeCell ref="B30:C30"/>
    <mergeCell ref="B31:C31"/>
    <mergeCell ref="B32:C32"/>
    <mergeCell ref="B39:D40"/>
    <mergeCell ref="Q39:Q40"/>
    <mergeCell ref="E40:H40"/>
    <mergeCell ref="I40:P40"/>
    <mergeCell ref="B41:C41"/>
    <mergeCell ref="B42:C42"/>
    <mergeCell ref="B44:C44"/>
    <mergeCell ref="B45:C45"/>
    <mergeCell ref="B27:C27"/>
    <mergeCell ref="B11:C12"/>
    <mergeCell ref="B13:C14"/>
    <mergeCell ref="B15:B16"/>
    <mergeCell ref="C15:C16"/>
    <mergeCell ref="B17:C18"/>
    <mergeCell ref="B19:C20"/>
    <mergeCell ref="B21:C21"/>
    <mergeCell ref="B25:D26"/>
    <mergeCell ref="A1:Q1"/>
    <mergeCell ref="H3:L3"/>
    <mergeCell ref="M3:Q3"/>
    <mergeCell ref="B9:D10"/>
    <mergeCell ref="Q9:Q10"/>
    <mergeCell ref="E10:P10"/>
  </mergeCells>
  <phoneticPr fontId="3"/>
  <pageMargins left="0.61" right="0.2" top="0.55118110236220474" bottom="0.19685039370078741" header="0.31496062992125984" footer="0.19685039370078741"/>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1411A-305A-4672-ACA9-74470E32DF83}">
  <sheetPr>
    <tabColor rgb="FF92D050"/>
  </sheetPr>
  <dimension ref="A1:L125"/>
  <sheetViews>
    <sheetView view="pageBreakPreview" zoomScale="80" zoomScaleNormal="70" zoomScaleSheetLayoutView="80" workbookViewId="0">
      <selection activeCell="C1" sqref="C1"/>
    </sheetView>
  </sheetViews>
  <sheetFormatPr defaultColWidth="9" defaultRowHeight="18.75"/>
  <cols>
    <col min="1" max="1" width="2.875" style="78" customWidth="1"/>
    <col min="2" max="2" width="3" style="76" customWidth="1"/>
    <col min="3" max="3" width="14.75" style="76" customWidth="1"/>
    <col min="4" max="4" width="28.25" style="76" customWidth="1"/>
    <col min="5" max="6" width="10" style="77" customWidth="1"/>
    <col min="7" max="7" width="12.125" style="77" customWidth="1"/>
    <col min="8" max="8" width="13.125" style="77" customWidth="1"/>
    <col min="9" max="9" width="10" style="203" customWidth="1"/>
    <col min="10" max="10" width="10" style="78" customWidth="1"/>
    <col min="11" max="11" width="6.875" style="78" bestFit="1" customWidth="1"/>
    <col min="12" max="12" width="13.125" style="78" customWidth="1"/>
    <col min="13" max="16384" width="9" style="78"/>
  </cols>
  <sheetData>
    <row r="1" spans="1:12" s="75" customFormat="1" ht="31.5" customHeight="1" thickBot="1">
      <c r="A1" s="202" t="s">
        <v>73</v>
      </c>
      <c r="B1" s="73"/>
      <c r="C1" s="73"/>
      <c r="D1" s="73"/>
      <c r="E1" s="74"/>
      <c r="F1" s="74"/>
      <c r="G1" s="74"/>
      <c r="H1" s="74"/>
      <c r="I1" s="203"/>
    </row>
    <row r="2" spans="1:12" ht="19.5" customHeight="1" thickBot="1">
      <c r="A2" s="76"/>
      <c r="B2" s="480" t="s">
        <v>1</v>
      </c>
      <c r="C2" s="507"/>
      <c r="D2" s="481"/>
      <c r="E2" s="482"/>
      <c r="F2" s="482"/>
      <c r="G2" s="482"/>
      <c r="H2" s="483"/>
    </row>
    <row r="3" spans="1:12" ht="19.5" customHeight="1">
      <c r="A3" s="76"/>
      <c r="C3" s="79"/>
      <c r="D3" s="79"/>
      <c r="E3" s="79"/>
      <c r="F3" s="79"/>
      <c r="G3" s="79"/>
    </row>
    <row r="4" spans="1:12" ht="19.5" customHeight="1" thickBot="1">
      <c r="A4" s="80" t="s">
        <v>28</v>
      </c>
      <c r="E4" s="79"/>
      <c r="F4" s="79"/>
      <c r="G4" s="79"/>
    </row>
    <row r="5" spans="1:12" ht="33" customHeight="1" thickBot="1">
      <c r="A5" s="80"/>
      <c r="B5" s="508"/>
      <c r="C5" s="509"/>
      <c r="D5" s="509"/>
      <c r="E5" s="204" t="s">
        <v>43</v>
      </c>
      <c r="F5" s="205" t="s">
        <v>74</v>
      </c>
      <c r="G5" s="79"/>
      <c r="J5" s="205" t="s">
        <v>74</v>
      </c>
    </row>
    <row r="6" spans="1:12" ht="37.5" customHeight="1" thickBot="1">
      <c r="A6" s="80"/>
      <c r="B6" s="484" t="s">
        <v>31</v>
      </c>
      <c r="C6" s="485"/>
      <c r="D6" s="485"/>
      <c r="E6" s="206"/>
      <c r="F6" s="205" t="s">
        <v>33</v>
      </c>
      <c r="G6" s="79"/>
      <c r="J6" s="87" t="str">
        <f>IF(E6="あり","分園分を記入","入力不要")</f>
        <v>入力不要</v>
      </c>
    </row>
    <row r="7" spans="1:12" ht="19.5" customHeight="1" thickBot="1">
      <c r="A7" s="80"/>
      <c r="B7" s="484" t="s">
        <v>34</v>
      </c>
      <c r="C7" s="485"/>
      <c r="D7" s="485"/>
      <c r="E7" s="485"/>
      <c r="F7" s="207">
        <f>F8+F9</f>
        <v>0</v>
      </c>
      <c r="G7" s="79"/>
      <c r="J7" s="207">
        <f>J8+J9</f>
        <v>0</v>
      </c>
    </row>
    <row r="8" spans="1:12" ht="19.5" customHeight="1" thickBot="1">
      <c r="A8" s="80"/>
      <c r="B8" s="208"/>
      <c r="C8" s="485" t="s">
        <v>75</v>
      </c>
      <c r="D8" s="485"/>
      <c r="E8" s="485"/>
      <c r="F8" s="88"/>
      <c r="G8" s="79"/>
      <c r="J8" s="88"/>
    </row>
    <row r="9" spans="1:12" ht="19.5" customHeight="1" thickBot="1">
      <c r="A9" s="80"/>
      <c r="B9" s="208"/>
      <c r="C9" s="485" t="s">
        <v>76</v>
      </c>
      <c r="D9" s="485"/>
      <c r="E9" s="485"/>
      <c r="F9" s="88"/>
      <c r="G9" s="79"/>
      <c r="J9" s="88"/>
    </row>
    <row r="10" spans="1:12" ht="19.5" customHeight="1" thickBot="1">
      <c r="A10" s="80"/>
      <c r="B10" s="486" t="s">
        <v>35</v>
      </c>
      <c r="C10" s="487"/>
      <c r="D10" s="487"/>
      <c r="E10" s="487"/>
      <c r="F10" s="89">
        <f>F11+F12+F14+F15</f>
        <v>0</v>
      </c>
      <c r="G10" s="79"/>
      <c r="J10" s="89">
        <f>J11+J12+J14+J15</f>
        <v>0</v>
      </c>
    </row>
    <row r="11" spans="1:12" ht="19.5" customHeight="1">
      <c r="A11" s="80"/>
      <c r="B11" s="90"/>
      <c r="C11" s="478" t="s">
        <v>36</v>
      </c>
      <c r="D11" s="479"/>
      <c r="E11" s="91"/>
      <c r="F11" s="92">
        <f>'【認定こども園】児童数 '!Q27</f>
        <v>0</v>
      </c>
      <c r="G11" s="79"/>
      <c r="J11" s="92">
        <f>'【認定こども園】児童数 (分園) '!Q27</f>
        <v>0</v>
      </c>
    </row>
    <row r="12" spans="1:12" ht="19.5" customHeight="1">
      <c r="A12" s="80"/>
      <c r="B12" s="90"/>
      <c r="C12" s="478" t="s">
        <v>37</v>
      </c>
      <c r="D12" s="479"/>
      <c r="E12" s="91"/>
      <c r="F12" s="93">
        <f>'【認定こども園】児童数 '!Q28</f>
        <v>0</v>
      </c>
      <c r="G12" s="79"/>
      <c r="J12" s="93">
        <f>'【認定こども園】児童数 (分園) '!Q28</f>
        <v>0</v>
      </c>
    </row>
    <row r="13" spans="1:12" ht="19.5" customHeight="1">
      <c r="A13" s="80"/>
      <c r="B13" s="90"/>
      <c r="C13" s="209" t="s">
        <v>77</v>
      </c>
      <c r="D13" s="210"/>
      <c r="E13" s="91"/>
      <c r="F13" s="93">
        <f>'【認定こども園】児童数 '!Q29</f>
        <v>0</v>
      </c>
      <c r="G13" s="79"/>
      <c r="J13" s="93">
        <f>'【認定こども園】児童数 (分園) '!Q29</f>
        <v>0</v>
      </c>
    </row>
    <row r="14" spans="1:12" ht="19.5" customHeight="1">
      <c r="A14" s="80"/>
      <c r="B14" s="90"/>
      <c r="C14" s="479" t="s">
        <v>14</v>
      </c>
      <c r="D14" s="488"/>
      <c r="E14" s="91"/>
      <c r="F14" s="93">
        <f>'【認定こども園】児童数 '!Q30</f>
        <v>0</v>
      </c>
      <c r="G14" s="79"/>
      <c r="J14" s="93">
        <f>'【認定こども園】児童数 (分園) '!Q30</f>
        <v>0</v>
      </c>
    </row>
    <row r="15" spans="1:12" ht="19.5" customHeight="1" thickBot="1">
      <c r="A15" s="76"/>
      <c r="B15" s="94"/>
      <c r="C15" s="489" t="s">
        <v>15</v>
      </c>
      <c r="D15" s="490"/>
      <c r="E15" s="95"/>
      <c r="F15" s="96">
        <f>'【認定こども園】児童数 '!Q31</f>
        <v>0</v>
      </c>
      <c r="G15" s="79"/>
      <c r="J15" s="96">
        <f>'【認定こども園】児童数 (分園) '!Q31</f>
        <v>0</v>
      </c>
    </row>
    <row r="16" spans="1:12" ht="32.25" customHeight="1">
      <c r="A16" s="76"/>
      <c r="B16" s="99" t="s">
        <v>39</v>
      </c>
      <c r="C16" s="491" t="s">
        <v>40</v>
      </c>
      <c r="D16" s="491"/>
      <c r="E16" s="491"/>
      <c r="F16" s="491"/>
      <c r="G16" s="491"/>
      <c r="H16" s="491"/>
      <c r="I16" s="491"/>
      <c r="J16" s="491"/>
      <c r="K16" s="491"/>
      <c r="L16" s="491"/>
    </row>
    <row r="17" spans="1:12" ht="19.5" customHeight="1">
      <c r="A17" s="76"/>
      <c r="B17" s="98"/>
      <c r="C17" s="211"/>
      <c r="D17" s="211"/>
      <c r="E17" s="211"/>
      <c r="F17" s="211"/>
      <c r="G17" s="211"/>
      <c r="H17" s="211"/>
    </row>
    <row r="18" spans="1:12" ht="19.5" customHeight="1" thickBot="1">
      <c r="A18" s="80" t="s">
        <v>78</v>
      </c>
    </row>
    <row r="19" spans="1:12" ht="19.5" customHeight="1" thickBot="1">
      <c r="A19" s="80"/>
      <c r="E19" s="510" t="s">
        <v>42</v>
      </c>
      <c r="F19" s="511"/>
      <c r="G19" s="511"/>
      <c r="H19" s="512"/>
      <c r="I19" s="510" t="s">
        <v>79</v>
      </c>
      <c r="J19" s="511"/>
      <c r="K19" s="511"/>
      <c r="L19" s="512"/>
    </row>
    <row r="20" spans="1:12" ht="31.5" customHeight="1">
      <c r="B20" s="81"/>
      <c r="C20" s="82"/>
      <c r="D20" s="82"/>
      <c r="E20" s="212" t="s">
        <v>43</v>
      </c>
      <c r="F20" s="213" t="s">
        <v>74</v>
      </c>
      <c r="G20" s="503" t="s">
        <v>44</v>
      </c>
      <c r="H20" s="513"/>
      <c r="I20" s="214" t="s">
        <v>43</v>
      </c>
      <c r="J20" s="213" t="s">
        <v>74</v>
      </c>
      <c r="K20" s="503" t="s">
        <v>44</v>
      </c>
      <c r="L20" s="513"/>
    </row>
    <row r="21" spans="1:12" ht="17.25" customHeight="1">
      <c r="B21" s="104" t="s">
        <v>45</v>
      </c>
      <c r="C21" s="215" t="s">
        <v>46</v>
      </c>
      <c r="D21" s="215"/>
      <c r="E21" s="216"/>
      <c r="F21" s="217"/>
      <c r="G21" s="218"/>
      <c r="H21" s="219"/>
      <c r="I21" s="220"/>
      <c r="J21" s="217"/>
      <c r="K21" s="218"/>
      <c r="L21" s="219"/>
    </row>
    <row r="22" spans="1:12" ht="17.25" customHeight="1">
      <c r="B22" s="113"/>
      <c r="C22" s="221" t="s">
        <v>47</v>
      </c>
      <c r="D22" s="222"/>
      <c r="E22" s="223"/>
      <c r="F22" s="224">
        <f>F11</f>
        <v>0</v>
      </c>
      <c r="G22" s="225">
        <f>IF(E23="なし",F22*1/30,0)</f>
        <v>0</v>
      </c>
      <c r="H22" s="226">
        <f>ROUNDDOWN(G22,1)</f>
        <v>0</v>
      </c>
      <c r="I22" s="221"/>
      <c r="J22" s="411">
        <f>IF(E6="あり",J11,0)</f>
        <v>0</v>
      </c>
      <c r="K22" s="412">
        <f>IF(I23="なし",J22*1/30,0)</f>
        <v>0</v>
      </c>
      <c r="L22" s="410">
        <f>ROUNDDOWN(K22,1)</f>
        <v>0</v>
      </c>
    </row>
    <row r="23" spans="1:12" ht="17.25" customHeight="1">
      <c r="B23" s="113"/>
      <c r="C23" s="114" t="s">
        <v>80</v>
      </c>
      <c r="D23" s="227"/>
      <c r="E23" s="120"/>
      <c r="F23" s="117"/>
      <c r="G23" s="225">
        <f>IF(E23="あり",F22*1/25,0)</f>
        <v>0</v>
      </c>
      <c r="H23" s="226">
        <f>ROUNDDOWN(G23,1)</f>
        <v>0</v>
      </c>
      <c r="I23" s="128">
        <f>E23</f>
        <v>0</v>
      </c>
      <c r="J23" s="124"/>
      <c r="K23" s="125">
        <f>IF(I23="あり",J22*1/25,0)</f>
        <v>0</v>
      </c>
      <c r="L23" s="126">
        <f t="shared" ref="L23:L28" si="0">ROUNDDOWN(K23,1)</f>
        <v>0</v>
      </c>
    </row>
    <row r="24" spans="1:12" ht="17.25" customHeight="1">
      <c r="B24" s="113"/>
      <c r="C24" s="121" t="s">
        <v>81</v>
      </c>
      <c r="D24" s="91"/>
      <c r="E24" s="228"/>
      <c r="F24" s="124"/>
      <c r="G24" s="125"/>
      <c r="H24" s="126"/>
      <c r="I24" s="229"/>
      <c r="J24" s="117"/>
      <c r="K24" s="118"/>
      <c r="L24" s="126"/>
    </row>
    <row r="25" spans="1:12" ht="17.25" customHeight="1">
      <c r="B25" s="113"/>
      <c r="C25" s="230" t="s">
        <v>82</v>
      </c>
      <c r="D25" s="91"/>
      <c r="E25" s="120"/>
      <c r="F25" s="127">
        <f>F12-F13</f>
        <v>0</v>
      </c>
      <c r="G25" s="125">
        <f>IF(E25="なし",F25*1/20,0)</f>
        <v>0</v>
      </c>
      <c r="H25" s="126">
        <f t="shared" ref="H25:H28" si="1">ROUNDDOWN(G25,1)</f>
        <v>0</v>
      </c>
      <c r="I25" s="128">
        <f>E25</f>
        <v>0</v>
      </c>
      <c r="J25" s="117">
        <f>IF(E$6="あり",J12-J13,0)</f>
        <v>0</v>
      </c>
      <c r="K25" s="125">
        <f>IF(I25="なし",J25*1/20,0)</f>
        <v>0</v>
      </c>
      <c r="L25" s="119">
        <f t="shared" si="0"/>
        <v>0</v>
      </c>
    </row>
    <row r="26" spans="1:12" ht="17.25" customHeight="1">
      <c r="B26" s="113"/>
      <c r="C26" s="390"/>
      <c r="D26" s="407"/>
      <c r="E26" s="116"/>
      <c r="F26" s="127"/>
      <c r="G26" s="125">
        <f>IF(E25="あり",F25*1/15,0)</f>
        <v>0</v>
      </c>
      <c r="H26" s="126">
        <f t="shared" si="1"/>
        <v>0</v>
      </c>
      <c r="I26" s="408"/>
      <c r="J26" s="127"/>
      <c r="K26" s="125">
        <f>IF(I25="あり",J25*1/15,0)</f>
        <v>0</v>
      </c>
      <c r="L26" s="126">
        <f t="shared" si="0"/>
        <v>0</v>
      </c>
    </row>
    <row r="27" spans="1:12" ht="17.25" customHeight="1">
      <c r="B27" s="113"/>
      <c r="C27" s="230" t="s">
        <v>83</v>
      </c>
      <c r="D27" s="91"/>
      <c r="E27" s="120"/>
      <c r="F27" s="127">
        <f>F13</f>
        <v>0</v>
      </c>
      <c r="G27" s="125">
        <f>IF(E27="あり",F27*1/6,0)</f>
        <v>0</v>
      </c>
      <c r="H27" s="126">
        <f t="shared" si="1"/>
        <v>0</v>
      </c>
      <c r="I27" s="128">
        <f>E27</f>
        <v>0</v>
      </c>
      <c r="J27" s="127">
        <f>IF(E6="あり",J13,0)</f>
        <v>0</v>
      </c>
      <c r="K27" s="125">
        <f>IF(I27="あり",J27*1/6,0)</f>
        <v>0</v>
      </c>
      <c r="L27" s="126">
        <f t="shared" si="0"/>
        <v>0</v>
      </c>
    </row>
    <row r="28" spans="1:12" ht="17.25" customHeight="1">
      <c r="B28" s="113"/>
      <c r="C28" s="114"/>
      <c r="D28" s="227"/>
      <c r="E28" s="116"/>
      <c r="F28" s="405"/>
      <c r="G28" s="125">
        <f>IF(E27="なし",IF(E25="あり",F27*1/15,F27*1/20),0)</f>
        <v>0</v>
      </c>
      <c r="H28" s="126">
        <f t="shared" si="1"/>
        <v>0</v>
      </c>
      <c r="I28" s="406"/>
      <c r="J28" s="413"/>
      <c r="K28" s="118">
        <f>IF(I27="なし",IF(I25="あり",J27*1/15,J27*1/20),0)</f>
        <v>0</v>
      </c>
      <c r="L28" s="126">
        <f t="shared" si="0"/>
        <v>0</v>
      </c>
    </row>
    <row r="29" spans="1:12" ht="17.25" customHeight="1">
      <c r="B29" s="113"/>
      <c r="C29" s="114" t="s">
        <v>14</v>
      </c>
      <c r="D29" s="227"/>
      <c r="E29" s="116"/>
      <c r="F29" s="117">
        <f>F14</f>
        <v>0</v>
      </c>
      <c r="G29" s="118">
        <f>F29*1/6</f>
        <v>0</v>
      </c>
      <c r="H29" s="119">
        <f>ROUNDDOWN(G29,1)</f>
        <v>0</v>
      </c>
      <c r="I29" s="116"/>
      <c r="J29" s="124">
        <f>IF(E$6="あり",J14,0)</f>
        <v>0</v>
      </c>
      <c r="K29" s="118">
        <f>J29*1/6</f>
        <v>0</v>
      </c>
      <c r="L29" s="119">
        <f>ROUNDDOWN(K29,1)</f>
        <v>0</v>
      </c>
    </row>
    <row r="30" spans="1:12" ht="17.25" customHeight="1" thickBot="1">
      <c r="B30" s="113"/>
      <c r="C30" s="130" t="s">
        <v>15</v>
      </c>
      <c r="D30" s="231"/>
      <c r="E30" s="132"/>
      <c r="F30" s="133">
        <f>F15</f>
        <v>0</v>
      </c>
      <c r="G30" s="134">
        <f>F30*1/3</f>
        <v>0</v>
      </c>
      <c r="H30" s="135">
        <f>ROUNDDOWN(G30,1)</f>
        <v>0</v>
      </c>
      <c r="I30" s="132"/>
      <c r="J30" s="414">
        <f>IF(E$6="あり",J15,0)</f>
        <v>0</v>
      </c>
      <c r="K30" s="134">
        <f>J30*1/3</f>
        <v>0</v>
      </c>
      <c r="L30" s="135">
        <f>ROUNDDOWN(K30,1)</f>
        <v>0</v>
      </c>
    </row>
    <row r="31" spans="1:12" ht="17.25" customHeight="1" thickTop="1">
      <c r="B31" s="136"/>
      <c r="C31" s="94" t="s">
        <v>51</v>
      </c>
      <c r="D31" s="232"/>
      <c r="E31" s="233"/>
      <c r="F31" s="234"/>
      <c r="G31" s="139"/>
      <c r="H31" s="140">
        <f>ROUND(SUM(H22:H30),0)</f>
        <v>0</v>
      </c>
      <c r="I31" s="235"/>
      <c r="J31" s="234"/>
      <c r="K31" s="139"/>
      <c r="L31" s="140">
        <f>ROUND(SUM(L22:L30),0)</f>
        <v>0</v>
      </c>
    </row>
    <row r="32" spans="1:12" ht="17.25" customHeight="1">
      <c r="B32" s="236" t="s">
        <v>84</v>
      </c>
      <c r="C32" s="143" t="s">
        <v>85</v>
      </c>
      <c r="D32" s="143"/>
      <c r="E32" s="237"/>
      <c r="F32" s="238"/>
      <c r="G32" s="145"/>
      <c r="H32" s="146">
        <f>IF(F9&lt;=90,1,0.8)</f>
        <v>1</v>
      </c>
      <c r="I32" s="239"/>
      <c r="J32" s="238"/>
      <c r="K32" s="145"/>
      <c r="L32" s="146">
        <f>IF(E6="あり",IF(J9&lt;=90,1,0.8),0)</f>
        <v>0</v>
      </c>
    </row>
    <row r="33" spans="2:12" ht="17.25" customHeight="1">
      <c r="B33" s="236" t="s">
        <v>54</v>
      </c>
      <c r="C33" s="143" t="s">
        <v>86</v>
      </c>
      <c r="D33" s="143"/>
      <c r="E33" s="237"/>
      <c r="F33" s="238"/>
      <c r="G33" s="145"/>
      <c r="H33" s="146">
        <f>IF(F9&lt;=40,1,(IF(F9&lt;=150,2,3)))</f>
        <v>1</v>
      </c>
      <c r="I33" s="239"/>
      <c r="J33" s="238"/>
      <c r="K33" s="145"/>
      <c r="L33" s="146">
        <f>IF(E6="あり",IF(J9&lt;=40,1,(IF(J9&lt;=150,2,3))),0)</f>
        <v>0</v>
      </c>
    </row>
    <row r="34" spans="2:12" ht="17.25" customHeight="1">
      <c r="B34" s="236" t="s">
        <v>87</v>
      </c>
      <c r="C34" s="143" t="s">
        <v>53</v>
      </c>
      <c r="D34" s="143"/>
      <c r="E34" s="144"/>
      <c r="F34" s="238"/>
      <c r="G34" s="145"/>
      <c r="H34" s="146">
        <f>IF(E34="あり",1.4,0)</f>
        <v>0</v>
      </c>
      <c r="I34" s="151"/>
      <c r="J34" s="240"/>
      <c r="K34" s="145"/>
      <c r="L34" s="146">
        <f>IF(E6="あり",IF(I34="あり",1.4,0),0)</f>
        <v>0</v>
      </c>
    </row>
    <row r="35" spans="2:12" ht="17.25" customHeight="1">
      <c r="B35" s="236" t="s">
        <v>88</v>
      </c>
      <c r="C35" s="143" t="s">
        <v>89</v>
      </c>
      <c r="D35" s="143"/>
      <c r="E35" s="241"/>
      <c r="F35" s="242"/>
      <c r="G35" s="145"/>
      <c r="H35" s="146">
        <f>IF(E35="あり",1,0)</f>
        <v>0</v>
      </c>
      <c r="I35" s="505" t="str">
        <f>IF($E$6="あり","本園分で選択","－")</f>
        <v>－</v>
      </c>
      <c r="J35" s="506"/>
      <c r="K35" s="145"/>
      <c r="L35" s="146"/>
    </row>
    <row r="36" spans="2:12" ht="17.25" customHeight="1" thickBot="1">
      <c r="B36" s="236" t="s">
        <v>90</v>
      </c>
      <c r="C36" s="143" t="s">
        <v>91</v>
      </c>
      <c r="D36" s="143"/>
      <c r="E36" s="144"/>
      <c r="F36" s="243"/>
      <c r="G36" s="145"/>
      <c r="H36" s="146">
        <f>IF(E36="あり",0.8,0)</f>
        <v>0</v>
      </c>
      <c r="I36" s="505" t="str">
        <f>IF($E$6="あり","本園分で選択","－")</f>
        <v>－</v>
      </c>
      <c r="J36" s="506"/>
      <c r="K36" s="145"/>
      <c r="L36" s="146"/>
    </row>
    <row r="37" spans="2:12" ht="17.25" customHeight="1" thickBot="1">
      <c r="B37" s="236" t="s">
        <v>62</v>
      </c>
      <c r="C37" s="143" t="s">
        <v>92</v>
      </c>
      <c r="D37" s="143"/>
      <c r="E37" s="244"/>
      <c r="F37" s="245"/>
      <c r="G37" s="145"/>
      <c r="H37" s="146">
        <f>IF(E37="あり",F37,0)</f>
        <v>0</v>
      </c>
      <c r="I37" s="505" t="str">
        <f t="shared" ref="I37:I47" si="2">IF($E$6="あり","本園分で選択","－")</f>
        <v>－</v>
      </c>
      <c r="J37" s="506"/>
      <c r="K37" s="145"/>
      <c r="L37" s="146"/>
    </row>
    <row r="38" spans="2:12" ht="17.25" customHeight="1">
      <c r="B38" s="236" t="s">
        <v>93</v>
      </c>
      <c r="C38" s="143" t="s">
        <v>94</v>
      </c>
      <c r="D38" s="143"/>
      <c r="E38" s="144"/>
      <c r="F38" s="246"/>
      <c r="G38" s="145"/>
      <c r="H38" s="146">
        <f>IF(E38="あり",IF(F8&lt;=150,0.8,1.5),0)</f>
        <v>0</v>
      </c>
      <c r="I38" s="505" t="str">
        <f t="shared" si="2"/>
        <v>－</v>
      </c>
      <c r="J38" s="506"/>
      <c r="K38" s="145"/>
      <c r="L38" s="146"/>
    </row>
    <row r="39" spans="2:12" ht="17.25" customHeight="1">
      <c r="B39" s="247" t="s">
        <v>95</v>
      </c>
      <c r="C39" s="248" t="s">
        <v>96</v>
      </c>
      <c r="D39" s="249"/>
      <c r="E39" s="250"/>
      <c r="F39" s="251"/>
      <c r="G39" s="252"/>
      <c r="H39" s="253">
        <f>IF(E39="あり",IF(F8&lt;=150,2,3),0)</f>
        <v>0</v>
      </c>
      <c r="I39" s="514" t="str">
        <f t="shared" si="2"/>
        <v>－</v>
      </c>
      <c r="J39" s="515"/>
      <c r="K39" s="252"/>
      <c r="L39" s="254"/>
    </row>
    <row r="40" spans="2:12" ht="17.25" customHeight="1">
      <c r="B40" s="236" t="s">
        <v>97</v>
      </c>
      <c r="C40" s="143" t="s">
        <v>59</v>
      </c>
      <c r="D40" s="143"/>
      <c r="E40" s="144"/>
      <c r="F40" s="238"/>
      <c r="G40" s="145"/>
      <c r="H40" s="146">
        <f>IF(E40="あり",0.5,0)</f>
        <v>0</v>
      </c>
      <c r="I40" s="505" t="str">
        <f t="shared" si="2"/>
        <v>－</v>
      </c>
      <c r="J40" s="506"/>
      <c r="K40" s="145"/>
      <c r="L40" s="146"/>
    </row>
    <row r="41" spans="2:12" ht="17.25" customHeight="1">
      <c r="B41" s="236" t="s">
        <v>98</v>
      </c>
      <c r="C41" s="143" t="s">
        <v>99</v>
      </c>
      <c r="D41" s="143"/>
      <c r="E41" s="144"/>
      <c r="F41" s="238"/>
      <c r="G41" s="145"/>
      <c r="H41" s="146">
        <f>IF(E41="あり",0.8,0)</f>
        <v>0</v>
      </c>
      <c r="I41" s="505" t="str">
        <f t="shared" si="2"/>
        <v>－</v>
      </c>
      <c r="J41" s="506"/>
      <c r="K41" s="145"/>
      <c r="L41" s="146"/>
    </row>
    <row r="42" spans="2:12" ht="17.25" customHeight="1">
      <c r="B42" s="236" t="s">
        <v>100</v>
      </c>
      <c r="C42" s="143" t="s">
        <v>101</v>
      </c>
      <c r="D42" s="143"/>
      <c r="E42" s="144"/>
      <c r="F42" s="238"/>
      <c r="G42" s="145"/>
      <c r="H42" s="146">
        <f>IF(E42="あり",0.8,0)</f>
        <v>0</v>
      </c>
      <c r="I42" s="505" t="str">
        <f t="shared" si="2"/>
        <v>－</v>
      </c>
      <c r="J42" s="506"/>
      <c r="K42" s="145"/>
      <c r="L42" s="146"/>
    </row>
    <row r="43" spans="2:12" ht="17.25" customHeight="1">
      <c r="B43" s="236" t="s">
        <v>102</v>
      </c>
      <c r="C43" s="143" t="s">
        <v>103</v>
      </c>
      <c r="D43" s="143"/>
      <c r="E43" s="144"/>
      <c r="F43" s="238"/>
      <c r="G43" s="145"/>
      <c r="H43" s="146">
        <f>IF(E43="あり",0.8,0)</f>
        <v>0</v>
      </c>
      <c r="I43" s="505" t="str">
        <f t="shared" si="2"/>
        <v>－</v>
      </c>
      <c r="J43" s="506"/>
      <c r="K43" s="145"/>
      <c r="L43" s="146"/>
    </row>
    <row r="44" spans="2:12" ht="17.25" customHeight="1">
      <c r="B44" s="236" t="s">
        <v>104</v>
      </c>
      <c r="C44" s="485" t="s">
        <v>63</v>
      </c>
      <c r="D44" s="498"/>
      <c r="E44" s="144"/>
      <c r="F44" s="242"/>
      <c r="G44" s="145"/>
      <c r="H44" s="146">
        <f>IF(E44="あり",0.6,0)</f>
        <v>0</v>
      </c>
      <c r="I44" s="255"/>
      <c r="J44" s="256"/>
      <c r="K44" s="145"/>
      <c r="L44" s="146"/>
    </row>
    <row r="45" spans="2:12" ht="17.25" customHeight="1" thickBot="1">
      <c r="B45" s="236" t="s">
        <v>105</v>
      </c>
      <c r="C45" s="143" t="s">
        <v>106</v>
      </c>
      <c r="D45" s="143"/>
      <c r="E45" s="144"/>
      <c r="F45" s="242"/>
      <c r="G45" s="145"/>
      <c r="H45" s="257">
        <f>IF(E45="あり",-1,0)</f>
        <v>0</v>
      </c>
      <c r="I45" s="505" t="str">
        <f t="shared" si="2"/>
        <v>－</v>
      </c>
      <c r="J45" s="506"/>
      <c r="K45" s="145"/>
      <c r="L45" s="257"/>
    </row>
    <row r="46" spans="2:12" ht="44.25" customHeight="1" thickBot="1">
      <c r="B46" s="236" t="s">
        <v>107</v>
      </c>
      <c r="C46" s="516" t="s">
        <v>108</v>
      </c>
      <c r="D46" s="516"/>
      <c r="E46" s="151"/>
      <c r="F46" s="258"/>
      <c r="G46" s="108"/>
      <c r="H46" s="257">
        <f>IF(E46="該当",-F46,0)</f>
        <v>0</v>
      </c>
      <c r="I46" s="505" t="str">
        <f t="shared" si="2"/>
        <v>－</v>
      </c>
      <c r="J46" s="506"/>
      <c r="K46" s="108"/>
      <c r="L46" s="257"/>
    </row>
    <row r="47" spans="2:12" ht="24" customHeight="1" thickBot="1">
      <c r="B47" s="236" t="s">
        <v>109</v>
      </c>
      <c r="C47" s="143" t="s">
        <v>110</v>
      </c>
      <c r="D47" s="143"/>
      <c r="E47" s="151"/>
      <c r="F47" s="258"/>
      <c r="G47" s="108"/>
      <c r="H47" s="257">
        <f>IF(E47="該当",-F47,0)</f>
        <v>0</v>
      </c>
      <c r="I47" s="505" t="str">
        <f t="shared" si="2"/>
        <v>－</v>
      </c>
      <c r="J47" s="506"/>
      <c r="K47" s="108"/>
      <c r="L47" s="257"/>
    </row>
    <row r="48" spans="2:12" ht="24" customHeight="1" thickBot="1">
      <c r="B48" s="259" t="s">
        <v>64</v>
      </c>
      <c r="C48" s="260"/>
      <c r="D48" s="260"/>
      <c r="E48" s="261"/>
      <c r="F48" s="262"/>
      <c r="G48" s="263">
        <f>F8+F9</f>
        <v>0</v>
      </c>
      <c r="H48" s="164">
        <f>IF(G48&lt;=90,1.4,2.2)</f>
        <v>1.4</v>
      </c>
      <c r="I48" s="264"/>
      <c r="J48" s="262"/>
      <c r="K48" s="263">
        <f>IF(E6="あり",J8+J9,0)</f>
        <v>0</v>
      </c>
      <c r="L48" s="164">
        <f>IF(E6="あり",IF(K48&lt;=90,1.4,2.2),0)</f>
        <v>0</v>
      </c>
    </row>
    <row r="49" spans="1:12" ht="24" customHeight="1" thickTop="1" thickBot="1">
      <c r="B49" s="165" t="s">
        <v>16</v>
      </c>
      <c r="E49" s="123"/>
      <c r="F49" s="265"/>
      <c r="G49" s="168"/>
      <c r="H49" s="169">
        <f>SUM(H31:H48)</f>
        <v>3.4</v>
      </c>
      <c r="I49" s="76"/>
      <c r="J49" s="265"/>
      <c r="K49" s="168"/>
      <c r="L49" s="169">
        <f>SUM(L31:L48)</f>
        <v>0</v>
      </c>
    </row>
    <row r="50" spans="1:12" ht="24" customHeight="1" thickBot="1">
      <c r="B50" s="170" t="s">
        <v>65</v>
      </c>
      <c r="C50" s="185"/>
      <c r="D50" s="185"/>
      <c r="E50" s="172"/>
      <c r="F50" s="266"/>
      <c r="G50" s="174"/>
      <c r="H50" s="175">
        <f>ROUND(H49,0)</f>
        <v>3</v>
      </c>
      <c r="I50" s="185"/>
      <c r="J50" s="266"/>
      <c r="K50" s="174"/>
      <c r="L50" s="175">
        <f>ROUND(L49,0)</f>
        <v>0</v>
      </c>
    </row>
    <row r="51" spans="1:12" ht="12" customHeight="1">
      <c r="G51" s="181"/>
    </row>
    <row r="52" spans="1:12" ht="21.75" customHeight="1" thickBot="1">
      <c r="A52" s="80" t="s">
        <v>66</v>
      </c>
      <c r="E52" s="76"/>
      <c r="G52" s="267"/>
      <c r="H52" s="268"/>
    </row>
    <row r="53" spans="1:12" ht="21.75" customHeight="1" thickBot="1">
      <c r="B53" s="183" t="s">
        <v>67</v>
      </c>
      <c r="C53" s="184"/>
      <c r="D53" s="184"/>
      <c r="E53" s="185"/>
      <c r="F53" s="269"/>
      <c r="G53" s="270">
        <f>(H50+L50)/3</f>
        <v>1</v>
      </c>
      <c r="H53" s="271">
        <f>IF(ROUND(G53,0)=0,1,ROUND(G53,0))</f>
        <v>1</v>
      </c>
    </row>
    <row r="54" spans="1:12" ht="21.75" customHeight="1" thickBot="1">
      <c r="B54" s="189" t="s">
        <v>68</v>
      </c>
      <c r="C54" s="190"/>
      <c r="D54" s="190"/>
      <c r="E54" s="191"/>
      <c r="F54" s="272"/>
      <c r="G54" s="273">
        <f>(H50+L50)/5</f>
        <v>0.6</v>
      </c>
      <c r="H54" s="274">
        <f>IF(ROUND(G54,0)=0,1,ROUND(G54,0))</f>
        <v>1</v>
      </c>
    </row>
    <row r="55" spans="1:12" ht="21.75" customHeight="1">
      <c r="E55" s="76"/>
      <c r="H55" s="181"/>
    </row>
    <row r="56" spans="1:12" s="203" customFormat="1" ht="33.75" customHeight="1">
      <c r="A56" s="78"/>
      <c r="B56" s="76"/>
      <c r="C56" s="76"/>
      <c r="D56" s="76"/>
      <c r="E56" s="77"/>
      <c r="F56" s="77"/>
      <c r="G56" s="77"/>
      <c r="H56" s="77"/>
      <c r="J56" s="78"/>
      <c r="K56" s="78"/>
      <c r="L56" s="78"/>
    </row>
    <row r="57" spans="1:12" s="203" customFormat="1" ht="33.75" customHeight="1">
      <c r="A57" s="78"/>
      <c r="B57" s="76"/>
      <c r="C57" s="76"/>
      <c r="D57" s="76"/>
      <c r="E57" s="77"/>
      <c r="F57" s="77"/>
      <c r="G57" s="77"/>
      <c r="H57" s="77"/>
      <c r="J57" s="78"/>
      <c r="K57" s="78"/>
      <c r="L57" s="78"/>
    </row>
    <row r="58" spans="1:12" s="203" customFormat="1" ht="33.75" customHeight="1">
      <c r="A58" s="78"/>
      <c r="B58" s="76"/>
      <c r="C58" s="76"/>
      <c r="D58" s="76"/>
      <c r="E58" s="77"/>
      <c r="F58" s="77"/>
      <c r="G58" s="77"/>
      <c r="H58" s="77"/>
      <c r="J58" s="78"/>
      <c r="K58" s="78"/>
      <c r="L58" s="78"/>
    </row>
    <row r="59" spans="1:12" s="203" customFormat="1" ht="33.75" customHeight="1">
      <c r="A59" s="78"/>
      <c r="B59" s="76"/>
      <c r="C59" s="76"/>
      <c r="D59" s="76"/>
      <c r="E59" s="77"/>
      <c r="F59" s="77"/>
      <c r="G59" s="77"/>
      <c r="H59" s="77"/>
      <c r="J59" s="78"/>
      <c r="K59" s="78"/>
      <c r="L59" s="78"/>
    </row>
    <row r="60" spans="1:12" s="203" customFormat="1" ht="33.75" customHeight="1">
      <c r="A60" s="78"/>
      <c r="B60" s="76"/>
      <c r="C60" s="76"/>
      <c r="D60" s="76"/>
      <c r="E60" s="77"/>
      <c r="F60" s="77"/>
      <c r="G60" s="77"/>
      <c r="H60" s="77"/>
      <c r="J60" s="78"/>
      <c r="K60" s="78"/>
      <c r="L60" s="78"/>
    </row>
    <row r="61" spans="1:12" s="203" customFormat="1" ht="33.75" customHeight="1">
      <c r="A61" s="78"/>
      <c r="B61" s="76"/>
      <c r="C61" s="76"/>
      <c r="D61" s="76"/>
      <c r="E61" s="77"/>
      <c r="F61" s="77"/>
      <c r="G61" s="77"/>
      <c r="H61" s="77"/>
      <c r="J61" s="78"/>
      <c r="K61" s="78"/>
      <c r="L61" s="78"/>
    </row>
    <row r="62" spans="1:12" s="203" customFormat="1" ht="33.75" customHeight="1">
      <c r="A62" s="78"/>
      <c r="B62" s="76"/>
      <c r="C62" s="76"/>
      <c r="D62" s="76"/>
      <c r="E62" s="77"/>
      <c r="F62" s="77"/>
      <c r="G62" s="77"/>
      <c r="H62" s="77"/>
      <c r="J62" s="78"/>
      <c r="K62" s="78"/>
      <c r="L62" s="78"/>
    </row>
    <row r="63" spans="1:12" ht="33.75" customHeight="1"/>
    <row r="64" spans="1:12" ht="33.7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sheetData>
  <sheetProtection algorithmName="SHA-512" hashValue="1pVz+Eim43Eo+whX+qyfEoVj2tKs8gVvsUuwPxAToduA5JB3PhOOxPeqiX4CUBCpwF+lKIlzDQzdjKcFk61PIA==" saltValue="rskx5QTSvUFYfntMnxjIWQ==" spinCount="100000" sheet="1" objects="1" scenarios="1"/>
  <mergeCells count="31">
    <mergeCell ref="I47:J47"/>
    <mergeCell ref="I42:J42"/>
    <mergeCell ref="I43:J43"/>
    <mergeCell ref="C44:D44"/>
    <mergeCell ref="I45:J45"/>
    <mergeCell ref="C46:D46"/>
    <mergeCell ref="I46:J46"/>
    <mergeCell ref="I41:J41"/>
    <mergeCell ref="C16:L16"/>
    <mergeCell ref="E19:H19"/>
    <mergeCell ref="I19:L19"/>
    <mergeCell ref="G20:H20"/>
    <mergeCell ref="K20:L20"/>
    <mergeCell ref="I35:J35"/>
    <mergeCell ref="I36:J36"/>
    <mergeCell ref="I37:J37"/>
    <mergeCell ref="I38:J38"/>
    <mergeCell ref="I39:J39"/>
    <mergeCell ref="I40:J40"/>
    <mergeCell ref="C15:D15"/>
    <mergeCell ref="B2:C2"/>
    <mergeCell ref="D2:H2"/>
    <mergeCell ref="B5:D5"/>
    <mergeCell ref="B6:D6"/>
    <mergeCell ref="B7:E7"/>
    <mergeCell ref="C8:E8"/>
    <mergeCell ref="C9:E9"/>
    <mergeCell ref="B10:E10"/>
    <mergeCell ref="C11:D11"/>
    <mergeCell ref="C12:D12"/>
    <mergeCell ref="C14:D14"/>
  </mergeCells>
  <phoneticPr fontId="3"/>
  <dataValidations count="3">
    <dataValidation type="list" allowBlank="1" showInputMessage="1" showErrorMessage="1" sqref="F37" xr:uid="{60E340CF-C66E-4B9B-9D8C-5CD474F1D735}">
      <formula1>"1,2,3,3.5,5,6,8"</formula1>
    </dataValidation>
    <dataValidation type="list" allowBlank="1" showInputMessage="1" showErrorMessage="1" sqref="E27 E48 I34 E6 E25 I48 E34:E45 E23" xr:uid="{829A905F-9979-4F82-8BD7-40AC785D6302}">
      <formula1>"　,あり,なし"</formula1>
    </dataValidation>
    <dataValidation type="list" allowBlank="1" showInputMessage="1" showErrorMessage="1" sqref="E46:E47" xr:uid="{F33C2E26-79F9-4D32-AAE2-61073220F42D}">
      <formula1>"　,該当,非該当"</formula1>
    </dataValidation>
  </dataValidations>
  <pageMargins left="0.9055118110236221" right="0.55118110236220474" top="0.53" bottom="0.19685039370078741" header="0.31496062992125984" footer="0.19685039370078741"/>
  <pageSetup paperSize="9" scale="66"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DD48D-998B-45F3-8F97-A30B83014976}">
  <sheetPr>
    <tabColor rgb="FF00B0F0"/>
    <pageSetUpPr fitToPage="1"/>
  </sheetPr>
  <dimension ref="A1:Q80"/>
  <sheetViews>
    <sheetView zoomScale="80" zoomScaleNormal="80" workbookViewId="0">
      <selection activeCell="M3" sqref="M3:Q3"/>
    </sheetView>
  </sheetViews>
  <sheetFormatPr defaultColWidth="9" defaultRowHeight="18.75"/>
  <cols>
    <col min="1" max="1" width="2.25" style="1" customWidth="1"/>
    <col min="2" max="2" width="4.25" style="1" customWidth="1"/>
    <col min="3" max="3" width="12.25" style="1" customWidth="1"/>
    <col min="4" max="4" width="8.625" style="1" customWidth="1"/>
    <col min="5" max="16" width="6.625" style="1" customWidth="1"/>
    <col min="17" max="17" width="8.625" style="1" customWidth="1"/>
    <col min="18" max="16384" width="9" style="1"/>
  </cols>
  <sheetData>
    <row r="1" spans="1:17" ht="40.5" customHeight="1">
      <c r="A1" s="415" t="s">
        <v>111</v>
      </c>
      <c r="B1" s="415"/>
      <c r="C1" s="415"/>
      <c r="D1" s="415"/>
      <c r="E1" s="415"/>
      <c r="F1" s="415"/>
      <c r="G1" s="415"/>
      <c r="H1" s="415"/>
      <c r="I1" s="415"/>
      <c r="J1" s="415"/>
      <c r="K1" s="415"/>
      <c r="L1" s="415"/>
      <c r="M1" s="415"/>
      <c r="N1" s="415"/>
      <c r="O1" s="415"/>
      <c r="P1" s="415"/>
      <c r="Q1" s="415"/>
    </row>
    <row r="2" spans="1:17" ht="18" customHeight="1" thickBot="1">
      <c r="C2" s="2"/>
    </row>
    <row r="3" spans="1:17" ht="18" customHeight="1" thickBot="1">
      <c r="C3" s="2"/>
      <c r="H3" s="416" t="s">
        <v>1</v>
      </c>
      <c r="I3" s="417"/>
      <c r="J3" s="417"/>
      <c r="K3" s="417"/>
      <c r="L3" s="418"/>
      <c r="M3" s="419"/>
      <c r="N3" s="420"/>
      <c r="O3" s="420"/>
      <c r="P3" s="420"/>
      <c r="Q3" s="421"/>
    </row>
    <row r="4" spans="1:17" ht="18" customHeight="1">
      <c r="C4" s="2"/>
      <c r="H4" s="3"/>
      <c r="I4" s="3"/>
      <c r="J4" s="3"/>
      <c r="K4" s="3"/>
      <c r="L4" s="3"/>
      <c r="M4" s="3"/>
      <c r="N4" s="3"/>
      <c r="O4" s="3"/>
      <c r="P4" s="3"/>
      <c r="Q4" s="3"/>
    </row>
    <row r="5" spans="1:17" ht="18" customHeight="1">
      <c r="C5" s="1" t="s">
        <v>2</v>
      </c>
      <c r="H5" s="3"/>
      <c r="I5" s="3"/>
      <c r="J5" s="3"/>
      <c r="K5" s="3"/>
      <c r="L5" s="3"/>
      <c r="M5" s="3"/>
      <c r="N5" s="3"/>
      <c r="O5" s="3"/>
      <c r="P5" s="3"/>
      <c r="Q5" s="3"/>
    </row>
    <row r="6" spans="1:17" ht="18" customHeight="1">
      <c r="C6" s="4"/>
      <c r="H6" s="3"/>
      <c r="I6" s="3"/>
      <c r="J6" s="3"/>
      <c r="K6" s="3"/>
      <c r="L6" s="3"/>
      <c r="M6" s="3"/>
      <c r="N6" s="3"/>
      <c r="O6" s="3"/>
      <c r="P6" s="3"/>
      <c r="Q6" s="3"/>
    </row>
    <row r="7" spans="1:17" ht="18" customHeight="1" thickBot="1">
      <c r="A7" s="57" t="s">
        <v>112</v>
      </c>
      <c r="B7" s="57"/>
    </row>
    <row r="8" spans="1:17" ht="17.25" customHeight="1">
      <c r="B8" s="519" t="s">
        <v>5</v>
      </c>
      <c r="C8" s="520"/>
      <c r="D8" s="521"/>
      <c r="E8" s="24">
        <v>4</v>
      </c>
      <c r="F8" s="6">
        <v>5</v>
      </c>
      <c r="G8" s="6">
        <v>6</v>
      </c>
      <c r="H8" s="6">
        <v>7</v>
      </c>
      <c r="I8" s="6">
        <v>8</v>
      </c>
      <c r="J8" s="6">
        <v>9</v>
      </c>
      <c r="K8" s="6">
        <v>10</v>
      </c>
      <c r="L8" s="6">
        <v>11</v>
      </c>
      <c r="M8" s="6">
        <v>12</v>
      </c>
      <c r="N8" s="6">
        <v>1</v>
      </c>
      <c r="O8" s="6">
        <v>2</v>
      </c>
      <c r="P8" s="6">
        <v>3</v>
      </c>
      <c r="Q8" s="428" t="s">
        <v>6</v>
      </c>
    </row>
    <row r="9" spans="1:17" ht="17.25" customHeight="1">
      <c r="B9" s="522"/>
      <c r="C9" s="523"/>
      <c r="D9" s="524"/>
      <c r="E9" s="431" t="s">
        <v>7</v>
      </c>
      <c r="F9" s="431"/>
      <c r="G9" s="431"/>
      <c r="H9" s="431"/>
      <c r="I9" s="431"/>
      <c r="J9" s="431"/>
      <c r="K9" s="431"/>
      <c r="L9" s="431"/>
      <c r="M9" s="431"/>
      <c r="N9" s="431"/>
      <c r="O9" s="431"/>
      <c r="P9" s="432"/>
      <c r="Q9" s="429"/>
    </row>
    <row r="10" spans="1:17" ht="17.25" customHeight="1">
      <c r="B10" s="525" t="s">
        <v>8</v>
      </c>
      <c r="C10" s="526"/>
      <c r="D10" s="275" t="s">
        <v>9</v>
      </c>
      <c r="E10" s="276"/>
      <c r="F10" s="8"/>
      <c r="G10" s="8"/>
      <c r="H10" s="8"/>
      <c r="I10" s="8"/>
      <c r="J10" s="8"/>
      <c r="K10" s="8"/>
      <c r="L10" s="8"/>
      <c r="M10" s="8"/>
      <c r="N10" s="8"/>
      <c r="O10" s="8"/>
      <c r="P10" s="8"/>
      <c r="Q10" s="9">
        <f>ROUND(SUM(E10:P10)/12,0)</f>
        <v>0</v>
      </c>
    </row>
    <row r="11" spans="1:17" ht="17.25" customHeight="1">
      <c r="B11" s="525"/>
      <c r="C11" s="526"/>
      <c r="D11" s="277" t="s">
        <v>10</v>
      </c>
      <c r="E11" s="278"/>
      <c r="F11" s="12" t="str">
        <f t="shared" ref="F11:P11" si="0">IFERROR(F10/$E$10,"")</f>
        <v/>
      </c>
      <c r="G11" s="12" t="str">
        <f t="shared" si="0"/>
        <v/>
      </c>
      <c r="H11" s="12" t="str">
        <f t="shared" si="0"/>
        <v/>
      </c>
      <c r="I11" s="12" t="str">
        <f t="shared" si="0"/>
        <v/>
      </c>
      <c r="J11" s="12" t="str">
        <f t="shared" si="0"/>
        <v/>
      </c>
      <c r="K11" s="12" t="str">
        <f t="shared" si="0"/>
        <v/>
      </c>
      <c r="L11" s="12" t="str">
        <f t="shared" si="0"/>
        <v/>
      </c>
      <c r="M11" s="12" t="str">
        <f t="shared" si="0"/>
        <v/>
      </c>
      <c r="N11" s="12" t="str">
        <f t="shared" si="0"/>
        <v/>
      </c>
      <c r="O11" s="12" t="str">
        <f t="shared" si="0"/>
        <v/>
      </c>
      <c r="P11" s="12" t="str">
        <f t="shared" si="0"/>
        <v/>
      </c>
      <c r="Q11" s="279" t="s">
        <v>11</v>
      </c>
    </row>
    <row r="12" spans="1:17" ht="17.25" customHeight="1">
      <c r="B12" s="527" t="s">
        <v>12</v>
      </c>
      <c r="C12" s="528"/>
      <c r="D12" s="27" t="s">
        <v>9</v>
      </c>
      <c r="E12" s="276"/>
      <c r="F12" s="8"/>
      <c r="G12" s="8"/>
      <c r="H12" s="8"/>
      <c r="I12" s="8"/>
      <c r="J12" s="8"/>
      <c r="K12" s="8"/>
      <c r="L12" s="8"/>
      <c r="M12" s="8"/>
      <c r="N12" s="8"/>
      <c r="O12" s="8"/>
      <c r="P12" s="8"/>
      <c r="Q12" s="9">
        <f>ROUND(SUM(E12:P12)/12,0)</f>
        <v>0</v>
      </c>
    </row>
    <row r="13" spans="1:17" ht="17.25" customHeight="1">
      <c r="B13" s="529"/>
      <c r="C13" s="530"/>
      <c r="D13" s="277" t="s">
        <v>10</v>
      </c>
      <c r="E13" s="278"/>
      <c r="F13" s="12" t="str">
        <f t="shared" ref="F13:P13" si="1">IFERROR(F12/$E$12,"")</f>
        <v/>
      </c>
      <c r="G13" s="12" t="str">
        <f t="shared" si="1"/>
        <v/>
      </c>
      <c r="H13" s="12" t="str">
        <f t="shared" si="1"/>
        <v/>
      </c>
      <c r="I13" s="12" t="str">
        <f t="shared" si="1"/>
        <v/>
      </c>
      <c r="J13" s="12" t="str">
        <f t="shared" si="1"/>
        <v/>
      </c>
      <c r="K13" s="12" t="str">
        <f t="shared" si="1"/>
        <v/>
      </c>
      <c r="L13" s="12" t="str">
        <f t="shared" si="1"/>
        <v/>
      </c>
      <c r="M13" s="12" t="str">
        <f t="shared" si="1"/>
        <v/>
      </c>
      <c r="N13" s="12" t="str">
        <f t="shared" si="1"/>
        <v/>
      </c>
      <c r="O13" s="12" t="str">
        <f t="shared" si="1"/>
        <v/>
      </c>
      <c r="P13" s="12" t="str">
        <f t="shared" si="1"/>
        <v/>
      </c>
      <c r="Q13" s="279"/>
    </row>
    <row r="14" spans="1:17" ht="17.25" customHeight="1">
      <c r="B14" s="280"/>
      <c r="C14" s="531" t="s">
        <v>113</v>
      </c>
      <c r="D14" s="27" t="s">
        <v>9</v>
      </c>
      <c r="E14" s="276"/>
      <c r="F14" s="8"/>
      <c r="G14" s="8"/>
      <c r="H14" s="8"/>
      <c r="I14" s="8"/>
      <c r="J14" s="8"/>
      <c r="K14" s="8"/>
      <c r="L14" s="8"/>
      <c r="M14" s="8"/>
      <c r="N14" s="8"/>
      <c r="O14" s="8"/>
      <c r="P14" s="8"/>
      <c r="Q14" s="9">
        <f>ROUND(SUM(E14:P14)/12,0)</f>
        <v>0</v>
      </c>
    </row>
    <row r="15" spans="1:17" ht="17.25" customHeight="1" thickBot="1">
      <c r="B15" s="281"/>
      <c r="C15" s="532"/>
      <c r="D15" s="282" t="s">
        <v>10</v>
      </c>
      <c r="E15" s="283"/>
      <c r="F15" s="284" t="str">
        <f t="shared" ref="F15:P15" si="2">IFERROR(F14/$E$14,"")</f>
        <v/>
      </c>
      <c r="G15" s="284" t="str">
        <f t="shared" si="2"/>
        <v/>
      </c>
      <c r="H15" s="284" t="str">
        <f t="shared" si="2"/>
        <v/>
      </c>
      <c r="I15" s="284" t="str">
        <f t="shared" si="2"/>
        <v/>
      </c>
      <c r="J15" s="284" t="str">
        <f t="shared" si="2"/>
        <v/>
      </c>
      <c r="K15" s="284" t="str">
        <f t="shared" si="2"/>
        <v/>
      </c>
      <c r="L15" s="284" t="str">
        <f t="shared" si="2"/>
        <v/>
      </c>
      <c r="M15" s="284" t="str">
        <f t="shared" si="2"/>
        <v/>
      </c>
      <c r="N15" s="284" t="str">
        <f t="shared" si="2"/>
        <v/>
      </c>
      <c r="O15" s="284" t="str">
        <f t="shared" si="2"/>
        <v/>
      </c>
      <c r="P15" s="284" t="str">
        <f t="shared" si="2"/>
        <v/>
      </c>
      <c r="Q15" s="285"/>
    </row>
    <row r="16" spans="1:17" ht="17.25" customHeight="1" thickTop="1" thickBot="1">
      <c r="B16" s="451" t="s">
        <v>16</v>
      </c>
      <c r="C16" s="452"/>
      <c r="D16" s="18"/>
      <c r="E16" s="66">
        <f>SUM(E10,E12)</f>
        <v>0</v>
      </c>
      <c r="F16" s="19"/>
      <c r="G16" s="19"/>
      <c r="H16" s="19"/>
      <c r="I16" s="19"/>
      <c r="J16" s="19"/>
      <c r="K16" s="19"/>
      <c r="L16" s="19"/>
      <c r="M16" s="19"/>
      <c r="N16" s="19"/>
      <c r="O16" s="19"/>
      <c r="P16" s="19"/>
      <c r="Q16" s="20">
        <f>SUM(Q10,Q12)</f>
        <v>0</v>
      </c>
    </row>
    <row r="17" spans="1:17" ht="17.25" customHeight="1">
      <c r="C17" s="3"/>
      <c r="D17" s="3"/>
      <c r="F17" s="21"/>
      <c r="G17" s="21"/>
      <c r="H17" s="21"/>
      <c r="I17" s="21"/>
      <c r="J17" s="21"/>
      <c r="K17" s="21"/>
      <c r="L17" s="21"/>
      <c r="M17" s="21"/>
      <c r="N17" s="21"/>
      <c r="O17" s="21"/>
      <c r="P17" s="21"/>
      <c r="Q17" s="286"/>
    </row>
    <row r="18" spans="1:17" ht="17.25" customHeight="1">
      <c r="C18" s="3"/>
      <c r="D18" s="3"/>
      <c r="F18" s="21"/>
      <c r="G18" s="21"/>
      <c r="H18" s="21"/>
      <c r="I18" s="21"/>
      <c r="J18" s="21"/>
      <c r="K18" s="21"/>
      <c r="L18" s="21"/>
      <c r="M18" s="21"/>
      <c r="N18" s="21"/>
      <c r="O18" s="21"/>
      <c r="P18" s="21"/>
      <c r="Q18" s="286"/>
    </row>
    <row r="19" spans="1:17" ht="17.25" customHeight="1" thickBot="1">
      <c r="A19" s="57" t="s">
        <v>71</v>
      </c>
      <c r="B19" s="57"/>
      <c r="E19" s="22"/>
      <c r="Q19" s="286"/>
    </row>
    <row r="20" spans="1:17" ht="17.25" customHeight="1">
      <c r="B20" s="533" t="s">
        <v>18</v>
      </c>
      <c r="C20" s="534"/>
      <c r="D20" s="535"/>
      <c r="E20" s="287">
        <v>4</v>
      </c>
      <c r="F20" s="6">
        <v>5</v>
      </c>
      <c r="G20" s="6">
        <v>6</v>
      </c>
      <c r="H20" s="25">
        <v>7</v>
      </c>
      <c r="I20" s="24">
        <v>8</v>
      </c>
      <c r="J20" s="6">
        <v>9</v>
      </c>
      <c r="K20" s="6">
        <v>10</v>
      </c>
      <c r="L20" s="6">
        <v>11</v>
      </c>
      <c r="M20" s="6">
        <v>12</v>
      </c>
      <c r="N20" s="6">
        <v>1</v>
      </c>
      <c r="O20" s="6">
        <v>2</v>
      </c>
      <c r="P20" s="26">
        <v>3</v>
      </c>
      <c r="Q20" s="517" t="s">
        <v>6</v>
      </c>
    </row>
    <row r="21" spans="1:17" ht="17.25" customHeight="1">
      <c r="B21" s="536"/>
      <c r="C21" s="537"/>
      <c r="D21" s="538"/>
      <c r="E21" s="461" t="s">
        <v>7</v>
      </c>
      <c r="F21" s="462"/>
      <c r="G21" s="462"/>
      <c r="H21" s="463"/>
      <c r="I21" s="477" t="s">
        <v>114</v>
      </c>
      <c r="J21" s="464"/>
      <c r="K21" s="464"/>
      <c r="L21" s="464"/>
      <c r="M21" s="464"/>
      <c r="N21" s="464"/>
      <c r="O21" s="464"/>
      <c r="P21" s="465"/>
      <c r="Q21" s="518"/>
    </row>
    <row r="22" spans="1:17" ht="17.25" customHeight="1">
      <c r="B22" s="525" t="s">
        <v>8</v>
      </c>
      <c r="C22" s="526"/>
      <c r="D22" s="36" t="s">
        <v>9</v>
      </c>
      <c r="E22" s="288"/>
      <c r="F22" s="289"/>
      <c r="G22" s="289"/>
      <c r="H22" s="290"/>
      <c r="I22" s="32" t="str">
        <f t="shared" ref="I22:P22" si="3">IFERROR($E$22*I11,"")</f>
        <v/>
      </c>
      <c r="J22" s="32" t="str">
        <f t="shared" si="3"/>
        <v/>
      </c>
      <c r="K22" s="32" t="str">
        <f t="shared" si="3"/>
        <v/>
      </c>
      <c r="L22" s="32" t="str">
        <f t="shared" si="3"/>
        <v/>
      </c>
      <c r="M22" s="32" t="str">
        <f t="shared" si="3"/>
        <v/>
      </c>
      <c r="N22" s="32" t="str">
        <f t="shared" si="3"/>
        <v/>
      </c>
      <c r="O22" s="32" t="str">
        <f t="shared" si="3"/>
        <v/>
      </c>
      <c r="P22" s="32" t="str">
        <f t="shared" si="3"/>
        <v/>
      </c>
      <c r="Q22" s="35">
        <f>ROUND(SUM(E22:P22)/12,0)</f>
        <v>0</v>
      </c>
    </row>
    <row r="23" spans="1:17" ht="17.25" customHeight="1">
      <c r="B23" s="539" t="s">
        <v>12</v>
      </c>
      <c r="C23" s="526"/>
      <c r="D23" s="36" t="s">
        <v>9</v>
      </c>
      <c r="E23" s="288"/>
      <c r="F23" s="289"/>
      <c r="G23" s="289"/>
      <c r="H23" s="290"/>
      <c r="I23" s="32" t="str">
        <f t="shared" ref="I23:P23" si="4">IFERROR($E$23*I13,"")</f>
        <v/>
      </c>
      <c r="J23" s="32" t="str">
        <f t="shared" si="4"/>
        <v/>
      </c>
      <c r="K23" s="32" t="str">
        <f t="shared" si="4"/>
        <v/>
      </c>
      <c r="L23" s="32" t="str">
        <f t="shared" si="4"/>
        <v/>
      </c>
      <c r="M23" s="32" t="str">
        <f t="shared" si="4"/>
        <v/>
      </c>
      <c r="N23" s="32" t="str">
        <f t="shared" si="4"/>
        <v/>
      </c>
      <c r="O23" s="32" t="str">
        <f t="shared" si="4"/>
        <v/>
      </c>
      <c r="P23" s="32" t="str">
        <f t="shared" si="4"/>
        <v/>
      </c>
      <c r="Q23" s="35">
        <f>ROUND(SUM(E23:P23)/12,0)</f>
        <v>0</v>
      </c>
    </row>
    <row r="24" spans="1:17" ht="17.25" customHeight="1" thickBot="1">
      <c r="B24" s="291"/>
      <c r="C24" s="292" t="s">
        <v>115</v>
      </c>
      <c r="D24" s="293" t="s">
        <v>9</v>
      </c>
      <c r="E24" s="294"/>
      <c r="F24" s="295"/>
      <c r="G24" s="295"/>
      <c r="H24" s="296"/>
      <c r="I24" s="297" t="str">
        <f t="shared" ref="I24:P24" si="5">IFERROR($E$24*I15,"")</f>
        <v/>
      </c>
      <c r="J24" s="297" t="str">
        <f t="shared" si="5"/>
        <v/>
      </c>
      <c r="K24" s="297" t="str">
        <f t="shared" si="5"/>
        <v/>
      </c>
      <c r="L24" s="297" t="str">
        <f t="shared" si="5"/>
        <v/>
      </c>
      <c r="M24" s="297" t="str">
        <f t="shared" si="5"/>
        <v/>
      </c>
      <c r="N24" s="297" t="str">
        <f t="shared" si="5"/>
        <v/>
      </c>
      <c r="O24" s="297" t="str">
        <f t="shared" si="5"/>
        <v/>
      </c>
      <c r="P24" s="297" t="str">
        <f t="shared" si="5"/>
        <v/>
      </c>
      <c r="Q24" s="298">
        <f>ROUND(SUM(E24:P24)/12,0)</f>
        <v>0</v>
      </c>
    </row>
    <row r="25" spans="1:17" ht="17.25" customHeight="1" thickTop="1" thickBot="1">
      <c r="B25" s="540" t="s">
        <v>16</v>
      </c>
      <c r="C25" s="541"/>
      <c r="D25" s="48"/>
      <c r="E25" s="299">
        <f>SUM(E22,E23)</f>
        <v>0</v>
      </c>
      <c r="F25" s="300">
        <f>SUM(F22,F23)</f>
        <v>0</v>
      </c>
      <c r="G25" s="300">
        <f>SUM(G22,G23)</f>
        <v>0</v>
      </c>
      <c r="H25" s="301">
        <f>SUM(H22,H23)</f>
        <v>0</v>
      </c>
      <c r="I25" s="52"/>
      <c r="J25" s="53"/>
      <c r="K25" s="53"/>
      <c r="L25" s="53"/>
      <c r="M25" s="53"/>
      <c r="N25" s="53"/>
      <c r="O25" s="53"/>
      <c r="P25" s="54"/>
      <c r="Q25" s="55">
        <f>SUM(Q22,Q23)</f>
        <v>0</v>
      </c>
    </row>
    <row r="26" spans="1:17" ht="17.25" customHeight="1">
      <c r="C26" s="56" t="s">
        <v>21</v>
      </c>
    </row>
    <row r="27" spans="1:17" ht="17.25" customHeight="1"/>
    <row r="28" spans="1:17" ht="17.25" customHeight="1"/>
    <row r="29" spans="1:17" ht="17.25" customHeight="1"/>
    <row r="30" spans="1:17" ht="17.25" customHeight="1"/>
    <row r="31" spans="1:17" ht="17.25" customHeight="1" thickBot="1">
      <c r="A31" s="57" t="s">
        <v>22</v>
      </c>
      <c r="B31" s="57"/>
      <c r="E31" s="22"/>
    </row>
    <row r="32" spans="1:17" ht="17.25" customHeight="1">
      <c r="B32" s="542" t="str">
        <f>B20</f>
        <v>６年度</v>
      </c>
      <c r="C32" s="543"/>
      <c r="D32" s="544"/>
      <c r="E32" s="302">
        <v>4</v>
      </c>
      <c r="F32" s="6">
        <v>5</v>
      </c>
      <c r="G32" s="6">
        <v>6</v>
      </c>
      <c r="H32" s="26">
        <v>7</v>
      </c>
      <c r="I32" s="23">
        <v>8</v>
      </c>
      <c r="J32" s="6">
        <v>9</v>
      </c>
      <c r="K32" s="6">
        <v>10</v>
      </c>
      <c r="L32" s="6">
        <v>11</v>
      </c>
      <c r="M32" s="6">
        <v>12</v>
      </c>
      <c r="N32" s="6">
        <v>1</v>
      </c>
      <c r="O32" s="6">
        <v>2</v>
      </c>
      <c r="P32" s="26">
        <v>3</v>
      </c>
      <c r="Q32" s="459" t="s">
        <v>6</v>
      </c>
    </row>
    <row r="33" spans="2:17" ht="17.25" customHeight="1">
      <c r="B33" s="545"/>
      <c r="C33" s="546"/>
      <c r="D33" s="547"/>
      <c r="E33" s="461" t="s">
        <v>7</v>
      </c>
      <c r="F33" s="462"/>
      <c r="G33" s="462"/>
      <c r="H33" s="463"/>
      <c r="I33" s="477" t="s">
        <v>23</v>
      </c>
      <c r="J33" s="464"/>
      <c r="K33" s="464"/>
      <c r="L33" s="464"/>
      <c r="M33" s="464"/>
      <c r="N33" s="464"/>
      <c r="O33" s="464"/>
      <c r="P33" s="465"/>
      <c r="Q33" s="460"/>
    </row>
    <row r="34" spans="2:17" ht="17.25" customHeight="1">
      <c r="B34" s="525" t="s">
        <v>8</v>
      </c>
      <c r="C34" s="526"/>
      <c r="D34" s="36" t="s">
        <v>9</v>
      </c>
      <c r="E34" s="303">
        <f>E22</f>
        <v>0</v>
      </c>
      <c r="F34" s="304">
        <f t="shared" ref="F34:H36" si="6">F22</f>
        <v>0</v>
      </c>
      <c r="G34" s="304">
        <f t="shared" si="6"/>
        <v>0</v>
      </c>
      <c r="H34" s="305">
        <f t="shared" si="6"/>
        <v>0</v>
      </c>
      <c r="I34" s="59"/>
      <c r="J34" s="59"/>
      <c r="K34" s="59"/>
      <c r="L34" s="59"/>
      <c r="M34" s="59"/>
      <c r="N34" s="59"/>
      <c r="O34" s="59"/>
      <c r="P34" s="60"/>
      <c r="Q34" s="35">
        <f>ROUND(SUM(E34:P34)/12,0)</f>
        <v>0</v>
      </c>
    </row>
    <row r="35" spans="2:17" ht="17.25" customHeight="1">
      <c r="B35" s="539" t="s">
        <v>12</v>
      </c>
      <c r="C35" s="526"/>
      <c r="D35" s="36" t="s">
        <v>9</v>
      </c>
      <c r="E35" s="303">
        <f>E23</f>
        <v>0</v>
      </c>
      <c r="F35" s="304">
        <f t="shared" si="6"/>
        <v>0</v>
      </c>
      <c r="G35" s="304">
        <f t="shared" si="6"/>
        <v>0</v>
      </c>
      <c r="H35" s="305">
        <f>H23</f>
        <v>0</v>
      </c>
      <c r="I35" s="59"/>
      <c r="J35" s="59"/>
      <c r="K35" s="59"/>
      <c r="L35" s="59"/>
      <c r="M35" s="59"/>
      <c r="N35" s="59"/>
      <c r="O35" s="59"/>
      <c r="P35" s="60"/>
      <c r="Q35" s="35">
        <f>ROUND(SUM(E35:P35)/12,0)</f>
        <v>0</v>
      </c>
    </row>
    <row r="36" spans="2:17" ht="17.25" customHeight="1" thickBot="1">
      <c r="B36" s="291"/>
      <c r="C36" s="292" t="s">
        <v>115</v>
      </c>
      <c r="D36" s="293" t="s">
        <v>9</v>
      </c>
      <c r="E36" s="306">
        <f>E24</f>
        <v>0</v>
      </c>
      <c r="F36" s="307">
        <f t="shared" si="6"/>
        <v>0</v>
      </c>
      <c r="G36" s="308">
        <f t="shared" si="6"/>
        <v>0</v>
      </c>
      <c r="H36" s="309">
        <f>H24</f>
        <v>0</v>
      </c>
      <c r="I36" s="310"/>
      <c r="J36" s="310"/>
      <c r="K36" s="310"/>
      <c r="L36" s="310"/>
      <c r="M36" s="310"/>
      <c r="N36" s="310"/>
      <c r="O36" s="310"/>
      <c r="P36" s="311"/>
      <c r="Q36" s="298">
        <f>ROUND(SUM(E36:P36)/12,0)</f>
        <v>0</v>
      </c>
    </row>
    <row r="37" spans="2:17" ht="17.25" customHeight="1" thickTop="1" thickBot="1">
      <c r="B37" s="451" t="s">
        <v>16</v>
      </c>
      <c r="C37" s="452"/>
      <c r="D37" s="64"/>
      <c r="E37" s="312">
        <f>SUM(E34,E35)</f>
        <v>0</v>
      </c>
      <c r="F37" s="313">
        <f>SUM(F34,F35)</f>
        <v>0</v>
      </c>
      <c r="G37" s="314">
        <f>SUM(G34,G35)</f>
        <v>0</v>
      </c>
      <c r="H37" s="313">
        <f>SUM(H34,H35)</f>
        <v>0</v>
      </c>
      <c r="I37" s="19"/>
      <c r="J37" s="19"/>
      <c r="K37" s="19"/>
      <c r="L37" s="19"/>
      <c r="M37" s="19"/>
      <c r="N37" s="19"/>
      <c r="O37" s="19"/>
      <c r="P37" s="68"/>
      <c r="Q37" s="55">
        <f>SUM(Q34,Q35)</f>
        <v>0</v>
      </c>
    </row>
    <row r="38" spans="2:17" ht="17.25" customHeight="1">
      <c r="C38" s="56" t="s">
        <v>21</v>
      </c>
      <c r="E38" s="69"/>
      <c r="F38" s="69"/>
      <c r="G38" s="69"/>
      <c r="H38" s="69"/>
      <c r="I38" s="69"/>
      <c r="J38" s="69"/>
      <c r="K38" s="69"/>
      <c r="L38" s="69"/>
      <c r="M38" s="69"/>
      <c r="N38" s="69"/>
      <c r="O38" s="69"/>
      <c r="P38" s="69"/>
      <c r="Q38" s="69"/>
    </row>
    <row r="39" spans="2:17" ht="17.25" customHeight="1">
      <c r="E39" s="69"/>
      <c r="F39" s="69"/>
      <c r="G39" s="69"/>
      <c r="H39" s="69"/>
      <c r="I39" s="69"/>
      <c r="J39" s="69"/>
      <c r="K39" s="69"/>
      <c r="L39" s="69"/>
      <c r="M39" s="69"/>
      <c r="N39" s="69"/>
      <c r="O39" s="69"/>
      <c r="P39" s="69"/>
      <c r="Q39" s="69"/>
    </row>
    <row r="40" spans="2:17" ht="17.25" customHeight="1" thickBot="1">
      <c r="C40" s="70" t="s">
        <v>24</v>
      </c>
    </row>
    <row r="41" spans="2:17" ht="94.5" customHeight="1" thickBot="1">
      <c r="C41" s="466" t="s">
        <v>116</v>
      </c>
      <c r="D41" s="467"/>
      <c r="E41" s="467"/>
      <c r="F41" s="467"/>
      <c r="G41" s="467"/>
      <c r="H41" s="467"/>
      <c r="I41" s="467"/>
      <c r="J41" s="467"/>
      <c r="K41" s="467"/>
      <c r="L41" s="467"/>
      <c r="M41" s="467"/>
      <c r="N41" s="467"/>
      <c r="O41" s="467"/>
      <c r="P41" s="467"/>
      <c r="Q41" s="468"/>
    </row>
    <row r="42" spans="2:17" ht="17.25" customHeight="1"/>
    <row r="43" spans="2:17" ht="17.25" customHeight="1"/>
    <row r="44" spans="2:17" ht="17.25" customHeight="1"/>
    <row r="45" spans="2:17" ht="17.25" customHeight="1"/>
    <row r="46" spans="2:17" ht="17.25" customHeight="1"/>
    <row r="47" spans="2:17" ht="17.25" customHeight="1"/>
    <row r="48" spans="2: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sheetData>
  <sheetProtection algorithmName="SHA-512" hashValue="QFmNS4ey97+OiMphHAsJ9DonDiZ1hpzkQNrbLzbhlcYHiqOeOAiPY2P/cbfpoIRTp3DTLLsBVgBy38hV/gw9ZQ==" saltValue="PJXoNUbyXCUDOXK0jSHSoQ==" spinCount="100000" sheet="1" objects="1" scenarios="1"/>
  <mergeCells count="25">
    <mergeCell ref="B34:C34"/>
    <mergeCell ref="B35:C35"/>
    <mergeCell ref="B37:C37"/>
    <mergeCell ref="C41:Q41"/>
    <mergeCell ref="B22:C22"/>
    <mergeCell ref="B23:C23"/>
    <mergeCell ref="B25:C25"/>
    <mergeCell ref="B32:D33"/>
    <mergeCell ref="Q32:Q33"/>
    <mergeCell ref="E33:H33"/>
    <mergeCell ref="I33:P33"/>
    <mergeCell ref="Q20:Q21"/>
    <mergeCell ref="E21:H21"/>
    <mergeCell ref="I21:P21"/>
    <mergeCell ref="A1:Q1"/>
    <mergeCell ref="H3:L3"/>
    <mergeCell ref="M3:Q3"/>
    <mergeCell ref="B8:D9"/>
    <mergeCell ref="Q8:Q9"/>
    <mergeCell ref="E9:P9"/>
    <mergeCell ref="B10:C11"/>
    <mergeCell ref="B12:C13"/>
    <mergeCell ref="C14:C15"/>
    <mergeCell ref="B16:C16"/>
    <mergeCell ref="B20:D21"/>
  </mergeCells>
  <phoneticPr fontId="3"/>
  <pageMargins left="0.61" right="0.27559055118110237" top="0.55118110236220474" bottom="0.19685039370078741" header="0.31496062992125984" footer="0.19685039370078741"/>
  <pageSetup paperSize="9" scale="83"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7A17-2156-43FB-8C9D-1043C000A148}">
  <sheetPr>
    <tabColor rgb="FF00B0F0"/>
    <pageSetUpPr fitToPage="1"/>
  </sheetPr>
  <dimension ref="A1:J115"/>
  <sheetViews>
    <sheetView view="pageBreakPreview" zoomScale="80" zoomScaleNormal="70" zoomScaleSheetLayoutView="80" workbookViewId="0">
      <selection activeCell="G18" sqref="G18"/>
    </sheetView>
  </sheetViews>
  <sheetFormatPr defaultColWidth="9" defaultRowHeight="18.75"/>
  <cols>
    <col min="1" max="1" width="2.875" style="78" customWidth="1"/>
    <col min="2" max="2" width="3" style="76" customWidth="1"/>
    <col min="3" max="3" width="14.625" style="76" customWidth="1"/>
    <col min="4" max="4" width="32.625" style="76" customWidth="1"/>
    <col min="5" max="5" width="12" style="76" customWidth="1"/>
    <col min="6" max="6" width="10.25" style="76" customWidth="1"/>
    <col min="7" max="7" width="15.5" style="77" customWidth="1"/>
    <col min="8" max="8" width="14.25" style="77" customWidth="1"/>
    <col min="9" max="9" width="12.125" style="77" customWidth="1"/>
    <col min="10" max="10" width="29" style="77" customWidth="1"/>
    <col min="11" max="16384" width="9" style="78"/>
  </cols>
  <sheetData>
    <row r="1" spans="1:10" s="75" customFormat="1" ht="31.5" customHeight="1">
      <c r="A1" s="552" t="s">
        <v>117</v>
      </c>
      <c r="B1" s="552"/>
      <c r="C1" s="552"/>
      <c r="D1" s="552"/>
      <c r="E1" s="552"/>
      <c r="F1" s="552"/>
      <c r="G1" s="552"/>
      <c r="H1" s="552"/>
      <c r="I1" s="74"/>
      <c r="J1" s="74"/>
    </row>
    <row r="2" spans="1:10" ht="19.5" customHeight="1" thickBot="1">
      <c r="A2" s="76"/>
    </row>
    <row r="3" spans="1:10" ht="19.5" customHeight="1" thickBot="1">
      <c r="A3" s="76"/>
      <c r="C3" s="79" t="s">
        <v>1</v>
      </c>
      <c r="D3" s="79"/>
      <c r="E3" s="481"/>
      <c r="F3" s="482"/>
      <c r="G3" s="483"/>
      <c r="H3" s="76"/>
      <c r="J3" s="78"/>
    </row>
    <row r="4" spans="1:10" ht="19.5" customHeight="1">
      <c r="A4" s="76"/>
      <c r="C4" s="79"/>
      <c r="D4" s="79"/>
      <c r="E4" s="79"/>
      <c r="F4" s="79"/>
      <c r="G4" s="79"/>
      <c r="H4" s="79"/>
      <c r="J4" s="78"/>
    </row>
    <row r="5" spans="1:10" ht="19.5" customHeight="1" thickBot="1">
      <c r="A5" s="80" t="s">
        <v>28</v>
      </c>
      <c r="C5" s="79"/>
      <c r="D5" s="79"/>
      <c r="E5" s="79"/>
      <c r="F5" s="79"/>
      <c r="G5" s="79"/>
      <c r="H5" s="79"/>
      <c r="J5" s="78"/>
    </row>
    <row r="6" spans="1:10" ht="19.5" customHeight="1">
      <c r="A6" s="80"/>
      <c r="B6" s="508"/>
      <c r="C6" s="509"/>
      <c r="D6" s="509"/>
      <c r="E6" s="509"/>
      <c r="F6" s="315" t="s">
        <v>30</v>
      </c>
      <c r="G6" s="79"/>
      <c r="H6" s="79"/>
      <c r="I6" s="79"/>
    </row>
    <row r="7" spans="1:10" ht="19.5" customHeight="1">
      <c r="A7" s="80"/>
      <c r="B7" s="484" t="s">
        <v>34</v>
      </c>
      <c r="C7" s="485"/>
      <c r="D7" s="485"/>
      <c r="E7" s="485"/>
      <c r="F7" s="316"/>
      <c r="G7" s="79"/>
      <c r="H7" s="79"/>
      <c r="I7" s="79"/>
    </row>
    <row r="8" spans="1:10" ht="19.5" customHeight="1">
      <c r="A8" s="80"/>
      <c r="B8" s="486" t="s">
        <v>118</v>
      </c>
      <c r="C8" s="487"/>
      <c r="D8" s="487"/>
      <c r="E8" s="487"/>
      <c r="F8" s="317">
        <f>F9+F10</f>
        <v>0</v>
      </c>
      <c r="G8" s="79"/>
      <c r="H8" s="79"/>
      <c r="I8" s="79"/>
    </row>
    <row r="9" spans="1:10" ht="19.5" customHeight="1">
      <c r="A9" s="80"/>
      <c r="B9" s="90"/>
      <c r="C9" s="478" t="s">
        <v>36</v>
      </c>
      <c r="D9" s="479"/>
      <c r="E9" s="479"/>
      <c r="F9" s="93">
        <f>【幼稚園】児童数!Q22</f>
        <v>0</v>
      </c>
      <c r="G9" s="79"/>
      <c r="H9" s="79"/>
      <c r="I9" s="79"/>
    </row>
    <row r="10" spans="1:10" ht="19.5" customHeight="1">
      <c r="A10" s="80"/>
      <c r="B10" s="90"/>
      <c r="C10" s="478" t="s">
        <v>119</v>
      </c>
      <c r="D10" s="479"/>
      <c r="E10" s="479"/>
      <c r="F10" s="93">
        <f>【幼稚園】児童数!Q23</f>
        <v>0</v>
      </c>
      <c r="G10" s="79"/>
      <c r="H10" s="79"/>
      <c r="I10" s="79"/>
    </row>
    <row r="11" spans="1:10" ht="19.5" customHeight="1" thickBot="1">
      <c r="A11" s="80"/>
      <c r="B11" s="318"/>
      <c r="C11" s="489" t="s">
        <v>113</v>
      </c>
      <c r="D11" s="490"/>
      <c r="E11" s="490"/>
      <c r="F11" s="96">
        <f>【幼稚園】児童数!Q24</f>
        <v>0</v>
      </c>
      <c r="G11" s="79"/>
      <c r="H11" s="79"/>
      <c r="I11" s="79"/>
    </row>
    <row r="12" spans="1:10" ht="22.5" customHeight="1">
      <c r="A12" s="80"/>
      <c r="B12" s="98" t="s">
        <v>39</v>
      </c>
      <c r="C12" s="491" t="s">
        <v>40</v>
      </c>
      <c r="D12" s="491"/>
      <c r="E12" s="491"/>
      <c r="F12" s="491"/>
      <c r="G12" s="491"/>
      <c r="H12" s="79"/>
      <c r="I12" s="79"/>
    </row>
    <row r="13" spans="1:10" ht="22.5" customHeight="1">
      <c r="A13" s="76"/>
      <c r="B13" s="98"/>
      <c r="C13" s="491"/>
      <c r="D13" s="491"/>
      <c r="E13" s="491"/>
      <c r="F13" s="491"/>
      <c r="G13" s="491"/>
      <c r="H13" s="79"/>
      <c r="J13" s="78"/>
    </row>
    <row r="14" spans="1:10" ht="24" customHeight="1">
      <c r="B14" s="166"/>
      <c r="F14" s="77"/>
      <c r="G14" s="268"/>
      <c r="H14" s="181"/>
      <c r="J14" s="78"/>
    </row>
    <row r="15" spans="1:10" ht="19.5" customHeight="1" thickBot="1">
      <c r="A15" s="80" t="s">
        <v>41</v>
      </c>
      <c r="F15" s="77"/>
      <c r="J15" s="78"/>
    </row>
    <row r="16" spans="1:10" ht="33.75" customHeight="1">
      <c r="B16" s="319"/>
      <c r="C16" s="553"/>
      <c r="D16" s="554"/>
      <c r="E16" s="320" t="s">
        <v>43</v>
      </c>
      <c r="F16" s="321" t="s">
        <v>74</v>
      </c>
      <c r="G16" s="322" t="s">
        <v>44</v>
      </c>
      <c r="H16" s="78"/>
      <c r="I16" s="78"/>
      <c r="J16" s="78"/>
    </row>
    <row r="17" spans="2:10" ht="24" customHeight="1">
      <c r="B17" s="323" t="s">
        <v>45</v>
      </c>
      <c r="C17" s="485" t="s">
        <v>120</v>
      </c>
      <c r="D17" s="555"/>
      <c r="E17" s="324"/>
      <c r="F17" s="325"/>
      <c r="G17" s="326">
        <f>ROUND(SUM($G$18:$G$20),0)</f>
        <v>0</v>
      </c>
      <c r="H17" s="78"/>
      <c r="I17" s="78"/>
      <c r="J17" s="78"/>
    </row>
    <row r="18" spans="2:10" ht="24" customHeight="1">
      <c r="B18" s="327"/>
      <c r="C18" s="550" t="s">
        <v>121</v>
      </c>
      <c r="D18" s="551"/>
      <c r="E18" s="328" t="s">
        <v>32</v>
      </c>
      <c r="F18" s="329"/>
      <c r="G18" s="330">
        <f>IF($E$18="あり",ROUNDDOWN(($F$9)*1/25,1),ROUNDDOWN($F$9*1/30,1))</f>
        <v>0</v>
      </c>
      <c r="H18" s="78"/>
      <c r="I18" s="78"/>
      <c r="J18" s="78"/>
    </row>
    <row r="19" spans="2:10" ht="24" customHeight="1">
      <c r="B19" s="327"/>
      <c r="C19" s="550" t="s">
        <v>122</v>
      </c>
      <c r="D19" s="551"/>
      <c r="E19" s="344" t="s">
        <v>32</v>
      </c>
      <c r="F19" s="338"/>
      <c r="G19" s="548">
        <f>IF($E$19="あり",IF($E$20="あり",ROUNDDOWN(($F$10-$F$11)*1/15,1)+ROUNDDOWN($F$11*1/6,1),ROUNDDOWN($F$10*1/15,1)),IF($E$20="あり",ROUNDDOWN(($F$10-$F$11)*1/20,1)+ROUNDDOWN($F$11*1/6,1),ROUNDDOWN($F$10*1/20,1)))</f>
        <v>0</v>
      </c>
      <c r="H19" s="331"/>
      <c r="I19" s="78"/>
      <c r="J19" s="78"/>
    </row>
    <row r="20" spans="2:10" ht="24" customHeight="1">
      <c r="B20" s="327"/>
      <c r="C20" s="558" t="s">
        <v>123</v>
      </c>
      <c r="D20" s="559"/>
      <c r="E20" s="328" t="s">
        <v>32</v>
      </c>
      <c r="F20" s="409"/>
      <c r="G20" s="549"/>
      <c r="H20" s="331"/>
      <c r="I20" s="78"/>
      <c r="J20" s="78"/>
    </row>
    <row r="21" spans="2:10" ht="24" customHeight="1">
      <c r="B21" s="332" t="s">
        <v>52</v>
      </c>
      <c r="C21" s="556" t="s">
        <v>91</v>
      </c>
      <c r="D21" s="557"/>
      <c r="E21" s="333" t="s">
        <v>32</v>
      </c>
      <c r="F21" s="334"/>
      <c r="G21" s="335">
        <f>IF(E21="あり",0.8,0)</f>
        <v>0</v>
      </c>
      <c r="H21" s="331"/>
      <c r="I21" s="78"/>
      <c r="J21" s="78"/>
    </row>
    <row r="22" spans="2:10" ht="24" customHeight="1">
      <c r="B22" s="332" t="s">
        <v>54</v>
      </c>
      <c r="C22" s="556" t="s">
        <v>92</v>
      </c>
      <c r="D22" s="557"/>
      <c r="E22" s="333" t="s">
        <v>32</v>
      </c>
      <c r="F22" s="336"/>
      <c r="G22" s="335">
        <f>IF(E22="あり",F22,0)</f>
        <v>0</v>
      </c>
      <c r="H22" s="78"/>
      <c r="I22" s="78"/>
      <c r="J22" s="78"/>
    </row>
    <row r="23" spans="2:10" ht="24" customHeight="1">
      <c r="B23" s="323" t="s">
        <v>56</v>
      </c>
      <c r="C23" s="556" t="s">
        <v>94</v>
      </c>
      <c r="D23" s="557"/>
      <c r="E23" s="337" t="s">
        <v>32</v>
      </c>
      <c r="F23" s="338"/>
      <c r="G23" s="339">
        <f>IF(E23="あり",IF(F7&gt;=151,1.5,0.8),0)</f>
        <v>0</v>
      </c>
      <c r="H23" s="78"/>
      <c r="I23" s="78"/>
      <c r="J23" s="78"/>
    </row>
    <row r="24" spans="2:10" ht="24" customHeight="1">
      <c r="B24" s="323" t="s">
        <v>58</v>
      </c>
      <c r="C24" s="560" t="s">
        <v>124</v>
      </c>
      <c r="D24" s="551"/>
      <c r="E24" s="333" t="s">
        <v>32</v>
      </c>
      <c r="F24" s="338"/>
      <c r="G24" s="340">
        <f>IF(E24="あり",IF(F7&gt;=151,3,2),0)</f>
        <v>0</v>
      </c>
      <c r="H24" s="78"/>
      <c r="I24" s="78"/>
      <c r="J24" s="78"/>
    </row>
    <row r="25" spans="2:10" ht="24" customHeight="1">
      <c r="B25" s="332" t="s">
        <v>60</v>
      </c>
      <c r="C25" s="556" t="s">
        <v>125</v>
      </c>
      <c r="D25" s="557"/>
      <c r="E25" s="333" t="s">
        <v>32</v>
      </c>
      <c r="F25" s="341"/>
      <c r="G25" s="335">
        <f>IF(E25="あり",1,0)</f>
        <v>0</v>
      </c>
      <c r="H25" s="78"/>
      <c r="I25" s="78"/>
      <c r="J25" s="78"/>
    </row>
    <row r="26" spans="2:10" ht="24" customHeight="1">
      <c r="B26" s="332" t="s">
        <v>126</v>
      </c>
      <c r="C26" s="556" t="s">
        <v>99</v>
      </c>
      <c r="D26" s="557"/>
      <c r="E26" s="333" t="s">
        <v>32</v>
      </c>
      <c r="F26" s="341"/>
      <c r="G26" s="335">
        <f>IF(E26="あり",0.8,0)</f>
        <v>0</v>
      </c>
      <c r="H26" s="78"/>
      <c r="I26" s="78"/>
      <c r="J26" s="78"/>
    </row>
    <row r="27" spans="2:10" ht="24" customHeight="1">
      <c r="B27" s="332" t="s">
        <v>127</v>
      </c>
      <c r="C27" s="556" t="s">
        <v>101</v>
      </c>
      <c r="D27" s="557"/>
      <c r="E27" s="333" t="s">
        <v>32</v>
      </c>
      <c r="F27" s="341"/>
      <c r="G27" s="335">
        <f>IF(E27="あり",0.8,0)</f>
        <v>0</v>
      </c>
      <c r="H27" s="78"/>
      <c r="I27" s="78"/>
      <c r="J27" s="78"/>
    </row>
    <row r="28" spans="2:10" ht="24" customHeight="1">
      <c r="B28" s="342" t="s">
        <v>95</v>
      </c>
      <c r="C28" s="556" t="s">
        <v>103</v>
      </c>
      <c r="D28" s="557"/>
      <c r="E28" s="333" t="s">
        <v>32</v>
      </c>
      <c r="F28" s="341"/>
      <c r="G28" s="335">
        <f>IF(E28="あり",0.8,0)</f>
        <v>0</v>
      </c>
      <c r="H28" s="78"/>
      <c r="I28" s="78"/>
      <c r="J28" s="78"/>
    </row>
    <row r="29" spans="2:10" ht="24" customHeight="1">
      <c r="B29" s="342" t="s">
        <v>128</v>
      </c>
      <c r="C29" s="556" t="s">
        <v>63</v>
      </c>
      <c r="D29" s="557"/>
      <c r="E29" s="333" t="s">
        <v>32</v>
      </c>
      <c r="F29" s="341"/>
      <c r="G29" s="335">
        <f>IF(E29="あり",0.5,0)</f>
        <v>0</v>
      </c>
      <c r="H29" s="78"/>
      <c r="I29" s="78"/>
      <c r="J29" s="78"/>
    </row>
    <row r="30" spans="2:10" ht="24" customHeight="1">
      <c r="B30" s="343" t="s">
        <v>129</v>
      </c>
      <c r="C30" s="561" t="s">
        <v>130</v>
      </c>
      <c r="D30" s="551"/>
      <c r="E30" s="344" t="s">
        <v>32</v>
      </c>
      <c r="F30" s="341"/>
      <c r="G30" s="345">
        <f>IF(E30="あり",-1,0)</f>
        <v>0</v>
      </c>
      <c r="H30" s="78"/>
      <c r="I30" s="78"/>
      <c r="J30" s="78"/>
    </row>
    <row r="31" spans="2:10" ht="24" customHeight="1">
      <c r="B31" s="346" t="s">
        <v>131</v>
      </c>
      <c r="C31" s="562" t="s">
        <v>132</v>
      </c>
      <c r="D31" s="563"/>
      <c r="E31" s="347" t="s">
        <v>32</v>
      </c>
      <c r="F31" s="348"/>
      <c r="G31" s="349">
        <f>IF(E31="満たさない",-F31,0)</f>
        <v>0</v>
      </c>
      <c r="H31" s="78"/>
      <c r="I31" s="78"/>
      <c r="J31" s="78"/>
    </row>
    <row r="32" spans="2:10" ht="24" customHeight="1" thickBot="1">
      <c r="B32" s="564" t="s">
        <v>133</v>
      </c>
      <c r="C32" s="565"/>
      <c r="D32" s="566"/>
      <c r="E32" s="350"/>
      <c r="F32" s="350"/>
      <c r="G32" s="351">
        <f>IF(F7&lt;=35,0.4,IF(F7&lt;=300,1.4,0.4))</f>
        <v>0.4</v>
      </c>
      <c r="H32" s="78"/>
      <c r="I32" s="78"/>
      <c r="J32" s="78"/>
    </row>
    <row r="33" spans="1:10" ht="24" customHeight="1" thickTop="1" thickBot="1">
      <c r="B33" s="352" t="s">
        <v>16</v>
      </c>
      <c r="C33" s="353"/>
      <c r="D33" s="353"/>
      <c r="E33" s="353"/>
      <c r="F33" s="272"/>
      <c r="G33" s="354">
        <f>SUM(G17,G21:G32)</f>
        <v>0.4</v>
      </c>
      <c r="H33" s="78"/>
      <c r="I33" s="78"/>
      <c r="J33" s="78"/>
    </row>
    <row r="34" spans="1:10" ht="24" customHeight="1" thickBot="1">
      <c r="B34" s="170" t="s">
        <v>65</v>
      </c>
      <c r="C34" s="185"/>
      <c r="D34" s="185"/>
      <c r="E34" s="185"/>
      <c r="F34" s="355"/>
      <c r="G34" s="356">
        <f>ROUND(G33,0)</f>
        <v>0</v>
      </c>
      <c r="I34" s="78"/>
      <c r="J34" s="78"/>
    </row>
    <row r="35" spans="1:10" ht="24" customHeight="1">
      <c r="B35" s="357" t="s">
        <v>134</v>
      </c>
      <c r="C35" s="358"/>
      <c r="D35" s="358"/>
      <c r="E35" s="358"/>
      <c r="F35" s="359"/>
      <c r="G35" s="360"/>
      <c r="I35" s="78"/>
      <c r="J35" s="78"/>
    </row>
    <row r="36" spans="1:10" ht="24" customHeight="1">
      <c r="B36" s="166"/>
      <c r="F36" s="77"/>
      <c r="G36" s="268"/>
      <c r="H36" s="181"/>
      <c r="J36" s="78"/>
    </row>
    <row r="37" spans="1:10" ht="24" customHeight="1" thickBot="1">
      <c r="A37" s="80" t="s">
        <v>66</v>
      </c>
      <c r="F37" s="267"/>
      <c r="G37" s="268"/>
      <c r="H37" s="181"/>
      <c r="I37" s="361"/>
      <c r="J37" s="78"/>
    </row>
    <row r="38" spans="1:10" ht="24" customHeight="1" thickBot="1">
      <c r="B38" s="567" t="s">
        <v>67</v>
      </c>
      <c r="C38" s="568"/>
      <c r="D38" s="568"/>
      <c r="E38" s="568"/>
      <c r="F38" s="569"/>
      <c r="G38" s="271">
        <f>IF(ROUND(G34/3,0)=0,1,ROUND(G34/3,0))</f>
        <v>1</v>
      </c>
      <c r="I38" s="78"/>
      <c r="J38" s="78"/>
    </row>
    <row r="39" spans="1:10" ht="24" customHeight="1" thickBot="1">
      <c r="B39" s="570" t="s">
        <v>68</v>
      </c>
      <c r="C39" s="571"/>
      <c r="D39" s="571"/>
      <c r="E39" s="571"/>
      <c r="F39" s="572"/>
      <c r="G39" s="271">
        <f>IF(ROUND(G34/5,0)=0,1,ROUND(G34/5,0))</f>
        <v>1</v>
      </c>
      <c r="I39" s="78"/>
      <c r="J39" s="78"/>
    </row>
    <row r="40" spans="1:10" ht="33.75" customHeight="1">
      <c r="F40" s="77"/>
      <c r="H40" s="181"/>
      <c r="J40" s="78"/>
    </row>
    <row r="41" spans="1:10" ht="33.75" customHeight="1"/>
    <row r="42" spans="1:10" ht="33.75" customHeight="1"/>
    <row r="43" spans="1:10" ht="33.75" customHeight="1"/>
    <row r="44" spans="1:10" ht="33.75" customHeight="1"/>
    <row r="45" spans="1:10" ht="33.75" customHeight="1"/>
    <row r="46" spans="1:10" ht="33.75" customHeight="1"/>
    <row r="47" spans="1:10" ht="33.75" customHeight="1"/>
    <row r="48" spans="1:10" ht="33.75" customHeight="1"/>
    <row r="49" ht="33.75" customHeight="1"/>
    <row r="50" ht="33.75" customHeight="1"/>
    <row r="51" ht="33.75" customHeight="1"/>
    <row r="52" ht="33.75" customHeight="1"/>
    <row r="53" ht="33.75" customHeight="1"/>
    <row r="54" ht="33.7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sheetData>
  <sheetProtection algorithmName="SHA-512" hashValue="1W44uxHWgbfJJzf7eQzMCl+YQxFARc1DAYIs1L0znpuRGIgKaUYYy/WMvXr1M+i5tZj5B8VrWRnGP/uVB4SXQQ==" saltValue="M8wZ2R/qFpQoKAeuvohpCA==" spinCount="100000" sheet="1" objects="1" scenarios="1"/>
  <mergeCells count="29">
    <mergeCell ref="C30:D30"/>
    <mergeCell ref="C31:D31"/>
    <mergeCell ref="B32:D32"/>
    <mergeCell ref="B38:F38"/>
    <mergeCell ref="B39:F39"/>
    <mergeCell ref="C29:D29"/>
    <mergeCell ref="C19:D19"/>
    <mergeCell ref="C20:D20"/>
    <mergeCell ref="C21:D21"/>
    <mergeCell ref="C22:D22"/>
    <mergeCell ref="C23:D23"/>
    <mergeCell ref="C24:D24"/>
    <mergeCell ref="C25:D25"/>
    <mergeCell ref="C26:D26"/>
    <mergeCell ref="C27:D27"/>
    <mergeCell ref="C28:D28"/>
    <mergeCell ref="G19:G20"/>
    <mergeCell ref="C18:D18"/>
    <mergeCell ref="A1:H1"/>
    <mergeCell ref="E3:G3"/>
    <mergeCell ref="B6:E6"/>
    <mergeCell ref="B7:E7"/>
    <mergeCell ref="B8:E8"/>
    <mergeCell ref="C9:E9"/>
    <mergeCell ref="C10:E10"/>
    <mergeCell ref="C11:E11"/>
    <mergeCell ref="C12:G13"/>
    <mergeCell ref="C16:D16"/>
    <mergeCell ref="C17:D17"/>
  </mergeCells>
  <phoneticPr fontId="3"/>
  <dataValidations count="2">
    <dataValidation type="list" allowBlank="1" showInputMessage="1" showErrorMessage="1" sqref="E31" xr:uid="{1C7615D4-C2A4-49F9-9C1C-D48D91B4EC45}">
      <formula1>"　,満たす,満たさない"</formula1>
    </dataValidation>
    <dataValidation type="list" allowBlank="1" showInputMessage="1" showErrorMessage="1" sqref="E18 E19 E20 E21:E30" xr:uid="{91E822E9-7BD3-41A2-B788-570922A1820F}">
      <formula1>"　,あり,なし"</formula1>
    </dataValidation>
  </dataValidations>
  <pageMargins left="0.92" right="0.56000000000000005" top="0.75" bottom="0.75" header="0.3" footer="0.3"/>
  <pageSetup paperSize="9" scale="85"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注意点</vt:lpstr>
      <vt:lpstr>【保育所】児童数</vt:lpstr>
      <vt:lpstr>【保育所】児童数 (分園)</vt:lpstr>
      <vt:lpstr>【保育所】対象人数</vt:lpstr>
      <vt:lpstr>【認定こども園】児童数 </vt:lpstr>
      <vt:lpstr>【認定こども園】児童数 (分園) </vt:lpstr>
      <vt:lpstr>【認定こども園】対象人数 </vt:lpstr>
      <vt:lpstr>【幼稚園】児童数</vt:lpstr>
      <vt:lpstr>【幼稚園】対象人数</vt:lpstr>
      <vt:lpstr>【小規模・事業所内AB】児童数</vt:lpstr>
      <vt:lpstr>【小規模・事業所内AB】対象人数</vt:lpstr>
      <vt:lpstr>【事業所内20人以上】児童数</vt:lpstr>
      <vt:lpstr>【事業所内20人以上】対象人数</vt:lpstr>
      <vt:lpstr>【事業所内20人以上】対象人数!Print_Area</vt:lpstr>
      <vt:lpstr>【小規模・事業所内AB】対象人数!Print_Area</vt:lpstr>
      <vt:lpstr>'【認定こども園】対象人数 '!Print_Area</vt:lpstr>
      <vt:lpstr>【保育所】対象人数!Print_Area</vt:lpstr>
      <vt:lpstr>【幼稚園】対象人数!Print_Area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nakajo</dc:creator>
  <cp:lastModifiedBy>nakajo</cp:lastModifiedBy>
  <dcterms:created xsi:type="dcterms:W3CDTF">2024-07-28T23:56:06Z</dcterms:created>
  <dcterms:modified xsi:type="dcterms:W3CDTF">2024-08-20T02:14:33Z</dcterms:modified>
</cp:coreProperties>
</file>