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58_職員配置確認\R06\00_配置状況確認書【様式】\★旧Excel対応\"/>
    </mc:Choice>
  </mc:AlternateContent>
  <xr:revisionPtr revIDLastSave="0" documentId="13_ncr:1_{4F820B6C-4CDE-4027-AA5A-9BA521BF46B0}" xr6:coauthVersionLast="47" xr6:coauthVersionMax="47" xr10:uidLastSave="{00000000-0000-0000-0000-000000000000}"/>
  <bookViews>
    <workbookView xWindow="-120" yWindow="-120" windowWidth="29040" windowHeight="15990" tabRatio="828" firstSheet="1" activeTab="2" xr2:uid="{00000000-000D-0000-FFFF-FFFF00000000}"/>
  </bookViews>
  <sheets>
    <sheet name="【補助金算定に係る確認表】" sheetId="72" r:id="rId1"/>
    <sheet name="【京都市集計用】" sheetId="70" r:id="rId2"/>
    <sheet name="様式１" sheetId="64" r:id="rId3"/>
    <sheet name="(R6)年齢別配置基準" sheetId="73" r:id="rId4"/>
    <sheet name="様式１－１（標準時間対応）" sheetId="71" r:id="rId5"/>
    <sheet name="様式２（専従の常勤）" sheetId="69" r:id="rId6"/>
    <sheet name="様式３（非専従の常勤＋非常勤）" sheetId="68" r:id="rId7"/>
    <sheet name="Sheet2" sheetId="67" state="hidden" r:id="rId8"/>
  </sheets>
  <definedNames>
    <definedName name="_0歳児③1" localSheetId="2">様式１!$D$36</definedName>
    <definedName name="_0歳児③10" localSheetId="2">様式１!$D$27</definedName>
    <definedName name="_0歳児③11" localSheetId="2">様式１!$D$30</definedName>
    <definedName name="_0歳児③12" localSheetId="2">様式１!$D$33</definedName>
    <definedName name="_0歳児③2" localSheetId="2">様式１!$D$39</definedName>
    <definedName name="_0歳児③3" localSheetId="2">様式１!$D$42</definedName>
    <definedName name="_0歳児③4" localSheetId="2">様式１!$D$9</definedName>
    <definedName name="_0歳児③5" localSheetId="2">様式１!$D$12</definedName>
    <definedName name="_0歳児③6" localSheetId="2">様式１!$D$15</definedName>
    <definedName name="_0歳児③7" localSheetId="2">様式１!$D$18</definedName>
    <definedName name="_0歳児③8" localSheetId="2">様式１!$D$21</definedName>
    <definedName name="_0歳児③9" localSheetId="2">様式１!$D$24</definedName>
    <definedName name="_1歳児③1" localSheetId="2">様式１!$E$36</definedName>
    <definedName name="_1歳児③10" localSheetId="2">様式１!$E$27</definedName>
    <definedName name="_1歳児③11" localSheetId="2">様式１!$E$30</definedName>
    <definedName name="_1歳児③12" localSheetId="2">様式１!$E$33</definedName>
    <definedName name="_1歳児③2" localSheetId="2">様式１!$E$39</definedName>
    <definedName name="_1歳児③3" localSheetId="2">様式１!$E$42</definedName>
    <definedName name="_1歳児③4" localSheetId="2">様式１!$E$9</definedName>
    <definedName name="_1歳児③5" localSheetId="2">様式１!$E$12</definedName>
    <definedName name="_1歳児③6" localSheetId="2">様式１!$E$15</definedName>
    <definedName name="_1歳児③7" localSheetId="2">様式１!$E$18</definedName>
    <definedName name="_1歳児③8" localSheetId="2">様式１!$E$21</definedName>
    <definedName name="_1歳児③9" localSheetId="2">様式１!$E$24</definedName>
    <definedName name="_2歳児③1" localSheetId="2">様式１!$G$36</definedName>
    <definedName name="_2歳児③10" localSheetId="2">様式１!$G$27</definedName>
    <definedName name="_2歳児③11" localSheetId="2">様式１!$G$30</definedName>
    <definedName name="_2歳児③12" localSheetId="2">様式１!$G$33</definedName>
    <definedName name="_2歳児③2" localSheetId="2">様式１!$G$39</definedName>
    <definedName name="_2歳児③3" localSheetId="2">様式１!$G$42</definedName>
    <definedName name="_2歳児③4" localSheetId="2">様式１!$G$9</definedName>
    <definedName name="_2歳児③5" localSheetId="2">様式１!$G$12</definedName>
    <definedName name="_2歳児③6" localSheetId="2">様式１!$G$15</definedName>
    <definedName name="_2歳児③7" localSheetId="2">様式１!$G$18</definedName>
    <definedName name="_2歳児③8" localSheetId="2">様式１!$G$21</definedName>
    <definedName name="_2歳児③9" localSheetId="2">様式１!$G$24</definedName>
    <definedName name="_3歳児①1" localSheetId="2">様式１!$I$34</definedName>
    <definedName name="_3歳児①10" localSheetId="2">様式１!$I$25</definedName>
    <definedName name="_3歳児①11" localSheetId="2">様式１!$I$28</definedName>
    <definedName name="_3歳児①12" localSheetId="2">様式１!$I$31</definedName>
    <definedName name="_3歳児①2" localSheetId="2">様式１!$I$37</definedName>
    <definedName name="_3歳児①3" localSheetId="2">様式１!$I$40</definedName>
    <definedName name="_3歳児①4" localSheetId="2">様式１!$I$7</definedName>
    <definedName name="_3歳児①5" localSheetId="2">様式１!$I$10</definedName>
    <definedName name="_3歳児①6" localSheetId="2">様式１!$I$13</definedName>
    <definedName name="_3歳児①7" localSheetId="2">様式１!$I$16</definedName>
    <definedName name="_3歳児①8" localSheetId="2">様式１!$I$19</definedName>
    <definedName name="_3歳児①9" localSheetId="2">様式１!$I$22</definedName>
    <definedName name="_3歳児②1" localSheetId="2">様式１!$I$35</definedName>
    <definedName name="_3歳児②10" localSheetId="2">様式１!$I$26</definedName>
    <definedName name="_3歳児②11" localSheetId="2">様式１!$I$29</definedName>
    <definedName name="_3歳児②12" localSheetId="2">様式１!$I$32</definedName>
    <definedName name="_3歳児②2" localSheetId="2">様式１!$I$38</definedName>
    <definedName name="_3歳児②3" localSheetId="2">様式１!$I$41</definedName>
    <definedName name="_3歳児②4" localSheetId="2">様式１!$I$8</definedName>
    <definedName name="_3歳児②5" localSheetId="2">様式１!$I$11</definedName>
    <definedName name="_3歳児②6" localSheetId="2">様式１!$I$14</definedName>
    <definedName name="_3歳児②7" localSheetId="2">様式１!$I$17</definedName>
    <definedName name="_3歳児②8" localSheetId="2">様式１!$I$20</definedName>
    <definedName name="_3歳児②9" localSheetId="2">様式１!$I$23</definedName>
    <definedName name="_4歳児①1" localSheetId="2">様式１!$J$34</definedName>
    <definedName name="_4歳児①10" localSheetId="2">様式１!$J$25</definedName>
    <definedName name="_4歳児①11" localSheetId="2">様式１!$J$28</definedName>
    <definedName name="_4歳児①12" localSheetId="2">様式１!$J$31</definedName>
    <definedName name="_4歳児①2" localSheetId="2">様式１!$J$37</definedName>
    <definedName name="_4歳児①3" localSheetId="2">様式１!$J$40</definedName>
    <definedName name="_4歳児①4" localSheetId="2">様式１!$J$7</definedName>
    <definedName name="_4歳児①5" localSheetId="2">様式１!$J$10</definedName>
    <definedName name="_4歳児①6" localSheetId="2">様式１!$J$13</definedName>
    <definedName name="_4歳児①7" localSheetId="2">様式１!$J$16</definedName>
    <definedName name="_4歳児①8" localSheetId="2">様式１!$J$19</definedName>
    <definedName name="_4歳児①9" localSheetId="2">様式１!$J$22</definedName>
    <definedName name="_4歳児②1" localSheetId="2">様式１!$J$35</definedName>
    <definedName name="_4歳児②10" localSheetId="2">様式１!$J$26</definedName>
    <definedName name="_4歳児②11" localSheetId="2">様式１!$J$29</definedName>
    <definedName name="_4歳児②12" localSheetId="2">様式１!$J$32</definedName>
    <definedName name="_4歳児②2" localSheetId="2">様式１!$J$38</definedName>
    <definedName name="_4歳児②3" localSheetId="2">様式１!$J$41</definedName>
    <definedName name="_4歳児②4" localSheetId="2">様式１!$J$8</definedName>
    <definedName name="_4歳児②5" localSheetId="2">様式１!$J$11</definedName>
    <definedName name="_4歳児②6" localSheetId="2">様式１!$J$14</definedName>
    <definedName name="_4歳児②7" localSheetId="2">様式１!$J$17</definedName>
    <definedName name="_4歳児②8" localSheetId="2">様式１!$J$20</definedName>
    <definedName name="_4歳児②9" localSheetId="2">様式１!$J$23</definedName>
    <definedName name="_5歳児①1" localSheetId="2">様式１!$K$34</definedName>
    <definedName name="_5歳児①10" localSheetId="2">様式１!$K$25</definedName>
    <definedName name="_5歳児①11" localSheetId="2">様式１!$K$28</definedName>
    <definedName name="_5歳児①12" localSheetId="2">様式１!$K$31</definedName>
    <definedName name="_5歳児①2" localSheetId="2">様式１!$K$37</definedName>
    <definedName name="_5歳児①3" localSheetId="2">様式１!$K$40</definedName>
    <definedName name="_5歳児①4" localSheetId="2">様式１!$K$7</definedName>
    <definedName name="_5歳児①5" localSheetId="2">様式１!$K$10</definedName>
    <definedName name="_5歳児①6" localSheetId="2">様式１!$K$13</definedName>
    <definedName name="_5歳児①7" localSheetId="2">様式１!$K$16</definedName>
    <definedName name="_5歳児①8" localSheetId="2">様式１!$K$19</definedName>
    <definedName name="_5歳児①9" localSheetId="2">様式１!$K$22</definedName>
    <definedName name="_5歳児②1" localSheetId="2">様式１!$K$35</definedName>
    <definedName name="_5歳児②10" localSheetId="2">様式１!$K$26</definedName>
    <definedName name="_5歳児②11" localSheetId="2">様式１!$K$29</definedName>
    <definedName name="_5歳児②12" localSheetId="2">様式１!$K$32</definedName>
    <definedName name="_5歳児②2" localSheetId="2">様式１!$K$38</definedName>
    <definedName name="_5歳児②3" localSheetId="2">様式１!$K$41</definedName>
    <definedName name="_5歳児②4" localSheetId="2">様式１!$K$8</definedName>
    <definedName name="_5歳児②5" localSheetId="2">様式１!$K$11</definedName>
    <definedName name="_5歳児②6" localSheetId="2">様式１!$K$14</definedName>
    <definedName name="_5歳児②7" localSheetId="2">様式１!$K$17</definedName>
    <definedName name="_5歳児②8" localSheetId="2">様式１!$K$20</definedName>
    <definedName name="_5歳児②9" localSheetId="2">様式１!$K$23</definedName>
    <definedName name="_xlnm.Print_Area" localSheetId="3">'(R6)年齢別配置基準'!$A$1:$L$25</definedName>
    <definedName name="_xlnm.Print_Area" localSheetId="1">【京都市集計用】!$A$1:$V$2</definedName>
    <definedName name="_xlnm.Print_Area" localSheetId="0">【補助金算定に係る確認表】!$B$1:$AF$25</definedName>
    <definedName name="_xlnm.Print_Area" localSheetId="7">Sheet2!$A$1:$AM$35</definedName>
    <definedName name="_xlnm.Print_Area" localSheetId="2">様式１!$A$1:$BC$54</definedName>
    <definedName name="_xlnm.Print_Area" localSheetId="4">'様式１－１（標準時間対応）'!$A$1:$AZ$30</definedName>
    <definedName name="_xlnm.Print_Area" localSheetId="5">'様式２（専従の常勤）'!$A$1:$R$74</definedName>
    <definedName name="_xlnm.Print_Area" localSheetId="6">'様式３（非専従の常勤＋非常勤）'!$A$1:$AK$58</definedName>
    <definedName name="_xlnm.Print_Titles" localSheetId="2">様式１!$3:$6</definedName>
    <definedName name="満3歳児①1" localSheetId="2">様式１!$H$34</definedName>
    <definedName name="満3歳児①10" localSheetId="2">様式１!$H$25</definedName>
    <definedName name="満3歳児①11" localSheetId="2">様式１!$H$28</definedName>
    <definedName name="満3歳児①12" localSheetId="2">様式１!$H$31</definedName>
    <definedName name="満3歳児①2" localSheetId="2">様式１!$H$37</definedName>
    <definedName name="満3歳児①3" localSheetId="2">様式１!$H$40</definedName>
    <definedName name="満3歳児①4">様式１!$H$7</definedName>
    <definedName name="満3歳児①5" localSheetId="2">様式１!$H$10</definedName>
    <definedName name="満3歳児①6" localSheetId="2">様式１!$H$13</definedName>
    <definedName name="満3歳児①7" localSheetId="2">様式１!$H$16</definedName>
    <definedName name="満3歳児①8" localSheetId="2">様式１!$H$19</definedName>
    <definedName name="満3歳児①9" localSheetId="2">様式１!$H$22</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73" l="1"/>
  <c r="D16" i="73"/>
  <c r="D17" i="73"/>
  <c r="D18" i="73"/>
  <c r="D19" i="73"/>
  <c r="D20" i="73"/>
  <c r="D21" i="73"/>
  <c r="D22" i="73"/>
  <c r="D23" i="73"/>
  <c r="D24" i="73"/>
  <c r="D25" i="73"/>
  <c r="D14" i="73"/>
  <c r="AB43" i="64"/>
  <c r="AA43" i="64"/>
  <c r="R7" i="64" l="1"/>
  <c r="R10" i="64"/>
  <c r="M45" i="64"/>
  <c r="M44" i="64"/>
  <c r="M43" i="64"/>
  <c r="M42" i="64"/>
  <c r="M41" i="64"/>
  <c r="M40" i="64"/>
  <c r="M39" i="64"/>
  <c r="M38" i="64"/>
  <c r="M37" i="64"/>
  <c r="M36" i="64"/>
  <c r="M35" i="64"/>
  <c r="M34" i="64"/>
  <c r="M33" i="64"/>
  <c r="M32" i="64"/>
  <c r="M31" i="64"/>
  <c r="M30" i="64"/>
  <c r="M29" i="64"/>
  <c r="M28" i="64"/>
  <c r="M27" i="64"/>
  <c r="M26" i="64"/>
  <c r="M25" i="64"/>
  <c r="M24" i="64"/>
  <c r="M23" i="64"/>
  <c r="M22" i="64"/>
  <c r="M21" i="64"/>
  <c r="M20" i="64"/>
  <c r="M19" i="64"/>
  <c r="M18" i="64"/>
  <c r="M17" i="64"/>
  <c r="M16" i="64"/>
  <c r="M15" i="64"/>
  <c r="M14" i="64"/>
  <c r="M13" i="64"/>
  <c r="M12" i="64"/>
  <c r="M11" i="64"/>
  <c r="M10" i="64"/>
  <c r="M8" i="64"/>
  <c r="M7" i="64"/>
  <c r="BA43" i="64"/>
  <c r="BB13" i="64"/>
  <c r="BB16" i="64"/>
  <c r="BB19" i="64"/>
  <c r="BB22" i="64"/>
  <c r="BB25" i="64"/>
  <c r="BB28" i="64"/>
  <c r="BB31" i="64"/>
  <c r="BB34" i="64"/>
  <c r="BB37" i="64"/>
  <c r="BB40" i="64"/>
  <c r="BB10" i="64"/>
  <c r="BB7" i="64"/>
  <c r="T43" i="64" l="1"/>
  <c r="R57" i="68" l="1"/>
  <c r="N57" i="68"/>
  <c r="P57" i="68"/>
  <c r="T57" i="68"/>
  <c r="V57" i="68"/>
  <c r="X57" i="68"/>
  <c r="Z57" i="68"/>
  <c r="AB57" i="68"/>
  <c r="AD57" i="68"/>
  <c r="AF57" i="68"/>
  <c r="AH57" i="68"/>
  <c r="AJ57" i="68"/>
  <c r="O8" i="64" l="1"/>
  <c r="P7" i="64" s="1"/>
  <c r="AJ8" i="68" l="1"/>
  <c r="AH8" i="68"/>
  <c r="AF8" i="68"/>
  <c r="AD8" i="68"/>
  <c r="AB8" i="68"/>
  <c r="Z8" i="68"/>
  <c r="X8" i="68"/>
  <c r="V8" i="68"/>
  <c r="T8" i="68"/>
  <c r="R8" i="68"/>
  <c r="P8" i="68"/>
  <c r="N8" i="68"/>
  <c r="C11" i="64" l="1"/>
  <c r="C12" i="64"/>
  <c r="C10" i="64"/>
  <c r="O11" i="64" l="1"/>
  <c r="H58" i="69"/>
  <c r="I58" i="69"/>
  <c r="J58" i="69"/>
  <c r="K58" i="69"/>
  <c r="L58" i="69"/>
  <c r="M58" i="69"/>
  <c r="N58" i="69"/>
  <c r="O58" i="69"/>
  <c r="P58" i="69"/>
  <c r="Q58" i="69"/>
  <c r="R58" i="69"/>
  <c r="G58" i="69"/>
  <c r="L40" i="68"/>
  <c r="G70" i="69"/>
  <c r="L57" i="68"/>
  <c r="H70" i="69"/>
  <c r="I70" i="69"/>
  <c r="J70" i="69"/>
  <c r="K70" i="69"/>
  <c r="L70" i="69"/>
  <c r="M70" i="69"/>
  <c r="N70" i="69"/>
  <c r="O70" i="69"/>
  <c r="P70" i="69"/>
  <c r="Q70" i="69"/>
  <c r="R70" i="69"/>
  <c r="AA40" i="64" l="1"/>
  <c r="AA37" i="64"/>
  <c r="AA34" i="64"/>
  <c r="AA31" i="64"/>
  <c r="AA28" i="64"/>
  <c r="AA25" i="64"/>
  <c r="AA22" i="64"/>
  <c r="AA19" i="64"/>
  <c r="AA16" i="64"/>
  <c r="AA13" i="64"/>
  <c r="AA10" i="64"/>
  <c r="AA7" i="64"/>
  <c r="X67" i="64" l="1"/>
  <c r="B14" i="73"/>
  <c r="H14" i="73" s="1"/>
  <c r="I14" i="73" s="1"/>
  <c r="H24" i="73"/>
  <c r="I24" i="73" s="1"/>
  <c r="H23" i="73"/>
  <c r="I23" i="73" s="1"/>
  <c r="H21" i="73"/>
  <c r="I21" i="73" s="1"/>
  <c r="H20" i="73"/>
  <c r="I20" i="73" s="1"/>
  <c r="H19" i="73"/>
  <c r="I19" i="73" s="1"/>
  <c r="H18" i="73"/>
  <c r="I18" i="73" s="1"/>
  <c r="U19" i="64" l="1"/>
  <c r="U25" i="64"/>
  <c r="U28" i="64"/>
  <c r="U22" i="64"/>
  <c r="U34" i="64"/>
  <c r="U37" i="64"/>
  <c r="U7" i="64"/>
  <c r="AT43" i="64"/>
  <c r="W37" i="64" l="1"/>
  <c r="V37" i="64"/>
  <c r="V28" i="64"/>
  <c r="W28" i="64"/>
  <c r="W25" i="64"/>
  <c r="V25" i="64"/>
  <c r="V34" i="64"/>
  <c r="W34" i="64"/>
  <c r="W22" i="64"/>
  <c r="V22" i="64"/>
  <c r="W19" i="64"/>
  <c r="V19" i="64"/>
  <c r="W7" i="64"/>
  <c r="V7" i="64"/>
  <c r="R73" i="69"/>
  <c r="Q73" i="69"/>
  <c r="P73" i="69"/>
  <c r="O73" i="69"/>
  <c r="N73" i="69"/>
  <c r="M73" i="69"/>
  <c r="L73" i="69"/>
  <c r="K73" i="69"/>
  <c r="J73" i="69"/>
  <c r="I73" i="69"/>
  <c r="V38" i="64" l="1"/>
  <c r="V35" i="64"/>
  <c r="V20" i="64"/>
  <c r="V29" i="64"/>
  <c r="V8" i="64"/>
  <c r="V26" i="64"/>
  <c r="V23" i="64"/>
  <c r="N20" i="72"/>
  <c r="N19" i="72"/>
  <c r="N18" i="72"/>
  <c r="N17" i="72"/>
  <c r="N16" i="72"/>
  <c r="N15" i="72"/>
  <c r="N14" i="72"/>
  <c r="N13" i="72"/>
  <c r="N12" i="72"/>
  <c r="N11" i="72"/>
  <c r="N10" i="72"/>
  <c r="N9" i="72"/>
  <c r="L20" i="72"/>
  <c r="L19" i="72"/>
  <c r="L18" i="72"/>
  <c r="L17" i="72"/>
  <c r="L16" i="72"/>
  <c r="L15" i="72"/>
  <c r="L14" i="72"/>
  <c r="L13" i="72"/>
  <c r="L12" i="72"/>
  <c r="L11" i="72"/>
  <c r="L10" i="72"/>
  <c r="L9" i="72"/>
  <c r="S34" i="68"/>
  <c r="BH20" i="72" l="1"/>
  <c r="BH19" i="72"/>
  <c r="BH18" i="72"/>
  <c r="BH17" i="72"/>
  <c r="BH16" i="72"/>
  <c r="BH15" i="72"/>
  <c r="BH14" i="72"/>
  <c r="BH13" i="72"/>
  <c r="BH12" i="72"/>
  <c r="BH11" i="72"/>
  <c r="BH10" i="72"/>
  <c r="BH9" i="72"/>
  <c r="BG20" i="72"/>
  <c r="BG19" i="72"/>
  <c r="BG18" i="72"/>
  <c r="BG17" i="72"/>
  <c r="BG16" i="72"/>
  <c r="BG15" i="72"/>
  <c r="BG14" i="72"/>
  <c r="BG13" i="72"/>
  <c r="BG12" i="72"/>
  <c r="BG11" i="72"/>
  <c r="BG10" i="72"/>
  <c r="BG9" i="72"/>
  <c r="BF20" i="72"/>
  <c r="BF19" i="72"/>
  <c r="BF18" i="72"/>
  <c r="BF17" i="72"/>
  <c r="BF16" i="72"/>
  <c r="BF15" i="72"/>
  <c r="BF14" i="72"/>
  <c r="BF13" i="72"/>
  <c r="BF12" i="72"/>
  <c r="BF11" i="72"/>
  <c r="BF10" i="72"/>
  <c r="BF9" i="72"/>
  <c r="BE20" i="72"/>
  <c r="BE19" i="72"/>
  <c r="BE18" i="72"/>
  <c r="BE17" i="72"/>
  <c r="BE16" i="72"/>
  <c r="BE15" i="72"/>
  <c r="BE14" i="72"/>
  <c r="BE13" i="72"/>
  <c r="BE12" i="72"/>
  <c r="BE11" i="72"/>
  <c r="BE10" i="72"/>
  <c r="BE9" i="72"/>
  <c r="BD20" i="72"/>
  <c r="BD19" i="72"/>
  <c r="BD18" i="72"/>
  <c r="BD17" i="72"/>
  <c r="BD16" i="72"/>
  <c r="BD15" i="72"/>
  <c r="BD14" i="72"/>
  <c r="BD13" i="72"/>
  <c r="BD12" i="72"/>
  <c r="BD11" i="72"/>
  <c r="BD10" i="72"/>
  <c r="AW9" i="72"/>
  <c r="BB21" i="72"/>
  <c r="BA21" i="72"/>
  <c r="AZ21" i="72"/>
  <c r="AY21" i="72"/>
  <c r="BB20" i="72"/>
  <c r="BA20" i="72"/>
  <c r="AZ20" i="72"/>
  <c r="AY20" i="72"/>
  <c r="AX20" i="72"/>
  <c r="BB19" i="72"/>
  <c r="BA19" i="72"/>
  <c r="AZ19" i="72"/>
  <c r="AY19" i="72"/>
  <c r="AX19" i="72"/>
  <c r="BB18" i="72"/>
  <c r="BA18" i="72"/>
  <c r="AZ18" i="72"/>
  <c r="AY18" i="72"/>
  <c r="AX18" i="72"/>
  <c r="BB17" i="72"/>
  <c r="BA17" i="72"/>
  <c r="AZ17" i="72"/>
  <c r="AY17" i="72"/>
  <c r="AX17" i="72"/>
  <c r="BB16" i="72"/>
  <c r="BA16" i="72"/>
  <c r="AZ16" i="72"/>
  <c r="AY16" i="72"/>
  <c r="AX16" i="72"/>
  <c r="BB15" i="72"/>
  <c r="BA15" i="72"/>
  <c r="AZ15" i="72"/>
  <c r="AY15" i="72"/>
  <c r="AX15" i="72"/>
  <c r="BB14" i="72"/>
  <c r="BA14" i="72"/>
  <c r="AZ14" i="72"/>
  <c r="AY14" i="72"/>
  <c r="AX14" i="72"/>
  <c r="BB13" i="72"/>
  <c r="BA13" i="72"/>
  <c r="AZ13" i="72"/>
  <c r="AY13" i="72"/>
  <c r="AX13" i="72"/>
  <c r="BB12" i="72"/>
  <c r="BA12" i="72"/>
  <c r="AZ12" i="72"/>
  <c r="AY12" i="72"/>
  <c r="AX12" i="72"/>
  <c r="BB11" i="72"/>
  <c r="BA11" i="72"/>
  <c r="AZ11" i="72"/>
  <c r="AY11" i="72"/>
  <c r="AX11" i="72"/>
  <c r="BB10" i="72"/>
  <c r="BA10" i="72"/>
  <c r="AZ10" i="72"/>
  <c r="AY10" i="72"/>
  <c r="AX10" i="72"/>
  <c r="BB9" i="72"/>
  <c r="BA9" i="72"/>
  <c r="AZ9" i="72"/>
  <c r="AY9" i="72"/>
  <c r="AH43" i="64" l="1"/>
  <c r="N21" i="72" s="1"/>
  <c r="AG43" i="64"/>
  <c r="AJ61" i="64"/>
  <c r="AJ64" i="64"/>
  <c r="AJ67" i="64"/>
  <c r="AJ70" i="64"/>
  <c r="AJ73" i="64"/>
  <c r="AJ76" i="64"/>
  <c r="AJ79" i="64"/>
  <c r="AJ82" i="64"/>
  <c r="AJ85" i="64"/>
  <c r="AJ88" i="64"/>
  <c r="AJ91" i="64"/>
  <c r="AJ94" i="64"/>
  <c r="S51" i="64" l="1"/>
  <c r="L21" i="72"/>
  <c r="AC43" i="64"/>
  <c r="AC4" i="72" l="1"/>
  <c r="AC3" i="72"/>
  <c r="A11" i="72" l="1"/>
  <c r="A9" i="72"/>
  <c r="A10" i="72"/>
  <c r="A16" i="72"/>
  <c r="A15" i="72"/>
  <c r="A14" i="72"/>
  <c r="A18" i="72"/>
  <c r="A17" i="72"/>
  <c r="A21" i="72"/>
  <c r="A13" i="72"/>
  <c r="A20" i="72"/>
  <c r="A12" i="72"/>
  <c r="A19" i="72"/>
  <c r="BB43" i="64" l="1"/>
  <c r="Q31" i="71"/>
  <c r="L31" i="71"/>
  <c r="I31" i="71"/>
  <c r="C15" i="64"/>
  <c r="AU31" i="71"/>
  <c r="G31" i="71"/>
  <c r="F31" i="71"/>
  <c r="E31" i="71"/>
  <c r="E32" i="71"/>
  <c r="D31" i="71"/>
  <c r="J31" i="71" s="1"/>
  <c r="AW31" i="71"/>
  <c r="AV31" i="71"/>
  <c r="AT31" i="71"/>
  <c r="AS31" i="71"/>
  <c r="AR31" i="71"/>
  <c r="AO31" i="71"/>
  <c r="AO32" i="71"/>
  <c r="AN31" i="71"/>
  <c r="AM31" i="71"/>
  <c r="AL31" i="71"/>
  <c r="AK31" i="71"/>
  <c r="AP31" i="71" s="1"/>
  <c r="AK32" i="71"/>
  <c r="AJ31" i="71"/>
  <c r="AG31" i="71"/>
  <c r="AF31" i="71"/>
  <c r="AE31" i="71"/>
  <c r="AD31" i="71"/>
  <c r="AC31" i="71"/>
  <c r="AB31" i="71"/>
  <c r="AH31" i="71" s="1"/>
  <c r="Y31" i="71"/>
  <c r="X31" i="71"/>
  <c r="W31" i="71"/>
  <c r="V31" i="71"/>
  <c r="U31" i="71"/>
  <c r="T31" i="71"/>
  <c r="Z31" i="71"/>
  <c r="P31" i="71"/>
  <c r="O31" i="71"/>
  <c r="N31" i="71"/>
  <c r="M31" i="71"/>
  <c r="R31" i="71" s="1"/>
  <c r="M32" i="71"/>
  <c r="H31" i="71"/>
  <c r="H43" i="64"/>
  <c r="G45" i="64"/>
  <c r="BF21" i="72" s="1"/>
  <c r="E45" i="64"/>
  <c r="BE21" i="72" s="1"/>
  <c r="D45" i="64"/>
  <c r="K44" i="64"/>
  <c r="J44" i="64"/>
  <c r="BH21" i="72" s="1"/>
  <c r="I44" i="64"/>
  <c r="BG21" i="72" s="1"/>
  <c r="K43" i="64"/>
  <c r="J43" i="64"/>
  <c r="I43" i="64"/>
  <c r="AE43" i="64"/>
  <c r="O35" i="68"/>
  <c r="H18" i="71"/>
  <c r="L38" i="68"/>
  <c r="AK27" i="68"/>
  <c r="AJ27" i="68"/>
  <c r="AI27" i="68"/>
  <c r="AH27" i="68"/>
  <c r="AG27" i="68"/>
  <c r="AF27" i="68"/>
  <c r="AE27" i="68"/>
  <c r="AD27" i="68"/>
  <c r="AC27" i="68"/>
  <c r="AB27" i="68"/>
  <c r="AA27" i="68"/>
  <c r="Z27" i="68"/>
  <c r="Y27" i="68"/>
  <c r="X27" i="68"/>
  <c r="W27" i="68"/>
  <c r="V27" i="68"/>
  <c r="U27" i="68"/>
  <c r="T27" i="68"/>
  <c r="S27" i="68"/>
  <c r="R27" i="68"/>
  <c r="Q27" i="68"/>
  <c r="P27" i="68"/>
  <c r="O27" i="68"/>
  <c r="N27" i="68"/>
  <c r="AK26" i="68"/>
  <c r="AJ26" i="68"/>
  <c r="AI26" i="68"/>
  <c r="AH26" i="68"/>
  <c r="AG26" i="68"/>
  <c r="AF26" i="68"/>
  <c r="AE26" i="68"/>
  <c r="AD26" i="68"/>
  <c r="AC26" i="68"/>
  <c r="AB26" i="68"/>
  <c r="AA26" i="68"/>
  <c r="Z26" i="68"/>
  <c r="Y26" i="68"/>
  <c r="X26" i="68"/>
  <c r="W26" i="68"/>
  <c r="V26" i="68"/>
  <c r="U26" i="68"/>
  <c r="T26" i="68"/>
  <c r="S26" i="68"/>
  <c r="R26" i="68"/>
  <c r="Q26" i="68"/>
  <c r="P26" i="68"/>
  <c r="O26" i="68"/>
  <c r="N26" i="68"/>
  <c r="AK25" i="68"/>
  <c r="AJ25" i="68"/>
  <c r="AI25" i="68"/>
  <c r="AH25" i="68"/>
  <c r="AG25" i="68"/>
  <c r="AF25" i="68"/>
  <c r="AE25" i="68"/>
  <c r="AD25" i="68"/>
  <c r="AC25" i="68"/>
  <c r="AB25" i="68"/>
  <c r="AA25" i="68"/>
  <c r="Z25" i="68"/>
  <c r="Y25" i="68"/>
  <c r="X25" i="68"/>
  <c r="W25" i="68"/>
  <c r="V25" i="68"/>
  <c r="U25" i="68"/>
  <c r="T25" i="68"/>
  <c r="S25" i="68"/>
  <c r="R25" i="68"/>
  <c r="Q25" i="68"/>
  <c r="P25" i="68"/>
  <c r="O25" i="68"/>
  <c r="N25" i="68"/>
  <c r="AK24" i="68"/>
  <c r="AJ24" i="68"/>
  <c r="AI24" i="68"/>
  <c r="AH24" i="68"/>
  <c r="AG24" i="68"/>
  <c r="AF24" i="68"/>
  <c r="AE24" i="68"/>
  <c r="AD24" i="68"/>
  <c r="AC24" i="68"/>
  <c r="AB24" i="68"/>
  <c r="AA24" i="68"/>
  <c r="Z24" i="68"/>
  <c r="Y24" i="68"/>
  <c r="X24" i="68"/>
  <c r="W24" i="68"/>
  <c r="V24" i="68"/>
  <c r="U24" i="68"/>
  <c r="T24" i="68"/>
  <c r="S24" i="68"/>
  <c r="R24" i="68"/>
  <c r="Q24" i="68"/>
  <c r="P24" i="68"/>
  <c r="O24" i="68"/>
  <c r="N24" i="68"/>
  <c r="AK23" i="68"/>
  <c r="AJ23" i="68"/>
  <c r="AI23" i="68"/>
  <c r="AH23" i="68"/>
  <c r="AG23" i="68"/>
  <c r="AF23" i="68"/>
  <c r="AE23" i="68"/>
  <c r="AD23" i="68"/>
  <c r="AC23" i="68"/>
  <c r="AB23" i="68"/>
  <c r="AA23" i="68"/>
  <c r="Z23" i="68"/>
  <c r="Y23" i="68"/>
  <c r="X23" i="68"/>
  <c r="W23" i="68"/>
  <c r="V23" i="68"/>
  <c r="U23" i="68"/>
  <c r="T23" i="68"/>
  <c r="S23" i="68"/>
  <c r="R23" i="68"/>
  <c r="Q23" i="68"/>
  <c r="P23" i="68"/>
  <c r="O23" i="68"/>
  <c r="N23" i="68"/>
  <c r="AK22" i="68"/>
  <c r="AJ22" i="68"/>
  <c r="AI22" i="68"/>
  <c r="AH22" i="68"/>
  <c r="AG22" i="68"/>
  <c r="AF22" i="68"/>
  <c r="AE22" i="68"/>
  <c r="AD22" i="68"/>
  <c r="AC22" i="68"/>
  <c r="AB22" i="68"/>
  <c r="AA22" i="68"/>
  <c r="Z22" i="68"/>
  <c r="Y22" i="68"/>
  <c r="X22" i="68"/>
  <c r="W22" i="68"/>
  <c r="V22" i="68"/>
  <c r="U22" i="68"/>
  <c r="T22" i="68"/>
  <c r="S22" i="68"/>
  <c r="R22" i="68"/>
  <c r="Q22" i="68"/>
  <c r="P22" i="68"/>
  <c r="O22" i="68"/>
  <c r="N22" i="68"/>
  <c r="AK21" i="68"/>
  <c r="AJ21" i="68"/>
  <c r="AI21" i="68"/>
  <c r="AH21" i="68"/>
  <c r="AG21" i="68"/>
  <c r="AF21" i="68"/>
  <c r="AE21" i="68"/>
  <c r="AD21" i="68"/>
  <c r="AC21" i="68"/>
  <c r="AB21" i="68"/>
  <c r="AA21" i="68"/>
  <c r="Z21" i="68"/>
  <c r="Y21" i="68"/>
  <c r="X21" i="68"/>
  <c r="W21" i="68"/>
  <c r="V21" i="68"/>
  <c r="U21" i="68"/>
  <c r="T21" i="68"/>
  <c r="S21" i="68"/>
  <c r="R21" i="68"/>
  <c r="Q21" i="68"/>
  <c r="P21" i="68"/>
  <c r="O21" i="68"/>
  <c r="N21" i="68"/>
  <c r="AK20" i="68"/>
  <c r="AJ20" i="68"/>
  <c r="AI20" i="68"/>
  <c r="AH20" i="68"/>
  <c r="AG20" i="68"/>
  <c r="AF20" i="68"/>
  <c r="AE20" i="68"/>
  <c r="AD20" i="68"/>
  <c r="AC20" i="68"/>
  <c r="AB20" i="68"/>
  <c r="AA20" i="68"/>
  <c r="Z20" i="68"/>
  <c r="Y20" i="68"/>
  <c r="X20" i="68"/>
  <c r="W20" i="68"/>
  <c r="V20" i="68"/>
  <c r="U20" i="68"/>
  <c r="T20" i="68"/>
  <c r="S20" i="68"/>
  <c r="R20" i="68"/>
  <c r="Q20" i="68"/>
  <c r="P20" i="68"/>
  <c r="O20" i="68"/>
  <c r="N20" i="68"/>
  <c r="AK19" i="68"/>
  <c r="AJ19" i="68"/>
  <c r="AI19" i="68"/>
  <c r="AH19" i="68"/>
  <c r="AG19" i="68"/>
  <c r="AF19" i="68"/>
  <c r="AE19" i="68"/>
  <c r="AD19" i="68"/>
  <c r="AC19" i="68"/>
  <c r="AB19" i="68"/>
  <c r="AA19" i="68"/>
  <c r="Z19" i="68"/>
  <c r="Y19" i="68"/>
  <c r="X19" i="68"/>
  <c r="W19" i="68"/>
  <c r="V19" i="68"/>
  <c r="U19" i="68"/>
  <c r="T19" i="68"/>
  <c r="S19" i="68"/>
  <c r="R19" i="68"/>
  <c r="Q19" i="68"/>
  <c r="P19" i="68"/>
  <c r="O19" i="68"/>
  <c r="N19" i="68"/>
  <c r="AK18" i="68"/>
  <c r="AJ18" i="68"/>
  <c r="AI18" i="68"/>
  <c r="AH18" i="68"/>
  <c r="AG18" i="68"/>
  <c r="AF18" i="68"/>
  <c r="AE18" i="68"/>
  <c r="AD18" i="68"/>
  <c r="AC18" i="68"/>
  <c r="AB18" i="68"/>
  <c r="AA18" i="68"/>
  <c r="Z18" i="68"/>
  <c r="Y18" i="68"/>
  <c r="X18" i="68"/>
  <c r="W18" i="68"/>
  <c r="V18" i="68"/>
  <c r="U18" i="68"/>
  <c r="T18" i="68"/>
  <c r="S18" i="68"/>
  <c r="R18" i="68"/>
  <c r="Q18" i="68"/>
  <c r="P18" i="68"/>
  <c r="O18" i="68"/>
  <c r="N18" i="68"/>
  <c r="AF94" i="64"/>
  <c r="AF91" i="64"/>
  <c r="AF88" i="64"/>
  <c r="AF85" i="64"/>
  <c r="AF82" i="64"/>
  <c r="AF79" i="64"/>
  <c r="AF76" i="64"/>
  <c r="AF73" i="64"/>
  <c r="AF70" i="64"/>
  <c r="AF67" i="64"/>
  <c r="AH67" i="64" s="1"/>
  <c r="AF64" i="64"/>
  <c r="AF61" i="64"/>
  <c r="AF93" i="64"/>
  <c r="AF90" i="64"/>
  <c r="AF87" i="64"/>
  <c r="AF84" i="64"/>
  <c r="AF81" i="64"/>
  <c r="AF78" i="64"/>
  <c r="AF75" i="64"/>
  <c r="AF69" i="64"/>
  <c r="AF66" i="64"/>
  <c r="AF72" i="64"/>
  <c r="AF63" i="64"/>
  <c r="AF60" i="64"/>
  <c r="AF92" i="64"/>
  <c r="AF62" i="64"/>
  <c r="AF59" i="64"/>
  <c r="AF89" i="64"/>
  <c r="AF86" i="64"/>
  <c r="AF83" i="64"/>
  <c r="AF80" i="64"/>
  <c r="AF77" i="64"/>
  <c r="AF74" i="64"/>
  <c r="AF71" i="64"/>
  <c r="AF68" i="64"/>
  <c r="AF65" i="64"/>
  <c r="X60" i="64"/>
  <c r="X61" i="64"/>
  <c r="N9" i="68"/>
  <c r="AX29" i="71"/>
  <c r="AP29" i="71"/>
  <c r="AH29" i="71"/>
  <c r="Z29" i="71"/>
  <c r="BC29" i="71" s="1"/>
  <c r="R40" i="64" s="1"/>
  <c r="R29" i="71"/>
  <c r="J29" i="71"/>
  <c r="BB29" i="71" s="1"/>
  <c r="AX27" i="71"/>
  <c r="AP27" i="71"/>
  <c r="AH27" i="71"/>
  <c r="Z27" i="71"/>
  <c r="R27" i="71"/>
  <c r="J27" i="71"/>
  <c r="AX25" i="71"/>
  <c r="AP25" i="71"/>
  <c r="AH25" i="71"/>
  <c r="Z25" i="71"/>
  <c r="R25" i="71"/>
  <c r="J25" i="71"/>
  <c r="AD24" i="71"/>
  <c r="AX23" i="71"/>
  <c r="AP23" i="71"/>
  <c r="AH23" i="71"/>
  <c r="Z23" i="71"/>
  <c r="R23" i="71"/>
  <c r="J23" i="71"/>
  <c r="AX21" i="71"/>
  <c r="BC21" i="71" s="1"/>
  <c r="R28" i="64" s="1"/>
  <c r="AP21" i="71"/>
  <c r="AH21" i="71"/>
  <c r="Z21" i="71"/>
  <c r="R21" i="71"/>
  <c r="J21" i="71"/>
  <c r="U20" i="71"/>
  <c r="AX19" i="71"/>
  <c r="AP19" i="71"/>
  <c r="AH19" i="71"/>
  <c r="Z19" i="71"/>
  <c r="R19" i="71"/>
  <c r="J19" i="71"/>
  <c r="M18" i="71"/>
  <c r="AX17" i="71"/>
  <c r="BC17" i="71" s="1"/>
  <c r="R22" i="64" s="1"/>
  <c r="AP17" i="71"/>
  <c r="AH17" i="71"/>
  <c r="Z17" i="71"/>
  <c r="R17" i="71"/>
  <c r="J17" i="71"/>
  <c r="AR16" i="71"/>
  <c r="AX15" i="71"/>
  <c r="BC15" i="71" s="1"/>
  <c r="R19" i="64" s="1"/>
  <c r="AP15" i="71"/>
  <c r="AH15" i="71"/>
  <c r="Z15" i="71"/>
  <c r="R15" i="71"/>
  <c r="J15" i="71"/>
  <c r="BB15" i="71" s="1"/>
  <c r="AX13" i="71"/>
  <c r="AP13" i="71"/>
  <c r="AH13" i="71"/>
  <c r="Z13" i="71"/>
  <c r="R13" i="71"/>
  <c r="J13" i="71"/>
  <c r="AB12" i="71"/>
  <c r="AX11" i="71"/>
  <c r="AP11" i="71"/>
  <c r="AH11" i="71"/>
  <c r="Z11" i="71"/>
  <c r="R11" i="71"/>
  <c r="J11" i="71"/>
  <c r="AU10" i="71"/>
  <c r="AX9" i="71"/>
  <c r="AP9" i="71"/>
  <c r="AH9" i="71"/>
  <c r="Z9" i="71"/>
  <c r="R9" i="71"/>
  <c r="J9" i="71"/>
  <c r="AM8" i="71"/>
  <c r="AD8" i="71"/>
  <c r="I8" i="71"/>
  <c r="AX7" i="71"/>
  <c r="AP7" i="71"/>
  <c r="AH7" i="71"/>
  <c r="Z7" i="71"/>
  <c r="R7" i="71"/>
  <c r="J7" i="71"/>
  <c r="AW4" i="71"/>
  <c r="AW22" i="71" s="1"/>
  <c r="AW20" i="71"/>
  <c r="AV4" i="71"/>
  <c r="AV32" i="71" s="1"/>
  <c r="AV8" i="71"/>
  <c r="AU4" i="71"/>
  <c r="AU24" i="71"/>
  <c r="AT4" i="71"/>
  <c r="AS4" i="71"/>
  <c r="AS30" i="71" s="1"/>
  <c r="AS28" i="71"/>
  <c r="AR4" i="71"/>
  <c r="AR32" i="71" s="1"/>
  <c r="AO4" i="71"/>
  <c r="AO16" i="71" s="1"/>
  <c r="AN4" i="71"/>
  <c r="AM4" i="71"/>
  <c r="AM32" i="71" s="1"/>
  <c r="AM22" i="71"/>
  <c r="AL4" i="71"/>
  <c r="AL10" i="71" s="1"/>
  <c r="AK4" i="71"/>
  <c r="AK28" i="71" s="1"/>
  <c r="AK26" i="71"/>
  <c r="AJ4" i="71"/>
  <c r="AJ32" i="71" s="1"/>
  <c r="AG4" i="71"/>
  <c r="AF4" i="71"/>
  <c r="AF16" i="71" s="1"/>
  <c r="AF18" i="71"/>
  <c r="AE4" i="71"/>
  <c r="AE22" i="71" s="1"/>
  <c r="AD4" i="71"/>
  <c r="AD32" i="71" s="1"/>
  <c r="AC4" i="71"/>
  <c r="AB4" i="71"/>
  <c r="AB8" i="71" s="1"/>
  <c r="Y4" i="71"/>
  <c r="Y16" i="71" s="1"/>
  <c r="Y30" i="71"/>
  <c r="X4" i="71"/>
  <c r="X32" i="71" s="1"/>
  <c r="W4" i="71"/>
  <c r="W32" i="71" s="1"/>
  <c r="V4" i="71"/>
  <c r="U4" i="71"/>
  <c r="U24" i="71" s="1"/>
  <c r="U22" i="71"/>
  <c r="T4" i="71"/>
  <c r="T32" i="71" s="1"/>
  <c r="Q4" i="71"/>
  <c r="Q32" i="71" s="1"/>
  <c r="P4" i="71"/>
  <c r="O4" i="71"/>
  <c r="O14" i="71" s="1"/>
  <c r="O16" i="71"/>
  <c r="N4" i="71"/>
  <c r="N20" i="71" s="1"/>
  <c r="N16" i="71"/>
  <c r="M4" i="71"/>
  <c r="M22" i="71" s="1"/>
  <c r="M20" i="71"/>
  <c r="L4" i="71"/>
  <c r="L32" i="71" s="1"/>
  <c r="L22" i="71"/>
  <c r="I4" i="71"/>
  <c r="I18" i="71" s="1"/>
  <c r="I26" i="71"/>
  <c r="H4" i="71"/>
  <c r="H30" i="71" s="1"/>
  <c r="H28" i="71"/>
  <c r="G4" i="71"/>
  <c r="G32" i="71" s="1"/>
  <c r="G30" i="71"/>
  <c r="F4" i="71"/>
  <c r="F32" i="71" s="1"/>
  <c r="F14" i="71"/>
  <c r="E4" i="71"/>
  <c r="E20" i="71" s="1"/>
  <c r="D4" i="71"/>
  <c r="AC61" i="64"/>
  <c r="AK61" i="64" s="1"/>
  <c r="AE40" i="64"/>
  <c r="AE37" i="64"/>
  <c r="AE34" i="64"/>
  <c r="AE31" i="64"/>
  <c r="AE28" i="64"/>
  <c r="AE25" i="64"/>
  <c r="AE22" i="64"/>
  <c r="AE19" i="64"/>
  <c r="AE16" i="64"/>
  <c r="AE13" i="64"/>
  <c r="AE10" i="64"/>
  <c r="AE7" i="64"/>
  <c r="X59" i="64"/>
  <c r="B2" i="70"/>
  <c r="A2" i="70"/>
  <c r="C1" i="68"/>
  <c r="C1" i="69"/>
  <c r="T66" i="69"/>
  <c r="AQ10" i="64"/>
  <c r="C2" i="69"/>
  <c r="AQ19" i="64"/>
  <c r="AQ40" i="64"/>
  <c r="AQ37" i="64"/>
  <c r="AQ34" i="64"/>
  <c r="AQ31" i="64"/>
  <c r="AQ28" i="64"/>
  <c r="AQ25" i="64"/>
  <c r="AQ22" i="64"/>
  <c r="AQ16" i="64"/>
  <c r="AQ13" i="64"/>
  <c r="AQ7" i="64"/>
  <c r="N54" i="68"/>
  <c r="AK54" i="68"/>
  <c r="AJ54" i="68"/>
  <c r="AI54" i="68"/>
  <c r="AH54" i="68"/>
  <c r="AG54" i="68"/>
  <c r="AF54" i="68"/>
  <c r="AE54" i="68"/>
  <c r="AD54" i="68"/>
  <c r="AC54" i="68"/>
  <c r="AB54" i="68"/>
  <c r="AA54" i="68"/>
  <c r="Z54" i="68"/>
  <c r="Y54" i="68"/>
  <c r="X54" i="68"/>
  <c r="W54" i="68"/>
  <c r="V54" i="68"/>
  <c r="U54" i="68"/>
  <c r="T54" i="68"/>
  <c r="S54" i="68"/>
  <c r="R54" i="68"/>
  <c r="Q54" i="68"/>
  <c r="P54" i="68"/>
  <c r="O54" i="68"/>
  <c r="AK53" i="68"/>
  <c r="AJ53" i="68"/>
  <c r="AI53" i="68"/>
  <c r="AH53" i="68"/>
  <c r="AG53" i="68"/>
  <c r="AF53" i="68"/>
  <c r="AE53" i="68"/>
  <c r="AD53" i="68"/>
  <c r="AC53" i="68"/>
  <c r="AB53" i="68"/>
  <c r="AA53" i="68"/>
  <c r="Z53" i="68"/>
  <c r="Y53" i="68"/>
  <c r="X53" i="68"/>
  <c r="W53" i="68"/>
  <c r="V53" i="68"/>
  <c r="U53" i="68"/>
  <c r="T53" i="68"/>
  <c r="S53" i="68"/>
  <c r="R53" i="68"/>
  <c r="Q53" i="68"/>
  <c r="P53" i="68"/>
  <c r="O53" i="68"/>
  <c r="N53" i="68"/>
  <c r="AK52" i="68"/>
  <c r="AJ52" i="68"/>
  <c r="AI52" i="68"/>
  <c r="AH52" i="68"/>
  <c r="AG52" i="68"/>
  <c r="AF52" i="68"/>
  <c r="AE52" i="68"/>
  <c r="AD52" i="68"/>
  <c r="AC52" i="68"/>
  <c r="AB52" i="68"/>
  <c r="AA52" i="68"/>
  <c r="Z52" i="68"/>
  <c r="Y52" i="68"/>
  <c r="X52" i="68"/>
  <c r="W52" i="68"/>
  <c r="V52" i="68"/>
  <c r="U52" i="68"/>
  <c r="T52" i="68"/>
  <c r="S52" i="68"/>
  <c r="R52" i="68"/>
  <c r="Q52" i="68"/>
  <c r="P52" i="68"/>
  <c r="O52" i="68"/>
  <c r="N52" i="68"/>
  <c r="AK51" i="68"/>
  <c r="AJ51" i="68"/>
  <c r="AI51" i="68"/>
  <c r="AH51" i="68"/>
  <c r="AG51" i="68"/>
  <c r="AF51" i="68"/>
  <c r="AE51" i="68"/>
  <c r="AD51" i="68"/>
  <c r="AC51" i="68"/>
  <c r="AB51" i="68"/>
  <c r="AA51" i="68"/>
  <c r="Z51" i="68"/>
  <c r="Y51" i="68"/>
  <c r="X51" i="68"/>
  <c r="W51" i="68"/>
  <c r="V51" i="68"/>
  <c r="U51" i="68"/>
  <c r="T51" i="68"/>
  <c r="S51" i="68"/>
  <c r="R51" i="68"/>
  <c r="Q51" i="68"/>
  <c r="P51" i="68"/>
  <c r="O51" i="68"/>
  <c r="N51" i="68"/>
  <c r="AK50" i="68"/>
  <c r="AJ50" i="68"/>
  <c r="AJ55" i="68" s="1"/>
  <c r="AI50" i="68"/>
  <c r="AH50" i="68"/>
  <c r="AG50" i="68"/>
  <c r="AF50" i="68"/>
  <c r="AE50" i="68"/>
  <c r="AD50" i="68"/>
  <c r="AC50" i="68"/>
  <c r="AB50" i="68"/>
  <c r="AA50" i="68"/>
  <c r="Z50" i="68"/>
  <c r="Y50" i="68"/>
  <c r="X50" i="68"/>
  <c r="W50" i="68"/>
  <c r="V50" i="68"/>
  <c r="AU19" i="64" s="1"/>
  <c r="U50" i="68"/>
  <c r="T50" i="68"/>
  <c r="S50" i="68"/>
  <c r="R50" i="68"/>
  <c r="Q50" i="68"/>
  <c r="P50" i="68"/>
  <c r="O50" i="68"/>
  <c r="N50" i="68"/>
  <c r="AK37" i="68"/>
  <c r="AJ37" i="68"/>
  <c r="AI37" i="68"/>
  <c r="AH37" i="68"/>
  <c r="AG37" i="68"/>
  <c r="AF37" i="68"/>
  <c r="AE37" i="68"/>
  <c r="AD37" i="68"/>
  <c r="AC37" i="68"/>
  <c r="AB37" i="68"/>
  <c r="AA37" i="68"/>
  <c r="Z37" i="68"/>
  <c r="Y37" i="68"/>
  <c r="X37" i="68"/>
  <c r="W37" i="68"/>
  <c r="V37" i="68"/>
  <c r="U37" i="68"/>
  <c r="T37" i="68"/>
  <c r="S37" i="68"/>
  <c r="R37" i="68"/>
  <c r="Q37" i="68"/>
  <c r="P37" i="68"/>
  <c r="O37" i="68"/>
  <c r="N37" i="68"/>
  <c r="AK36" i="68"/>
  <c r="AJ36" i="68"/>
  <c r="AI36" i="68"/>
  <c r="AH36" i="68"/>
  <c r="AG36" i="68"/>
  <c r="AF36" i="68"/>
  <c r="AE36" i="68"/>
  <c r="AD36" i="68"/>
  <c r="AC36" i="68"/>
  <c r="AB36" i="68"/>
  <c r="AA36" i="68"/>
  <c r="Z36" i="68"/>
  <c r="Y36" i="68"/>
  <c r="X36" i="68"/>
  <c r="W36" i="68"/>
  <c r="V36" i="68"/>
  <c r="U36" i="68"/>
  <c r="T36" i="68"/>
  <c r="S36" i="68"/>
  <c r="R36" i="68"/>
  <c r="Q36" i="68"/>
  <c r="P36" i="68"/>
  <c r="O36" i="68"/>
  <c r="N36" i="68"/>
  <c r="AK35" i="68"/>
  <c r="AJ35" i="68"/>
  <c r="AI35" i="68"/>
  <c r="AH35" i="68"/>
  <c r="AG35" i="68"/>
  <c r="AF35" i="68"/>
  <c r="AE35" i="68"/>
  <c r="AD35" i="68"/>
  <c r="AC35" i="68"/>
  <c r="AB35" i="68"/>
  <c r="AA35" i="68"/>
  <c r="Z35" i="68"/>
  <c r="Y35" i="68"/>
  <c r="X35" i="68"/>
  <c r="W35" i="68"/>
  <c r="V35" i="68"/>
  <c r="U35" i="68"/>
  <c r="T35" i="68"/>
  <c r="S35" i="68"/>
  <c r="R35" i="68"/>
  <c r="Q35" i="68"/>
  <c r="P35" i="68"/>
  <c r="N35" i="68"/>
  <c r="AK34" i="68"/>
  <c r="AJ34" i="68"/>
  <c r="AI34" i="68"/>
  <c r="AH34" i="68"/>
  <c r="AG34" i="68"/>
  <c r="AF34" i="68"/>
  <c r="AE34" i="68"/>
  <c r="AD34" i="68"/>
  <c r="AC34" i="68"/>
  <c r="AB34" i="68"/>
  <c r="AA34" i="68"/>
  <c r="Z34" i="68"/>
  <c r="Y34" i="68"/>
  <c r="X34" i="68"/>
  <c r="W34" i="68"/>
  <c r="V34" i="68"/>
  <c r="U34" i="68"/>
  <c r="T34" i="68"/>
  <c r="R34" i="68"/>
  <c r="Q34" i="68"/>
  <c r="P34" i="68"/>
  <c r="O34" i="68"/>
  <c r="N34" i="68"/>
  <c r="AK33" i="68"/>
  <c r="AJ33" i="68"/>
  <c r="AI33" i="68"/>
  <c r="AH33" i="68"/>
  <c r="AG33" i="68"/>
  <c r="AF33" i="68"/>
  <c r="AE33" i="68"/>
  <c r="AD33" i="68"/>
  <c r="AC33" i="68"/>
  <c r="AB33" i="68"/>
  <c r="AA33" i="68"/>
  <c r="Z33" i="68"/>
  <c r="Y33" i="68"/>
  <c r="X33" i="68"/>
  <c r="W33" i="68"/>
  <c r="V33" i="68"/>
  <c r="U33" i="68"/>
  <c r="T33" i="68"/>
  <c r="S33" i="68"/>
  <c r="R33" i="68"/>
  <c r="Q33" i="68"/>
  <c r="P33" i="68"/>
  <c r="O33" i="68"/>
  <c r="N33" i="68"/>
  <c r="AK32" i="68"/>
  <c r="AJ32" i="68"/>
  <c r="AI32" i="68"/>
  <c r="AH32" i="68"/>
  <c r="AG32" i="68"/>
  <c r="AF32" i="68"/>
  <c r="AE32" i="68"/>
  <c r="AD32" i="68"/>
  <c r="AC32" i="68"/>
  <c r="AB32" i="68"/>
  <c r="AA32" i="68"/>
  <c r="Z32" i="68"/>
  <c r="Y32" i="68"/>
  <c r="X32" i="68"/>
  <c r="W32" i="68"/>
  <c r="V32" i="68"/>
  <c r="U32" i="68"/>
  <c r="T32" i="68"/>
  <c r="S32" i="68"/>
  <c r="R32" i="68"/>
  <c r="Q32" i="68"/>
  <c r="P32" i="68"/>
  <c r="O32" i="68"/>
  <c r="N32" i="68"/>
  <c r="AK31" i="68"/>
  <c r="AJ31" i="68"/>
  <c r="AI31" i="68"/>
  <c r="AH31" i="68"/>
  <c r="AG31" i="68"/>
  <c r="AF31" i="68"/>
  <c r="AE31" i="68"/>
  <c r="AD31" i="68"/>
  <c r="AC31" i="68"/>
  <c r="AB31" i="68"/>
  <c r="AA31" i="68"/>
  <c r="Z31" i="68"/>
  <c r="Y31" i="68"/>
  <c r="X31" i="68"/>
  <c r="W31" i="68"/>
  <c r="V31" i="68"/>
  <c r="U31" i="68"/>
  <c r="T31" i="68"/>
  <c r="S31" i="68"/>
  <c r="R31" i="68"/>
  <c r="Q31" i="68"/>
  <c r="P31" i="68"/>
  <c r="O31" i="68"/>
  <c r="N31" i="68"/>
  <c r="AK30" i="68"/>
  <c r="AJ30" i="68"/>
  <c r="AI30" i="68"/>
  <c r="AH30" i="68"/>
  <c r="AG30" i="68"/>
  <c r="AF30" i="68"/>
  <c r="AE30" i="68"/>
  <c r="AD30" i="68"/>
  <c r="AC30" i="68"/>
  <c r="AB30" i="68"/>
  <c r="AA30" i="68"/>
  <c r="Z30" i="68"/>
  <c r="Y30" i="68"/>
  <c r="X30" i="68"/>
  <c r="W30" i="68"/>
  <c r="V30" i="68"/>
  <c r="U30" i="68"/>
  <c r="T30" i="68"/>
  <c r="S30" i="68"/>
  <c r="R30" i="68"/>
  <c r="Q30" i="68"/>
  <c r="P30" i="68"/>
  <c r="O30" i="68"/>
  <c r="N30" i="68"/>
  <c r="AK29" i="68"/>
  <c r="AJ29" i="68"/>
  <c r="AI29" i="68"/>
  <c r="AH29" i="68"/>
  <c r="AG29" i="68"/>
  <c r="AF29" i="68"/>
  <c r="AE29" i="68"/>
  <c r="AD29" i="68"/>
  <c r="AC29" i="68"/>
  <c r="AB29" i="68"/>
  <c r="AA29" i="68"/>
  <c r="Z29" i="68"/>
  <c r="Y29" i="68"/>
  <c r="X29" i="68"/>
  <c r="W29" i="68"/>
  <c r="V29" i="68"/>
  <c r="U29" i="68"/>
  <c r="T29" i="68"/>
  <c r="S29" i="68"/>
  <c r="R29" i="68"/>
  <c r="Q29" i="68"/>
  <c r="P29" i="68"/>
  <c r="O29" i="68"/>
  <c r="N29" i="68"/>
  <c r="AK28" i="68"/>
  <c r="AJ28" i="68"/>
  <c r="AI28" i="68"/>
  <c r="AH28" i="68"/>
  <c r="AG28" i="68"/>
  <c r="AF28" i="68"/>
  <c r="AE28" i="68"/>
  <c r="AD28" i="68"/>
  <c r="AC28" i="68"/>
  <c r="AB28" i="68"/>
  <c r="AA28" i="68"/>
  <c r="Z28" i="68"/>
  <c r="Y28" i="68"/>
  <c r="X28" i="68"/>
  <c r="W28" i="68"/>
  <c r="V28" i="68"/>
  <c r="U28" i="68"/>
  <c r="T28" i="68"/>
  <c r="S28" i="68"/>
  <c r="R28" i="68"/>
  <c r="Q28" i="68"/>
  <c r="P28" i="68"/>
  <c r="O28" i="68"/>
  <c r="N28" i="68"/>
  <c r="AK17" i="68"/>
  <c r="AJ17" i="68"/>
  <c r="AI17" i="68"/>
  <c r="AH17" i="68"/>
  <c r="AG17" i="68"/>
  <c r="AF17" i="68"/>
  <c r="AE17" i="68"/>
  <c r="AD17" i="68"/>
  <c r="AC17" i="68"/>
  <c r="AB17" i="68"/>
  <c r="AA17" i="68"/>
  <c r="Z17" i="68"/>
  <c r="Y17" i="68"/>
  <c r="X17" i="68"/>
  <c r="W17" i="68"/>
  <c r="V17" i="68"/>
  <c r="U17" i="68"/>
  <c r="T17" i="68"/>
  <c r="S17" i="68"/>
  <c r="R17" i="68"/>
  <c r="Q17" i="68"/>
  <c r="P17" i="68"/>
  <c r="O17" i="68"/>
  <c r="N17" i="68"/>
  <c r="AK16" i="68"/>
  <c r="AJ16" i="68"/>
  <c r="AI16" i="68"/>
  <c r="AH16" i="68"/>
  <c r="AG16" i="68"/>
  <c r="AF16" i="68"/>
  <c r="AE16" i="68"/>
  <c r="AD16" i="68"/>
  <c r="AC16" i="68"/>
  <c r="AB16" i="68"/>
  <c r="AA16" i="68"/>
  <c r="Z16" i="68"/>
  <c r="Y16" i="68"/>
  <c r="X16" i="68"/>
  <c r="W16" i="68"/>
  <c r="V16" i="68"/>
  <c r="U16" i="68"/>
  <c r="T16" i="68"/>
  <c r="S16" i="68"/>
  <c r="R16" i="68"/>
  <c r="Q16" i="68"/>
  <c r="P16" i="68"/>
  <c r="O16" i="68"/>
  <c r="N16" i="68"/>
  <c r="AK15" i="68"/>
  <c r="AJ15" i="68"/>
  <c r="AI15" i="68"/>
  <c r="AH15" i="68"/>
  <c r="AG15" i="68"/>
  <c r="AF15" i="68"/>
  <c r="AE15" i="68"/>
  <c r="AD15" i="68"/>
  <c r="AC15" i="68"/>
  <c r="AB15" i="68"/>
  <c r="AA15" i="68"/>
  <c r="Z15" i="68"/>
  <c r="Y15" i="68"/>
  <c r="X15" i="68"/>
  <c r="W15" i="68"/>
  <c r="V15" i="68"/>
  <c r="U15" i="68"/>
  <c r="T15" i="68"/>
  <c r="S15" i="68"/>
  <c r="R15" i="68"/>
  <c r="Q15" i="68"/>
  <c r="P15" i="68"/>
  <c r="O15" i="68"/>
  <c r="N15" i="68"/>
  <c r="AK14" i="68"/>
  <c r="AJ14" i="68"/>
  <c r="AI14" i="68"/>
  <c r="AH14" i="68"/>
  <c r="AG14" i="68"/>
  <c r="AF14" i="68"/>
  <c r="AE14" i="68"/>
  <c r="AD14" i="68"/>
  <c r="AC14" i="68"/>
  <c r="AB14" i="68"/>
  <c r="AA14" i="68"/>
  <c r="Z14" i="68"/>
  <c r="Y14" i="68"/>
  <c r="X14" i="68"/>
  <c r="W14" i="68"/>
  <c r="V14" i="68"/>
  <c r="U14" i="68"/>
  <c r="T14" i="68"/>
  <c r="S14" i="68"/>
  <c r="R14" i="68"/>
  <c r="Q14" i="68"/>
  <c r="P14" i="68"/>
  <c r="O14" i="68"/>
  <c r="N14" i="68"/>
  <c r="AK13" i="68"/>
  <c r="AJ13" i="68"/>
  <c r="AI13" i="68"/>
  <c r="AH13" i="68"/>
  <c r="AG13" i="68"/>
  <c r="AF13" i="68"/>
  <c r="AE13" i="68"/>
  <c r="AD13" i="68"/>
  <c r="AC13" i="68"/>
  <c r="AB13" i="68"/>
  <c r="AA13" i="68"/>
  <c r="Z13" i="68"/>
  <c r="Y13" i="68"/>
  <c r="X13" i="68"/>
  <c r="W13" i="68"/>
  <c r="V13" i="68"/>
  <c r="U13" i="68"/>
  <c r="T13" i="68"/>
  <c r="S13" i="68"/>
  <c r="R13" i="68"/>
  <c r="Q13" i="68"/>
  <c r="P13" i="68"/>
  <c r="O13" i="68"/>
  <c r="N13" i="68"/>
  <c r="AK12" i="68"/>
  <c r="AJ12" i="68"/>
  <c r="AI12" i="68"/>
  <c r="AH12" i="68"/>
  <c r="AG12" i="68"/>
  <c r="AF12" i="68"/>
  <c r="AE12" i="68"/>
  <c r="AD12" i="68"/>
  <c r="AC12" i="68"/>
  <c r="AB12" i="68"/>
  <c r="AA12" i="68"/>
  <c r="Z12" i="68"/>
  <c r="Y12" i="68"/>
  <c r="X12" i="68"/>
  <c r="W12" i="68"/>
  <c r="V12" i="68"/>
  <c r="U12" i="68"/>
  <c r="T12" i="68"/>
  <c r="S12" i="68"/>
  <c r="R12" i="68"/>
  <c r="Q12" i="68"/>
  <c r="P12" i="68"/>
  <c r="O12" i="68"/>
  <c r="N12" i="68"/>
  <c r="AK11" i="68"/>
  <c r="AJ11" i="68"/>
  <c r="AI11" i="68"/>
  <c r="AH11" i="68"/>
  <c r="AG11" i="68"/>
  <c r="AF11" i="68"/>
  <c r="AE11" i="68"/>
  <c r="AD11" i="68"/>
  <c r="AC11" i="68"/>
  <c r="AB11" i="68"/>
  <c r="AA11" i="68"/>
  <c r="Z11" i="68"/>
  <c r="Y11" i="68"/>
  <c r="X11" i="68"/>
  <c r="W11" i="68"/>
  <c r="V11" i="68"/>
  <c r="U11" i="68"/>
  <c r="T11" i="68"/>
  <c r="S11" i="68"/>
  <c r="R11" i="68"/>
  <c r="Q11" i="68"/>
  <c r="P11" i="68"/>
  <c r="O11" i="68"/>
  <c r="N11" i="68"/>
  <c r="AK10" i="68"/>
  <c r="AJ10" i="68"/>
  <c r="AI10" i="68"/>
  <c r="AH10" i="68"/>
  <c r="AG10" i="68"/>
  <c r="AF10" i="68"/>
  <c r="AE10" i="68"/>
  <c r="AD10" i="68"/>
  <c r="AC10" i="68"/>
  <c r="AB10" i="68"/>
  <c r="AA10" i="68"/>
  <c r="Z10" i="68"/>
  <c r="Y10" i="68"/>
  <c r="X10" i="68"/>
  <c r="W10" i="68"/>
  <c r="V10" i="68"/>
  <c r="U10" i="68"/>
  <c r="T10" i="68"/>
  <c r="S10" i="68"/>
  <c r="R10" i="68"/>
  <c r="Q10" i="68"/>
  <c r="P10" i="68"/>
  <c r="O10" i="68"/>
  <c r="N10" i="68"/>
  <c r="AK9" i="68"/>
  <c r="AJ9" i="68"/>
  <c r="AI9" i="68"/>
  <c r="AH9" i="68"/>
  <c r="AG9" i="68"/>
  <c r="AF9" i="68"/>
  <c r="AE9" i="68"/>
  <c r="AD9" i="68"/>
  <c r="AC9" i="68"/>
  <c r="AB9" i="68"/>
  <c r="AA9" i="68"/>
  <c r="Z9" i="68"/>
  <c r="Y9" i="68"/>
  <c r="X9" i="68"/>
  <c r="W9" i="68"/>
  <c r="V9" i="68"/>
  <c r="U9" i="68"/>
  <c r="T9" i="68"/>
  <c r="S9" i="68"/>
  <c r="R9" i="68"/>
  <c r="Q9" i="68"/>
  <c r="P9" i="68"/>
  <c r="O9" i="68"/>
  <c r="AK8" i="68"/>
  <c r="AI8" i="68"/>
  <c r="AG8" i="68"/>
  <c r="AE8" i="68"/>
  <c r="AC8" i="68"/>
  <c r="AA8" i="68"/>
  <c r="Y8" i="68"/>
  <c r="W8" i="68"/>
  <c r="U8" i="68"/>
  <c r="S8" i="68"/>
  <c r="Q8" i="68"/>
  <c r="O8" i="68"/>
  <c r="C2" i="68"/>
  <c r="X76" i="64"/>
  <c r="AH76" i="64" s="1"/>
  <c r="X92" i="64"/>
  <c r="X94" i="64"/>
  <c r="X93" i="64"/>
  <c r="X91" i="64"/>
  <c r="X90" i="64"/>
  <c r="X89" i="64"/>
  <c r="X88" i="64"/>
  <c r="X87" i="64"/>
  <c r="X86" i="64"/>
  <c r="X85" i="64"/>
  <c r="AH85" i="64" s="1"/>
  <c r="X84" i="64"/>
  <c r="AH84" i="64" s="1"/>
  <c r="X83" i="64"/>
  <c r="X82" i="64"/>
  <c r="AH82" i="64" s="1"/>
  <c r="X81" i="64"/>
  <c r="AH81" i="64" s="1"/>
  <c r="X80" i="64"/>
  <c r="AH80" i="64" s="1"/>
  <c r="X79" i="64"/>
  <c r="X78" i="64"/>
  <c r="X77" i="64"/>
  <c r="X75" i="64"/>
  <c r="X74" i="64"/>
  <c r="X73" i="64"/>
  <c r="X72" i="64"/>
  <c r="X71" i="64"/>
  <c r="X70" i="64"/>
  <c r="X69" i="64"/>
  <c r="AH69" i="64" s="1"/>
  <c r="X68" i="64"/>
  <c r="X66" i="64"/>
  <c r="X65" i="64"/>
  <c r="X64" i="64"/>
  <c r="X63" i="64"/>
  <c r="X62" i="64"/>
  <c r="AC94" i="64"/>
  <c r="AK94" i="64" s="1"/>
  <c r="AC91" i="64"/>
  <c r="AK91" i="64" s="1"/>
  <c r="AC88" i="64"/>
  <c r="AK88" i="64" s="1"/>
  <c r="AC85" i="64"/>
  <c r="AC82" i="64"/>
  <c r="AK82" i="64" s="1"/>
  <c r="AC79" i="64"/>
  <c r="AK79" i="64" s="1"/>
  <c r="AC76" i="64"/>
  <c r="AK76" i="64" s="1"/>
  <c r="AC73" i="64"/>
  <c r="AK73" i="64" s="1"/>
  <c r="AC70" i="64"/>
  <c r="AC67" i="64"/>
  <c r="AK67" i="64" s="1"/>
  <c r="AC64" i="64"/>
  <c r="AK64" i="64" s="1"/>
  <c r="M9" i="64"/>
  <c r="L55" i="68"/>
  <c r="X39" i="68"/>
  <c r="AF56" i="68"/>
  <c r="P56" i="68"/>
  <c r="N56" i="68"/>
  <c r="AJ56" i="68"/>
  <c r="AH56" i="68"/>
  <c r="AD56" i="68"/>
  <c r="AB56" i="68"/>
  <c r="Z56" i="68"/>
  <c r="X56" i="68"/>
  <c r="V56" i="68"/>
  <c r="T56" i="68"/>
  <c r="R56" i="68"/>
  <c r="AJ39" i="68"/>
  <c r="AH39" i="68"/>
  <c r="AF39" i="68"/>
  <c r="AD39" i="68"/>
  <c r="AB39" i="68"/>
  <c r="Z39" i="68"/>
  <c r="V39" i="68"/>
  <c r="T39" i="68"/>
  <c r="R39" i="68"/>
  <c r="P39" i="68"/>
  <c r="N39" i="68"/>
  <c r="AI7" i="64"/>
  <c r="AI43" i="64" s="1"/>
  <c r="S19" i="64"/>
  <c r="Y19" i="64" s="1"/>
  <c r="S14" i="64"/>
  <c r="S40" i="64"/>
  <c r="S37" i="64"/>
  <c r="S34" i="64"/>
  <c r="S32" i="64"/>
  <c r="S31" i="64"/>
  <c r="S29" i="64"/>
  <c r="S28" i="64"/>
  <c r="Y28" i="64" s="1"/>
  <c r="S26" i="64"/>
  <c r="S25" i="64"/>
  <c r="S23" i="64"/>
  <c r="S22" i="64"/>
  <c r="Y22" i="64" s="1"/>
  <c r="S20" i="64"/>
  <c r="S17" i="64"/>
  <c r="S16" i="64"/>
  <c r="S13" i="64"/>
  <c r="S11" i="64"/>
  <c r="S10" i="64"/>
  <c r="S7" i="64"/>
  <c r="AL30" i="67"/>
  <c r="AJ30" i="67"/>
  <c r="AH30" i="67"/>
  <c r="AF30" i="67"/>
  <c r="AD30" i="67"/>
  <c r="AB30" i="67"/>
  <c r="Z30" i="67"/>
  <c r="X30" i="67"/>
  <c r="V30" i="67"/>
  <c r="T30" i="67"/>
  <c r="R30" i="67"/>
  <c r="P30" i="67"/>
  <c r="N29" i="67"/>
  <c r="N31" i="67"/>
  <c r="AM28" i="67"/>
  <c r="AL28" i="67"/>
  <c r="AK28" i="67"/>
  <c r="AJ28" i="67"/>
  <c r="AI28" i="67"/>
  <c r="AH28" i="67"/>
  <c r="AG28" i="67"/>
  <c r="AF28" i="67"/>
  <c r="AE28" i="67"/>
  <c r="AD28" i="67"/>
  <c r="AC28" i="67"/>
  <c r="AB28" i="67"/>
  <c r="AA28" i="67"/>
  <c r="Z28" i="67"/>
  <c r="Y28" i="67"/>
  <c r="X28" i="67"/>
  <c r="W28" i="67"/>
  <c r="V28" i="67"/>
  <c r="U28" i="67"/>
  <c r="T28" i="67"/>
  <c r="S28" i="67"/>
  <c r="R28" i="67"/>
  <c r="Q28" i="67"/>
  <c r="P28" i="67"/>
  <c r="AM27" i="67"/>
  <c r="AL27" i="67"/>
  <c r="AK27" i="67"/>
  <c r="AJ27" i="67"/>
  <c r="AI27" i="67"/>
  <c r="AH27" i="67"/>
  <c r="AG27" i="67"/>
  <c r="AF27" i="67"/>
  <c r="AE27" i="67"/>
  <c r="AD27" i="67"/>
  <c r="AC27" i="67"/>
  <c r="AB27" i="67"/>
  <c r="AA27" i="67"/>
  <c r="Z27" i="67"/>
  <c r="Y27" i="67"/>
  <c r="X27" i="67"/>
  <c r="W27" i="67"/>
  <c r="V27" i="67"/>
  <c r="U27" i="67"/>
  <c r="T27" i="67"/>
  <c r="S27" i="67"/>
  <c r="R27" i="67"/>
  <c r="Q27" i="67"/>
  <c r="P27" i="67"/>
  <c r="AM26" i="67"/>
  <c r="AL26" i="67"/>
  <c r="AK26" i="67"/>
  <c r="AJ26" i="67"/>
  <c r="AI26" i="67"/>
  <c r="AH26" i="67"/>
  <c r="AG26" i="67"/>
  <c r="AF26" i="67"/>
  <c r="AE26" i="67"/>
  <c r="AD26" i="67"/>
  <c r="AC26" i="67"/>
  <c r="AB26" i="67"/>
  <c r="AA26" i="67"/>
  <c r="Z26" i="67"/>
  <c r="Y26" i="67"/>
  <c r="X26" i="67"/>
  <c r="W26" i="67"/>
  <c r="V26" i="67"/>
  <c r="U26" i="67"/>
  <c r="T26" i="67"/>
  <c r="S26" i="67"/>
  <c r="R26" i="67"/>
  <c r="Q26" i="67"/>
  <c r="P26" i="67"/>
  <c r="AM25" i="67"/>
  <c r="AL25" i="67"/>
  <c r="AK25" i="67"/>
  <c r="AJ25" i="67"/>
  <c r="AI25" i="67"/>
  <c r="AH25" i="67"/>
  <c r="AG25" i="67"/>
  <c r="AF25" i="67"/>
  <c r="AE25" i="67"/>
  <c r="AD25" i="67"/>
  <c r="AC25" i="67"/>
  <c r="AB25" i="67"/>
  <c r="AA25" i="67"/>
  <c r="Z25" i="67"/>
  <c r="Y25" i="67"/>
  <c r="X25" i="67"/>
  <c r="W25" i="67"/>
  <c r="V25" i="67"/>
  <c r="U25" i="67"/>
  <c r="T25" i="67"/>
  <c r="S25" i="67"/>
  <c r="R25" i="67"/>
  <c r="Q25" i="67"/>
  <c r="P25" i="67"/>
  <c r="AM24" i="67"/>
  <c r="AL24" i="67"/>
  <c r="AK24" i="67"/>
  <c r="AJ24" i="67"/>
  <c r="AI24" i="67"/>
  <c r="AH24" i="67"/>
  <c r="AG24" i="67"/>
  <c r="AF24" i="67"/>
  <c r="AE24" i="67"/>
  <c r="AD24" i="67"/>
  <c r="AC24" i="67"/>
  <c r="AB24" i="67"/>
  <c r="AA24" i="67"/>
  <c r="Z24" i="67"/>
  <c r="Y24" i="67"/>
  <c r="X24" i="67"/>
  <c r="W24" i="67"/>
  <c r="V24" i="67"/>
  <c r="U24" i="67"/>
  <c r="T24" i="67"/>
  <c r="S24" i="67"/>
  <c r="R24" i="67"/>
  <c r="Q24" i="67"/>
  <c r="P24" i="67"/>
  <c r="AM23" i="67"/>
  <c r="AL23" i="67"/>
  <c r="AK23" i="67"/>
  <c r="AJ23" i="67"/>
  <c r="AI23" i="67"/>
  <c r="AH23" i="67"/>
  <c r="AG23" i="67"/>
  <c r="AF23" i="67"/>
  <c r="AE23" i="67"/>
  <c r="AD23" i="67"/>
  <c r="AC23" i="67"/>
  <c r="AB23" i="67"/>
  <c r="AA23" i="67"/>
  <c r="Z23" i="67"/>
  <c r="Y23" i="67"/>
  <c r="X23" i="67"/>
  <c r="W23" i="67"/>
  <c r="V23" i="67"/>
  <c r="U23" i="67"/>
  <c r="T23" i="67"/>
  <c r="S23" i="67"/>
  <c r="R23" i="67"/>
  <c r="Q23" i="67"/>
  <c r="P23" i="67"/>
  <c r="AM22" i="67"/>
  <c r="AL22" i="67"/>
  <c r="AK22" i="67"/>
  <c r="AJ22" i="67"/>
  <c r="AI22" i="67"/>
  <c r="AH22" i="67"/>
  <c r="AG22" i="67"/>
  <c r="AF22" i="67"/>
  <c r="AE22" i="67"/>
  <c r="AD22" i="67"/>
  <c r="AC22" i="67"/>
  <c r="AB22" i="67"/>
  <c r="AA22" i="67"/>
  <c r="Z22" i="67"/>
  <c r="Y22" i="67"/>
  <c r="X22" i="67"/>
  <c r="W22" i="67"/>
  <c r="V22" i="67"/>
  <c r="U22" i="67"/>
  <c r="T22" i="67"/>
  <c r="S22" i="67"/>
  <c r="R22" i="67"/>
  <c r="Q22" i="67"/>
  <c r="P22" i="67"/>
  <c r="AM21" i="67"/>
  <c r="AL21" i="67"/>
  <c r="AK21" i="67"/>
  <c r="AJ21" i="67"/>
  <c r="AI21" i="67"/>
  <c r="AH21" i="67"/>
  <c r="AG21" i="67"/>
  <c r="AF21" i="67"/>
  <c r="AE21" i="67"/>
  <c r="AD21" i="67"/>
  <c r="AC21" i="67"/>
  <c r="AB21" i="67"/>
  <c r="AA21" i="67"/>
  <c r="Z21" i="67"/>
  <c r="Y21" i="67"/>
  <c r="X21" i="67"/>
  <c r="W21" i="67"/>
  <c r="V21" i="67"/>
  <c r="U21" i="67"/>
  <c r="T21" i="67"/>
  <c r="S21" i="67"/>
  <c r="R21" i="67"/>
  <c r="Q21" i="67"/>
  <c r="P21" i="67"/>
  <c r="AM20" i="67"/>
  <c r="AL20" i="67"/>
  <c r="AK20" i="67"/>
  <c r="AJ20" i="67"/>
  <c r="AI20" i="67"/>
  <c r="AH20" i="67"/>
  <c r="AG20" i="67"/>
  <c r="AF20" i="67"/>
  <c r="AE20" i="67"/>
  <c r="AD20" i="67"/>
  <c r="AC20" i="67"/>
  <c r="AB20" i="67"/>
  <c r="AA20" i="67"/>
  <c r="Z20" i="67"/>
  <c r="Y20" i="67"/>
  <c r="X20" i="67"/>
  <c r="W20" i="67"/>
  <c r="V20" i="67"/>
  <c r="U20" i="67"/>
  <c r="T20" i="67"/>
  <c r="S20" i="67"/>
  <c r="R20" i="67"/>
  <c r="Q20" i="67"/>
  <c r="P20" i="67"/>
  <c r="AM19" i="67"/>
  <c r="AL19" i="67"/>
  <c r="AK19" i="67"/>
  <c r="AJ19" i="67"/>
  <c r="AI19" i="67"/>
  <c r="AH19" i="67"/>
  <c r="AG19" i="67"/>
  <c r="AF19" i="67"/>
  <c r="AE19" i="67"/>
  <c r="AD19" i="67"/>
  <c r="AC19" i="67"/>
  <c r="AB19" i="67"/>
  <c r="AA19" i="67"/>
  <c r="Z19" i="67"/>
  <c r="Y19" i="67"/>
  <c r="X19" i="67"/>
  <c r="W19" i="67"/>
  <c r="V19" i="67"/>
  <c r="U19" i="67"/>
  <c r="T19" i="67"/>
  <c r="S19" i="67"/>
  <c r="R19" i="67"/>
  <c r="Q19" i="67"/>
  <c r="P19" i="67"/>
  <c r="AM18" i="67"/>
  <c r="AL18" i="67"/>
  <c r="AK18" i="67"/>
  <c r="AJ18" i="67"/>
  <c r="AI18" i="67"/>
  <c r="AH18" i="67"/>
  <c r="AG18" i="67"/>
  <c r="AF18" i="67"/>
  <c r="AE18" i="67"/>
  <c r="AD18" i="67"/>
  <c r="AC18" i="67"/>
  <c r="AB18" i="67"/>
  <c r="AA18" i="67"/>
  <c r="Z18" i="67"/>
  <c r="Y18" i="67"/>
  <c r="X18" i="67"/>
  <c r="W18" i="67"/>
  <c r="V18" i="67"/>
  <c r="U18" i="67"/>
  <c r="T18" i="67"/>
  <c r="S18" i="67"/>
  <c r="R18" i="67"/>
  <c r="Q18" i="67"/>
  <c r="P18" i="67"/>
  <c r="AM17" i="67"/>
  <c r="AL17" i="67"/>
  <c r="AK17" i="67"/>
  <c r="AJ17" i="67"/>
  <c r="AI17" i="67"/>
  <c r="AH17" i="67"/>
  <c r="AG17" i="67"/>
  <c r="AF17" i="67"/>
  <c r="AE17" i="67"/>
  <c r="AD17" i="67"/>
  <c r="AC17" i="67"/>
  <c r="AB17" i="67"/>
  <c r="AA17" i="67"/>
  <c r="Z17" i="67"/>
  <c r="Y17" i="67"/>
  <c r="X17" i="67"/>
  <c r="W17" i="67"/>
  <c r="V17" i="67"/>
  <c r="U17" i="67"/>
  <c r="T17" i="67"/>
  <c r="S17" i="67"/>
  <c r="R17" i="67"/>
  <c r="Q17" i="67"/>
  <c r="P17" i="67"/>
  <c r="AM16" i="67"/>
  <c r="AL16" i="67"/>
  <c r="AK16" i="67"/>
  <c r="AJ16" i="67"/>
  <c r="AI16" i="67"/>
  <c r="AH16" i="67"/>
  <c r="AG16" i="67"/>
  <c r="AF16" i="67"/>
  <c r="AE16" i="67"/>
  <c r="AD16" i="67"/>
  <c r="AC16" i="67"/>
  <c r="AB16" i="67"/>
  <c r="AA16" i="67"/>
  <c r="Z16" i="67"/>
  <c r="Y16" i="67"/>
  <c r="X16" i="67"/>
  <c r="W16" i="67"/>
  <c r="V16" i="67"/>
  <c r="U16" i="67"/>
  <c r="T16" i="67"/>
  <c r="S16" i="67"/>
  <c r="R16" i="67"/>
  <c r="Q16" i="67"/>
  <c r="P16" i="67"/>
  <c r="AM15" i="67"/>
  <c r="AL15" i="67"/>
  <c r="AK15" i="67"/>
  <c r="AJ15" i="67"/>
  <c r="AI15" i="67"/>
  <c r="AH15" i="67"/>
  <c r="AG15" i="67"/>
  <c r="AF15" i="67"/>
  <c r="AE15" i="67"/>
  <c r="AD15" i="67"/>
  <c r="AC15" i="67"/>
  <c r="AB15" i="67"/>
  <c r="AA15" i="67"/>
  <c r="Z15" i="67"/>
  <c r="Y15" i="67"/>
  <c r="X15" i="67"/>
  <c r="W15" i="67"/>
  <c r="V15" i="67"/>
  <c r="U15" i="67"/>
  <c r="T15" i="67"/>
  <c r="S15" i="67"/>
  <c r="R15" i="67"/>
  <c r="Q15" i="67"/>
  <c r="P15" i="67"/>
  <c r="AM14" i="67"/>
  <c r="AL14" i="67"/>
  <c r="AK14" i="67"/>
  <c r="AJ14" i="67"/>
  <c r="AI14" i="67"/>
  <c r="AH14" i="67"/>
  <c r="AG14" i="67"/>
  <c r="AF14" i="67"/>
  <c r="AE14" i="67"/>
  <c r="AD14" i="67"/>
  <c r="AC14" i="67"/>
  <c r="AB14" i="67"/>
  <c r="AA14" i="67"/>
  <c r="Z14" i="67"/>
  <c r="Y14" i="67"/>
  <c r="X14" i="67"/>
  <c r="W14" i="67"/>
  <c r="V14" i="67"/>
  <c r="U14" i="67"/>
  <c r="T14" i="67"/>
  <c r="S14" i="67"/>
  <c r="R14" i="67"/>
  <c r="Q14" i="67"/>
  <c r="P14" i="67"/>
  <c r="AM13" i="67"/>
  <c r="AL13" i="67"/>
  <c r="AK13" i="67"/>
  <c r="AJ13" i="67"/>
  <c r="AI13" i="67"/>
  <c r="AH13" i="67"/>
  <c r="AG13" i="67"/>
  <c r="AF13" i="67"/>
  <c r="AE13" i="67"/>
  <c r="AD13" i="67"/>
  <c r="AC13" i="67"/>
  <c r="AB13" i="67"/>
  <c r="AA13" i="67"/>
  <c r="Z13" i="67"/>
  <c r="Y13" i="67"/>
  <c r="X13" i="67"/>
  <c r="W13" i="67"/>
  <c r="V13" i="67"/>
  <c r="U13" i="67"/>
  <c r="T13" i="67"/>
  <c r="S13" i="67"/>
  <c r="R13" i="67"/>
  <c r="Q13" i="67"/>
  <c r="P13" i="67"/>
  <c r="AM12" i="67"/>
  <c r="AL12" i="67"/>
  <c r="AK12" i="67"/>
  <c r="AJ12" i="67"/>
  <c r="AI12" i="67"/>
  <c r="AH12" i="67"/>
  <c r="AG12" i="67"/>
  <c r="AF12" i="67"/>
  <c r="AE12" i="67"/>
  <c r="AD12" i="67"/>
  <c r="AC12" i="67"/>
  <c r="AB12" i="67"/>
  <c r="AA12" i="67"/>
  <c r="Z12" i="67"/>
  <c r="Y12" i="67"/>
  <c r="X12" i="67"/>
  <c r="W12" i="67"/>
  <c r="V12" i="67"/>
  <c r="U12" i="67"/>
  <c r="T12" i="67"/>
  <c r="S12" i="67"/>
  <c r="R12" i="67"/>
  <c r="Q12" i="67"/>
  <c r="P12" i="67"/>
  <c r="AM11" i="67"/>
  <c r="AL11" i="67"/>
  <c r="AK11" i="67"/>
  <c r="AJ11" i="67"/>
  <c r="AI11" i="67"/>
  <c r="AH11" i="67"/>
  <c r="AG11" i="67"/>
  <c r="AF11" i="67"/>
  <c r="AE11" i="67"/>
  <c r="AD11" i="67"/>
  <c r="AC11" i="67"/>
  <c r="AB11" i="67"/>
  <c r="AA11" i="67"/>
  <c r="Z11" i="67"/>
  <c r="Y11" i="67"/>
  <c r="X11" i="67"/>
  <c r="W11" i="67"/>
  <c r="V11" i="67"/>
  <c r="U11" i="67"/>
  <c r="T11" i="67"/>
  <c r="S11" i="67"/>
  <c r="R11" i="67"/>
  <c r="Q11" i="67"/>
  <c r="P11" i="67"/>
  <c r="AM10" i="67"/>
  <c r="AL10" i="67"/>
  <c r="AK10" i="67"/>
  <c r="AJ10" i="67"/>
  <c r="AI10" i="67"/>
  <c r="AH10" i="67"/>
  <c r="AG10" i="67"/>
  <c r="AF10" i="67"/>
  <c r="AE10" i="67"/>
  <c r="AD10" i="67"/>
  <c r="AC10" i="67"/>
  <c r="AB10" i="67"/>
  <c r="AA10" i="67"/>
  <c r="Z10" i="67"/>
  <c r="Y10" i="67"/>
  <c r="X10" i="67"/>
  <c r="W10" i="67"/>
  <c r="V10" i="67"/>
  <c r="U10" i="67"/>
  <c r="T10" i="67"/>
  <c r="S10" i="67"/>
  <c r="R10" i="67"/>
  <c r="Q10" i="67"/>
  <c r="P10" i="67"/>
  <c r="AM9" i="67"/>
  <c r="AL9" i="67"/>
  <c r="AL29" i="67" s="1"/>
  <c r="AL31" i="67" s="1"/>
  <c r="AK9" i="67"/>
  <c r="AJ9" i="67"/>
  <c r="AI9" i="67"/>
  <c r="AH9" i="67"/>
  <c r="AG9" i="67"/>
  <c r="AF9" i="67"/>
  <c r="AF29" i="67" s="1"/>
  <c r="AF31" i="67" s="1"/>
  <c r="AE9" i="67"/>
  <c r="AD9" i="67"/>
  <c r="AC9" i="67"/>
  <c r="AB9" i="67"/>
  <c r="AA9" i="67"/>
  <c r="Z9" i="67"/>
  <c r="Z29" i="67" s="1"/>
  <c r="Z31" i="67"/>
  <c r="Y9" i="67"/>
  <c r="X9" i="67"/>
  <c r="W9" i="67"/>
  <c r="V9" i="67"/>
  <c r="V29" i="67" s="1"/>
  <c r="V31" i="67" s="1"/>
  <c r="U9" i="67"/>
  <c r="T9" i="67"/>
  <c r="S9" i="67"/>
  <c r="R9" i="67"/>
  <c r="Q9" i="67"/>
  <c r="P9" i="67"/>
  <c r="P29" i="67" s="1"/>
  <c r="P31" i="67" s="1"/>
  <c r="C2" i="67"/>
  <c r="AU7" i="64"/>
  <c r="AU31" i="64"/>
  <c r="D20" i="71"/>
  <c r="D16" i="71"/>
  <c r="D30" i="71"/>
  <c r="J30" i="71" s="1"/>
  <c r="K29" i="71" s="1"/>
  <c r="D14" i="71"/>
  <c r="D28" i="71"/>
  <c r="D12" i="71"/>
  <c r="D26" i="71"/>
  <c r="D10" i="71"/>
  <c r="D24" i="71"/>
  <c r="D8" i="71"/>
  <c r="N18" i="71"/>
  <c r="N30" i="71"/>
  <c r="N14" i="71"/>
  <c r="N28" i="71"/>
  <c r="N12" i="71"/>
  <c r="N26" i="71"/>
  <c r="N10" i="71"/>
  <c r="N24" i="71"/>
  <c r="N8" i="71"/>
  <c r="N22" i="71"/>
  <c r="X16" i="71"/>
  <c r="X30" i="71"/>
  <c r="X28" i="71"/>
  <c r="X12" i="71"/>
  <c r="X26" i="71"/>
  <c r="X10" i="71"/>
  <c r="X24" i="71"/>
  <c r="X8" i="71"/>
  <c r="X22" i="71"/>
  <c r="X20" i="71"/>
  <c r="AJ28" i="71"/>
  <c r="AJ12" i="71"/>
  <c r="AJ26" i="71"/>
  <c r="AJ24" i="71"/>
  <c r="AJ8" i="71"/>
  <c r="AJ22" i="71"/>
  <c r="AJ20" i="71"/>
  <c r="AJ18" i="71"/>
  <c r="AJ16" i="71"/>
  <c r="AT26" i="71"/>
  <c r="AT10" i="71"/>
  <c r="AT24" i="71"/>
  <c r="AT22" i="71"/>
  <c r="AT20" i="71"/>
  <c r="AT18" i="71"/>
  <c r="AT16" i="71"/>
  <c r="AT30" i="71"/>
  <c r="AT14" i="71"/>
  <c r="AJ30" i="71"/>
  <c r="X14" i="71"/>
  <c r="F16" i="71"/>
  <c r="F30" i="71"/>
  <c r="F28" i="71"/>
  <c r="F12" i="71"/>
  <c r="F26" i="71"/>
  <c r="F10" i="71"/>
  <c r="F24" i="71"/>
  <c r="F8" i="71"/>
  <c r="F22" i="71"/>
  <c r="F20" i="71"/>
  <c r="P28" i="71"/>
  <c r="P26" i="71"/>
  <c r="AB26" i="71"/>
  <c r="AB10" i="71"/>
  <c r="AB24" i="71"/>
  <c r="AB22" i="71"/>
  <c r="AB20" i="71"/>
  <c r="AB18" i="71"/>
  <c r="AB16" i="71"/>
  <c r="AB30" i="71"/>
  <c r="AB14" i="71"/>
  <c r="AL24" i="71"/>
  <c r="AL8" i="71"/>
  <c r="AL22" i="71"/>
  <c r="AL20" i="71"/>
  <c r="AL18" i="71"/>
  <c r="AL16" i="71"/>
  <c r="AL30" i="71"/>
  <c r="AL14" i="71"/>
  <c r="AL28" i="71"/>
  <c r="AL12" i="71"/>
  <c r="AV22" i="71"/>
  <c r="AV20" i="71"/>
  <c r="AV18" i="71"/>
  <c r="AV16" i="71"/>
  <c r="AV30" i="71"/>
  <c r="AV14" i="71"/>
  <c r="AV28" i="71"/>
  <c r="AV12" i="71"/>
  <c r="AV26" i="71"/>
  <c r="AV10" i="71"/>
  <c r="AT12" i="71"/>
  <c r="D22" i="71"/>
  <c r="AB28" i="71"/>
  <c r="AT8" i="71"/>
  <c r="AJ14" i="71"/>
  <c r="AT28" i="71"/>
  <c r="M8" i="71"/>
  <c r="V8" i="71"/>
  <c r="AE8" i="71"/>
  <c r="AN8" i="71"/>
  <c r="AW8" i="71"/>
  <c r="L10" i="71"/>
  <c r="U10" i="71"/>
  <c r="AD10" i="71"/>
  <c r="AM10" i="71"/>
  <c r="T12" i="71"/>
  <c r="AC12" i="71"/>
  <c r="AU12" i="71"/>
  <c r="I14" i="71"/>
  <c r="AK14" i="71"/>
  <c r="H16" i="71"/>
  <c r="Q16" i="71"/>
  <c r="AS16" i="71"/>
  <c r="Y18" i="71"/>
  <c r="AR18" i="71"/>
  <c r="O20" i="71"/>
  <c r="E22" i="71"/>
  <c r="W22" i="71"/>
  <c r="AF22" i="71"/>
  <c r="AO22" i="71"/>
  <c r="M24" i="71"/>
  <c r="V24" i="71"/>
  <c r="AE24" i="71"/>
  <c r="AW24" i="71"/>
  <c r="L26" i="71"/>
  <c r="U26" i="71"/>
  <c r="AD26" i="71"/>
  <c r="AM26" i="71"/>
  <c r="T28" i="71"/>
  <c r="AC28" i="71"/>
  <c r="AU28" i="71"/>
  <c r="I30" i="71"/>
  <c r="AK30" i="71"/>
  <c r="E8" i="71"/>
  <c r="W8" i="71"/>
  <c r="AF8" i="71"/>
  <c r="AO8" i="71"/>
  <c r="M10" i="71"/>
  <c r="AE10" i="71"/>
  <c r="AW10" i="71"/>
  <c r="L12" i="71"/>
  <c r="U12" i="71"/>
  <c r="AD12" i="71"/>
  <c r="AM12" i="71"/>
  <c r="T14" i="71"/>
  <c r="AC14" i="71"/>
  <c r="AU14" i="71"/>
  <c r="I16" i="71"/>
  <c r="AK16" i="71"/>
  <c r="Q18" i="71"/>
  <c r="AS18" i="71"/>
  <c r="G20" i="71"/>
  <c r="Y20" i="71"/>
  <c r="AR20" i="71"/>
  <c r="O22" i="71"/>
  <c r="E24" i="71"/>
  <c r="W24" i="71"/>
  <c r="AF24" i="71"/>
  <c r="AO24" i="71"/>
  <c r="M26" i="71"/>
  <c r="R26" i="71" s="1"/>
  <c r="S25" i="71" s="1"/>
  <c r="V26" i="71"/>
  <c r="AE26" i="71"/>
  <c r="AN26" i="71"/>
  <c r="AW26" i="71"/>
  <c r="L28" i="71"/>
  <c r="U28" i="71"/>
  <c r="AD28" i="71"/>
  <c r="AM28" i="71"/>
  <c r="T30" i="71"/>
  <c r="Z30" i="71" s="1"/>
  <c r="AA29" i="71" s="1"/>
  <c r="AC30" i="71"/>
  <c r="AU30" i="71"/>
  <c r="O8" i="71"/>
  <c r="E10" i="71"/>
  <c r="W10" i="71"/>
  <c r="AF10" i="71"/>
  <c r="AO10" i="71"/>
  <c r="M12" i="71"/>
  <c r="V12" i="71"/>
  <c r="AE12" i="71"/>
  <c r="AW12" i="71"/>
  <c r="L14" i="71"/>
  <c r="U14" i="71"/>
  <c r="AD14" i="71"/>
  <c r="AM14" i="71"/>
  <c r="T16" i="71"/>
  <c r="AU16" i="71"/>
  <c r="AK18" i="71"/>
  <c r="H20" i="71"/>
  <c r="Q20" i="71"/>
  <c r="AS20" i="71"/>
  <c r="G22" i="71"/>
  <c r="Y22" i="71"/>
  <c r="AR22" i="71"/>
  <c r="AX22" i="71" s="1"/>
  <c r="AY21" i="71" s="1"/>
  <c r="O24" i="71"/>
  <c r="E26" i="71"/>
  <c r="W26" i="71"/>
  <c r="AF26" i="71"/>
  <c r="AO26" i="71"/>
  <c r="M28" i="71"/>
  <c r="V28" i="71"/>
  <c r="AE28" i="71"/>
  <c r="AW28" i="71"/>
  <c r="AX28" i="71" s="1"/>
  <c r="AY27" i="71" s="1"/>
  <c r="L30" i="71"/>
  <c r="U30" i="71"/>
  <c r="AD30" i="71"/>
  <c r="AM30" i="71"/>
  <c r="G8" i="71"/>
  <c r="Y8" i="71"/>
  <c r="AR8" i="71"/>
  <c r="O10" i="71"/>
  <c r="AG10" i="71"/>
  <c r="E12" i="71"/>
  <c r="W12" i="71"/>
  <c r="AF12" i="71"/>
  <c r="AO12" i="71"/>
  <c r="M14" i="71"/>
  <c r="AE14" i="71"/>
  <c r="AN14" i="71"/>
  <c r="AW14" i="71"/>
  <c r="L16" i="71"/>
  <c r="U16" i="71"/>
  <c r="AD16" i="71"/>
  <c r="AM16" i="71"/>
  <c r="T18" i="71"/>
  <c r="AC18" i="71"/>
  <c r="AU18" i="71"/>
  <c r="I20" i="71"/>
  <c r="AK20" i="71"/>
  <c r="H22" i="71"/>
  <c r="Q22" i="71"/>
  <c r="AS22" i="71"/>
  <c r="G24" i="71"/>
  <c r="Y24" i="71"/>
  <c r="AR24" i="71"/>
  <c r="O26" i="71"/>
  <c r="E28" i="71"/>
  <c r="W28" i="71"/>
  <c r="AF28" i="71"/>
  <c r="AO28" i="71"/>
  <c r="M30" i="71"/>
  <c r="V30" i="71"/>
  <c r="AE30" i="71"/>
  <c r="AN30" i="71"/>
  <c r="AW30" i="71"/>
  <c r="H8" i="71"/>
  <c r="Q8" i="71"/>
  <c r="AS8" i="71"/>
  <c r="G10" i="71"/>
  <c r="Y10" i="71"/>
  <c r="AR10" i="71"/>
  <c r="O12" i="71"/>
  <c r="E14" i="71"/>
  <c r="W14" i="71"/>
  <c r="AF14" i="71"/>
  <c r="AO14" i="71"/>
  <c r="M16" i="71"/>
  <c r="V16" i="71"/>
  <c r="AE16" i="71"/>
  <c r="AN16" i="71"/>
  <c r="AW16" i="71"/>
  <c r="AX16" i="71" s="1"/>
  <c r="AY15" i="71" s="1"/>
  <c r="L18" i="71"/>
  <c r="U18" i="71"/>
  <c r="AD18" i="71"/>
  <c r="AM18" i="71"/>
  <c r="T20" i="71"/>
  <c r="AC20" i="71"/>
  <c r="AU20" i="71"/>
  <c r="I22" i="71"/>
  <c r="AK22" i="71"/>
  <c r="Q24" i="71"/>
  <c r="AS24" i="71"/>
  <c r="G26" i="71"/>
  <c r="Y26" i="71"/>
  <c r="AR26" i="71"/>
  <c r="O28" i="71"/>
  <c r="E30" i="71"/>
  <c r="W30" i="71"/>
  <c r="AF30" i="71"/>
  <c r="AO30" i="71"/>
  <c r="L20" i="71"/>
  <c r="AD20" i="71"/>
  <c r="T22" i="71"/>
  <c r="AC22" i="71"/>
  <c r="AU22" i="71"/>
  <c r="I24" i="71"/>
  <c r="AK24" i="71"/>
  <c r="H26" i="71"/>
  <c r="Q26" i="71"/>
  <c r="AS26" i="71"/>
  <c r="G28" i="71"/>
  <c r="Y28" i="71"/>
  <c r="AR28" i="71"/>
  <c r="O30" i="71"/>
  <c r="T8" i="71"/>
  <c r="AC8" i="71"/>
  <c r="AU8" i="71"/>
  <c r="I10" i="71"/>
  <c r="AK10" i="71"/>
  <c r="H12" i="71"/>
  <c r="Q12" i="71"/>
  <c r="AS12" i="71"/>
  <c r="G14" i="71"/>
  <c r="Y14" i="71"/>
  <c r="AR14" i="71"/>
  <c r="BB27" i="71"/>
  <c r="V55" i="68"/>
  <c r="N55" i="68"/>
  <c r="AD55" i="68"/>
  <c r="AU10" i="64"/>
  <c r="AP16" i="71"/>
  <c r="AQ15" i="71" s="1"/>
  <c r="BB9" i="71"/>
  <c r="J20" i="71"/>
  <c r="K19" i="71" s="1"/>
  <c r="BB11" i="71"/>
  <c r="BC9" i="71"/>
  <c r="AP14" i="71"/>
  <c r="AQ13" i="71" s="1"/>
  <c r="BC25" i="71"/>
  <c r="R34" i="64" s="1"/>
  <c r="BB25" i="71"/>
  <c r="BC23" i="71"/>
  <c r="R31" i="64" s="1"/>
  <c r="BB21" i="71"/>
  <c r="BB17" i="71"/>
  <c r="BB13" i="71"/>
  <c r="BB23" i="71"/>
  <c r="BC13" i="71"/>
  <c r="R16" i="64" s="1"/>
  <c r="AP30" i="71"/>
  <c r="AQ29" i="71" s="1"/>
  <c r="Y37" i="64" l="1"/>
  <c r="Y34" i="64"/>
  <c r="Y25" i="64"/>
  <c r="Y7" i="64"/>
  <c r="S8" i="64"/>
  <c r="X7" i="64" s="1"/>
  <c r="AF7" i="64" s="1"/>
  <c r="AM7" i="64" s="1"/>
  <c r="S35" i="64"/>
  <c r="S38" i="64"/>
  <c r="S41" i="64"/>
  <c r="AH90" i="64"/>
  <c r="AH91" i="64"/>
  <c r="BM7" i="64"/>
  <c r="AH94" i="64"/>
  <c r="AH92" i="64"/>
  <c r="AH93" i="64"/>
  <c r="BM37" i="64"/>
  <c r="AH89" i="64"/>
  <c r="BM34" i="64"/>
  <c r="AH87" i="64"/>
  <c r="BM28" i="64"/>
  <c r="BM19" i="64"/>
  <c r="BB31" i="71"/>
  <c r="AX21" i="72"/>
  <c r="BD9" i="72"/>
  <c r="AX9" i="72"/>
  <c r="BD21" i="72"/>
  <c r="J8" i="71"/>
  <c r="K7" i="71" s="1"/>
  <c r="BC7" i="71"/>
  <c r="Q8" i="64" s="1"/>
  <c r="BB7" i="71"/>
  <c r="D32" i="71"/>
  <c r="G71" i="69"/>
  <c r="G72" i="69" s="1"/>
  <c r="G73" i="69" s="1"/>
  <c r="I71" i="69"/>
  <c r="I72" i="69" s="1"/>
  <c r="J71" i="69"/>
  <c r="J72" i="69" s="1"/>
  <c r="K71" i="69"/>
  <c r="K72" i="69" s="1"/>
  <c r="P71" i="69"/>
  <c r="P72" i="69" s="1"/>
  <c r="R71" i="69"/>
  <c r="R72" i="69" s="1"/>
  <c r="L71" i="69"/>
  <c r="L72" i="69" s="1"/>
  <c r="M71" i="69"/>
  <c r="M72" i="69" s="1"/>
  <c r="O71" i="69"/>
  <c r="O72" i="69" s="1"/>
  <c r="H71" i="69"/>
  <c r="H72" i="69" s="1"/>
  <c r="H73" i="69" s="1"/>
  <c r="N71" i="69"/>
  <c r="N72" i="69" s="1"/>
  <c r="Q71" i="69"/>
  <c r="Q72" i="69" s="1"/>
  <c r="AH68" i="64"/>
  <c r="AH71" i="64"/>
  <c r="AH72" i="64"/>
  <c r="AH63" i="64"/>
  <c r="AQ43" i="64"/>
  <c r="Z19" i="64"/>
  <c r="Z20" i="64" s="1"/>
  <c r="AH70" i="64"/>
  <c r="AH83" i="64"/>
  <c r="AH73" i="64"/>
  <c r="AH86" i="64"/>
  <c r="Q9" i="72"/>
  <c r="Q14" i="72" s="1"/>
  <c r="N34" i="64"/>
  <c r="AD35" i="64" s="1"/>
  <c r="AH74" i="64"/>
  <c r="AH66" i="64"/>
  <c r="AH79" i="64"/>
  <c r="Z13" i="64"/>
  <c r="Z14" i="64" s="1"/>
  <c r="AH65" i="64"/>
  <c r="AF97" i="64"/>
  <c r="AH59" i="64"/>
  <c r="AH60" i="64"/>
  <c r="AH61" i="64"/>
  <c r="X96" i="64"/>
  <c r="T55" i="68"/>
  <c r="AU28" i="64"/>
  <c r="AU22" i="64"/>
  <c r="AU34" i="64"/>
  <c r="N38" i="68"/>
  <c r="N40" i="68" s="1"/>
  <c r="O41" i="68" s="1"/>
  <c r="AR31" i="64"/>
  <c r="Z10" i="64"/>
  <c r="Z11" i="64" s="1"/>
  <c r="Z37" i="64"/>
  <c r="Z38" i="64" s="1"/>
  <c r="AH88" i="64"/>
  <c r="N13" i="64"/>
  <c r="AD13" i="64" s="1"/>
  <c r="AH75" i="64"/>
  <c r="AH77" i="64"/>
  <c r="AJ97" i="64"/>
  <c r="AI28" i="64"/>
  <c r="N31" i="64"/>
  <c r="AD31" i="64" s="1"/>
  <c r="N40" i="64"/>
  <c r="AD41" i="64" s="1"/>
  <c r="AH64" i="64"/>
  <c r="N10" i="64"/>
  <c r="AD10" i="64" s="1"/>
  <c r="C14" i="64"/>
  <c r="AW10" i="72"/>
  <c r="AI37" i="64"/>
  <c r="AI22" i="64"/>
  <c r="AI10" i="64"/>
  <c r="AF95" i="64"/>
  <c r="Z16" i="64"/>
  <c r="Z17" i="64" s="1"/>
  <c r="Z25" i="64"/>
  <c r="Z26" i="64" s="1"/>
  <c r="Z34" i="64"/>
  <c r="Z35" i="64" s="1"/>
  <c r="AI19" i="64"/>
  <c r="AI13" i="64"/>
  <c r="AI16" i="64"/>
  <c r="AF96" i="64"/>
  <c r="AI25" i="64"/>
  <c r="N28" i="64"/>
  <c r="AD28" i="64" s="1"/>
  <c r="Z7" i="64"/>
  <c r="Z8" i="64" s="1"/>
  <c r="AI34" i="64"/>
  <c r="AI40" i="64"/>
  <c r="N22" i="64"/>
  <c r="AD23" i="64" s="1"/>
  <c r="AI31" i="64"/>
  <c r="AH62" i="64"/>
  <c r="AH78" i="64"/>
  <c r="AX20" i="71"/>
  <c r="AY19" i="71" s="1"/>
  <c r="BC20" i="72"/>
  <c r="BI20" i="72"/>
  <c r="BI19" i="72"/>
  <c r="BC19" i="72"/>
  <c r="BC18" i="72"/>
  <c r="BI18" i="72"/>
  <c r="BI17" i="72"/>
  <c r="BC17" i="72"/>
  <c r="BC16" i="72"/>
  <c r="BI16" i="72"/>
  <c r="BI15" i="72"/>
  <c r="BC15" i="72"/>
  <c r="BI14" i="72"/>
  <c r="BC14" i="72"/>
  <c r="BC13" i="72"/>
  <c r="BI13" i="72"/>
  <c r="BC12" i="72"/>
  <c r="BI12" i="72"/>
  <c r="BI11" i="72"/>
  <c r="BC11" i="72"/>
  <c r="BC11" i="71"/>
  <c r="R13" i="64" s="1"/>
  <c r="Q14" i="64" s="1"/>
  <c r="BI10" i="72"/>
  <c r="BC10" i="72"/>
  <c r="AU32" i="71"/>
  <c r="AT32" i="71"/>
  <c r="AX31" i="71"/>
  <c r="BI21" i="72" s="1"/>
  <c r="BC9" i="72"/>
  <c r="BI9" i="72"/>
  <c r="AX8" i="71"/>
  <c r="AY7" i="71" s="1"/>
  <c r="P55" i="68"/>
  <c r="AV10" i="64" s="1"/>
  <c r="AF55" i="68"/>
  <c r="AV34" i="64" s="1"/>
  <c r="AH55" i="68"/>
  <c r="AV37" i="64" s="1"/>
  <c r="AC97" i="64"/>
  <c r="X97" i="64"/>
  <c r="T38" i="68"/>
  <c r="AB38" i="68"/>
  <c r="AR7" i="64"/>
  <c r="AV16" i="64"/>
  <c r="AV7" i="64"/>
  <c r="AV40" i="64"/>
  <c r="R55" i="68"/>
  <c r="AV13" i="64" s="1"/>
  <c r="AU40" i="64"/>
  <c r="Z55" i="68"/>
  <c r="AR13" i="64"/>
  <c r="AR37" i="64"/>
  <c r="AU16" i="64"/>
  <c r="AB55" i="68"/>
  <c r="AV28" i="64" s="1"/>
  <c r="AR34" i="64"/>
  <c r="AU25" i="64"/>
  <c r="AF38" i="68"/>
  <c r="AF40" i="68" s="1"/>
  <c r="AG41" i="68" s="1"/>
  <c r="AR25" i="64"/>
  <c r="AV31" i="64"/>
  <c r="AV19" i="64"/>
  <c r="AR22" i="64"/>
  <c r="AR16" i="64"/>
  <c r="AR40" i="64"/>
  <c r="X38" i="68"/>
  <c r="AU37" i="64"/>
  <c r="AR28" i="64"/>
  <c r="Z38" i="68"/>
  <c r="AJ38" i="68"/>
  <c r="AJ40" i="68" s="1"/>
  <c r="AD38" i="68"/>
  <c r="P38" i="68"/>
  <c r="AR10" i="64"/>
  <c r="AU13" i="64"/>
  <c r="R38" i="68"/>
  <c r="AH38" i="68"/>
  <c r="V38" i="68"/>
  <c r="AR19" i="64"/>
  <c r="X55" i="68"/>
  <c r="AV22" i="64" s="1"/>
  <c r="BM25" i="64"/>
  <c r="C18" i="64"/>
  <c r="C21" i="64" s="1"/>
  <c r="C24" i="64" s="1"/>
  <c r="C27" i="64" s="1"/>
  <c r="C30" i="64" s="1"/>
  <c r="C33" i="64" s="1"/>
  <c r="C36" i="64" s="1"/>
  <c r="C39" i="64" s="1"/>
  <c r="C42" i="64" s="1"/>
  <c r="AL7" i="64"/>
  <c r="W9" i="72" s="1"/>
  <c r="Z40" i="64"/>
  <c r="Z41" i="64" s="1"/>
  <c r="Z31" i="64"/>
  <c r="Z32" i="64" s="1"/>
  <c r="N25" i="64"/>
  <c r="AD25" i="64" s="1"/>
  <c r="N37" i="64"/>
  <c r="AD37" i="64" s="1"/>
  <c r="Q11" i="64"/>
  <c r="S43" i="64"/>
  <c r="X95" i="64"/>
  <c r="N7" i="64"/>
  <c r="AD8" i="64" s="1"/>
  <c r="Z28" i="64"/>
  <c r="Z29" i="64" s="1"/>
  <c r="N19" i="64"/>
  <c r="AD19" i="64" s="1"/>
  <c r="AK85" i="64"/>
  <c r="P10" i="64"/>
  <c r="Z22" i="64"/>
  <c r="Z23" i="64" s="1"/>
  <c r="AK70" i="64"/>
  <c r="Z12" i="71"/>
  <c r="AA11" i="71" s="1"/>
  <c r="N16" i="64"/>
  <c r="AP24" i="71"/>
  <c r="AQ23" i="71" s="1"/>
  <c r="AH8" i="71"/>
  <c r="AI7" i="71" s="1"/>
  <c r="P32" i="71"/>
  <c r="P16" i="71"/>
  <c r="R16" i="71" s="1"/>
  <c r="S15" i="71" s="1"/>
  <c r="P22" i="71"/>
  <c r="R22" i="71" s="1"/>
  <c r="S21" i="71" s="1"/>
  <c r="P12" i="71"/>
  <c r="R12" i="71" s="1"/>
  <c r="S11" i="71" s="1"/>
  <c r="P30" i="71"/>
  <c r="P20" i="71"/>
  <c r="R20" i="71" s="1"/>
  <c r="S19" i="71" s="1"/>
  <c r="P14" i="71"/>
  <c r="R14" i="71" s="1"/>
  <c r="S13" i="71" s="1"/>
  <c r="P18" i="71"/>
  <c r="P24" i="71"/>
  <c r="P8" i="71"/>
  <c r="P10" i="71"/>
  <c r="R10" i="71" s="1"/>
  <c r="S9" i="71" s="1"/>
  <c r="AG16" i="71"/>
  <c r="AG32" i="71"/>
  <c r="AG18" i="71"/>
  <c r="AG20" i="71"/>
  <c r="AG24" i="71"/>
  <c r="AG8" i="71"/>
  <c r="AG28" i="71"/>
  <c r="AH28" i="71" s="1"/>
  <c r="AI27" i="71" s="1"/>
  <c r="AG30" i="71"/>
  <c r="AH30" i="71" s="1"/>
  <c r="AI29" i="71" s="1"/>
  <c r="AG22" i="71"/>
  <c r="AG12" i="71"/>
  <c r="AH12" i="71" s="1"/>
  <c r="AI11" i="71" s="1"/>
  <c r="AG26" i="71"/>
  <c r="AG14" i="71"/>
  <c r="AH14" i="71" s="1"/>
  <c r="AI13" i="71" s="1"/>
  <c r="BB19" i="71"/>
  <c r="BC19" i="71"/>
  <c r="R25" i="64" s="1"/>
  <c r="AN20" i="71"/>
  <c r="AN32" i="71"/>
  <c r="AN22" i="71"/>
  <c r="AP22" i="71" s="1"/>
  <c r="AQ21" i="71" s="1"/>
  <c r="BA21" i="71" s="1"/>
  <c r="AJ28" i="64" s="1"/>
  <c r="T16" i="72" s="1"/>
  <c r="AN18" i="71"/>
  <c r="AN24" i="71"/>
  <c r="AN28" i="71"/>
  <c r="AP28" i="71" s="1"/>
  <c r="AQ27" i="71" s="1"/>
  <c r="AN12" i="71"/>
  <c r="AN10" i="71"/>
  <c r="T29" i="67"/>
  <c r="T31" i="67" s="1"/>
  <c r="J26" i="71"/>
  <c r="K25" i="71" s="1"/>
  <c r="J22" i="71"/>
  <c r="K21" i="71" s="1"/>
  <c r="AB29" i="67"/>
  <c r="AB31" i="67" s="1"/>
  <c r="R29" i="67"/>
  <c r="R31" i="67" s="1"/>
  <c r="X29" i="67"/>
  <c r="X31" i="67" s="1"/>
  <c r="AC24" i="71"/>
  <c r="AH24" i="71" s="1"/>
  <c r="AI23" i="71" s="1"/>
  <c r="AC32" i="71"/>
  <c r="AH32" i="71" s="1"/>
  <c r="AI31" i="71" s="1"/>
  <c r="AC10" i="71"/>
  <c r="AH10" i="71" s="1"/>
  <c r="AI9" i="71" s="1"/>
  <c r="AC26" i="71"/>
  <c r="AH26" i="71" s="1"/>
  <c r="AI25" i="71" s="1"/>
  <c r="AC16" i="71"/>
  <c r="AH16" i="71" s="1"/>
  <c r="AI15" i="71" s="1"/>
  <c r="AK7" i="64"/>
  <c r="Z9" i="72" s="1"/>
  <c r="AJ29" i="67"/>
  <c r="AJ31" i="67" s="1"/>
  <c r="AK10" i="64"/>
  <c r="Z10" i="72" s="1"/>
  <c r="Z28" i="71"/>
  <c r="AA27" i="71" s="1"/>
  <c r="AD29" i="67"/>
  <c r="AD31" i="67" s="1"/>
  <c r="AH29" i="67"/>
  <c r="AH31" i="67" s="1"/>
  <c r="V20" i="71"/>
  <c r="V32" i="71"/>
  <c r="V22" i="71"/>
  <c r="Z22" i="71" s="1"/>
  <c r="AA21" i="71" s="1"/>
  <c r="V10" i="71"/>
  <c r="V18" i="71"/>
  <c r="V14" i="71"/>
  <c r="Z14" i="71" s="1"/>
  <c r="AA13" i="71" s="1"/>
  <c r="Z16" i="71"/>
  <c r="AA15" i="71" s="1"/>
  <c r="BA15" i="71" s="1"/>
  <c r="AJ19" i="64" s="1"/>
  <c r="T13" i="72" s="1"/>
  <c r="Q28" i="71"/>
  <c r="R28" i="71" s="1"/>
  <c r="S27" i="71" s="1"/>
  <c r="W18" i="71"/>
  <c r="AD22" i="71"/>
  <c r="AH22" i="71" s="1"/>
  <c r="AI21" i="71" s="1"/>
  <c r="AO18" i="71"/>
  <c r="AP18" i="71" s="1"/>
  <c r="AQ17" i="71" s="1"/>
  <c r="AK8" i="71"/>
  <c r="AP8" i="71" s="1"/>
  <c r="AQ7" i="71" s="1"/>
  <c r="H10" i="71"/>
  <c r="J10" i="71" s="1"/>
  <c r="K9" i="71" s="1"/>
  <c r="G12" i="71"/>
  <c r="J12" i="71" s="1"/>
  <c r="K11" i="71" s="1"/>
  <c r="AS14" i="71"/>
  <c r="AX14" i="71" s="1"/>
  <c r="AY13" i="71" s="1"/>
  <c r="E16" i="71"/>
  <c r="J16" i="71" s="1"/>
  <c r="K15" i="71" s="1"/>
  <c r="O18" i="71"/>
  <c r="R18" i="71" s="1"/>
  <c r="S17" i="71" s="1"/>
  <c r="W20" i="71"/>
  <c r="AM24" i="71"/>
  <c r="T26" i="71"/>
  <c r="Z26" i="71" s="1"/>
  <c r="AA25" i="71" s="1"/>
  <c r="BC27" i="71"/>
  <c r="R37" i="64" s="1"/>
  <c r="G18" i="71"/>
  <c r="AB32" i="71"/>
  <c r="Y32" i="71"/>
  <c r="AE32" i="71"/>
  <c r="AW32" i="71"/>
  <c r="Q10" i="71"/>
  <c r="G16" i="71"/>
  <c r="AF20" i="71"/>
  <c r="AV24" i="71"/>
  <c r="AX24" i="71" s="1"/>
  <c r="AY23" i="71" s="1"/>
  <c r="H24" i="71"/>
  <c r="J24" i="71" s="1"/>
  <c r="K23" i="71" s="1"/>
  <c r="F18" i="71"/>
  <c r="N32" i="71"/>
  <c r="R32" i="71" s="1"/>
  <c r="S31" i="71" s="1"/>
  <c r="U32" i="71"/>
  <c r="Z32" i="71" s="1"/>
  <c r="AA31" i="71" s="1"/>
  <c r="AL32" i="71"/>
  <c r="AP32" i="71" s="1"/>
  <c r="AQ31" i="71" s="1"/>
  <c r="T24" i="71"/>
  <c r="Z24" i="71" s="1"/>
  <c r="AA23" i="71" s="1"/>
  <c r="AE20" i="71"/>
  <c r="AH20" i="71" s="1"/>
  <c r="AI19" i="71" s="1"/>
  <c r="AR30" i="71"/>
  <c r="AX30" i="71" s="1"/>
  <c r="AY29" i="71" s="1"/>
  <c r="T10" i="71"/>
  <c r="Y12" i="71"/>
  <c r="X18" i="71"/>
  <c r="AM20" i="71"/>
  <c r="AP20" i="71" s="1"/>
  <c r="AQ19" i="71" s="1"/>
  <c r="AL26" i="71"/>
  <c r="AP26" i="71" s="1"/>
  <c r="AQ25" i="71" s="1"/>
  <c r="E18" i="71"/>
  <c r="AF32" i="71"/>
  <c r="AS32" i="71"/>
  <c r="O32" i="71"/>
  <c r="W16" i="71"/>
  <c r="AE18" i="71"/>
  <c r="AH18" i="71" s="1"/>
  <c r="AI17" i="71" s="1"/>
  <c r="AO20" i="71"/>
  <c r="AU26" i="71"/>
  <c r="AX26" i="71" s="1"/>
  <c r="AY25" i="71" s="1"/>
  <c r="BA25" i="71" s="1"/>
  <c r="AJ34" i="64" s="1"/>
  <c r="T18" i="72" s="1"/>
  <c r="I28" i="71"/>
  <c r="J28" i="71" s="1"/>
  <c r="K27" i="71" s="1"/>
  <c r="D18" i="71"/>
  <c r="J18" i="71" s="1"/>
  <c r="K17" i="71" s="1"/>
  <c r="H32" i="71"/>
  <c r="L8" i="71"/>
  <c r="R8" i="71" s="1"/>
  <c r="S7" i="71" s="1"/>
  <c r="AJ10" i="71"/>
  <c r="AP10" i="71" s="1"/>
  <c r="AQ9" i="71" s="1"/>
  <c r="AK12" i="71"/>
  <c r="AP12" i="71" s="1"/>
  <c r="AQ11" i="71" s="1"/>
  <c r="H14" i="71"/>
  <c r="J14" i="71" s="1"/>
  <c r="K13" i="71" s="1"/>
  <c r="U8" i="71"/>
  <c r="Z8" i="71" s="1"/>
  <c r="AA7" i="71" s="1"/>
  <c r="AR12" i="71"/>
  <c r="AX12" i="71" s="1"/>
  <c r="AY11" i="71" s="1"/>
  <c r="L24" i="71"/>
  <c r="R24" i="71" s="1"/>
  <c r="S23" i="71" s="1"/>
  <c r="Q30" i="71"/>
  <c r="I32" i="71"/>
  <c r="AS10" i="71"/>
  <c r="AX10" i="71" s="1"/>
  <c r="AY9" i="71" s="1"/>
  <c r="Q14" i="71"/>
  <c r="AW18" i="71"/>
  <c r="AX18" i="71" s="1"/>
  <c r="AY17" i="71" s="1"/>
  <c r="I12" i="71"/>
  <c r="AK41" i="68" l="1"/>
  <c r="S44" i="64"/>
  <c r="AW11" i="72"/>
  <c r="O14" i="64"/>
  <c r="AD11" i="64"/>
  <c r="AD40" i="64"/>
  <c r="AD32" i="64"/>
  <c r="BM22" i="64"/>
  <c r="Q10" i="72"/>
  <c r="R40" i="68"/>
  <c r="P40" i="68"/>
  <c r="AD40" i="68"/>
  <c r="AB40" i="68"/>
  <c r="Z40" i="68"/>
  <c r="T40" i="68"/>
  <c r="X40" i="68"/>
  <c r="AH40" i="68"/>
  <c r="V40" i="68"/>
  <c r="AS7" i="64"/>
  <c r="AW7" i="64" s="1"/>
  <c r="AY7" i="64" s="1"/>
  <c r="AD38" i="64"/>
  <c r="Q17" i="72"/>
  <c r="Q12" i="72"/>
  <c r="Q11" i="72"/>
  <c r="Q15" i="72"/>
  <c r="Q21" i="72"/>
  <c r="Q13" i="72"/>
  <c r="Q18" i="72"/>
  <c r="Q16" i="72"/>
  <c r="Q20" i="72"/>
  <c r="Q19" i="72"/>
  <c r="AH97" i="64"/>
  <c r="C17" i="64"/>
  <c r="AW12" i="72" s="1"/>
  <c r="AK13" i="64"/>
  <c r="Z11" i="72" s="1"/>
  <c r="BH19" i="64"/>
  <c r="AD34" i="64"/>
  <c r="BH34" i="64" s="1"/>
  <c r="AD14" i="64"/>
  <c r="BH37" i="64"/>
  <c r="AH96" i="64"/>
  <c r="AK97" i="64"/>
  <c r="Z43" i="64"/>
  <c r="Z44" i="64" s="1"/>
  <c r="N43" i="64"/>
  <c r="AD43" i="64" s="1"/>
  <c r="K9" i="72"/>
  <c r="AH95" i="64"/>
  <c r="AL10" i="64"/>
  <c r="W10" i="72" s="1"/>
  <c r="P13" i="64"/>
  <c r="AD29" i="64"/>
  <c r="C45" i="64"/>
  <c r="BH25" i="64"/>
  <c r="AD20" i="64"/>
  <c r="AD22" i="64"/>
  <c r="BH28" i="64"/>
  <c r="AX32" i="71"/>
  <c r="AY31" i="71" s="1"/>
  <c r="BC31" i="71"/>
  <c r="R43" i="64" s="1"/>
  <c r="BC21" i="72"/>
  <c r="AD7" i="64"/>
  <c r="BH7" i="64" s="1"/>
  <c r="BM8" i="64"/>
  <c r="BN7" i="64" s="1"/>
  <c r="AV25" i="64"/>
  <c r="AS34" i="64"/>
  <c r="AS40" i="64"/>
  <c r="AW40" i="64" s="1"/>
  <c r="AD26" i="64"/>
  <c r="BA13" i="71"/>
  <c r="AJ16" i="64" s="1"/>
  <c r="T12" i="72" s="1"/>
  <c r="BA23" i="71"/>
  <c r="AJ31" i="64" s="1"/>
  <c r="T17" i="72" s="1"/>
  <c r="BA7" i="71"/>
  <c r="AJ7" i="64" s="1"/>
  <c r="BH8" i="64" s="1"/>
  <c r="BA27" i="71"/>
  <c r="AJ37" i="64" s="1"/>
  <c r="T19" i="72" s="1"/>
  <c r="Q17" i="64"/>
  <c r="R30" i="71"/>
  <c r="S29" i="71" s="1"/>
  <c r="J32" i="71"/>
  <c r="K31" i="71" s="1"/>
  <c r="Z10" i="71"/>
  <c r="AA9" i="71" s="1"/>
  <c r="Z20" i="71"/>
  <c r="AA19" i="71" s="1"/>
  <c r="BA19" i="71" s="1"/>
  <c r="AJ25" i="64" s="1"/>
  <c r="T15" i="72" s="1"/>
  <c r="AD17" i="64"/>
  <c r="AD16" i="64"/>
  <c r="BA29" i="71"/>
  <c r="AJ40" i="64" s="1"/>
  <c r="T20" i="72" s="1"/>
  <c r="BA11" i="71"/>
  <c r="AJ13" i="64" s="1"/>
  <c r="T11" i="72" s="1"/>
  <c r="BA9" i="71"/>
  <c r="AJ10" i="64" s="1"/>
  <c r="Z18" i="71"/>
  <c r="AA17" i="71" s="1"/>
  <c r="BA17" i="71" s="1"/>
  <c r="AJ22" i="64" s="1"/>
  <c r="T14" i="72" s="1"/>
  <c r="AX7" i="64" l="1"/>
  <c r="BH22" i="64"/>
  <c r="C20" i="64"/>
  <c r="O20" i="64" s="1"/>
  <c r="O17" i="64"/>
  <c r="P16" i="64" s="1"/>
  <c r="AL13" i="64"/>
  <c r="W11" i="72" s="1"/>
  <c r="AA41" i="68"/>
  <c r="AS25" i="64" s="1"/>
  <c r="AW25" i="64" s="1"/>
  <c r="AC41" i="68"/>
  <c r="AS28" i="64" s="1"/>
  <c r="AW28" i="64" s="1"/>
  <c r="AI41" i="68"/>
  <c r="AS37" i="64" s="1"/>
  <c r="AW37" i="64" s="1"/>
  <c r="U41" i="68"/>
  <c r="AS16" i="64" s="1"/>
  <c r="AW16" i="64" s="1"/>
  <c r="AE41" i="68"/>
  <c r="AS31" i="64" s="1"/>
  <c r="AW31" i="64" s="1"/>
  <c r="Q41" i="68"/>
  <c r="AS10" i="64" s="1"/>
  <c r="W41" i="68"/>
  <c r="AS19" i="64" s="1"/>
  <c r="AW19" i="64" s="1"/>
  <c r="Y41" i="68"/>
  <c r="AS22" i="64" s="1"/>
  <c r="AW22" i="64" s="1"/>
  <c r="S41" i="68"/>
  <c r="AS13" i="64" s="1"/>
  <c r="AW13" i="64" s="1"/>
  <c r="AK16" i="64"/>
  <c r="Z12" i="72" s="1"/>
  <c r="AD44" i="64"/>
  <c r="D9" i="72"/>
  <c r="F9" i="72" s="1"/>
  <c r="AE9" i="72" s="1"/>
  <c r="BA31" i="71"/>
  <c r="AJ43" i="64" s="1"/>
  <c r="T21" i="72" s="1"/>
  <c r="BN8" i="64"/>
  <c r="K2" i="70"/>
  <c r="AW34" i="64"/>
  <c r="AV43" i="64"/>
  <c r="Q20" i="64"/>
  <c r="T9" i="72"/>
  <c r="H9" i="72" s="1"/>
  <c r="AS9" i="72" s="1"/>
  <c r="T10" i="72"/>
  <c r="C23" i="64"/>
  <c r="O23" i="64" s="1"/>
  <c r="AK19" i="64"/>
  <c r="Z13" i="72" s="1"/>
  <c r="AW13" i="72" l="1"/>
  <c r="D14" i="72"/>
  <c r="D19" i="72"/>
  <c r="D13" i="72"/>
  <c r="D16" i="72"/>
  <c r="AW10" i="64"/>
  <c r="AS43" i="64"/>
  <c r="AW43" i="64" s="1"/>
  <c r="D15" i="72"/>
  <c r="D18" i="72"/>
  <c r="AW14" i="72"/>
  <c r="G9" i="72"/>
  <c r="AF9" i="72" s="1"/>
  <c r="BI8" i="64"/>
  <c r="BI7" i="64"/>
  <c r="BM20" i="64"/>
  <c r="P19" i="64"/>
  <c r="X19" i="64" s="1"/>
  <c r="C26" i="64"/>
  <c r="O26" i="64" s="1"/>
  <c r="AK22" i="64"/>
  <c r="Z14" i="72" s="1"/>
  <c r="Q23" i="64"/>
  <c r="AL16" i="64"/>
  <c r="AY19" i="64" l="1"/>
  <c r="AF19" i="64"/>
  <c r="AX19" i="64" s="1"/>
  <c r="AW15" i="72"/>
  <c r="E9" i="72"/>
  <c r="AI9" i="72" s="1"/>
  <c r="AO9" i="72" s="1"/>
  <c r="BM23" i="64"/>
  <c r="P22" i="64"/>
  <c r="X22" i="64" s="1"/>
  <c r="Q26" i="64"/>
  <c r="K13" i="72"/>
  <c r="AL19" i="64"/>
  <c r="BH20" i="64" s="1"/>
  <c r="BN20" i="64"/>
  <c r="BN19" i="64"/>
  <c r="C29" i="64"/>
  <c r="O29" i="64" s="1"/>
  <c r="AK25" i="64"/>
  <c r="Z15" i="72" s="1"/>
  <c r="W12" i="72"/>
  <c r="AY22" i="64" l="1"/>
  <c r="AF22" i="64"/>
  <c r="AX22" i="64" s="1"/>
  <c r="AW16" i="72"/>
  <c r="AJ9" i="72"/>
  <c r="AP9" i="72" s="1"/>
  <c r="AL9" i="72"/>
  <c r="AR9" i="72" s="1"/>
  <c r="AH9" i="72"/>
  <c r="AN9" i="72" s="1"/>
  <c r="AK9" i="72"/>
  <c r="AQ9" i="72" s="1"/>
  <c r="F13" i="72"/>
  <c r="AE13" i="72" s="1"/>
  <c r="C32" i="64"/>
  <c r="O32" i="64" s="1"/>
  <c r="AK28" i="64"/>
  <c r="Z16" i="72" s="1"/>
  <c r="BM26" i="64"/>
  <c r="P25" i="64"/>
  <c r="X25" i="64" s="1"/>
  <c r="K14" i="72"/>
  <c r="AL22" i="64"/>
  <c r="BH23" i="64" s="1"/>
  <c r="W13" i="72"/>
  <c r="H13" i="72" s="1"/>
  <c r="AS13" i="72" s="1"/>
  <c r="BN23" i="64"/>
  <c r="BN22" i="64"/>
  <c r="Q29" i="64"/>
  <c r="AM19" i="64"/>
  <c r="O2" i="70"/>
  <c r="AY25" i="64" l="1"/>
  <c r="AF25" i="64"/>
  <c r="AX25" i="64" s="1"/>
  <c r="AW17" i="72"/>
  <c r="AT9" i="72"/>
  <c r="AD9" i="72" s="1"/>
  <c r="AC9" i="72" s="1"/>
  <c r="F14" i="72"/>
  <c r="AE14" i="72" s="1"/>
  <c r="G13" i="72"/>
  <c r="AF13" i="72" s="1"/>
  <c r="BI20" i="64"/>
  <c r="BI19" i="64"/>
  <c r="W14" i="72"/>
  <c r="BM29" i="64"/>
  <c r="P28" i="64"/>
  <c r="X28" i="64" s="1"/>
  <c r="BN26" i="64"/>
  <c r="BN25" i="64"/>
  <c r="Q32" i="64"/>
  <c r="AM22" i="64"/>
  <c r="P2" i="70"/>
  <c r="C35" i="64"/>
  <c r="O35" i="64" s="1"/>
  <c r="AK31" i="64"/>
  <c r="Z17" i="72" s="1"/>
  <c r="K15" i="72"/>
  <c r="AL25" i="64"/>
  <c r="BH26" i="64" s="1"/>
  <c r="AY28" i="64" l="1"/>
  <c r="AF28" i="64"/>
  <c r="AX28" i="64" s="1"/>
  <c r="AW18" i="72"/>
  <c r="E13" i="72"/>
  <c r="AJ13" i="72" s="1"/>
  <c r="AP13" i="72" s="1"/>
  <c r="F15" i="72"/>
  <c r="AE15" i="72" s="1"/>
  <c r="G14" i="72"/>
  <c r="AF14" i="72" s="1"/>
  <c r="H14" i="72"/>
  <c r="AS14" i="72" s="1"/>
  <c r="BI23" i="64"/>
  <c r="BI22" i="64"/>
  <c r="Q35" i="64"/>
  <c r="P31" i="64"/>
  <c r="K16" i="72"/>
  <c r="AL28" i="64"/>
  <c r="BH29" i="64" s="1"/>
  <c r="W15" i="72"/>
  <c r="C38" i="64"/>
  <c r="O38" i="64" s="1"/>
  <c r="AK34" i="64"/>
  <c r="Z18" i="72" s="1"/>
  <c r="BN29" i="64"/>
  <c r="BN28" i="64"/>
  <c r="AM25" i="64"/>
  <c r="Q2" i="70"/>
  <c r="AL13" i="72" l="1"/>
  <c r="AR13" i="72" s="1"/>
  <c r="AH13" i="72"/>
  <c r="AN13" i="72" s="1"/>
  <c r="AK13" i="72"/>
  <c r="AQ13" i="72" s="1"/>
  <c r="AI13" i="72"/>
  <c r="AO13" i="72" s="1"/>
  <c r="AW19" i="72"/>
  <c r="F16" i="72"/>
  <c r="AE16" i="72" s="1"/>
  <c r="G15" i="72"/>
  <c r="AF15" i="72" s="1"/>
  <c r="E14" i="72"/>
  <c r="AL14" i="72" s="1"/>
  <c r="AR14" i="72" s="1"/>
  <c r="H15" i="72"/>
  <c r="AS15" i="72" s="1"/>
  <c r="BM35" i="64"/>
  <c r="P34" i="64"/>
  <c r="X34" i="64" s="1"/>
  <c r="Q38" i="64"/>
  <c r="BI26" i="64"/>
  <c r="BI25" i="64"/>
  <c r="AM28" i="64"/>
  <c r="R2" i="70"/>
  <c r="W16" i="72"/>
  <c r="C41" i="64"/>
  <c r="O41" i="64" s="1"/>
  <c r="AK37" i="64"/>
  <c r="Z19" i="72" s="1"/>
  <c r="AL31" i="64"/>
  <c r="AY34" i="64" l="1"/>
  <c r="AF34" i="64"/>
  <c r="AX34" i="64" s="1"/>
  <c r="AT13" i="72"/>
  <c r="AD13" i="72" s="1"/>
  <c r="AC13" i="72" s="1"/>
  <c r="AW20" i="72"/>
  <c r="G16" i="72"/>
  <c r="AF16" i="72" s="1"/>
  <c r="AH14" i="72"/>
  <c r="AN14" i="72" s="1"/>
  <c r="E15" i="72"/>
  <c r="AI15" i="72" s="1"/>
  <c r="AO15" i="72" s="1"/>
  <c r="AK14" i="72"/>
  <c r="AQ14" i="72" s="1"/>
  <c r="AJ14" i="72"/>
  <c r="AP14" i="72" s="1"/>
  <c r="AI14" i="72"/>
  <c r="AO14" i="72" s="1"/>
  <c r="H16" i="72"/>
  <c r="AS16" i="72" s="1"/>
  <c r="BI29" i="64"/>
  <c r="BI28" i="64"/>
  <c r="K18" i="72"/>
  <c r="AL34" i="64"/>
  <c r="BH35" i="64" s="1"/>
  <c r="P37" i="64"/>
  <c r="X37" i="64" s="1"/>
  <c r="BM38" i="64"/>
  <c r="BN35" i="64"/>
  <c r="BN34" i="64"/>
  <c r="Q41" i="64"/>
  <c r="Q44" i="64"/>
  <c r="W17" i="72"/>
  <c r="AK40" i="64"/>
  <c r="Z20" i="72" s="1"/>
  <c r="C44" i="64"/>
  <c r="AY37" i="64" l="1"/>
  <c r="AW21" i="72"/>
  <c r="O44" i="64"/>
  <c r="AF37" i="64"/>
  <c r="AX37" i="64" s="1"/>
  <c r="F18" i="72"/>
  <c r="AE18" i="72" s="1"/>
  <c r="E16" i="72"/>
  <c r="AL16" i="72" s="1"/>
  <c r="AR16" i="72" s="1"/>
  <c r="AK15" i="72"/>
  <c r="AQ15" i="72" s="1"/>
  <c r="AL15" i="72"/>
  <c r="AR15" i="72" s="1"/>
  <c r="AH15" i="72"/>
  <c r="AN15" i="72" s="1"/>
  <c r="AJ15" i="72"/>
  <c r="AP15" i="72" s="1"/>
  <c r="AT14" i="72"/>
  <c r="AD14" i="72" s="1"/>
  <c r="AC14" i="72" s="1"/>
  <c r="AK43" i="64"/>
  <c r="Z21" i="72" s="1"/>
  <c r="W18" i="72"/>
  <c r="H18" i="72" s="1"/>
  <c r="AS18" i="72" s="1"/>
  <c r="AM34" i="64"/>
  <c r="T2" i="70"/>
  <c r="K19" i="72"/>
  <c r="AL37" i="64"/>
  <c r="BH38" i="64" s="1"/>
  <c r="P40" i="64"/>
  <c r="BN37" i="64"/>
  <c r="BN38" i="64"/>
  <c r="F19" i="72" l="1"/>
  <c r="AE19" i="72" s="1"/>
  <c r="G18" i="72"/>
  <c r="AF18" i="72" s="1"/>
  <c r="AJ16" i="72"/>
  <c r="AP16" i="72" s="1"/>
  <c r="AK16" i="72"/>
  <c r="AQ16" i="72" s="1"/>
  <c r="AH16" i="72"/>
  <c r="AN16" i="72" s="1"/>
  <c r="AI16" i="72"/>
  <c r="AO16" i="72" s="1"/>
  <c r="AT15" i="72"/>
  <c r="AD15" i="72" s="1"/>
  <c r="AC15" i="72" s="1"/>
  <c r="BI35" i="64"/>
  <c r="BI34" i="64"/>
  <c r="AL40" i="64"/>
  <c r="AM37" i="64"/>
  <c r="U2" i="70"/>
  <c r="W19" i="72"/>
  <c r="H19" i="72" s="1"/>
  <c r="AS19" i="72" s="1"/>
  <c r="P43" i="64"/>
  <c r="AT16" i="72" l="1"/>
  <c r="AD16" i="72" s="1"/>
  <c r="AC16" i="72" s="1"/>
  <c r="G19" i="72"/>
  <c r="AF19" i="72" s="1"/>
  <c r="E18" i="72"/>
  <c r="AK18" i="72" s="1"/>
  <c r="AQ18" i="72" s="1"/>
  <c r="BI38" i="64"/>
  <c r="BI37" i="64"/>
  <c r="AL43" i="64"/>
  <c r="W20" i="72"/>
  <c r="E19" i="72" l="1"/>
  <c r="AJ19" i="72" s="1"/>
  <c r="AP19" i="72" s="1"/>
  <c r="AH18" i="72"/>
  <c r="AN18" i="72" s="1"/>
  <c r="AJ18" i="72"/>
  <c r="AP18" i="72" s="1"/>
  <c r="AI18" i="72"/>
  <c r="AO18" i="72" s="1"/>
  <c r="AL18" i="72"/>
  <c r="AR18" i="72" s="1"/>
  <c r="W21" i="72"/>
  <c r="AK19" i="72" l="1"/>
  <c r="AQ19" i="72" s="1"/>
  <c r="AL19" i="72"/>
  <c r="AR19" i="72" s="1"/>
  <c r="AI19" i="72"/>
  <c r="AO19" i="72" s="1"/>
  <c r="AH19" i="72"/>
  <c r="AN19" i="72" s="1"/>
  <c r="AT18" i="72"/>
  <c r="AD18" i="72" s="1"/>
  <c r="AC18" i="72" s="1"/>
  <c r="AT19" i="72" l="1"/>
  <c r="AD19" i="72" s="1"/>
  <c r="AC19" i="72" s="1"/>
  <c r="H17" i="73" l="1"/>
  <c r="I17" i="73" s="1"/>
  <c r="H16" i="73"/>
  <c r="I16" i="73" s="1"/>
  <c r="C13" i="64"/>
  <c r="B15" i="73"/>
  <c r="H15" i="73" s="1"/>
  <c r="I15" i="73" s="1"/>
  <c r="U16" i="64" l="1"/>
  <c r="U13" i="64"/>
  <c r="U10" i="64"/>
  <c r="C16" i="64"/>
  <c r="B16" i="73"/>
  <c r="Y13" i="64" l="1"/>
  <c r="W13" i="64"/>
  <c r="V13" i="64"/>
  <c r="BH13" i="64" s="1"/>
  <c r="Y16" i="64"/>
  <c r="AY16" i="64" s="1"/>
  <c r="V16" i="64"/>
  <c r="BH16" i="64" s="1"/>
  <c r="W16" i="64"/>
  <c r="X16" i="64" s="1"/>
  <c r="AF16" i="64" s="1"/>
  <c r="AX16" i="64" s="1"/>
  <c r="Y10" i="64"/>
  <c r="AY10" i="64" s="1"/>
  <c r="W10" i="64"/>
  <c r="V10" i="64"/>
  <c r="BM10" i="64" s="1"/>
  <c r="AY13" i="64"/>
  <c r="B17" i="73"/>
  <c r="C19" i="64"/>
  <c r="BM16" i="64" l="1"/>
  <c r="X10" i="64"/>
  <c r="AF10" i="64" s="1"/>
  <c r="AX10" i="64" s="1"/>
  <c r="V14" i="64"/>
  <c r="BH14" i="64" s="1"/>
  <c r="BI14" i="64" s="1"/>
  <c r="X13" i="64"/>
  <c r="AF13" i="64" s="1"/>
  <c r="AX13" i="64" s="1"/>
  <c r="V17" i="64"/>
  <c r="BM17" i="64" s="1"/>
  <c r="BN17" i="64" s="1"/>
  <c r="BM13" i="64"/>
  <c r="V11" i="64"/>
  <c r="BH11" i="64" s="1"/>
  <c r="BH10" i="64"/>
  <c r="D10" i="72" s="1"/>
  <c r="C22" i="64"/>
  <c r="B18" i="73"/>
  <c r="D11" i="72"/>
  <c r="AM16" i="64"/>
  <c r="N2" i="70"/>
  <c r="D12" i="72"/>
  <c r="BI11" i="64" l="1"/>
  <c r="BH17" i="64"/>
  <c r="BI17" i="64" s="1"/>
  <c r="K12" i="72"/>
  <c r="H12" i="72" s="1"/>
  <c r="AS12" i="72" s="1"/>
  <c r="L2" i="70"/>
  <c r="AM10" i="64"/>
  <c r="M2" i="70"/>
  <c r="AM13" i="64"/>
  <c r="BM11" i="64"/>
  <c r="BN11" i="64" s="1"/>
  <c r="K11" i="72"/>
  <c r="H11" i="72" s="1"/>
  <c r="AS11" i="72" s="1"/>
  <c r="K10" i="72"/>
  <c r="H10" i="72" s="1"/>
  <c r="AS10" i="72" s="1"/>
  <c r="BM14" i="64"/>
  <c r="BN13" i="64" s="1"/>
  <c r="C25" i="64"/>
  <c r="B19" i="73"/>
  <c r="BI13" i="64"/>
  <c r="BN16" i="64"/>
  <c r="BI10" i="64"/>
  <c r="BI16" i="64" l="1"/>
  <c r="F12" i="72"/>
  <c r="AE12" i="72" s="1"/>
  <c r="BN14" i="64"/>
  <c r="BN10" i="64"/>
  <c r="F10" i="72"/>
  <c r="AE10" i="72" s="1"/>
  <c r="F11" i="72"/>
  <c r="AE11" i="72" s="1"/>
  <c r="C28" i="64"/>
  <c r="B20" i="73"/>
  <c r="G12" i="72" l="1"/>
  <c r="AF12" i="72" s="1"/>
  <c r="G11" i="72"/>
  <c r="AF11" i="72" s="1"/>
  <c r="G10" i="72"/>
  <c r="AF10" i="72" s="1"/>
  <c r="C31" i="64"/>
  <c r="B21" i="73"/>
  <c r="E12" i="72" l="1"/>
  <c r="AK12" i="72" s="1"/>
  <c r="AQ12" i="72" s="1"/>
  <c r="E11" i="72"/>
  <c r="AI11" i="72" s="1"/>
  <c r="AO11" i="72" s="1"/>
  <c r="E10" i="72"/>
  <c r="AL10" i="72" s="1"/>
  <c r="AR10" i="72" s="1"/>
  <c r="C34" i="64"/>
  <c r="B22" i="73"/>
  <c r="H22" i="73" s="1"/>
  <c r="I22" i="73" s="1"/>
  <c r="AH12" i="72"/>
  <c r="AN12" i="72" s="1"/>
  <c r="AJ12" i="72"/>
  <c r="AP12" i="72" s="1"/>
  <c r="AI12" i="72" l="1"/>
  <c r="AO12" i="72" s="1"/>
  <c r="AL12" i="72"/>
  <c r="AR12" i="72" s="1"/>
  <c r="AH11" i="72"/>
  <c r="AN11" i="72" s="1"/>
  <c r="AL11" i="72"/>
  <c r="AR11" i="72" s="1"/>
  <c r="AI10" i="72"/>
  <c r="AO10" i="72" s="1"/>
  <c r="AK10" i="72"/>
  <c r="AQ10" i="72" s="1"/>
  <c r="AJ10" i="72"/>
  <c r="AP10" i="72" s="1"/>
  <c r="AJ11" i="72"/>
  <c r="AP11" i="72" s="1"/>
  <c r="AH10" i="72"/>
  <c r="AN10" i="72" s="1"/>
  <c r="AK11" i="72"/>
  <c r="AQ11" i="72" s="1"/>
  <c r="U31" i="64"/>
  <c r="C37" i="64"/>
  <c r="B23" i="73"/>
  <c r="AT12" i="72"/>
  <c r="AD12" i="72" s="1"/>
  <c r="AC12" i="72" s="1"/>
  <c r="Y31" i="64" l="1"/>
  <c r="V31" i="64"/>
  <c r="BH31" i="64" s="1"/>
  <c r="W31" i="64"/>
  <c r="AT11" i="72"/>
  <c r="AD11" i="72" s="1"/>
  <c r="AC11" i="72" s="1"/>
  <c r="AT10" i="72"/>
  <c r="AD10" i="72" s="1"/>
  <c r="AC10" i="72" s="1"/>
  <c r="AY31" i="64"/>
  <c r="C40" i="64"/>
  <c r="B24" i="73"/>
  <c r="X31" i="64" l="1"/>
  <c r="AF31" i="64" s="1"/>
  <c r="AX31" i="64" s="1"/>
  <c r="V32" i="64"/>
  <c r="BM31" i="64"/>
  <c r="D17" i="72"/>
  <c r="BM32" i="64"/>
  <c r="K17" i="72"/>
  <c r="H17" i="72" s="1"/>
  <c r="AS17" i="72" s="1"/>
  <c r="BH32" i="64"/>
  <c r="BI32" i="64" s="1"/>
  <c r="B25" i="73"/>
  <c r="H25" i="73" s="1"/>
  <c r="I25" i="73" s="1"/>
  <c r="C43" i="64"/>
  <c r="BN32" i="64" l="1"/>
  <c r="S2" i="70"/>
  <c r="AM31" i="64"/>
  <c r="U40" i="64"/>
  <c r="BN31" i="64"/>
  <c r="BI31" i="64"/>
  <c r="F17" i="72"/>
  <c r="AE17" i="72" s="1"/>
  <c r="Y40" i="64" l="1"/>
  <c r="AY40" i="64" s="1"/>
  <c r="W40" i="64"/>
  <c r="V40" i="64"/>
  <c r="BM40" i="64" s="1"/>
  <c r="U43" i="64"/>
  <c r="G17" i="72"/>
  <c r="AF17" i="72" s="1"/>
  <c r="W43" i="64" l="1"/>
  <c r="X43" i="64" s="1"/>
  <c r="AF43" i="64" s="1"/>
  <c r="AX43" i="64" s="1"/>
  <c r="V43" i="64"/>
  <c r="Y43" i="64"/>
  <c r="AY43" i="64" s="1"/>
  <c r="V41" i="64"/>
  <c r="X40" i="64"/>
  <c r="AF40" i="64" s="1"/>
  <c r="AX40" i="64" s="1"/>
  <c r="BM43" i="64"/>
  <c r="BH40" i="64"/>
  <c r="D20" i="72" s="1"/>
  <c r="E17" i="72"/>
  <c r="AH17" i="72" s="1"/>
  <c r="AN17" i="72" s="1"/>
  <c r="BM41" i="64"/>
  <c r="BN40" i="64" s="1"/>
  <c r="K20" i="72"/>
  <c r="H20" i="72" s="1"/>
  <c r="AS20" i="72" s="1"/>
  <c r="BH41" i="64"/>
  <c r="BI41" i="64" l="1"/>
  <c r="AM40" i="64"/>
  <c r="BH43" i="64"/>
  <c r="V44" i="64"/>
  <c r="BM44" i="64" s="1"/>
  <c r="V2" i="70"/>
  <c r="AL17" i="72"/>
  <c r="AR17" i="72" s="1"/>
  <c r="BI40" i="64"/>
  <c r="AK17" i="72"/>
  <c r="AQ17" i="72" s="1"/>
  <c r="BN41" i="64"/>
  <c r="AJ17" i="72"/>
  <c r="AP17" i="72" s="1"/>
  <c r="AI17" i="72"/>
  <c r="AO17" i="72" s="1"/>
  <c r="AM43" i="64"/>
  <c r="F20" i="72"/>
  <c r="AE20" i="72" s="1"/>
  <c r="D21" i="72" l="1"/>
  <c r="K21" i="72"/>
  <c r="H21" i="72" s="1"/>
  <c r="AS21" i="72" s="1"/>
  <c r="BH44" i="64"/>
  <c r="BI44" i="64" s="1"/>
  <c r="AT17" i="72"/>
  <c r="AD17" i="72" s="1"/>
  <c r="AC17" i="72" s="1"/>
  <c r="BN43" i="64"/>
  <c r="BN44" i="64"/>
  <c r="G20" i="72"/>
  <c r="AF20" i="72" s="1"/>
  <c r="V51" i="64" l="1"/>
  <c r="V52" i="64" s="1"/>
  <c r="V53" i="64" s="1"/>
  <c r="W51" i="64"/>
  <c r="W52" i="64" s="1"/>
  <c r="W53" i="64" s="1"/>
  <c r="F21" i="72"/>
  <c r="G21" i="72" s="1"/>
  <c r="AF21" i="72" s="1"/>
  <c r="Q49" i="64" s="1"/>
  <c r="V49" i="64"/>
  <c r="BI43" i="64"/>
  <c r="U51" i="64"/>
  <c r="T51" i="64"/>
  <c r="T52" i="64" s="1"/>
  <c r="T53" i="64" s="1"/>
  <c r="AE21" i="72"/>
  <c r="O49" i="64" s="1"/>
  <c r="E20" i="72"/>
  <c r="U52" i="64" l="1"/>
  <c r="U53" i="64" s="1"/>
  <c r="E21" i="72"/>
  <c r="AJ21" i="72" s="1"/>
  <c r="AP21" i="72" s="1"/>
  <c r="AL20" i="72"/>
  <c r="AR20" i="72" s="1"/>
  <c r="AI20" i="72"/>
  <c r="AO20" i="72" s="1"/>
  <c r="AH20" i="72"/>
  <c r="AN20" i="72" s="1"/>
  <c r="AJ20" i="72"/>
  <c r="AP20" i="72" s="1"/>
  <c r="AK20" i="72"/>
  <c r="AQ20" i="72" s="1"/>
  <c r="AK21" i="72" l="1"/>
  <c r="AQ21" i="72" s="1"/>
  <c r="AL21" i="72"/>
  <c r="AR21" i="72" s="1"/>
  <c r="AI21" i="72"/>
  <c r="AO21" i="72" s="1"/>
  <c r="AH21" i="72"/>
  <c r="AN21" i="72" s="1"/>
  <c r="AT20" i="72"/>
  <c r="AD20" i="72" s="1"/>
  <c r="AC20" i="72" s="1"/>
  <c r="AT21" i="72" l="1"/>
  <c r="AD21" i="72" s="1"/>
  <c r="AC21" i="72" s="1"/>
  <c r="M49" i="6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Jyumpei Watanabe</author>
  </authors>
  <commentList>
    <comment ref="AH8" authorId="0" shapeId="0" xr:uid="{B7CB77C9-65F0-4E09-B4E3-579276C45BE3}">
      <text>
        <r>
          <rPr>
            <b/>
            <sz val="9"/>
            <color indexed="81"/>
            <rFont val="MS P ゴシック"/>
            <family val="3"/>
            <charset val="128"/>
          </rPr>
          <t>（③+…）のパターン</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Kyoto</author>
    <author>kyoto</author>
    <author>Jyumpei Watanabe</author>
    <author>tanaka</author>
    <author>なかたに</author>
  </authors>
  <commentList>
    <comment ref="S3" authorId="0" shapeId="0" xr:uid="{E1BE8979-DF2F-4F6E-8BF6-D9353B6F6ACE}">
      <text>
        <r>
          <rPr>
            <b/>
            <sz val="12"/>
            <color indexed="81"/>
            <rFont val="BIZ UDPゴシック"/>
            <family val="3"/>
            <charset val="128"/>
          </rPr>
          <t>１号、２・３号のそれぞれについて、代替保育教諭等が2人の場合、うち1人は非常勤講師等でも可</t>
        </r>
      </text>
    </comment>
    <comment ref="Y3" authorId="0" shapeId="0" xr:uid="{D8FBD9D4-1795-4448-ADD4-A75AD8971DF7}">
      <text>
        <r>
          <rPr>
            <b/>
            <sz val="11"/>
            <color indexed="81"/>
            <rFont val="BIZ UDPゴシック"/>
            <family val="3"/>
            <charset val="128"/>
          </rPr>
          <t>国において年齢別配置基準の見直しが行われたことを受けて1号児童の配置基準を定める条例を改正しましたが、保育・教育の提供に支障がある場合、当分の間は適用しない経過措置があります。そのため、⑥と⑥´が一致しないことがありますが、⑥´未満でも、⑥以上であれば、直ちに配置不足となるものではありません。</t>
        </r>
      </text>
    </comment>
    <comment ref="AQ3" authorId="1" shapeId="0" xr:uid="{00000000-0006-0000-0200-000002000000}">
      <text>
        <r>
          <rPr>
            <sz val="10"/>
            <color indexed="81"/>
            <rFont val="ＭＳ Ｐゴシック"/>
            <family val="3"/>
            <charset val="128"/>
          </rPr>
          <t>・幼稚園教諭免許又は保育士資格保有者が対象
・療育支援加算の補助職員(保育士資格有り)も対象</t>
        </r>
      </text>
    </comment>
    <comment ref="C4" authorId="2" shapeId="0" xr:uid="{00000000-0006-0000-0200-000003000000}">
      <text>
        <r>
          <rPr>
            <b/>
            <sz val="9"/>
            <color indexed="10"/>
            <rFont val="MS P ゴシック"/>
            <family val="3"/>
            <charset val="128"/>
          </rPr>
          <t xml:space="preserve">利用定員の変更があった場合は、数式を壊して、数値を直接入力して下さい。
</t>
        </r>
        <r>
          <rPr>
            <sz val="9"/>
            <color indexed="81"/>
            <rFont val="MS P ゴシック"/>
            <family val="3"/>
            <charset val="128"/>
          </rPr>
          <t>例）6月1日付で定員変更⇒6月分の定員を修正
　（以降の月は、前月数値を自動引用されます）</t>
        </r>
      </text>
    </comment>
    <comment ref="AB4" authorId="3" shapeId="0" xr:uid="{00000000-0006-0000-0200-000005000000}">
      <text>
        <r>
          <rPr>
            <b/>
            <sz val="9"/>
            <color indexed="81"/>
            <rFont val="MS P ゴシック"/>
            <family val="3"/>
            <charset val="128"/>
          </rPr>
          <t>加算算定を受けている場合は『1』を入力</t>
        </r>
      </text>
    </comment>
    <comment ref="AG4" authorId="1" shapeId="0" xr:uid="{9EA3C548-1148-4467-B39C-A039FE44FA77}">
      <text>
        <r>
          <rPr>
            <b/>
            <u/>
            <sz val="10"/>
            <color indexed="10"/>
            <rFont val="ＭＳ Ｐゴシック"/>
            <family val="3"/>
            <charset val="128"/>
          </rPr>
          <t>１号児童分、２・３号児童分ごとに、</t>
        </r>
        <r>
          <rPr>
            <b/>
            <sz val="9"/>
            <color indexed="81"/>
            <rFont val="ＭＳ Ｐゴシック"/>
            <family val="3"/>
            <charset val="128"/>
          </rPr>
          <t xml:space="preserve">少数点第1位まで入力してください。　区分1⇒1、区分2⇒0.6、区分3⇒0.5、区分4⇒0.3、区分5⇒0.2
※認定されている月ごとに記載してください。（例：６月に入所し、同月から区分１が適用→６月から１を記載）
</t>
        </r>
        <r>
          <rPr>
            <b/>
            <sz val="10"/>
            <color indexed="10"/>
            <rFont val="ＭＳ Ｐゴシック"/>
            <family val="3"/>
            <charset val="128"/>
          </rPr>
          <t>※人件費等補助金における</t>
        </r>
        <r>
          <rPr>
            <b/>
            <u/>
            <sz val="10"/>
            <color indexed="10"/>
            <rFont val="ＭＳ Ｐゴシック"/>
            <family val="3"/>
            <charset val="128"/>
          </rPr>
          <t>第３期・実績報告期</t>
        </r>
        <r>
          <rPr>
            <b/>
            <sz val="10"/>
            <color indexed="10"/>
            <rFont val="ＭＳ Ｐゴシック"/>
            <family val="3"/>
            <charset val="128"/>
          </rPr>
          <t>では、申請月時点での認定実績に加え、申請月以降の認定の見込みも加味し、３月分まで入力</t>
        </r>
        <r>
          <rPr>
            <b/>
            <sz val="10"/>
            <color indexed="81"/>
            <rFont val="ＭＳ Ｐゴシック"/>
            <family val="3"/>
            <charset val="128"/>
          </rPr>
          <t>してください。　見込むことが難しい場合は、例えば昨年度の認定実績を参考にするなどしてください。</t>
        </r>
        <r>
          <rPr>
            <b/>
            <sz val="10"/>
            <color indexed="10"/>
            <rFont val="ＭＳ Ｐゴシック"/>
            <family val="3"/>
            <charset val="128"/>
          </rPr>
          <t>最終的に見込から変動が生じた場合は、翌年７月以降の最終精算で修正し、再提出していただきます。</t>
        </r>
        <r>
          <rPr>
            <b/>
            <sz val="10"/>
            <color indexed="81"/>
            <rFont val="ＭＳ Ｐゴシック"/>
            <family val="3"/>
            <charset val="128"/>
          </rPr>
          <t>　</t>
        </r>
      </text>
    </comment>
    <comment ref="AT4" authorId="3" shapeId="0" xr:uid="{00000000-0006-0000-0200-000008000000}">
      <text>
        <r>
          <rPr>
            <b/>
            <sz val="11"/>
            <color indexed="81"/>
            <rFont val="MS P ゴシック"/>
            <family val="3"/>
            <charset val="128"/>
          </rPr>
          <t>【教育補助者】</t>
        </r>
        <r>
          <rPr>
            <sz val="11"/>
            <color indexed="81"/>
            <rFont val="MS P ゴシック"/>
            <family val="3"/>
            <charset val="128"/>
          </rPr>
          <t xml:space="preserve">
　幼稚園教諭の免許状を有するが教諭等の発令を受けていない者
　※⑦チーム保育加配人数の範囲内で職員としてカウントできます。</t>
        </r>
      </text>
    </comment>
    <comment ref="AY4" authorId="0" shapeId="0" xr:uid="{FDA9528D-3CEC-4275-AAE9-658895F059F2}">
      <text>
        <r>
          <rPr>
            <b/>
            <u/>
            <sz val="11"/>
            <color indexed="10"/>
            <rFont val="BIZ UDPゴシック"/>
            <family val="3"/>
            <charset val="128"/>
          </rPr>
          <t xml:space="preserve">
この欄だけがマイナス値の場合について、直ちに減算の対象となるわけではありません。
（⑥´上のメモ参照）</t>
        </r>
      </text>
    </comment>
    <comment ref="BA4" authorId="4" shapeId="0" xr:uid="{00000000-0006-0000-0200-000007000000}">
      <text>
        <r>
          <rPr>
            <b/>
            <sz val="8"/>
            <color indexed="81"/>
            <rFont val="MS P ゴシック"/>
            <family val="3"/>
            <charset val="128"/>
          </rPr>
          <t>実施している場合は、以下の数字を入力。
〇週5日：2.0、〇週4日：1.6、〇週3日：1.2、〇週2日：0.8、〇週1日：0.4
※保育園と一体的に実施し、本体保育の保育士による支援が受けられる場合は、以下
○週5日：1.0、〇週4日：0.8〇週3日：0.6，〇週2日：0.4、〇週1日：0.2　</t>
        </r>
      </text>
    </comment>
    <comment ref="AX5" authorId="0" shapeId="0" xr:uid="{E1EED7DD-DAD2-4E68-B050-4EE8A33779E1}">
      <text>
        <r>
          <rPr>
            <b/>
            <u/>
            <sz val="11"/>
            <color indexed="10"/>
            <rFont val="BIZ UDPゴシック"/>
            <family val="3"/>
            <charset val="128"/>
          </rPr>
          <t>【注意】
この欄は、現在の実配置数が、必置職員数（条例で定める配置基準）や給付費の加算要件を満たしているかを示しています。
マイナスの場合は、配置基準を満たしていないか、給付費の加算の適用ができません。
※人件費等補助金の補助算定職員数との関連を示したものではありません。これについては、本表の下部を御確認ください。</t>
        </r>
      </text>
    </comment>
    <comment ref="AS6" authorId="0" shapeId="0" xr:uid="{00000000-0006-0000-0200-000009000000}">
      <text>
        <r>
          <rPr>
            <b/>
            <sz val="9"/>
            <color indexed="81"/>
            <rFont val="MS P ゴシック"/>
            <family val="3"/>
            <charset val="128"/>
          </rPr>
          <t>教職員としてみなすことのできる保健師、看護師又は准看護師を含む。</t>
        </r>
      </text>
    </comment>
    <comment ref="I7" authorId="1" shapeId="0" xr:uid="{00000000-0006-0000-0200-00000A000000}">
      <text>
        <r>
          <rPr>
            <b/>
            <sz val="10"/>
            <color indexed="81"/>
            <rFont val="ＭＳ Ｐゴシック"/>
            <family val="3"/>
            <charset val="128"/>
          </rPr>
          <t>満3歳児を除く。</t>
        </r>
      </text>
    </comment>
    <comment ref="F9" authorId="1" shapeId="0" xr:uid="{00000000-0006-0000-0200-00000B000000}">
      <text>
        <r>
          <rPr>
            <b/>
            <sz val="9"/>
            <color indexed="81"/>
            <rFont val="ＭＳ Ｐゴシック"/>
            <family val="3"/>
            <charset val="128"/>
          </rPr>
          <t>令和4年8月3日から
令和5年4月1日までの間に
生まれた児童数</t>
        </r>
      </text>
    </comment>
    <comment ref="R53" authorId="2" shapeId="0" xr:uid="{246AE8EB-A58D-4656-9D71-EF521D82801D}">
      <text>
        <r>
          <rPr>
            <sz val="9"/>
            <color indexed="81"/>
            <rFont val="MS P ゴシック"/>
            <family val="3"/>
            <charset val="128"/>
          </rPr>
          <t>10月から雇用開始なら、「10」を選択</t>
        </r>
      </text>
    </comment>
    <comment ref="T95" authorId="2" shapeId="0" xr:uid="{00000000-0006-0000-0200-000017000000}">
      <text>
        <r>
          <rPr>
            <b/>
            <sz val="9"/>
            <color indexed="81"/>
            <rFont val="MS P ゴシック"/>
            <family val="3"/>
            <charset val="128"/>
          </rPr>
          <t>Jyumpei Watanabe:</t>
        </r>
        <r>
          <rPr>
            <sz val="9"/>
            <color indexed="81"/>
            <rFont val="MS P ゴシック"/>
            <family val="3"/>
            <charset val="128"/>
          </rPr>
          <t xml:space="preserve">
新たに追加</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小林</author>
  </authors>
  <commentList>
    <comment ref="C7" authorId="0" shapeId="0" xr:uid="{00000000-0006-0000-0300-000001000000}">
      <text>
        <r>
          <rPr>
            <b/>
            <sz val="9"/>
            <color indexed="81"/>
            <rFont val="MS P ゴシック"/>
            <family val="3"/>
            <charset val="128"/>
          </rPr>
          <t>標準時間利用児童の内訳を入力してください。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Kyoto</author>
    <author>tanaka-y</author>
    <author>Sai</author>
  </authors>
  <commentList>
    <comment ref="B6" authorId="0" shapeId="0" xr:uid="{00000000-0006-0000-0400-000001000000}">
      <text>
        <r>
          <rPr>
            <b/>
            <sz val="16"/>
            <color indexed="10"/>
            <rFont val="MS P ゴシック"/>
            <family val="3"/>
            <charset val="128"/>
          </rPr>
          <t>本園に専従の常勤保育士以外の職員は入力しないでください。
（他の保育所又は 社会福祉施設等と兼務している常勤保育士は、
本シートではなく、様式３に入力してください）
また、園長は含めません。</t>
        </r>
      </text>
    </comment>
    <comment ref="G6" authorId="0" shapeId="0" xr:uid="{00000000-0006-0000-0400-000002000000}">
      <text>
        <r>
          <rPr>
            <b/>
            <sz val="12"/>
            <color indexed="81"/>
            <rFont val="MS P ゴシック"/>
            <family val="3"/>
            <charset val="128"/>
          </rPr>
          <t>勤務した月について○を入力してください。</t>
        </r>
      </text>
    </comment>
    <comment ref="D7" authorId="0" shapeId="0" xr:uid="{00000000-0006-0000-0400-000003000000}">
      <text>
        <r>
          <rPr>
            <b/>
            <sz val="12"/>
            <color indexed="81"/>
            <rFont val="MS P ゴシック"/>
            <family val="3"/>
            <charset val="128"/>
          </rPr>
          <t>令和６年度までは保育士資格又は幼稚園教諭普通免許状保有のみで可。</t>
        </r>
      </text>
    </comment>
    <comment ref="E7" authorId="0" shapeId="0" xr:uid="{00000000-0006-0000-0400-000004000000}">
      <text>
        <r>
          <rPr>
            <b/>
            <sz val="12"/>
            <color indexed="81"/>
            <rFont val="MS P ゴシック"/>
            <family val="3"/>
            <charset val="128"/>
          </rPr>
          <t>令和６年度までは保育士資格を有していなくても可。</t>
        </r>
      </text>
    </comment>
    <comment ref="F7" authorId="0" shapeId="0" xr:uid="{00000000-0006-0000-0400-000005000000}">
      <text>
        <r>
          <rPr>
            <b/>
            <sz val="12"/>
            <color indexed="81"/>
            <rFont val="MS P ゴシック"/>
            <family val="3"/>
            <charset val="128"/>
          </rPr>
          <t>小学校教諭または養護教諭に係る普通免許状を有している指定研修修了者は京都市に対して事前の届出が必要です。
※令和６年度までの特例措置</t>
        </r>
      </text>
    </comment>
    <comment ref="D63" authorId="1" shapeId="0" xr:uid="{00000000-0006-0000-0400-000006000000}">
      <text>
        <r>
          <rPr>
            <b/>
            <sz val="12"/>
            <color indexed="81"/>
            <rFont val="MS P ゴシック"/>
            <family val="3"/>
            <charset val="128"/>
          </rPr>
          <t>乳児３名以下の場合は、以下の２要件を満たす認定こども園に限り、これらの職員を１人（常勤換算後）に限って保育士とみなすことができる。
①勤務経験が概ね３年に満たない看護師等については、子育て支援員研修の受講（又は直近の研修を受講予定）していること
②看護師等が保育士と合同の組・グループを編成し、原則として同一の乳児室など同一空間内で保育を行うこと</t>
        </r>
      </text>
    </comment>
    <comment ref="G63" authorId="0" shapeId="0" xr:uid="{00000000-0006-0000-0400-000007000000}">
      <text>
        <r>
          <rPr>
            <b/>
            <sz val="12"/>
            <color indexed="81"/>
            <rFont val="MS P ゴシック"/>
            <family val="3"/>
            <charset val="128"/>
          </rPr>
          <t>各月の</t>
        </r>
        <r>
          <rPr>
            <b/>
            <sz val="12"/>
            <color indexed="10"/>
            <rFont val="MS P ゴシック"/>
            <family val="3"/>
            <charset val="128"/>
          </rPr>
          <t>勤務時間数</t>
        </r>
        <r>
          <rPr>
            <b/>
            <sz val="12"/>
            <color indexed="81"/>
            <rFont val="MS P ゴシック"/>
            <family val="3"/>
            <charset val="128"/>
          </rPr>
          <t>を入力してください。
（常勤の場合、就業規則で定める常勤職員の１箇月の勤務時間数）</t>
        </r>
      </text>
    </comment>
    <comment ref="G73" authorId="2" shapeId="0" xr:uid="{B4DE72FF-2569-4693-807F-778466A895CC}">
      <text>
        <r>
          <rPr>
            <b/>
            <sz val="12"/>
            <color indexed="81"/>
            <rFont val="MS P ゴシック"/>
            <family val="3"/>
            <charset val="128"/>
          </rPr>
          <t>「注」が表示される場合
　表示される月の乳児の初日児童数が３名以下なので、保育士とみなす看護師等の勤務経験が概ね３年に満たない場合、子育て支援員研修を受講（又は直近の研修を受講予定）している必要があります。
　別途ご案内する、受講状況に関する所定の手続きをしてください。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Jyumpei Watanabe</author>
    <author>kyoto</author>
  </authors>
  <commentList>
    <comment ref="A4" authorId="0" shapeId="0" xr:uid="{237F2FB3-43CD-4C01-890C-83CADCE17115}">
      <text>
        <r>
          <rPr>
            <b/>
            <sz val="16"/>
            <color indexed="10"/>
            <rFont val="MS P ゴシック"/>
            <family val="3"/>
            <charset val="128"/>
          </rPr>
          <t>他の保育所又は社会福祉施設等と兼務</t>
        </r>
        <r>
          <rPr>
            <b/>
            <sz val="16"/>
            <color indexed="81"/>
            <rFont val="MS P ゴシック"/>
            <family val="3"/>
            <charset val="128"/>
          </rPr>
          <t xml:space="preserve">している常勤保育士は、
</t>
        </r>
        <r>
          <rPr>
            <b/>
            <sz val="16"/>
            <color indexed="10"/>
            <rFont val="MS P ゴシック"/>
            <family val="3"/>
            <charset val="128"/>
          </rPr>
          <t>本保育所の勤務時間数だけを水色網掛け箇所（Ｎ列～ＡＫ列）に直接入力</t>
        </r>
        <r>
          <rPr>
            <b/>
            <sz val="16"/>
            <color indexed="81"/>
            <rFont val="MS P ゴシック"/>
            <family val="3"/>
            <charset val="128"/>
          </rPr>
          <t>してください。
※</t>
        </r>
        <r>
          <rPr>
            <b/>
            <sz val="16"/>
            <color indexed="10"/>
            <rFont val="MS P ゴシック"/>
            <family val="3"/>
            <charset val="128"/>
          </rPr>
          <t>他の保育所又は社会福祉施設等の勤務時間は含まない</t>
        </r>
        <r>
          <rPr>
            <b/>
            <sz val="16"/>
            <color indexed="81"/>
            <rFont val="MS P ゴシック"/>
            <family val="3"/>
            <charset val="128"/>
          </rPr>
          <t>でください。</t>
        </r>
      </text>
    </comment>
    <comment ref="L5" authorId="1" shapeId="0" xr:uid="{00000000-0006-0000-0500-000001000000}">
      <text>
        <r>
          <rPr>
            <b/>
            <sz val="12"/>
            <color indexed="81"/>
            <rFont val="ＭＳ Ｐゴシック"/>
            <family val="3"/>
            <charset val="128"/>
          </rPr>
          <t>雇用契約等における1箇月あたりの勤務時間を入力してください。
変形労働時間を採用されている場合は、各月の勤務時間を直接入力してください。</t>
        </r>
      </text>
    </comment>
    <comment ref="L39" authorId="1" shapeId="0" xr:uid="{00000000-0006-0000-0500-000002000000}">
      <text>
        <r>
          <rPr>
            <b/>
            <sz val="12"/>
            <color indexed="81"/>
            <rFont val="ＭＳ Ｐゴシック"/>
            <family val="3"/>
            <charset val="128"/>
          </rPr>
          <t>目安：１６４～１７３時間程度
　例）就業規則において週40時間と規定されている場合
　　　40時間×52週（年間の週間数）÷12月（年間の月数）＝173時間（小数点第1位四捨五入）</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C6" authorId="0" shapeId="0" xr:uid="{00000000-0006-0000-0600-000001000000}">
      <text>
        <r>
          <rPr>
            <b/>
            <sz val="12"/>
            <color indexed="81"/>
            <rFont val="ＭＳ Ｐゴシック"/>
            <family val="3"/>
            <charset val="128"/>
          </rPr>
          <t>以前からの継続雇用の場合は，平成27年4月～と入力してください。</t>
        </r>
      </text>
    </comment>
    <comment ref="A30" authorId="0" shapeId="0" xr:uid="{00000000-0006-0000-0600-000002000000}">
      <text>
        <r>
          <rPr>
            <b/>
            <sz val="12"/>
            <color indexed="81"/>
            <rFont val="ＭＳ Ｐゴシック"/>
            <family val="3"/>
            <charset val="128"/>
          </rPr>
          <t>目安：１６４～１７３時間程度
　例）就業規則において週40時間と規定されている場合
　　　40時間×52週（年間の週間数）÷12月（年間の月数）＝173時間（小数点第1位四捨五入）</t>
        </r>
      </text>
    </comment>
  </commentList>
</comments>
</file>

<file path=xl/sharedStrings.xml><?xml version="1.0" encoding="utf-8"?>
<sst xmlns="http://schemas.openxmlformats.org/spreadsheetml/2006/main" count="1059" uniqueCount="343">
  <si>
    <t>３歳児</t>
    <rPh sb="1" eb="2">
      <t>サイ</t>
    </rPh>
    <rPh sb="2" eb="3">
      <t>ジ</t>
    </rPh>
    <phoneticPr fontId="2"/>
  </si>
  <si>
    <t>対象月</t>
    <rPh sb="0" eb="2">
      <t>タイショウ</t>
    </rPh>
    <rPh sb="2" eb="3">
      <t>ツキ</t>
    </rPh>
    <phoneticPr fontId="2"/>
  </si>
  <si>
    <t>５月</t>
    <rPh sb="1" eb="2">
      <t>ツキ</t>
    </rPh>
    <phoneticPr fontId="2"/>
  </si>
  <si>
    <t>６月</t>
    <rPh sb="1" eb="2">
      <t>ツキ</t>
    </rPh>
    <phoneticPr fontId="2"/>
  </si>
  <si>
    <t>７月</t>
    <rPh sb="1" eb="2">
      <t>ツキ</t>
    </rPh>
    <phoneticPr fontId="2"/>
  </si>
  <si>
    <t>８月</t>
    <rPh sb="1" eb="2">
      <t>ツキ</t>
    </rPh>
    <phoneticPr fontId="2"/>
  </si>
  <si>
    <t>９月</t>
    <rPh sb="1" eb="2">
      <t>ツキ</t>
    </rPh>
    <phoneticPr fontId="2"/>
  </si>
  <si>
    <t>１０月</t>
    <rPh sb="2" eb="3">
      <t>ツキ</t>
    </rPh>
    <phoneticPr fontId="2"/>
  </si>
  <si>
    <t>１１月</t>
    <rPh sb="2" eb="3">
      <t>ツキ</t>
    </rPh>
    <phoneticPr fontId="2"/>
  </si>
  <si>
    <t>１２月</t>
    <rPh sb="2" eb="3">
      <t>ツキ</t>
    </rPh>
    <phoneticPr fontId="2"/>
  </si>
  <si>
    <t>３月</t>
    <rPh sb="1" eb="2">
      <t>ツキ</t>
    </rPh>
    <phoneticPr fontId="2"/>
  </si>
  <si>
    <t>４月</t>
    <rPh sb="1" eb="2">
      <t>ツキ</t>
    </rPh>
    <phoneticPr fontId="2"/>
  </si>
  <si>
    <t>１月</t>
    <rPh sb="1" eb="2">
      <t>ツキ</t>
    </rPh>
    <phoneticPr fontId="2"/>
  </si>
  <si>
    <t>番号</t>
    <rPh sb="0" eb="2">
      <t>バンゴウ</t>
    </rPh>
    <phoneticPr fontId="2"/>
  </si>
  <si>
    <t>合計</t>
    <rPh sb="0" eb="1">
      <t>ゴウ</t>
    </rPh>
    <rPh sb="1" eb="2">
      <t>ケイ</t>
    </rPh>
    <phoneticPr fontId="2"/>
  </si>
  <si>
    <t>時間数合計（Ａ）</t>
    <rPh sb="0" eb="3">
      <t>ジカンスウ</t>
    </rPh>
    <rPh sb="3" eb="5">
      <t>ゴウケイ</t>
    </rPh>
    <phoneticPr fontId="2"/>
  </si>
  <si>
    <t>２月</t>
  </si>
  <si>
    <t>一時預かり事業</t>
    <rPh sb="0" eb="2">
      <t>イチジ</t>
    </rPh>
    <rPh sb="2" eb="3">
      <t>アズ</t>
    </rPh>
    <rPh sb="5" eb="7">
      <t>ジギョウ</t>
    </rPh>
    <phoneticPr fontId="2"/>
  </si>
  <si>
    <t>２歳児</t>
    <rPh sb="1" eb="3">
      <t>サイジ</t>
    </rPh>
    <phoneticPr fontId="2"/>
  </si>
  <si>
    <t>４歳児</t>
    <rPh sb="1" eb="3">
      <t>サイジ</t>
    </rPh>
    <phoneticPr fontId="2"/>
  </si>
  <si>
    <t>５歳児</t>
    <rPh sb="1" eb="3">
      <t>サイジ</t>
    </rPh>
    <phoneticPr fontId="2"/>
  </si>
  <si>
    <t>０歳児</t>
    <rPh sb="1" eb="3">
      <t>サイジ</t>
    </rPh>
    <phoneticPr fontId="2"/>
  </si>
  <si>
    <t>時間</t>
    <rPh sb="0" eb="2">
      <t>ジカン</t>
    </rPh>
    <phoneticPr fontId="2"/>
  </si>
  <si>
    <t>分</t>
    <rPh sb="0" eb="1">
      <t>ブン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</si>
  <si>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</si>
  <si>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</si>
  <si>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</si>
  <si>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</si>
  <si>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</si>
  <si>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</si>
  <si>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</si>
  <si>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</si>
  <si>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</si>
  <si>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</si>
  <si>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</si>
  <si>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</si>
  <si>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</si>
  <si>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</si>
  <si>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</si>
  <si>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</si>
  <si>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</si>
  <si>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</si>
  <si>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</si>
  <si>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</si>
  <si>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標準時間対応</t>
    <rPh sb="0" eb="2">
      <t>ヒョウジュン</t>
    </rPh>
    <rPh sb="2" eb="4">
      <t>ジカン</t>
    </rPh>
    <rPh sb="4" eb="6">
      <t>タイオウ</t>
    </rPh>
    <phoneticPr fontId="2"/>
  </si>
  <si>
    <t>過不足</t>
    <rPh sb="0" eb="3">
      <t>カブソク</t>
    </rPh>
    <phoneticPr fontId="2"/>
  </si>
  <si>
    <t>雇用期間</t>
    <rPh sb="0" eb="2">
      <t>コヨウ</t>
    </rPh>
    <rPh sb="2" eb="4">
      <t>キカン</t>
    </rPh>
    <phoneticPr fontId="2"/>
  </si>
  <si>
    <t>月</t>
    <rPh sb="0" eb="1">
      <t>ガツ</t>
    </rPh>
    <phoneticPr fontId="2"/>
  </si>
  <si>
    <t>～</t>
    <phoneticPr fontId="2"/>
  </si>
  <si>
    <t>月</t>
    <rPh sb="0" eb="1">
      <t>ツキ</t>
    </rPh>
    <phoneticPr fontId="2"/>
  </si>
  <si>
    <t>年</t>
    <rPh sb="0" eb="1">
      <t>ネン</t>
    </rPh>
    <phoneticPr fontId="2"/>
  </si>
  <si>
    <t>○</t>
    <phoneticPr fontId="2"/>
  </si>
  <si>
    <t>保育園名</t>
    <phoneticPr fontId="2"/>
  </si>
  <si>
    <t>※水色の部分は計算式が入っているため，入力できません。</t>
    <phoneticPr fontId="2"/>
  </si>
  <si>
    <t>【非常勤の保育士】</t>
    <phoneticPr fontId="2"/>
  </si>
  <si>
    <t>番号</t>
    <phoneticPr fontId="2"/>
  </si>
  <si>
    <t>保育士</t>
    <phoneticPr fontId="2"/>
  </si>
  <si>
    <t>雇用期間</t>
    <phoneticPr fontId="2"/>
  </si>
  <si>
    <t>1月あたりの平均勤務時間</t>
    <phoneticPr fontId="2"/>
  </si>
  <si>
    <t>時間</t>
    <phoneticPr fontId="2"/>
  </si>
  <si>
    <t>分</t>
    <phoneticPr fontId="2"/>
  </si>
  <si>
    <t>平成</t>
    <phoneticPr fontId="2"/>
  </si>
  <si>
    <t>年</t>
    <phoneticPr fontId="2"/>
  </si>
  <si>
    <t>月</t>
    <phoneticPr fontId="2"/>
  </si>
  <si>
    <t>時間数合計（Ａ）</t>
    <phoneticPr fontId="2"/>
  </si>
  <si>
    <t>就業規則で定める常勤職員の1ヶ月の労働時間数（Ｂ）</t>
    <phoneticPr fontId="2"/>
  </si>
  <si>
    <t>常勤者換算（Ａ／Ｂ）（小数点２位を切り捨て　例： 1.46⇒1.4）</t>
    <phoneticPr fontId="2"/>
  </si>
  <si>
    <t>(単位:人）</t>
    <rPh sb="1" eb="3">
      <t>タンイ</t>
    </rPh>
    <rPh sb="4" eb="5">
      <t>ニン</t>
    </rPh>
    <phoneticPr fontId="2"/>
  </si>
  <si>
    <t>他市町村児童がいる場合は「○」を入力してください。</t>
    <rPh sb="0" eb="1">
      <t>タ</t>
    </rPh>
    <rPh sb="1" eb="4">
      <t>シチョウソン</t>
    </rPh>
    <rPh sb="4" eb="6">
      <t>ジドウ</t>
    </rPh>
    <rPh sb="9" eb="11">
      <t>バアイ</t>
    </rPh>
    <rPh sb="16" eb="18">
      <t>ニュウリョク</t>
    </rPh>
    <phoneticPr fontId="2"/>
  </si>
  <si>
    <t>就業規則で定める常勤職員の1箇月の勤務時間数（Ｂ）</t>
    <rPh sb="0" eb="2">
      <t>シュウギョウ</t>
    </rPh>
    <rPh sb="2" eb="4">
      <t>キソク</t>
    </rPh>
    <rPh sb="5" eb="6">
      <t>サダ</t>
    </rPh>
    <rPh sb="8" eb="10">
      <t>ジョウキン</t>
    </rPh>
    <rPh sb="10" eb="12">
      <t>ショクイン</t>
    </rPh>
    <rPh sb="14" eb="15">
      <t>カ</t>
    </rPh>
    <rPh sb="15" eb="16">
      <t>ゲツ</t>
    </rPh>
    <rPh sb="17" eb="19">
      <t>キンム</t>
    </rPh>
    <rPh sb="19" eb="22">
      <t>ジカンスウ</t>
    </rPh>
    <phoneticPr fontId="2"/>
  </si>
  <si>
    <t>1箇月あたりの勤務時間</t>
    <rPh sb="1" eb="2">
      <t>カ</t>
    </rPh>
    <rPh sb="2" eb="3">
      <t>ガツ</t>
    </rPh>
    <rPh sb="7" eb="9">
      <t>キンム</t>
    </rPh>
    <rPh sb="9" eb="11">
      <t>ジカン</t>
    </rPh>
    <phoneticPr fontId="2"/>
  </si>
  <si>
    <t>勤　　務　　時　　間</t>
    <rPh sb="0" eb="1">
      <t>ツトム</t>
    </rPh>
    <rPh sb="3" eb="4">
      <t>ツトム</t>
    </rPh>
    <rPh sb="6" eb="7">
      <t>トキ</t>
    </rPh>
    <rPh sb="9" eb="10">
      <t>アイダ</t>
    </rPh>
    <phoneticPr fontId="2"/>
  </si>
  <si>
    <t>1号</t>
    <rPh sb="1" eb="2">
      <t>ゴウ</t>
    </rPh>
    <phoneticPr fontId="2"/>
  </si>
  <si>
    <t>2号</t>
    <rPh sb="1" eb="2">
      <t>ゴウ</t>
    </rPh>
    <phoneticPr fontId="2"/>
  </si>
  <si>
    <t>3号</t>
    <rPh sb="1" eb="2">
      <t>ゴウ</t>
    </rPh>
    <phoneticPr fontId="2"/>
  </si>
  <si>
    <t>満3歳児</t>
    <rPh sb="0" eb="1">
      <t>マン</t>
    </rPh>
    <rPh sb="2" eb="4">
      <t>サイジ</t>
    </rPh>
    <phoneticPr fontId="2"/>
  </si>
  <si>
    <t>②</t>
    <phoneticPr fontId="2"/>
  </si>
  <si>
    <t>③</t>
    <phoneticPr fontId="2"/>
  </si>
  <si>
    <t>①</t>
    <phoneticPr fontId="2"/>
  </si>
  <si>
    <t>④</t>
    <phoneticPr fontId="2"/>
  </si>
  <si>
    <t>4月</t>
    <rPh sb="1" eb="2">
      <t>ガツ</t>
    </rPh>
    <phoneticPr fontId="2"/>
  </si>
  <si>
    <t>支給認定区分</t>
    <rPh sb="0" eb="2">
      <t>シキュウ</t>
    </rPh>
    <rPh sb="2" eb="4">
      <t>ニンテイ</t>
    </rPh>
    <rPh sb="4" eb="6">
      <t>クブン</t>
    </rPh>
    <phoneticPr fontId="2"/>
  </si>
  <si>
    <t>5月</t>
    <phoneticPr fontId="2"/>
  </si>
  <si>
    <t>6月</t>
    <phoneticPr fontId="2"/>
  </si>
  <si>
    <t>7月</t>
    <phoneticPr fontId="2"/>
  </si>
  <si>
    <t>8月</t>
    <phoneticPr fontId="2"/>
  </si>
  <si>
    <t>9月</t>
    <phoneticPr fontId="2"/>
  </si>
  <si>
    <t>10月</t>
    <phoneticPr fontId="2"/>
  </si>
  <si>
    <t>11月</t>
    <phoneticPr fontId="2"/>
  </si>
  <si>
    <t>12月</t>
    <phoneticPr fontId="2"/>
  </si>
  <si>
    <t>1月</t>
    <phoneticPr fontId="2"/>
  </si>
  <si>
    <t>2月</t>
    <phoneticPr fontId="2"/>
  </si>
  <si>
    <t>3月</t>
    <phoneticPr fontId="2"/>
  </si>
  <si>
    <t>施設名</t>
    <rPh sb="0" eb="2">
      <t>シセツ</t>
    </rPh>
    <rPh sb="2" eb="3">
      <t>メイ</t>
    </rPh>
    <phoneticPr fontId="2"/>
  </si>
  <si>
    <t>教職員</t>
    <rPh sb="0" eb="3">
      <t>キョウショクイン</t>
    </rPh>
    <phoneticPr fontId="2"/>
  </si>
  <si>
    <t>チーム保育加配</t>
    <rPh sb="3" eb="5">
      <t>ホイク</t>
    </rPh>
    <rPh sb="5" eb="7">
      <t>カハイ</t>
    </rPh>
    <phoneticPr fontId="2"/>
  </si>
  <si>
    <t>主幹保育教諭等</t>
    <rPh sb="0" eb="2">
      <t>シュカン</t>
    </rPh>
    <rPh sb="2" eb="4">
      <t>ホイク</t>
    </rPh>
    <rPh sb="4" eb="6">
      <t>キョウユ</t>
    </rPh>
    <rPh sb="6" eb="7">
      <t>トウ</t>
    </rPh>
    <phoneticPr fontId="2"/>
  </si>
  <si>
    <t>当該施設に勤務する職員数
（各月初日時点）</t>
    <rPh sb="2" eb="4">
      <t>シセツ</t>
    </rPh>
    <rPh sb="18" eb="20">
      <t>ジテン</t>
    </rPh>
    <phoneticPr fontId="2"/>
  </si>
  <si>
    <t>専任</t>
    <rPh sb="0" eb="2">
      <t>センニン</t>
    </rPh>
    <phoneticPr fontId="2"/>
  </si>
  <si>
    <t>非専任</t>
    <rPh sb="0" eb="1">
      <t>ヒ</t>
    </rPh>
    <rPh sb="1" eb="3">
      <t>センニン</t>
    </rPh>
    <phoneticPr fontId="2"/>
  </si>
  <si>
    <t>非常勤</t>
    <rPh sb="0" eb="3">
      <t>ヒジョウキン</t>
    </rPh>
    <phoneticPr fontId="2"/>
  </si>
  <si>
    <t>教育補助者</t>
    <rPh sb="0" eb="2">
      <t>キョウイク</t>
    </rPh>
    <rPh sb="2" eb="5">
      <t>ホジョシャ</t>
    </rPh>
    <phoneticPr fontId="2"/>
  </si>
  <si>
    <t>常勤</t>
    <rPh sb="0" eb="2">
      <t>ジョウキン</t>
    </rPh>
    <phoneticPr fontId="2"/>
  </si>
  <si>
    <t>教育補助者のうち常勤換算後の数</t>
    <rPh sb="0" eb="2">
      <t>キョウイク</t>
    </rPh>
    <rPh sb="2" eb="5">
      <t>ホジョシャ</t>
    </rPh>
    <rPh sb="8" eb="10">
      <t>ジョウキン</t>
    </rPh>
    <rPh sb="10" eb="12">
      <t>カンサン</t>
    </rPh>
    <rPh sb="12" eb="13">
      <t>ゴ</t>
    </rPh>
    <rPh sb="14" eb="15">
      <t>カズ</t>
    </rPh>
    <phoneticPr fontId="2"/>
  </si>
  <si>
    <t>園長の兼務状況（非専任の場合は必要教職員数に+1される）</t>
    <rPh sb="0" eb="2">
      <t>エンチョウ</t>
    </rPh>
    <rPh sb="3" eb="5">
      <t>ケンム</t>
    </rPh>
    <rPh sb="5" eb="7">
      <t>ジョウキョウ</t>
    </rPh>
    <rPh sb="8" eb="9">
      <t>ヒ</t>
    </rPh>
    <rPh sb="9" eb="11">
      <t>センニン</t>
    </rPh>
    <rPh sb="12" eb="14">
      <t>バアイ</t>
    </rPh>
    <rPh sb="15" eb="17">
      <t>ヒツヨウ</t>
    </rPh>
    <rPh sb="17" eb="20">
      <t>キョウショクイン</t>
    </rPh>
    <rPh sb="20" eb="21">
      <t>スウ</t>
    </rPh>
    <phoneticPr fontId="2"/>
  </si>
  <si>
    <t>【非常勤の教育補助者】</t>
    <rPh sb="1" eb="4">
      <t>ヒジョウキン</t>
    </rPh>
    <rPh sb="5" eb="7">
      <t>キョウイク</t>
    </rPh>
    <rPh sb="7" eb="10">
      <t>ホジョシャ</t>
    </rPh>
    <phoneticPr fontId="2"/>
  </si>
  <si>
    <t>1歳児加配</t>
    <rPh sb="1" eb="3">
      <t>サイジ</t>
    </rPh>
    <rPh sb="3" eb="5">
      <t>カハイ</t>
    </rPh>
    <phoneticPr fontId="2"/>
  </si>
  <si>
    <t>１歳児
合計</t>
    <rPh sb="1" eb="3">
      <t>サイジ</t>
    </rPh>
    <rPh sb="4" eb="6">
      <t>ゴウケイ</t>
    </rPh>
    <phoneticPr fontId="2"/>
  </si>
  <si>
    <t>②</t>
  </si>
  <si>
    <t>④</t>
  </si>
  <si>
    <t>③</t>
  </si>
  <si>
    <t>①</t>
  </si>
  <si>
    <t>～</t>
    <phoneticPr fontId="2"/>
  </si>
  <si>
    <t>教職員等の合計（ただし教育補助者は⑦チーム保育加配数が上限）</t>
    <rPh sb="0" eb="3">
      <t>キョウショクイン</t>
    </rPh>
    <rPh sb="3" eb="4">
      <t>トウ</t>
    </rPh>
    <rPh sb="5" eb="6">
      <t>ゴウ</t>
    </rPh>
    <rPh sb="6" eb="7">
      <t>ケイ</t>
    </rPh>
    <rPh sb="11" eb="13">
      <t>キョウイク</t>
    </rPh>
    <rPh sb="13" eb="16">
      <t>ホジョシャ</t>
    </rPh>
    <rPh sb="21" eb="23">
      <t>ホイク</t>
    </rPh>
    <rPh sb="23" eb="25">
      <t>カハイ</t>
    </rPh>
    <rPh sb="25" eb="26">
      <t>スウ</t>
    </rPh>
    <rPh sb="27" eb="29">
      <t>ジョウゲン</t>
    </rPh>
    <phoneticPr fontId="2"/>
  </si>
  <si>
    <t>施設名</t>
    <rPh sb="0" eb="1">
      <t>シ</t>
    </rPh>
    <rPh sb="1" eb="2">
      <t>セツ</t>
    </rPh>
    <phoneticPr fontId="2"/>
  </si>
  <si>
    <t xml:space="preserve">
入所児童数　　　　　　　　　　　　　</t>
    <rPh sb="1" eb="3">
      <t>ニュウショ</t>
    </rPh>
    <rPh sb="3" eb="5">
      <t>ジドウ</t>
    </rPh>
    <rPh sb="5" eb="6">
      <t>スウ</t>
    </rPh>
    <phoneticPr fontId="2"/>
  </si>
  <si>
    <t>保育教諭
（氏名）</t>
    <rPh sb="0" eb="2">
      <t>ホイク</t>
    </rPh>
    <rPh sb="2" eb="4">
      <t>キョウユ</t>
    </rPh>
    <rPh sb="6" eb="8">
      <t>シメイ</t>
    </rPh>
    <phoneticPr fontId="2"/>
  </si>
  <si>
    <t>教育補助者
（氏名）</t>
    <rPh sb="0" eb="2">
      <t>キョウイク</t>
    </rPh>
    <rPh sb="2" eb="5">
      <t>ホジョシャ</t>
    </rPh>
    <rPh sb="7" eb="9">
      <t>シメイ</t>
    </rPh>
    <phoneticPr fontId="2"/>
  </si>
  <si>
    <t>保育士（氏名）</t>
    <rPh sb="0" eb="3">
      <t>ホイクシ</t>
    </rPh>
    <rPh sb="4" eb="6">
      <t>シメイ</t>
    </rPh>
    <phoneticPr fontId="2"/>
  </si>
  <si>
    <t>資格内容</t>
    <rPh sb="0" eb="2">
      <t>シカク</t>
    </rPh>
    <rPh sb="2" eb="4">
      <t>ナイヨウ</t>
    </rPh>
    <phoneticPr fontId="2"/>
  </si>
  <si>
    <t>勤　　務　　実　　績</t>
    <rPh sb="0" eb="1">
      <t>ツトム</t>
    </rPh>
    <rPh sb="3" eb="4">
      <t>ツトム</t>
    </rPh>
    <rPh sb="6" eb="7">
      <t>ジツ</t>
    </rPh>
    <rPh sb="9" eb="10">
      <t>セキ</t>
    </rPh>
    <phoneticPr fontId="2"/>
  </si>
  <si>
    <t>小学校教諭
又は養護教諭</t>
    <rPh sb="0" eb="3">
      <t>ショウガッコウ</t>
    </rPh>
    <rPh sb="3" eb="5">
      <t>キョウユ</t>
    </rPh>
    <rPh sb="6" eb="7">
      <t>マタ</t>
    </rPh>
    <rPh sb="8" eb="10">
      <t>ヨウゴ</t>
    </rPh>
    <rPh sb="10" eb="12">
      <t>キョウユ</t>
    </rPh>
    <phoneticPr fontId="2"/>
  </si>
  <si>
    <t>常勤職員数合計</t>
    <rPh sb="0" eb="2">
      <t>ジョウキン</t>
    </rPh>
    <rPh sb="2" eb="4">
      <t>ショクイン</t>
    </rPh>
    <rPh sb="4" eb="5">
      <t>スウ</t>
    </rPh>
    <rPh sb="5" eb="7">
      <t>ゴウケイ</t>
    </rPh>
    <phoneticPr fontId="2"/>
  </si>
  <si>
    <t>助保育教諭</t>
    <rPh sb="0" eb="1">
      <t>ジョ</t>
    </rPh>
    <rPh sb="1" eb="3">
      <t>ホイク</t>
    </rPh>
    <rPh sb="3" eb="5">
      <t>キョウユ</t>
    </rPh>
    <phoneticPr fontId="2"/>
  </si>
  <si>
    <t>施設名</t>
    <rPh sb="0" eb="1">
      <t>シ</t>
    </rPh>
    <rPh sb="1" eb="2">
      <t>セツ</t>
    </rPh>
    <rPh sb="2" eb="3">
      <t>メイ</t>
    </rPh>
    <phoneticPr fontId="2"/>
  </si>
  <si>
    <t>【保健師・看護師・准看護師】</t>
    <rPh sb="1" eb="3">
      <t>ホケン</t>
    </rPh>
    <rPh sb="3" eb="4">
      <t>シ</t>
    </rPh>
    <rPh sb="5" eb="7">
      <t>カンゴ</t>
    </rPh>
    <rPh sb="7" eb="8">
      <t>シ</t>
    </rPh>
    <rPh sb="9" eb="10">
      <t>ジュン</t>
    </rPh>
    <rPh sb="10" eb="12">
      <t>カンゴ</t>
    </rPh>
    <rPh sb="12" eb="13">
      <t>シ</t>
    </rPh>
    <phoneticPr fontId="2"/>
  </si>
  <si>
    <t>氏　名</t>
    <rPh sb="0" eb="1">
      <t>シ</t>
    </rPh>
    <rPh sb="2" eb="3">
      <t>メイ</t>
    </rPh>
    <phoneticPr fontId="2"/>
  </si>
  <si>
    <t>就業規則で定める常勤職員の１箇月の勤務時間数</t>
    <rPh sb="0" eb="2">
      <t>シュウギョウ</t>
    </rPh>
    <rPh sb="2" eb="4">
      <t>キソク</t>
    </rPh>
    <rPh sb="5" eb="6">
      <t>サダ</t>
    </rPh>
    <rPh sb="8" eb="10">
      <t>ジョウキン</t>
    </rPh>
    <rPh sb="10" eb="12">
      <t>ショクイン</t>
    </rPh>
    <rPh sb="14" eb="15">
      <t>カ</t>
    </rPh>
    <rPh sb="15" eb="16">
      <t>ゲツ</t>
    </rPh>
    <rPh sb="17" eb="19">
      <t>キンム</t>
    </rPh>
    <rPh sb="19" eb="21">
      <t>ジカン</t>
    </rPh>
    <rPh sb="21" eb="22">
      <t>スウ</t>
    </rPh>
    <phoneticPr fontId="2"/>
  </si>
  <si>
    <t>保健師</t>
    <rPh sb="0" eb="2">
      <t>ホケン</t>
    </rPh>
    <rPh sb="2" eb="3">
      <t>シ</t>
    </rPh>
    <phoneticPr fontId="2"/>
  </si>
  <si>
    <t>看護師</t>
    <rPh sb="0" eb="2">
      <t>カンゴ</t>
    </rPh>
    <rPh sb="2" eb="3">
      <t>シ</t>
    </rPh>
    <phoneticPr fontId="2"/>
  </si>
  <si>
    <t>准看護師</t>
    <rPh sb="0" eb="1">
      <t>ジュン</t>
    </rPh>
    <rPh sb="1" eb="3">
      <t>カンゴ</t>
    </rPh>
    <rPh sb="3" eb="4">
      <t>シ</t>
    </rPh>
    <phoneticPr fontId="2"/>
  </si>
  <si>
    <t>職員数合計</t>
    <rPh sb="0" eb="2">
      <t>ショクイン</t>
    </rPh>
    <rPh sb="2" eb="3">
      <t>スウ</t>
    </rPh>
    <rPh sb="3" eb="4">
      <t>ゴウ</t>
    </rPh>
    <rPh sb="4" eb="5">
      <t>ケイ</t>
    </rPh>
    <phoneticPr fontId="2"/>
  </si>
  <si>
    <t>学級編制調整加配加算</t>
    <rPh sb="0" eb="2">
      <t>ガッキュウ</t>
    </rPh>
    <rPh sb="2" eb="4">
      <t>ヘンセイ</t>
    </rPh>
    <rPh sb="4" eb="6">
      <t>チョウセイ</t>
    </rPh>
    <rPh sb="6" eb="8">
      <t>カハイ</t>
    </rPh>
    <rPh sb="8" eb="10">
      <t>カサン</t>
    </rPh>
    <phoneticPr fontId="2"/>
  </si>
  <si>
    <t>（４桁コード）</t>
    <rPh sb="2" eb="3">
      <t>ケタ</t>
    </rPh>
    <phoneticPr fontId="2"/>
  </si>
  <si>
    <t>（4桁コード）</t>
    <rPh sb="2" eb="3">
      <t>ケタ</t>
    </rPh>
    <phoneticPr fontId="2"/>
  </si>
  <si>
    <t>4桁コード</t>
    <rPh sb="1" eb="2">
      <t>ケタ</t>
    </rPh>
    <phoneticPr fontId="2"/>
  </si>
  <si>
    <t>必要保育士数</t>
    <rPh sb="0" eb="2">
      <t>ヒツヨウ</t>
    </rPh>
    <rPh sb="2" eb="5">
      <t>ホイクシ</t>
    </rPh>
    <rPh sb="5" eb="6">
      <t>スウ</t>
    </rPh>
    <phoneticPr fontId="2"/>
  </si>
  <si>
    <t>常勤換算</t>
    <rPh sb="0" eb="2">
      <t>ジョウキン</t>
    </rPh>
    <rPh sb="2" eb="4">
      <t>カンサン</t>
    </rPh>
    <phoneticPr fontId="2"/>
  </si>
  <si>
    <t>保健師・看護師</t>
    <rPh sb="0" eb="3">
      <t>ホケンシ</t>
    </rPh>
    <rPh sb="4" eb="7">
      <t>カンゴシ</t>
    </rPh>
    <phoneticPr fontId="2"/>
  </si>
  <si>
    <t>教育補助者非常勤</t>
    <rPh sb="0" eb="2">
      <t>キョウイク</t>
    </rPh>
    <rPh sb="2" eb="5">
      <t>ホジョシャ</t>
    </rPh>
    <rPh sb="5" eb="8">
      <t>ヒジョウキン</t>
    </rPh>
    <phoneticPr fontId="2"/>
  </si>
  <si>
    <t>-</t>
    <phoneticPr fontId="2"/>
  </si>
  <si>
    <t>過不足（4月）</t>
    <rPh sb="0" eb="3">
      <t>カブソク</t>
    </rPh>
    <rPh sb="5" eb="6">
      <t>ガツ</t>
    </rPh>
    <phoneticPr fontId="2"/>
  </si>
  <si>
    <t>過不足（5月）</t>
    <rPh sb="0" eb="3">
      <t>カブソク</t>
    </rPh>
    <rPh sb="5" eb="6">
      <t>ガツ</t>
    </rPh>
    <phoneticPr fontId="2"/>
  </si>
  <si>
    <t>過不足（6月）</t>
    <rPh sb="0" eb="3">
      <t>カブソク</t>
    </rPh>
    <rPh sb="5" eb="6">
      <t>ガツ</t>
    </rPh>
    <phoneticPr fontId="2"/>
  </si>
  <si>
    <t>過不足（7月）</t>
    <rPh sb="0" eb="3">
      <t>カブソク</t>
    </rPh>
    <rPh sb="5" eb="6">
      <t>ガツ</t>
    </rPh>
    <phoneticPr fontId="2"/>
  </si>
  <si>
    <t>過不足（8月）</t>
    <rPh sb="0" eb="3">
      <t>カブソク</t>
    </rPh>
    <rPh sb="5" eb="6">
      <t>ガツ</t>
    </rPh>
    <phoneticPr fontId="2"/>
  </si>
  <si>
    <t>過不足（9月）</t>
    <rPh sb="0" eb="3">
      <t>カブソク</t>
    </rPh>
    <rPh sb="5" eb="6">
      <t>ガツ</t>
    </rPh>
    <phoneticPr fontId="2"/>
  </si>
  <si>
    <t>過不足（10月）</t>
    <rPh sb="0" eb="3">
      <t>カブソク</t>
    </rPh>
    <rPh sb="6" eb="7">
      <t>ガツ</t>
    </rPh>
    <phoneticPr fontId="2"/>
  </si>
  <si>
    <t>過不足（11月）</t>
    <rPh sb="0" eb="3">
      <t>カブソク</t>
    </rPh>
    <rPh sb="6" eb="7">
      <t>ガツ</t>
    </rPh>
    <phoneticPr fontId="2"/>
  </si>
  <si>
    <t>過不足（12月）</t>
    <rPh sb="0" eb="3">
      <t>カブソク</t>
    </rPh>
    <rPh sb="6" eb="7">
      <t>ガツ</t>
    </rPh>
    <phoneticPr fontId="2"/>
  </si>
  <si>
    <t>過不足（1月）</t>
    <rPh sb="0" eb="3">
      <t>カブソク</t>
    </rPh>
    <rPh sb="5" eb="6">
      <t>ガツ</t>
    </rPh>
    <phoneticPr fontId="2"/>
  </si>
  <si>
    <t>過不足（2月）</t>
    <rPh sb="0" eb="3">
      <t>カブソク</t>
    </rPh>
    <rPh sb="5" eb="6">
      <t>ガツ</t>
    </rPh>
    <phoneticPr fontId="2"/>
  </si>
  <si>
    <t>過不足（3月）</t>
    <rPh sb="0" eb="3">
      <t>カブソク</t>
    </rPh>
    <rPh sb="5" eb="6">
      <t>ガツ</t>
    </rPh>
    <phoneticPr fontId="2"/>
  </si>
  <si>
    <t>うち1歳児加配対象児童数</t>
    <rPh sb="3" eb="5">
      <t>サイジ</t>
    </rPh>
    <rPh sb="5" eb="7">
      <t>カハイ</t>
    </rPh>
    <rPh sb="7" eb="9">
      <t>タイショウ</t>
    </rPh>
    <rPh sb="9" eb="11">
      <t>ジドウ</t>
    </rPh>
    <rPh sb="11" eb="12">
      <t>スウ</t>
    </rPh>
    <phoneticPr fontId="2"/>
  </si>
  <si>
    <t>２・３号</t>
    <rPh sb="3" eb="4">
      <t>ゴウ</t>
    </rPh>
    <phoneticPr fontId="2"/>
  </si>
  <si>
    <t>国制度給付費における加算</t>
    <phoneticPr fontId="2"/>
  </si>
  <si>
    <t>標準保育時間対応</t>
    <rPh sb="0" eb="2">
      <t>ヒョウジュン</t>
    </rPh>
    <rPh sb="2" eb="4">
      <t>ホイク</t>
    </rPh>
    <rPh sb="4" eb="6">
      <t>ジカン</t>
    </rPh>
    <rPh sb="6" eb="8">
      <t>タイオウ</t>
    </rPh>
    <phoneticPr fontId="2"/>
  </si>
  <si>
    <t>標準対応休憩保育士</t>
    <rPh sb="0" eb="2">
      <t>ヒョウジュン</t>
    </rPh>
    <rPh sb="2" eb="4">
      <t>タイオウ</t>
    </rPh>
    <rPh sb="4" eb="6">
      <t>キュウケイ</t>
    </rPh>
    <rPh sb="6" eb="8">
      <t>ホイク</t>
    </rPh>
    <rPh sb="8" eb="9">
      <t>シ</t>
    </rPh>
    <phoneticPr fontId="2"/>
  </si>
  <si>
    <t>0歳児</t>
    <rPh sb="1" eb="3">
      <t>サイジ</t>
    </rPh>
    <phoneticPr fontId="2"/>
  </si>
  <si>
    <t>1歳児</t>
    <rPh sb="1" eb="3">
      <t>サイジ</t>
    </rPh>
    <phoneticPr fontId="2"/>
  </si>
  <si>
    <t>2歳児</t>
    <rPh sb="1" eb="3">
      <t>サイジ</t>
    </rPh>
    <phoneticPr fontId="2"/>
  </si>
  <si>
    <t>3歳児</t>
    <rPh sb="1" eb="3">
      <t>サイジ</t>
    </rPh>
    <phoneticPr fontId="2"/>
  </si>
  <si>
    <t>4歳児</t>
    <rPh sb="1" eb="3">
      <t>サイジ</t>
    </rPh>
    <phoneticPr fontId="2"/>
  </si>
  <si>
    <t>5歳児</t>
    <rPh sb="1" eb="3">
      <t>サイジ</t>
    </rPh>
    <phoneticPr fontId="2"/>
  </si>
  <si>
    <t>8.5時間</t>
    <rPh sb="3" eb="5">
      <t>ジカン</t>
    </rPh>
    <phoneticPr fontId="2"/>
  </si>
  <si>
    <t>9時間</t>
    <rPh sb="1" eb="3">
      <t>ジカン</t>
    </rPh>
    <phoneticPr fontId="2"/>
  </si>
  <si>
    <t>9.5時間</t>
    <rPh sb="3" eb="5">
      <t>ジカン</t>
    </rPh>
    <phoneticPr fontId="2"/>
  </si>
  <si>
    <t>10時間</t>
    <rPh sb="2" eb="4">
      <t>ジカン</t>
    </rPh>
    <phoneticPr fontId="2"/>
  </si>
  <si>
    <t>10.5時間</t>
    <rPh sb="4" eb="6">
      <t>ジカン</t>
    </rPh>
    <phoneticPr fontId="2"/>
  </si>
  <si>
    <t>11時間</t>
    <rPh sb="2" eb="4">
      <t>ジカン</t>
    </rPh>
    <phoneticPr fontId="2"/>
  </si>
  <si>
    <t>計</t>
    <rPh sb="0" eb="1">
      <t>ケイ</t>
    </rPh>
    <phoneticPr fontId="2"/>
  </si>
  <si>
    <t>必要職員数</t>
    <rPh sb="0" eb="5">
      <t>ヒツヨウショクインスウ</t>
    </rPh>
    <phoneticPr fontId="2"/>
  </si>
  <si>
    <t>利用人数</t>
    <rPh sb="0" eb="2">
      <t>リヨウ</t>
    </rPh>
    <rPh sb="2" eb="4">
      <t>ニンズウ</t>
    </rPh>
    <phoneticPr fontId="2"/>
  </si>
  <si>
    <t>割合</t>
    <rPh sb="0" eb="2">
      <t>ワリアイ</t>
    </rPh>
    <phoneticPr fontId="2"/>
  </si>
  <si>
    <t>５月</t>
  </si>
  <si>
    <t>６月</t>
  </si>
  <si>
    <t>７月</t>
  </si>
  <si>
    <t>８月</t>
  </si>
  <si>
    <t>９月</t>
  </si>
  <si>
    <t>１０月</t>
  </si>
  <si>
    <t>１１月</t>
  </si>
  <si>
    <t>１２月</t>
  </si>
  <si>
    <t>１月</t>
  </si>
  <si>
    <t>３月</t>
  </si>
  <si>
    <t>平均</t>
    <rPh sb="0" eb="2">
      <t>ヘイキン</t>
    </rPh>
    <phoneticPr fontId="2"/>
  </si>
  <si>
    <t>本市独自事業実施に要する保育士等数</t>
    <rPh sb="0" eb="2">
      <t>ホンシ</t>
    </rPh>
    <rPh sb="2" eb="4">
      <t>ドクジ</t>
    </rPh>
    <phoneticPr fontId="2"/>
  </si>
  <si>
    <t>４桁コード</t>
    <rPh sb="1" eb="2">
      <t>ケタ</t>
    </rPh>
    <phoneticPr fontId="2"/>
  </si>
  <si>
    <t>国基準＋
条例基準</t>
    <rPh sb="0" eb="1">
      <t>クニ</t>
    </rPh>
    <rPh sb="1" eb="3">
      <t>キジュン</t>
    </rPh>
    <rPh sb="5" eb="7">
      <t>ジョウレイ</t>
    </rPh>
    <rPh sb="7" eb="9">
      <t>キジュン</t>
    </rPh>
    <phoneticPr fontId="2"/>
  </si>
  <si>
    <t>障害児</t>
    <rPh sb="0" eb="2">
      <t>ショウガイ</t>
    </rPh>
    <rPh sb="2" eb="3">
      <t>ジ</t>
    </rPh>
    <phoneticPr fontId="2"/>
  </si>
  <si>
    <t>１歳児</t>
    <rPh sb="1" eb="3">
      <t>サイジ</t>
    </rPh>
    <phoneticPr fontId="2"/>
  </si>
  <si>
    <t>休憩対応</t>
    <rPh sb="0" eb="2">
      <t>キュウケイ</t>
    </rPh>
    <rPh sb="2" eb="4">
      <t>タイオウ</t>
    </rPh>
    <phoneticPr fontId="2"/>
  </si>
  <si>
    <t>標準時間休憩</t>
    <rPh sb="0" eb="2">
      <t>ヒョウジュン</t>
    </rPh>
    <rPh sb="2" eb="4">
      <t>ジカン</t>
    </rPh>
    <rPh sb="4" eb="6">
      <t>キュウケイ</t>
    </rPh>
    <phoneticPr fontId="2"/>
  </si>
  <si>
    <t>４月</t>
    <rPh sb="1" eb="2">
      <t>ガツ</t>
    </rPh>
    <phoneticPr fontId="2"/>
  </si>
  <si>
    <t>５月</t>
    <rPh sb="1" eb="2">
      <t>ガツ</t>
    </rPh>
    <phoneticPr fontId="2"/>
  </si>
  <si>
    <t>６月</t>
    <rPh sb="1" eb="2">
      <t>ガツ</t>
    </rPh>
    <phoneticPr fontId="2"/>
  </si>
  <si>
    <t>Ａ</t>
    <phoneticPr fontId="2"/>
  </si>
  <si>
    <t>Ｂ</t>
    <phoneticPr fontId="2"/>
  </si>
  <si>
    <t>Ｃ</t>
    <phoneticPr fontId="2"/>
  </si>
  <si>
    <t>認定別</t>
    <rPh sb="0" eb="2">
      <t>ニンテイ</t>
    </rPh>
    <rPh sb="2" eb="3">
      <t>ベツ</t>
    </rPh>
    <phoneticPr fontId="2"/>
  </si>
  <si>
    <t>0,1歳児の標準時間利用児の有無</t>
    <rPh sb="3" eb="4">
      <t>サイ</t>
    </rPh>
    <rPh sb="4" eb="5">
      <t>ジ</t>
    </rPh>
    <rPh sb="6" eb="8">
      <t>ヒョウジュン</t>
    </rPh>
    <rPh sb="8" eb="10">
      <t>ジカン</t>
    </rPh>
    <rPh sb="10" eb="12">
      <t>リヨウ</t>
    </rPh>
    <rPh sb="12" eb="13">
      <t>ジ</t>
    </rPh>
    <rPh sb="14" eb="16">
      <t>ウム</t>
    </rPh>
    <phoneticPr fontId="2"/>
  </si>
  <si>
    <t>標準時間利用児童の人数</t>
    <rPh sb="0" eb="2">
      <t>ヒョウジュン</t>
    </rPh>
    <rPh sb="2" eb="4">
      <t>ジカン</t>
    </rPh>
    <rPh sb="4" eb="6">
      <t>リヨウ</t>
    </rPh>
    <rPh sb="6" eb="8">
      <t>ジドウ</t>
    </rPh>
    <rPh sb="9" eb="11">
      <t>ニンズウ</t>
    </rPh>
    <phoneticPr fontId="2"/>
  </si>
  <si>
    <r>
      <rPr>
        <b/>
        <u/>
        <sz val="12"/>
        <rFont val="ＭＳ Ｐゴシック"/>
        <family val="3"/>
        <charset val="128"/>
      </rPr>
      <t>２・３号認定</t>
    </r>
    <r>
      <rPr>
        <sz val="12"/>
        <rFont val="ＭＳ Ｐゴシック"/>
        <family val="3"/>
        <charset val="128"/>
      </rPr>
      <t>の児童について入力してください。（1号認定こどもは入力しないこと）</t>
    </r>
    <rPh sb="3" eb="4">
      <t>ゴウ</t>
    </rPh>
    <rPh sb="4" eb="6">
      <t>ニンテイ</t>
    </rPh>
    <rPh sb="7" eb="9">
      <t>ジドウ</t>
    </rPh>
    <rPh sb="13" eb="15">
      <t>ニュウリョク</t>
    </rPh>
    <rPh sb="24" eb="25">
      <t>ゴウ</t>
    </rPh>
    <rPh sb="25" eb="27">
      <t>ニンテイ</t>
    </rPh>
    <rPh sb="31" eb="33">
      <t>ニュウリョク</t>
    </rPh>
    <phoneticPr fontId="2"/>
  </si>
  <si>
    <t>様式ver.</t>
    <rPh sb="0" eb="2">
      <t>ヨウシキ</t>
    </rPh>
    <phoneticPr fontId="30"/>
  </si>
  <si>
    <t>年度平均</t>
    <rPh sb="0" eb="2">
      <t>ネンド</t>
    </rPh>
    <rPh sb="2" eb="4">
      <t>ヘイキン</t>
    </rPh>
    <phoneticPr fontId="2"/>
  </si>
  <si>
    <t>＜新補助集計用＞</t>
    <rPh sb="1" eb="2">
      <t>シン</t>
    </rPh>
    <rPh sb="2" eb="4">
      <t>ホジョ</t>
    </rPh>
    <rPh sb="4" eb="6">
      <t>シュウケイ</t>
    </rPh>
    <rPh sb="6" eb="7">
      <t>ヨウ</t>
    </rPh>
    <phoneticPr fontId="2"/>
  </si>
  <si>
    <t>＜条例基準集計用＞</t>
    <rPh sb="1" eb="3">
      <t>ジョウレイ</t>
    </rPh>
    <rPh sb="3" eb="5">
      <t>キジュン</t>
    </rPh>
    <rPh sb="5" eb="7">
      <t>シュウケイ</t>
    </rPh>
    <rPh sb="7" eb="8">
      <t>ヨウ</t>
    </rPh>
    <phoneticPr fontId="2"/>
  </si>
  <si>
    <t>必要職員数
【市基準】</t>
    <rPh sb="0" eb="2">
      <t>ヒツヨウ</t>
    </rPh>
    <rPh sb="2" eb="5">
      <t>ショクインスウ</t>
    </rPh>
    <phoneticPr fontId="2"/>
  </si>
  <si>
    <t>2号・3号の利用定員が90人以下の場合「１」</t>
    <rPh sb="1" eb="2">
      <t>ゴウ</t>
    </rPh>
    <rPh sb="4" eb="5">
      <t>ゴウ</t>
    </rPh>
    <rPh sb="13" eb="14">
      <t>ニン</t>
    </rPh>
    <rPh sb="14" eb="16">
      <t>イカ</t>
    </rPh>
    <rPh sb="17" eb="19">
      <t>バアイ</t>
    </rPh>
    <phoneticPr fontId="2"/>
  </si>
  <si>
    <t>利用定員</t>
    <phoneticPr fontId="2"/>
  </si>
  <si>
    <t>平均</t>
    <rPh sb="0" eb="2">
      <t>ヘイキン</t>
    </rPh>
    <phoneticPr fontId="1"/>
  </si>
  <si>
    <t>補助算定時
の職員数
（※２）</t>
    <rPh sb="0" eb="2">
      <t>ホジョ</t>
    </rPh>
    <rPh sb="2" eb="4">
      <t>サンテイ</t>
    </rPh>
    <rPh sb="4" eb="5">
      <t>ジ</t>
    </rPh>
    <rPh sb="7" eb="9">
      <t>ショクイン</t>
    </rPh>
    <rPh sb="9" eb="10">
      <t>スウ</t>
    </rPh>
    <phoneticPr fontId="2"/>
  </si>
  <si>
    <r>
      <t xml:space="preserve">各月初日入所児童数
</t>
    </r>
    <r>
      <rPr>
        <b/>
        <sz val="10"/>
        <color indexed="10"/>
        <rFont val="ＭＳ Ｐゴシック"/>
        <family val="3"/>
        <charset val="128"/>
      </rPr>
      <t>（利用定員内外及び他市町村児童を含む。私的契約児は含まない。）</t>
    </r>
    <rPh sb="0" eb="2">
      <t>カクツキ</t>
    </rPh>
    <rPh sb="2" eb="4">
      <t>ショニチ</t>
    </rPh>
    <rPh sb="4" eb="6">
      <t>ニュウショ</t>
    </rPh>
    <rPh sb="6" eb="9">
      <t>ジドウスウ</t>
    </rPh>
    <rPh sb="15" eb="17">
      <t>ナイガイ</t>
    </rPh>
    <rPh sb="17" eb="18">
      <t>オヨ</t>
    </rPh>
    <rPh sb="19" eb="20">
      <t>タ</t>
    </rPh>
    <rPh sb="20" eb="23">
      <t>シチョウソン</t>
    </rPh>
    <rPh sb="23" eb="25">
      <t>ジドウ</t>
    </rPh>
    <rPh sb="26" eb="27">
      <t>フク</t>
    </rPh>
    <rPh sb="29" eb="31">
      <t>シテキ</t>
    </rPh>
    <rPh sb="31" eb="33">
      <t>ケイヤク</t>
    </rPh>
    <rPh sb="33" eb="34">
      <t>ジ</t>
    </rPh>
    <rPh sb="35" eb="36">
      <t>フク</t>
    </rPh>
    <phoneticPr fontId="2"/>
  </si>
  <si>
    <t>常勤換算後
実配置数
ア</t>
    <rPh sb="0" eb="2">
      <t>ジョウキン</t>
    </rPh>
    <rPh sb="2" eb="4">
      <t>カンサン</t>
    </rPh>
    <rPh sb="4" eb="5">
      <t>ゴ</t>
    </rPh>
    <rPh sb="6" eb="7">
      <t>ジツ</t>
    </rPh>
    <rPh sb="7" eb="9">
      <t>ハイチ</t>
    </rPh>
    <rPh sb="9" eb="10">
      <t>スウ</t>
    </rPh>
    <phoneticPr fontId="2"/>
  </si>
  <si>
    <t>(給付関係）</t>
    <rPh sb="1" eb="5">
      <t>キュウフカンケイ</t>
    </rPh>
    <phoneticPr fontId="2"/>
  </si>
  <si>
    <t>１号
児童分</t>
    <rPh sb="1" eb="2">
      <t>ゴウ</t>
    </rPh>
    <rPh sb="3" eb="5">
      <t>ジドウ</t>
    </rPh>
    <rPh sb="5" eb="6">
      <t>ブン</t>
    </rPh>
    <phoneticPr fontId="2"/>
  </si>
  <si>
    <t>２・３号
児童分</t>
    <phoneticPr fontId="2"/>
  </si>
  <si>
    <t>障害児加配</t>
    <rPh sb="0" eb="3">
      <t>ショウガイジ</t>
    </rPh>
    <rPh sb="3" eb="5">
      <t>カハイ</t>
    </rPh>
    <phoneticPr fontId="2"/>
  </si>
  <si>
    <t>１号分</t>
    <phoneticPr fontId="2"/>
  </si>
  <si>
    <t>２・３号分</t>
    <phoneticPr fontId="2"/>
  </si>
  <si>
    <t>⑤</t>
  </si>
  <si>
    <t>⑥</t>
  </si>
  <si>
    <t>⑦</t>
    <phoneticPr fontId="2"/>
  </si>
  <si>
    <t>⑧</t>
    <phoneticPr fontId="2"/>
  </si>
  <si>
    <t>１号分</t>
    <rPh sb="1" eb="2">
      <t>ゴウ</t>
    </rPh>
    <rPh sb="2" eb="3">
      <t>ブン</t>
    </rPh>
    <phoneticPr fontId="2"/>
  </si>
  <si>
    <t>２・３号分</t>
    <rPh sb="3" eb="4">
      <t>ゴウ</t>
    </rPh>
    <rPh sb="4" eb="5">
      <t>ブン</t>
    </rPh>
    <phoneticPr fontId="2"/>
  </si>
  <si>
    <t>⑨</t>
    <phoneticPr fontId="2"/>
  </si>
  <si>
    <t>⑩</t>
    <phoneticPr fontId="2"/>
  </si>
  <si>
    <t>③+⑤</t>
    <phoneticPr fontId="2"/>
  </si>
  <si>
    <t>③+⑤+⑥</t>
    <phoneticPr fontId="2"/>
  </si>
  <si>
    <t>③+⑤+⑥+⑦</t>
    <phoneticPr fontId="2"/>
  </si>
  <si>
    <t>③+⑤+⑥+⑦+⑧</t>
    <phoneticPr fontId="2"/>
  </si>
  <si>
    <t>判定（保育士等分）</t>
    <phoneticPr fontId="2"/>
  </si>
  <si>
    <t>最大配置数</t>
    <rPh sb="0" eb="5">
      <t>サイダイハイチスウ</t>
    </rPh>
    <phoneticPr fontId="2"/>
  </si>
  <si>
    <t>引用値</t>
    <phoneticPr fontId="2"/>
  </si>
  <si>
    <t>補助算定時の職員数（保育士等分）</t>
    <rPh sb="0" eb="2">
      <t>ホジョ</t>
    </rPh>
    <rPh sb="2" eb="4">
      <t>サンテイ</t>
    </rPh>
    <rPh sb="4" eb="5">
      <t>ジ</t>
    </rPh>
    <rPh sb="6" eb="8">
      <t>ショクイン</t>
    </rPh>
    <rPh sb="8" eb="9">
      <t>スウ</t>
    </rPh>
    <rPh sb="10" eb="13">
      <t>ホイクシ</t>
    </rPh>
    <rPh sb="13" eb="14">
      <t>トウ</t>
    </rPh>
    <rPh sb="14" eb="15">
      <t>ブン</t>
    </rPh>
    <phoneticPr fontId="2"/>
  </si>
  <si>
    <t>利用定員</t>
    <rPh sb="0" eb="2">
      <t>リヨウ</t>
    </rPh>
    <rPh sb="2" eb="4">
      <t>テイイン</t>
    </rPh>
    <phoneticPr fontId="2"/>
  </si>
  <si>
    <t>０歳・標準</t>
    <rPh sb="1" eb="2">
      <t>サイ</t>
    </rPh>
    <rPh sb="3" eb="5">
      <t>ヒョウジュン</t>
    </rPh>
    <phoneticPr fontId="2"/>
  </si>
  <si>
    <t>１歳・標準</t>
    <rPh sb="1" eb="2">
      <t>サイ</t>
    </rPh>
    <rPh sb="3" eb="5">
      <t>ヒョウジュン</t>
    </rPh>
    <phoneticPr fontId="2"/>
  </si>
  <si>
    <t>２歳・標準</t>
    <rPh sb="1" eb="2">
      <t>サイ</t>
    </rPh>
    <rPh sb="3" eb="5">
      <t>ヒョウジュン</t>
    </rPh>
    <phoneticPr fontId="2"/>
  </si>
  <si>
    <t>３歳・標準</t>
    <rPh sb="1" eb="2">
      <t>サイ</t>
    </rPh>
    <rPh sb="3" eb="5">
      <t>ヒョウジュン</t>
    </rPh>
    <phoneticPr fontId="2"/>
  </si>
  <si>
    <t>４歳・標準</t>
    <rPh sb="1" eb="2">
      <t>サイ</t>
    </rPh>
    <rPh sb="3" eb="5">
      <t>ヒョウジュン</t>
    </rPh>
    <phoneticPr fontId="2"/>
  </si>
  <si>
    <t>５歳・標準</t>
    <rPh sb="1" eb="2">
      <t>サイ</t>
    </rPh>
    <rPh sb="3" eb="5">
      <t>ヒョウジュン</t>
    </rPh>
    <phoneticPr fontId="2"/>
  </si>
  <si>
    <t>０歳・短</t>
    <rPh sb="1" eb="2">
      <t>サイ</t>
    </rPh>
    <rPh sb="3" eb="4">
      <t>タン</t>
    </rPh>
    <phoneticPr fontId="2"/>
  </si>
  <si>
    <t>１歳・短</t>
    <rPh sb="1" eb="2">
      <t>サイ</t>
    </rPh>
    <rPh sb="3" eb="4">
      <t>タン</t>
    </rPh>
    <phoneticPr fontId="2"/>
  </si>
  <si>
    <t>２歳・短</t>
    <rPh sb="1" eb="2">
      <t>サイ</t>
    </rPh>
    <rPh sb="3" eb="4">
      <t>タン</t>
    </rPh>
    <phoneticPr fontId="2"/>
  </si>
  <si>
    <t>３歳・短</t>
    <rPh sb="1" eb="2">
      <t>サイ</t>
    </rPh>
    <rPh sb="3" eb="4">
      <t>タン</t>
    </rPh>
    <phoneticPr fontId="2"/>
  </si>
  <si>
    <t>４歳・短</t>
    <rPh sb="1" eb="2">
      <t>サイ</t>
    </rPh>
    <rPh sb="3" eb="4">
      <t>タン</t>
    </rPh>
    <phoneticPr fontId="2"/>
  </si>
  <si>
    <t>５歳・短</t>
    <rPh sb="1" eb="2">
      <t>サイ</t>
    </rPh>
    <rPh sb="3" eb="4">
      <t>タン</t>
    </rPh>
    <phoneticPr fontId="2"/>
  </si>
  <si>
    <t>クエリ抽出用</t>
    <rPh sb="3" eb="6">
      <t>チュウシュツヨウ</t>
    </rPh>
    <phoneticPr fontId="2"/>
  </si>
  <si>
    <t>１号分</t>
    <phoneticPr fontId="2"/>
  </si>
  <si>
    <t>２・３号分</t>
    <phoneticPr fontId="2"/>
  </si>
  <si>
    <t>＜原則、２・３号のみ＞（※1）</t>
    <rPh sb="1" eb="3">
      <t>ゲンソク</t>
    </rPh>
    <rPh sb="7" eb="8">
      <t>ゴウ</t>
    </rPh>
    <phoneticPr fontId="2"/>
  </si>
  <si>
    <t>最大配置数
イ</t>
    <rPh sb="0" eb="2">
      <t>サイダイ</t>
    </rPh>
    <rPh sb="2" eb="4">
      <t>ハイチ</t>
    </rPh>
    <rPh sb="4" eb="5">
      <t>スウ</t>
    </rPh>
    <phoneticPr fontId="2"/>
  </si>
  <si>
    <r>
      <t>①－（</t>
    </r>
    <r>
      <rPr>
        <u/>
        <sz val="11"/>
        <rFont val="ＭＳ Ｐゴシック"/>
        <family val="3"/>
        <charset val="128"/>
      </rPr>
      <t>③+・・・</t>
    </r>
    <r>
      <rPr>
        <sz val="11"/>
        <rFont val="ＭＳ Ｐゴシック"/>
        <family val="3"/>
        <charset val="128"/>
      </rPr>
      <t>）</t>
    </r>
    <phoneticPr fontId="2"/>
  </si>
  <si>
    <t>※２． ⑨は、①が、（イ－④）の数を下回るときは、①を満たすまで、③に、⑤→⑥→⑦→⑧の順に加算した合計とする。
　　　  ⑩は、④と②の低い方を採用する。なお②は、④の範囲内で、アから③を引いた数とするが、その数が②の数を下回る場合は、１号分から充当するものとする）</t>
    <rPh sb="16" eb="17">
      <t>カズ</t>
    </rPh>
    <rPh sb="50" eb="52">
      <t>ゴウケイ</t>
    </rPh>
    <rPh sb="69" eb="70">
      <t>ヒク</t>
    </rPh>
    <rPh sb="71" eb="72">
      <t>ホウ</t>
    </rPh>
    <rPh sb="73" eb="75">
      <t>サイヨウ</t>
    </rPh>
    <rPh sb="85" eb="88">
      <t>ハンイナイ</t>
    </rPh>
    <rPh sb="95" eb="96">
      <t>ヒ</t>
    </rPh>
    <rPh sb="98" eb="99">
      <t>カズ</t>
    </rPh>
    <rPh sb="106" eb="107">
      <t>カズ</t>
    </rPh>
    <rPh sb="110" eb="111">
      <t>カズ</t>
    </rPh>
    <rPh sb="112" eb="114">
      <t>シタマワ</t>
    </rPh>
    <rPh sb="115" eb="117">
      <t>バアイ</t>
    </rPh>
    <rPh sb="120" eb="121">
      <t>ゴウ</t>
    </rPh>
    <rPh sb="121" eb="122">
      <t>ブン</t>
    </rPh>
    <rPh sb="124" eb="126">
      <t>ジュウトウ</t>
    </rPh>
    <phoneticPr fontId="2"/>
  </si>
  <si>
    <t>「人件費等補助金」及び「障害児加配補助金」の算定に係る職員数について</t>
    <rPh sb="1" eb="4">
      <t>ジンケンヒ</t>
    </rPh>
    <rPh sb="4" eb="5">
      <t>トウ</t>
    </rPh>
    <rPh sb="5" eb="8">
      <t>ホジョキン</t>
    </rPh>
    <rPh sb="9" eb="10">
      <t>オヨ</t>
    </rPh>
    <rPh sb="12" eb="14">
      <t>ショウガイ</t>
    </rPh>
    <rPh sb="14" eb="15">
      <t>ジ</t>
    </rPh>
    <rPh sb="15" eb="17">
      <t>カハイ</t>
    </rPh>
    <rPh sb="17" eb="20">
      <t>ホジョキン</t>
    </rPh>
    <rPh sb="22" eb="24">
      <t>サンテイ</t>
    </rPh>
    <rPh sb="25" eb="26">
      <t>カカ</t>
    </rPh>
    <rPh sb="27" eb="29">
      <t>ショクイン</t>
    </rPh>
    <rPh sb="29" eb="30">
      <t>スウ</t>
    </rPh>
    <phoneticPr fontId="1"/>
  </si>
  <si>
    <t>※１．認定こども園においては、②④⑩を除き、１号必要職員数を除く数値</t>
    <rPh sb="3" eb="5">
      <t>ニンテイ</t>
    </rPh>
    <rPh sb="8" eb="9">
      <t>エン</t>
    </rPh>
    <rPh sb="19" eb="20">
      <t>ノゾ</t>
    </rPh>
    <rPh sb="23" eb="24">
      <t>ゴウ</t>
    </rPh>
    <rPh sb="24" eb="26">
      <t>ヒツヨウ</t>
    </rPh>
    <rPh sb="26" eb="29">
      <t>ショクインスウ</t>
    </rPh>
    <rPh sb="30" eb="31">
      <t>ノゾ</t>
    </rPh>
    <rPh sb="32" eb="34">
      <t>スウチ</t>
    </rPh>
    <phoneticPr fontId="2"/>
  </si>
  <si>
    <t>人件費
補助金分</t>
    <rPh sb="0" eb="3">
      <t>ジンケンヒ</t>
    </rPh>
    <rPh sb="4" eb="7">
      <t>ホジョキン</t>
    </rPh>
    <rPh sb="7" eb="8">
      <t>ブン</t>
    </rPh>
    <phoneticPr fontId="2"/>
  </si>
  <si>
    <t>障害児補助金分</t>
    <rPh sb="0" eb="2">
      <t>ショウガイ</t>
    </rPh>
    <rPh sb="2" eb="3">
      <t>ジ</t>
    </rPh>
    <rPh sb="3" eb="6">
      <t>ホジョキン</t>
    </rPh>
    <rPh sb="6" eb="7">
      <t>ブン</t>
    </rPh>
    <phoneticPr fontId="2"/>
  </si>
  <si>
    <t>「人件費等補助金」及び「障害児加配補助金」の算定対象となる本市独自の加配保育士等数</t>
    <rPh sb="1" eb="4">
      <t>ジンケンヒ</t>
    </rPh>
    <rPh sb="4" eb="5">
      <t>トウ</t>
    </rPh>
    <rPh sb="5" eb="8">
      <t>ホジョキン</t>
    </rPh>
    <rPh sb="9" eb="10">
      <t>オヨ</t>
    </rPh>
    <rPh sb="12" eb="14">
      <t>ショウガイ</t>
    </rPh>
    <rPh sb="14" eb="15">
      <t>ジ</t>
    </rPh>
    <rPh sb="15" eb="17">
      <t>カハイ</t>
    </rPh>
    <rPh sb="17" eb="20">
      <t>ホジョキン</t>
    </rPh>
    <rPh sb="22" eb="24">
      <t>サンテイ</t>
    </rPh>
    <rPh sb="24" eb="26">
      <t>タイショウ</t>
    </rPh>
    <rPh sb="29" eb="31">
      <t>ホンシ</t>
    </rPh>
    <rPh sb="31" eb="33">
      <t>ドクジ</t>
    </rPh>
    <rPh sb="34" eb="36">
      <t>カハイ</t>
    </rPh>
    <rPh sb="36" eb="39">
      <t>ホイクシ</t>
    </rPh>
    <rPh sb="39" eb="40">
      <t>トウ</t>
    </rPh>
    <rPh sb="40" eb="41">
      <t>スウ</t>
    </rPh>
    <phoneticPr fontId="2"/>
  </si>
  <si>
    <r>
      <rPr>
        <b/>
        <sz val="8"/>
        <rFont val="ＭＳ Ｐゴシック"/>
        <family val="3"/>
        <charset val="128"/>
      </rPr>
      <t>常勤専従　　　保育士　</t>
    </r>
    <r>
      <rPr>
        <sz val="8"/>
        <rFont val="ＭＳ Ｐゴシック"/>
        <family val="3"/>
        <charset val="128"/>
      </rPr>
      <t xml:space="preserve">
</t>
    </r>
    <rPh sb="0" eb="2">
      <t>ジョウキン</t>
    </rPh>
    <rPh sb="2" eb="4">
      <t>センジュウ</t>
    </rPh>
    <rPh sb="7" eb="10">
      <t>ホイクシ</t>
    </rPh>
    <phoneticPr fontId="2"/>
  </si>
  <si>
    <t>常勤換算後の数</t>
    <phoneticPr fontId="2"/>
  </si>
  <si>
    <t>常勤非専従・非常勤保育士</t>
    <rPh sb="0" eb="2">
      <t>ジョウキン</t>
    </rPh>
    <rPh sb="2" eb="3">
      <t>ヒ</t>
    </rPh>
    <rPh sb="3" eb="5">
      <t>センジュウ</t>
    </rPh>
    <rPh sb="6" eb="9">
      <t>ヒジョウキン</t>
    </rPh>
    <rPh sb="9" eb="12">
      <t>ホイクシ</t>
    </rPh>
    <phoneticPr fontId="2"/>
  </si>
  <si>
    <t>【非専従の常勤保育士及び非常勤保育士】</t>
    <rPh sb="9" eb="10">
      <t>シ</t>
    </rPh>
    <rPh sb="17" eb="18">
      <t>シ</t>
    </rPh>
    <phoneticPr fontId="2"/>
  </si>
  <si>
    <t>最大保育士数
(人件費補助金分)</t>
    <rPh sb="0" eb="2">
      <t>サイダイ</t>
    </rPh>
    <rPh sb="2" eb="5">
      <t>ホイクシ</t>
    </rPh>
    <rPh sb="5" eb="6">
      <t>スウ</t>
    </rPh>
    <phoneticPr fontId="2"/>
  </si>
  <si>
    <t>副園長、教頭、主観保育教諭、指導保育教諭、保育教諭及び講師</t>
    <rPh sb="0" eb="3">
      <t>フクエンチョウ</t>
    </rPh>
    <rPh sb="4" eb="6">
      <t>キョウトウ</t>
    </rPh>
    <rPh sb="7" eb="9">
      <t>シュカン</t>
    </rPh>
    <rPh sb="9" eb="11">
      <t>ホイク</t>
    </rPh>
    <rPh sb="11" eb="13">
      <t>キョウユ</t>
    </rPh>
    <rPh sb="14" eb="16">
      <t>シドウ</t>
    </rPh>
    <rPh sb="16" eb="18">
      <t>ホイク</t>
    </rPh>
    <rPh sb="18" eb="20">
      <t>キョウユ</t>
    </rPh>
    <rPh sb="21" eb="23">
      <t>ホイク</t>
    </rPh>
    <rPh sb="23" eb="25">
      <t>キョウユ</t>
    </rPh>
    <rPh sb="25" eb="26">
      <t>オヨ</t>
    </rPh>
    <rPh sb="27" eb="29">
      <t>コウシ</t>
    </rPh>
    <phoneticPr fontId="2"/>
  </si>
  <si>
    <t>※水色の部分は計算式が入っているため、入力できません。</t>
    <rPh sb="1" eb="3">
      <t>ミズイロ</t>
    </rPh>
    <rPh sb="4" eb="6">
      <t>ブブン</t>
    </rPh>
    <rPh sb="7" eb="9">
      <t>ケイサン</t>
    </rPh>
    <rPh sb="9" eb="10">
      <t>シキ</t>
    </rPh>
    <rPh sb="11" eb="12">
      <t>ハイ</t>
    </rPh>
    <rPh sb="19" eb="21">
      <t>ニュウリョク</t>
    </rPh>
    <phoneticPr fontId="2"/>
  </si>
  <si>
    <t>２・３号分</t>
  </si>
  <si>
    <r>
      <t>【常勤の</t>
    </r>
    <r>
      <rPr>
        <b/>
        <sz val="16"/>
        <color rgb="FFFF0000"/>
        <rFont val="ＭＳ Ｐゴシック"/>
        <family val="3"/>
        <charset val="128"/>
      </rPr>
      <t>専従</t>
    </r>
    <r>
      <rPr>
        <b/>
        <sz val="16"/>
        <rFont val="ＭＳ Ｐゴシック"/>
        <family val="3"/>
        <charset val="128"/>
      </rPr>
      <t>保育士】</t>
    </r>
    <phoneticPr fontId="2"/>
  </si>
  <si>
    <t>【補助算定職員数（人件費等補助金関係）】</t>
    <rPh sb="1" eb="3">
      <t>ホジョ</t>
    </rPh>
    <rPh sb="3" eb="5">
      <t>サンテイ</t>
    </rPh>
    <rPh sb="5" eb="8">
      <t>ショクインスウ</t>
    </rPh>
    <rPh sb="9" eb="12">
      <t>ジンケンヒ</t>
    </rPh>
    <rPh sb="12" eb="13">
      <t>トウ</t>
    </rPh>
    <rPh sb="13" eb="16">
      <t>ホジョキン</t>
    </rPh>
    <rPh sb="16" eb="18">
      <t>カンケイ</t>
    </rPh>
    <phoneticPr fontId="2"/>
  </si>
  <si>
    <t>【過不足（人件費等補助金関係）】</t>
    <rPh sb="1" eb="4">
      <t>カフソク</t>
    </rPh>
    <rPh sb="5" eb="8">
      <t>ジンケンヒ</t>
    </rPh>
    <rPh sb="8" eb="9">
      <t>トウ</t>
    </rPh>
    <rPh sb="9" eb="12">
      <t>ホジョキン</t>
    </rPh>
    <rPh sb="12" eb="14">
      <t>カンケイ</t>
    </rPh>
    <phoneticPr fontId="2"/>
  </si>
  <si>
    <t>職種別補助金</t>
    <rPh sb="0" eb="3">
      <t>ショクシュベツ</t>
    </rPh>
    <rPh sb="3" eb="6">
      <t>ホジョキン</t>
    </rPh>
    <phoneticPr fontId="2"/>
  </si>
  <si>
    <t>障害児（１号）</t>
    <rPh sb="0" eb="2">
      <t>ショウガイ</t>
    </rPh>
    <rPh sb="2" eb="3">
      <t>ジ</t>
    </rPh>
    <rPh sb="5" eb="6">
      <t>ゴウ</t>
    </rPh>
    <phoneticPr fontId="2"/>
  </si>
  <si>
    <t>障害児（２・３号）</t>
    <rPh sb="0" eb="2">
      <t>ショウガイ</t>
    </rPh>
    <rPh sb="2" eb="3">
      <t>ジ</t>
    </rPh>
    <rPh sb="7" eb="8">
      <t>ゴウ</t>
    </rPh>
    <phoneticPr fontId="2"/>
  </si>
  <si>
    <r>
      <t xml:space="preserve">【補助算定の状況（加配適用状況）】
</t>
    </r>
    <r>
      <rPr>
        <sz val="11"/>
        <rFont val="ＭＳ Ｐゴシック"/>
        <family val="3"/>
        <charset val="128"/>
      </rPr>
      <t>※○が増えると、補助算定職員数が増え、保育士等の人件費等補助金の補助上限が上がります。
※補助上限は補助算定職員数×単価で計算します。</t>
    </r>
    <rPh sb="1" eb="3">
      <t>ホジョ</t>
    </rPh>
    <rPh sb="3" eb="5">
      <t>サンテイ</t>
    </rPh>
    <rPh sb="6" eb="8">
      <t>ジョウキョウ</t>
    </rPh>
    <rPh sb="9" eb="11">
      <t>カハイ</t>
    </rPh>
    <rPh sb="11" eb="13">
      <t>テキヨウ</t>
    </rPh>
    <rPh sb="13" eb="15">
      <t>ジョウキョウ</t>
    </rPh>
    <rPh sb="21" eb="22">
      <t>フ</t>
    </rPh>
    <rPh sb="26" eb="28">
      <t>ホジョ</t>
    </rPh>
    <rPh sb="28" eb="30">
      <t>サンテイ</t>
    </rPh>
    <rPh sb="30" eb="33">
      <t>ショクインスウ</t>
    </rPh>
    <rPh sb="34" eb="35">
      <t>フ</t>
    </rPh>
    <rPh sb="37" eb="40">
      <t>ホイクシ</t>
    </rPh>
    <rPh sb="40" eb="41">
      <t>トウ</t>
    </rPh>
    <rPh sb="42" eb="45">
      <t>ジンケンヒ</t>
    </rPh>
    <rPh sb="45" eb="46">
      <t>トウ</t>
    </rPh>
    <rPh sb="46" eb="49">
      <t>ホジョキン</t>
    </rPh>
    <rPh sb="50" eb="52">
      <t>ホジョ</t>
    </rPh>
    <rPh sb="52" eb="54">
      <t>ジョウゲン</t>
    </rPh>
    <rPh sb="55" eb="56">
      <t>ア</t>
    </rPh>
    <rPh sb="63" eb="65">
      <t>ホジョ</t>
    </rPh>
    <rPh sb="65" eb="67">
      <t>ジョウゲン</t>
    </rPh>
    <rPh sb="68" eb="70">
      <t>ホジョ</t>
    </rPh>
    <rPh sb="70" eb="72">
      <t>サンテイ</t>
    </rPh>
    <rPh sb="72" eb="75">
      <t>ショクインスウ</t>
    </rPh>
    <rPh sb="76" eb="78">
      <t>タンカ</t>
    </rPh>
    <rPh sb="79" eb="81">
      <t>ケイサン</t>
    </rPh>
    <phoneticPr fontId="2"/>
  </si>
  <si>
    <t>障害児
加配</t>
    <rPh sb="0" eb="3">
      <t>ショウガイジ</t>
    </rPh>
    <rPh sb="4" eb="6">
      <t>カハイ</t>
    </rPh>
    <phoneticPr fontId="2"/>
  </si>
  <si>
    <t>1歳児
加配</t>
    <rPh sb="1" eb="3">
      <t>サイジ</t>
    </rPh>
    <rPh sb="4" eb="6">
      <t>カハイ</t>
    </rPh>
    <phoneticPr fontId="2"/>
  </si>
  <si>
    <t>標準保育
時間対応</t>
    <phoneticPr fontId="2"/>
  </si>
  <si>
    <t>休憩
保育士
（利用定員90超）</t>
    <phoneticPr fontId="2"/>
  </si>
  <si>
    <t>①上記【補助算定職員数】の算定に含まれている加配</t>
    <rPh sb="1" eb="3">
      <t>ジョウキ</t>
    </rPh>
    <rPh sb="4" eb="6">
      <t>ホジョ</t>
    </rPh>
    <rPh sb="6" eb="8">
      <t>サンテイ</t>
    </rPh>
    <rPh sb="8" eb="10">
      <t>ショクイン</t>
    </rPh>
    <rPh sb="10" eb="11">
      <t>スウ</t>
    </rPh>
    <rPh sb="13" eb="15">
      <t>サンテイ</t>
    </rPh>
    <rPh sb="16" eb="17">
      <t>フク</t>
    </rPh>
    <rPh sb="22" eb="24">
      <t>カハイ</t>
    </rPh>
    <phoneticPr fontId="2"/>
  </si>
  <si>
    <t>②各加配を算定に含めるために必要な実配置数（年間平均）</t>
    <rPh sb="1" eb="2">
      <t>カク</t>
    </rPh>
    <rPh sb="2" eb="4">
      <t>カハイ</t>
    </rPh>
    <rPh sb="5" eb="7">
      <t>サンテイ</t>
    </rPh>
    <rPh sb="8" eb="9">
      <t>フク</t>
    </rPh>
    <rPh sb="14" eb="16">
      <t>ヒツヨウ</t>
    </rPh>
    <rPh sb="17" eb="18">
      <t>ジツ</t>
    </rPh>
    <rPh sb="18" eb="20">
      <t>ハイチ</t>
    </rPh>
    <rPh sb="20" eb="21">
      <t>スウ</t>
    </rPh>
    <rPh sb="22" eb="24">
      <t>ネンカン</t>
    </rPh>
    <rPh sb="24" eb="26">
      <t>ヘイキンネンヘイキン</t>
    </rPh>
    <phoneticPr fontId="2"/>
  </si>
  <si>
    <r>
      <t xml:space="preserve">③今後配置必要実配置数
</t>
    </r>
    <r>
      <rPr>
        <sz val="10"/>
        <rFont val="ＭＳ Ｐゴシック"/>
        <family val="3"/>
        <charset val="128"/>
      </rPr>
      <t>※②を満たすために新たな職員の雇用を検討されている場合は、何月からの雇用を想定されているかを黄色マーカー（R53セル）にて選択のうえご覧ください。</t>
    </r>
    <rPh sb="79" eb="80">
      <t>ラン</t>
    </rPh>
    <phoneticPr fontId="2"/>
  </si>
  <si>
    <t>雇用
開始月</t>
    <phoneticPr fontId="2"/>
  </si>
  <si>
    <t>２・３号実配置数（(C)-BD列）と補助算定職員数の最大値との比較</t>
    <rPh sb="4" eb="5">
      <t>ジツ</t>
    </rPh>
    <rPh sb="5" eb="7">
      <t>ハイチ</t>
    </rPh>
    <rPh sb="7" eb="8">
      <t>スウ</t>
    </rPh>
    <rPh sb="15" eb="16">
      <t>レツ</t>
    </rPh>
    <rPh sb="18" eb="20">
      <t>ホジョ</t>
    </rPh>
    <rPh sb="20" eb="22">
      <t>サンテイ</t>
    </rPh>
    <rPh sb="22" eb="25">
      <t>ショクインスウ</t>
    </rPh>
    <rPh sb="26" eb="29">
      <t>サイダイチ</t>
    </rPh>
    <rPh sb="31" eb="33">
      <t>ヒカク</t>
    </rPh>
    <phoneticPr fontId="2"/>
  </si>
  <si>
    <t>Ｒ６．４</t>
    <phoneticPr fontId="2"/>
  </si>
  <si>
    <t>【このシートについて】</t>
    <phoneticPr fontId="2"/>
  </si>
  <si>
    <t>・令和6年度から、4・5歳児に対する職員配置基準が「30対1」から原則「25対1」に改善されました。</t>
    <rPh sb="1" eb="3">
      <t>レイワ</t>
    </rPh>
    <rPh sb="4" eb="6">
      <t>ネンド</t>
    </rPh>
    <rPh sb="12" eb="14">
      <t>サイジ</t>
    </rPh>
    <rPh sb="15" eb="16">
      <t>タイ</t>
    </rPh>
    <rPh sb="18" eb="20">
      <t>ショクイン</t>
    </rPh>
    <rPh sb="20" eb="22">
      <t>ハイチ</t>
    </rPh>
    <rPh sb="22" eb="24">
      <t>キジュン</t>
    </rPh>
    <rPh sb="28" eb="29">
      <t>タイ</t>
    </rPh>
    <rPh sb="33" eb="35">
      <t>ゲンソク</t>
    </rPh>
    <rPh sb="38" eb="39">
      <t>タイ</t>
    </rPh>
    <rPh sb="42" eb="44">
      <t>カイゼン</t>
    </rPh>
    <phoneticPr fontId="2"/>
  </si>
  <si>
    <t>・具体的には、4歳以上児に対する「25対1」の配置を行った場合、公定価格において「4歳以上児配置改善加算」が適用されます。</t>
    <rPh sb="1" eb="4">
      <t>グタイテキ</t>
    </rPh>
    <rPh sb="8" eb="9">
      <t>サイ</t>
    </rPh>
    <rPh sb="9" eb="11">
      <t>イジョウ</t>
    </rPh>
    <rPh sb="11" eb="12">
      <t>ジ</t>
    </rPh>
    <rPh sb="13" eb="14">
      <t>タイ</t>
    </rPh>
    <rPh sb="19" eb="20">
      <t>タイ</t>
    </rPh>
    <rPh sb="23" eb="25">
      <t>ハイチ</t>
    </rPh>
    <rPh sb="26" eb="27">
      <t>オコナ</t>
    </rPh>
    <rPh sb="29" eb="31">
      <t>バアイ</t>
    </rPh>
    <rPh sb="32" eb="34">
      <t>コウテイ</t>
    </rPh>
    <rPh sb="34" eb="36">
      <t>カカク</t>
    </rPh>
    <rPh sb="42" eb="45">
      <t>サイイジョウ</t>
    </rPh>
    <rPh sb="45" eb="46">
      <t>コ</t>
    </rPh>
    <rPh sb="46" eb="48">
      <t>ハイチ</t>
    </rPh>
    <rPh sb="48" eb="50">
      <t>カイゼン</t>
    </rPh>
    <rPh sb="50" eb="52">
      <t>カサン</t>
    </rPh>
    <rPh sb="54" eb="56">
      <t>テキヨウ</t>
    </rPh>
    <phoneticPr fontId="2"/>
  </si>
  <si>
    <t>（「4歳以上児配置改善加算」を適用しない場合は、配置基準は「30対1」で算出します）</t>
    <rPh sb="3" eb="4">
      <t>サイ</t>
    </rPh>
    <rPh sb="6" eb="7">
      <t>コ</t>
    </rPh>
    <rPh sb="7" eb="9">
      <t>ハイチ</t>
    </rPh>
    <rPh sb="9" eb="11">
      <t>カイゼン</t>
    </rPh>
    <rPh sb="11" eb="13">
      <t>カサン</t>
    </rPh>
    <rPh sb="15" eb="17">
      <t>テキヨウ</t>
    </rPh>
    <rPh sb="20" eb="22">
      <t>バアイ</t>
    </rPh>
    <rPh sb="24" eb="26">
      <t>ハイチ</t>
    </rPh>
    <rPh sb="26" eb="28">
      <t>キジュン</t>
    </rPh>
    <rPh sb="32" eb="33">
      <t>タイ</t>
    </rPh>
    <rPh sb="36" eb="38">
      <t>サンシュツ</t>
    </rPh>
    <phoneticPr fontId="2"/>
  </si>
  <si>
    <t>・ただし、この「4歳以上児配置改善加算」は、従来から運用されている「チーム保育加配加算」との併給ができない制度となっています。</t>
    <rPh sb="9" eb="10">
      <t>サイ</t>
    </rPh>
    <rPh sb="10" eb="12">
      <t>イジョウ</t>
    </rPh>
    <rPh sb="12" eb="13">
      <t>コ</t>
    </rPh>
    <rPh sb="13" eb="15">
      <t>ハイチ</t>
    </rPh>
    <rPh sb="15" eb="17">
      <t>カイゼン</t>
    </rPh>
    <rPh sb="17" eb="19">
      <t>カサン</t>
    </rPh>
    <rPh sb="22" eb="24">
      <t>ジュウライ</t>
    </rPh>
    <rPh sb="26" eb="28">
      <t>ウンヨウ</t>
    </rPh>
    <rPh sb="37" eb="39">
      <t>ホイク</t>
    </rPh>
    <rPh sb="39" eb="41">
      <t>カハイ</t>
    </rPh>
    <rPh sb="41" eb="43">
      <t>カサン</t>
    </rPh>
    <rPh sb="46" eb="48">
      <t>ヘイキュウ</t>
    </rPh>
    <rPh sb="53" eb="55">
      <t>セイド</t>
    </rPh>
    <phoneticPr fontId="2"/>
  </si>
  <si>
    <t>↓</t>
    <phoneticPr fontId="2"/>
  </si>
  <si>
    <t>★加算の適用状況により、1人の子どもに対して必要な職員数が「1/25人」や「1/30人」に変動する、複雑な制度となっています。</t>
    <rPh sb="1" eb="3">
      <t>カサン</t>
    </rPh>
    <rPh sb="4" eb="6">
      <t>テキヨウ</t>
    </rPh>
    <rPh sb="6" eb="8">
      <t>ジョウキョウ</t>
    </rPh>
    <rPh sb="13" eb="14">
      <t>ニン</t>
    </rPh>
    <rPh sb="15" eb="16">
      <t>コ</t>
    </rPh>
    <rPh sb="19" eb="20">
      <t>タイ</t>
    </rPh>
    <rPh sb="22" eb="24">
      <t>ヒツヨウ</t>
    </rPh>
    <rPh sb="25" eb="27">
      <t>ショクイン</t>
    </rPh>
    <rPh sb="27" eb="28">
      <t>スウ</t>
    </rPh>
    <rPh sb="34" eb="35">
      <t>ニン</t>
    </rPh>
    <rPh sb="42" eb="43">
      <t>ニン</t>
    </rPh>
    <rPh sb="45" eb="47">
      <t>ヘンドウ</t>
    </rPh>
    <rPh sb="50" eb="52">
      <t>フクザツ</t>
    </rPh>
    <rPh sb="53" eb="55">
      <t>セイド</t>
    </rPh>
    <phoneticPr fontId="2"/>
  </si>
  <si>
    <t>★そのため、このシートを使って整理をします。</t>
    <rPh sb="12" eb="13">
      <t>ツカ</t>
    </rPh>
    <rPh sb="15" eb="17">
      <t>セイリ</t>
    </rPh>
    <phoneticPr fontId="2"/>
  </si>
  <si>
    <t>※このシートで整理した内容は、様式１シートの『年齢別配置基準』（U～W列）と『チーム保育加配』（Y～Z列）に反映されます。</t>
    <rPh sb="7" eb="9">
      <t>セイリ</t>
    </rPh>
    <rPh sb="11" eb="13">
      <t>ナイヨウ</t>
    </rPh>
    <rPh sb="15" eb="17">
      <t>ヨウシキ</t>
    </rPh>
    <rPh sb="35" eb="36">
      <t>レツ</t>
    </rPh>
    <rPh sb="51" eb="52">
      <t>レツ</t>
    </rPh>
    <rPh sb="54" eb="56">
      <t>ハンエイ</t>
    </rPh>
    <phoneticPr fontId="2"/>
  </si>
  <si>
    <t>対象職員数を記載
↓</t>
    <rPh sb="0" eb="2">
      <t>タイショウ</t>
    </rPh>
    <rPh sb="2" eb="5">
      <t>ショクインスウ</t>
    </rPh>
    <rPh sb="6" eb="8">
      <t>キサイ</t>
    </rPh>
    <phoneticPr fontId="2"/>
  </si>
  <si>
    <t>適用する場合「○」
↓</t>
    <rPh sb="0" eb="2">
      <t>テキヨウ</t>
    </rPh>
    <rPh sb="4" eb="6">
      <t>バアイ</t>
    </rPh>
    <phoneticPr fontId="2"/>
  </si>
  <si>
    <t>対象月</t>
    <rPh sb="0" eb="2">
      <t>タイショウ</t>
    </rPh>
    <rPh sb="2" eb="3">
      <t>ゲツ</t>
    </rPh>
    <phoneticPr fontId="2"/>
  </si>
  <si>
    <t>チーム保育
加配加算</t>
    <rPh sb="3" eb="5">
      <t>ホイク</t>
    </rPh>
    <rPh sb="6" eb="8">
      <t>カハイ</t>
    </rPh>
    <rPh sb="8" eb="10">
      <t>カサン</t>
    </rPh>
    <phoneticPr fontId="2"/>
  </si>
  <si>
    <t>4歳以上児
配置改善加算</t>
    <rPh sb="1" eb="2">
      <t>サイ</t>
    </rPh>
    <rPh sb="2" eb="4">
      <t>イジョウ</t>
    </rPh>
    <rPh sb="4" eb="5">
      <t>ジ</t>
    </rPh>
    <rPh sb="6" eb="8">
      <t>ハイチ</t>
    </rPh>
    <rPh sb="8" eb="10">
      <t>カイゼン</t>
    </rPh>
    <rPh sb="10" eb="12">
      <t>カサン</t>
    </rPh>
    <phoneticPr fontId="2"/>
  </si>
  <si>
    <t>3歳児配置
改善加算</t>
    <rPh sb="1" eb="3">
      <t>サイジ</t>
    </rPh>
    <rPh sb="3" eb="5">
      <t>ハイチ</t>
    </rPh>
    <rPh sb="6" eb="8">
      <t>カイゼン</t>
    </rPh>
    <rPh sb="8" eb="10">
      <t>カサン</t>
    </rPh>
    <phoneticPr fontId="2"/>
  </si>
  <si>
    <t>満3歳児対応
加配加算</t>
    <rPh sb="0" eb="1">
      <t>マン</t>
    </rPh>
    <rPh sb="2" eb="4">
      <t>サイジ</t>
    </rPh>
    <rPh sb="4" eb="6">
      <t>タイオウ</t>
    </rPh>
    <rPh sb="7" eb="9">
      <t>カハイ</t>
    </rPh>
    <rPh sb="9" eb="11">
      <t>カサン</t>
    </rPh>
    <phoneticPr fontId="2"/>
  </si>
  <si>
    <t>備考（エラーがあると表示されます）</t>
    <rPh sb="0" eb="2">
      <t>ビコウ</t>
    </rPh>
    <rPh sb="10" eb="12">
      <t>ヒョウジ</t>
    </rPh>
    <phoneticPr fontId="2"/>
  </si>
  <si>
    <t>分岐
（計算用）</t>
    <rPh sb="0" eb="2">
      <t>ブンキ</t>
    </rPh>
    <rPh sb="4" eb="6">
      <t>ケイサン</t>
    </rPh>
    <rPh sb="6" eb="7">
      <t>ヨウ</t>
    </rPh>
    <phoneticPr fontId="2"/>
  </si>
  <si>
    <t>定員</t>
    <rPh sb="0" eb="2">
      <t>テイイン</t>
    </rPh>
    <phoneticPr fontId="2"/>
  </si>
  <si>
    <t>職員数</t>
    <rPh sb="0" eb="3">
      <t>ショクインスウ</t>
    </rPh>
    <phoneticPr fontId="2"/>
  </si>
  <si>
    <t>上限※</t>
    <rPh sb="0" eb="2">
      <t>ジョウゲン</t>
    </rPh>
    <phoneticPr fontId="2"/>
  </si>
  <si>
    <t>5月</t>
  </si>
  <si>
    <t>6月</t>
  </si>
  <si>
    <t>7月</t>
  </si>
  <si>
    <t>8月</t>
  </si>
  <si>
    <t>9月</t>
  </si>
  <si>
    <t>10月</t>
  </si>
  <si>
    <t>11月</t>
  </si>
  <si>
    <t>12月</t>
  </si>
  <si>
    <t>1月</t>
  </si>
  <si>
    <t>2月</t>
  </si>
  <si>
    <t>3月</t>
  </si>
  <si>
    <t>※1号+2号の利用定員が</t>
    <rPh sb="2" eb="3">
      <t>ゴウ</t>
    </rPh>
    <rPh sb="5" eb="6">
      <t>ゴウ</t>
    </rPh>
    <rPh sb="7" eb="9">
      <t>リヨウ</t>
    </rPh>
    <rPh sb="9" eb="11">
      <t>テイイン</t>
    </rPh>
    <phoneticPr fontId="2"/>
  </si>
  <si>
    <t>45人以下</t>
    <rPh sb="2" eb="3">
      <t>ニン</t>
    </rPh>
    <rPh sb="3" eb="5">
      <t>イカ</t>
    </rPh>
    <phoneticPr fontId="2"/>
  </si>
  <si>
    <t>46～150人</t>
    <rPh sb="6" eb="7">
      <t>ニン</t>
    </rPh>
    <phoneticPr fontId="2"/>
  </si>
  <si>
    <t>151～240人</t>
    <rPh sb="7" eb="8">
      <t>ニン</t>
    </rPh>
    <phoneticPr fontId="2"/>
  </si>
  <si>
    <t>241～270人</t>
    <rPh sb="7" eb="8">
      <t>ニン</t>
    </rPh>
    <phoneticPr fontId="2"/>
  </si>
  <si>
    <t>271～300人</t>
    <rPh sb="7" eb="8">
      <t>ニン</t>
    </rPh>
    <phoneticPr fontId="2"/>
  </si>
  <si>
    <t>301～450人</t>
    <rPh sb="7" eb="8">
      <t>ニン</t>
    </rPh>
    <phoneticPr fontId="2"/>
  </si>
  <si>
    <t>451人～</t>
    <rPh sb="3" eb="4">
      <t>ニン</t>
    </rPh>
    <phoneticPr fontId="2"/>
  </si>
  <si>
    <t>「保育士とみなすことができる人数（小数点第２位まで表示）</t>
    <phoneticPr fontId="2"/>
  </si>
  <si>
    <t>職員数合計（常勤換算値、小数点第２位まで表示）</t>
    <phoneticPr fontId="2"/>
  </si>
  <si>
    <t>常勤換算Ａ／Ｂ（小数点第２位まで表示）</t>
    <phoneticPr fontId="2"/>
  </si>
  <si>
    <t>年齢別配置基準
※　4歳以上児、3歳児、満3歳児の加算取得状況に応じ、2・3号児童の条例基準部分補助金対象分を含む</t>
    <rPh sb="0" eb="2">
      <t>ネンレイ</t>
    </rPh>
    <rPh sb="2" eb="3">
      <t>ベツ</t>
    </rPh>
    <rPh sb="3" eb="5">
      <t>ハイチ</t>
    </rPh>
    <rPh sb="5" eb="7">
      <t>キジュン</t>
    </rPh>
    <rPh sb="11" eb="14">
      <t>サイイジョウ</t>
    </rPh>
    <rPh sb="14" eb="15">
      <t>ジ</t>
    </rPh>
    <rPh sb="17" eb="19">
      <t>サイジ</t>
    </rPh>
    <rPh sb="20" eb="21">
      <t>マン</t>
    </rPh>
    <rPh sb="22" eb="24">
      <t>サイジ</t>
    </rPh>
    <rPh sb="25" eb="27">
      <t>カサン</t>
    </rPh>
    <rPh sb="27" eb="29">
      <t>シュトク</t>
    </rPh>
    <rPh sb="29" eb="31">
      <t>ジョウキョウ</t>
    </rPh>
    <rPh sb="32" eb="33">
      <t>オウ</t>
    </rPh>
    <rPh sb="38" eb="39">
      <t>ゴウ</t>
    </rPh>
    <rPh sb="39" eb="41">
      <t>ジドウ</t>
    </rPh>
    <rPh sb="42" eb="44">
      <t>ジョウレイ</t>
    </rPh>
    <rPh sb="44" eb="46">
      <t>キジュン</t>
    </rPh>
    <rPh sb="46" eb="48">
      <t>ブブン</t>
    </rPh>
    <rPh sb="48" eb="51">
      <t>ホジョキン</t>
    </rPh>
    <rPh sb="51" eb="53">
      <t>タイショウ</t>
    </rPh>
    <rPh sb="53" eb="54">
      <t>フン</t>
    </rPh>
    <rPh sb="55" eb="56">
      <t>フク</t>
    </rPh>
    <phoneticPr fontId="2"/>
  </si>
  <si>
    <r>
      <t xml:space="preserve">必要
教職員数
【年齢別
配置
基準】
</t>
    </r>
    <r>
      <rPr>
        <sz val="8.5"/>
        <rFont val="ＭＳ Ｐゴシック"/>
        <family val="3"/>
        <charset val="128"/>
      </rPr>
      <t>(歳児別の加算を考慮)</t>
    </r>
    <r>
      <rPr>
        <b/>
        <sz val="8.5"/>
        <rFont val="ＭＳ Ｐゴシック"/>
        <family val="3"/>
        <charset val="128"/>
      </rPr>
      <t xml:space="preserve">
②～⑤</t>
    </r>
    <r>
      <rPr>
        <b/>
        <sz val="9"/>
        <rFont val="ＭＳ Ｐゴシック"/>
        <family val="3"/>
        <charset val="128"/>
      </rPr>
      <t>の合計</t>
    </r>
    <rPh sb="36" eb="38">
      <t>ゴウケイ</t>
    </rPh>
    <phoneticPr fontId="2"/>
  </si>
  <si>
    <r>
      <t>（参考）
条例基準上の必要教職員数</t>
    </r>
    <r>
      <rPr>
        <sz val="8.5"/>
        <rFont val="ＭＳ Ｐゴシック"/>
        <family val="3"/>
        <charset val="128"/>
      </rPr>
      <t>（加算は満３歳児のみ考慮）</t>
    </r>
    <rPh sb="1" eb="3">
      <t>サンコウ</t>
    </rPh>
    <rPh sb="5" eb="7">
      <t>ジョウレイ</t>
    </rPh>
    <rPh sb="7" eb="9">
      <t>キジュン</t>
    </rPh>
    <rPh sb="13" eb="16">
      <t>キョウショクイン</t>
    </rPh>
    <rPh sb="23" eb="25">
      <t>サイジ</t>
    </rPh>
    <phoneticPr fontId="2"/>
  </si>
  <si>
    <r>
      <t>必要
教職員数
【年齢別
配置基準</t>
    </r>
    <r>
      <rPr>
        <u/>
        <sz val="8.5"/>
        <rFont val="ＭＳ Ｐゴシック"/>
        <family val="3"/>
        <charset val="128"/>
      </rPr>
      <t>（歳児別の加算を考慮）</t>
    </r>
    <r>
      <rPr>
        <b/>
        <u/>
        <sz val="8.5"/>
        <rFont val="ＭＳ Ｐゴシック"/>
        <family val="3"/>
        <charset val="128"/>
      </rPr>
      <t xml:space="preserve">
+国加配】
⑥～⑨</t>
    </r>
    <r>
      <rPr>
        <b/>
        <u/>
        <sz val="9"/>
        <rFont val="ＭＳ Ｐゴシック"/>
        <family val="3"/>
        <charset val="128"/>
      </rPr>
      <t>の合計</t>
    </r>
    <rPh sb="0" eb="2">
      <t>ヒツヨウ</t>
    </rPh>
    <rPh sb="3" eb="5">
      <t>キョウショク</t>
    </rPh>
    <rPh sb="6" eb="7">
      <t>スウ</t>
    </rPh>
    <rPh sb="10" eb="12">
      <t>ネンレイ</t>
    </rPh>
    <rPh sb="12" eb="13">
      <t>ベツ</t>
    </rPh>
    <rPh sb="14" eb="16">
      <t>ハイチ</t>
    </rPh>
    <rPh sb="16" eb="18">
      <t>キジュン</t>
    </rPh>
    <rPh sb="31" eb="32">
      <t>クニ</t>
    </rPh>
    <rPh sb="32" eb="34">
      <t>カハイ</t>
    </rPh>
    <rPh sb="41" eb="43">
      <t>ゴウケイ</t>
    </rPh>
    <phoneticPr fontId="2"/>
  </si>
  <si>
    <r>
      <rPr>
        <b/>
        <sz val="8.5"/>
        <color indexed="30"/>
        <rFont val="ＭＳ Ｐゴシック"/>
        <family val="3"/>
        <charset val="128"/>
      </rPr>
      <t>最大</t>
    </r>
    <r>
      <rPr>
        <b/>
        <sz val="8.5"/>
        <rFont val="ＭＳ Ｐゴシック"/>
        <family val="3"/>
        <charset val="128"/>
      </rPr>
      <t>保育士数
【年齢別
配置基準</t>
    </r>
    <r>
      <rPr>
        <sz val="8.5"/>
        <rFont val="ＭＳ Ｐゴシック"/>
        <family val="3"/>
        <charset val="128"/>
      </rPr>
      <t>（歳児別の加算を考慮）</t>
    </r>
    <r>
      <rPr>
        <b/>
        <sz val="8.5"/>
        <rFont val="ＭＳ Ｐゴシック"/>
        <family val="3"/>
        <charset val="128"/>
      </rPr>
      <t xml:space="preserve">
+国加配
＋市独自加配】
⑥</t>
    </r>
    <r>
      <rPr>
        <b/>
        <sz val="9"/>
        <rFont val="ＭＳ Ｐゴシック"/>
        <family val="3"/>
        <charset val="128"/>
      </rPr>
      <t>～⑭の合計</t>
    </r>
    <rPh sb="0" eb="2">
      <t>サイダイ</t>
    </rPh>
    <rPh sb="2" eb="4">
      <t>ホイク</t>
    </rPh>
    <rPh sb="4" eb="6">
      <t>シスウ</t>
    </rPh>
    <rPh sb="8" eb="10">
      <t>ネンレイ</t>
    </rPh>
    <rPh sb="10" eb="11">
      <t>ベツ</t>
    </rPh>
    <rPh sb="12" eb="14">
      <t>ハイチ</t>
    </rPh>
    <rPh sb="14" eb="16">
      <t>キジュン</t>
    </rPh>
    <rPh sb="29" eb="30">
      <t>クニ</t>
    </rPh>
    <rPh sb="30" eb="32">
      <t>カハイ</t>
    </rPh>
    <rPh sb="34" eb="35">
      <t>シ</t>
    </rPh>
    <rPh sb="35" eb="37">
      <t>ドクジ</t>
    </rPh>
    <rPh sb="37" eb="39">
      <t>カハイ</t>
    </rPh>
    <rPh sb="47" eb="49">
      <t>ゴウケイ</t>
    </rPh>
    <phoneticPr fontId="2"/>
  </si>
  <si>
    <t>休憩保育士（利用定員90超）
※90以下の場合は②で加配</t>
    <rPh sb="0" eb="2">
      <t>キュウケイ</t>
    </rPh>
    <rPh sb="2" eb="4">
      <t>ホイク</t>
    </rPh>
    <rPh sb="4" eb="5">
      <t>シ</t>
    </rPh>
    <rPh sb="12" eb="13">
      <t>コ</t>
    </rPh>
    <phoneticPr fontId="2"/>
  </si>
  <si>
    <r>
      <t>マイナスの場合、表示されている人数まで追加で雇用しても、人件費等補助金の算定対象になります。
ただし、</t>
    </r>
    <r>
      <rPr>
        <b/>
        <u/>
        <sz val="11"/>
        <color rgb="FFFF0000"/>
        <rFont val="ＭＳ Ｐゴシック"/>
        <family val="3"/>
        <charset val="128"/>
      </rPr>
      <t>実配置数の増減で変わるのは「保育士等の補助上限」であり、直ちに補助金は増えません。</t>
    </r>
    <r>
      <rPr>
        <sz val="11"/>
        <rFont val="ＭＳ Ｐゴシック"/>
        <family val="3"/>
        <charset val="128"/>
      </rPr>
      <t xml:space="preserve">
補助金額は、補助上限のほか、各園の人件費総額、給付費収入によって変わります。御留意ください。</t>
    </r>
    <phoneticPr fontId="2"/>
  </si>
  <si>
    <t>※人件費等補助金の補助算定職員数は、年間平均で算出します。</t>
    <phoneticPr fontId="2"/>
  </si>
  <si>
    <t>　また、補助算定職員数は、補助上限に影響します。</t>
    <phoneticPr fontId="2"/>
  </si>
  <si>
    <t>標準対応休憩
保育士</t>
    <phoneticPr fontId="2"/>
  </si>
  <si>
    <r>
      <t xml:space="preserve">条例基準に基づく必要職員数との差【C-（⑥´+⑦+⑧+⑨）】
</t>
    </r>
    <r>
      <rPr>
        <sz val="10"/>
        <rFont val="ＭＳ Ｐゴシック"/>
        <family val="3"/>
        <charset val="128"/>
      </rPr>
      <t>コメント
参照</t>
    </r>
    <r>
      <rPr>
        <b/>
        <sz val="10"/>
        <rFont val="ＭＳ Ｐゴシック"/>
        <family val="3"/>
        <charset val="128"/>
      </rPr>
      <t xml:space="preserve">
</t>
    </r>
    <rPh sb="36" eb="38">
      <t>サンショウ</t>
    </rPh>
    <phoneticPr fontId="2"/>
  </si>
  <si>
    <r>
      <t xml:space="preserve">必要
職員数
との差
</t>
    </r>
    <r>
      <rPr>
        <b/>
        <sz val="10"/>
        <rFont val="BIZ UDPゴシック"/>
        <family val="3"/>
        <charset val="128"/>
      </rPr>
      <t>【Ｃ－Ａ】</t>
    </r>
    <r>
      <rPr>
        <b/>
        <sz val="10"/>
        <rFont val="ＭＳ Ｐゴシック"/>
        <family val="3"/>
        <charset val="128"/>
      </rPr>
      <t xml:space="preserve">
</t>
    </r>
    <r>
      <rPr>
        <sz val="10"/>
        <rFont val="ＭＳ Ｐゴシック"/>
        <family val="3"/>
        <charset val="128"/>
      </rPr>
      <t>コメント
参照</t>
    </r>
    <rPh sb="0" eb="2">
      <t>ヒツヨウ</t>
    </rPh>
    <rPh sb="22" eb="24">
      <t>サンショウ</t>
    </rPh>
    <phoneticPr fontId="2"/>
  </si>
  <si>
    <t>うち、非常勤講師等の数（該当する場合は1を入力）</t>
    <rPh sb="3" eb="6">
      <t>ヒジョウキン</t>
    </rPh>
    <rPh sb="6" eb="8">
      <t>コウシ</t>
    </rPh>
    <rPh sb="8" eb="9">
      <t>トウ</t>
    </rPh>
    <rPh sb="10" eb="11">
      <t>カズ</t>
    </rPh>
    <rPh sb="12" eb="14">
      <t>ガイトウ</t>
    </rPh>
    <rPh sb="16" eb="18">
      <t>バアイ</t>
    </rPh>
    <rPh sb="21" eb="23">
      <t>ニュウリョク</t>
    </rPh>
    <phoneticPr fontId="2"/>
  </si>
  <si>
    <t>必要
主幹保育教諭数</t>
    <rPh sb="0" eb="2">
      <t>ヒツヨウ</t>
    </rPh>
    <rPh sb="3" eb="5">
      <t>シュカン</t>
    </rPh>
    <rPh sb="5" eb="7">
      <t>ホイク</t>
    </rPh>
    <rPh sb="7" eb="9">
      <t>キョウユ</t>
    </rPh>
    <rPh sb="9" eb="10">
      <t>スウ</t>
    </rPh>
    <phoneticPr fontId="2"/>
  </si>
  <si>
    <t>一時預かり事業を考慮した
過不足
【C-A-⑲】</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</si>
</sst>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 #,##0_ ;_ * \-#,##0_ ;_ * &quot;-&quot;_ ;_ @_ "/>
    <numFmt numFmtId="176" formatCode="0_ "/>
    <numFmt numFmtId="177" formatCode="0.0_ "/>
    <numFmt numFmtId="178" formatCode="0.0"/>
    <numFmt numFmtId="179" formatCode="0.000"/>
    <numFmt numFmtId="180" formatCode="0_);[Red]\(0\)"/>
    <numFmt numFmtId="181" formatCode="0.0_);[Red]\(0.0\)"/>
    <numFmt numFmtId="182" formatCode="#,###"/>
    <numFmt numFmtId="183" formatCode="#,##0_ "/>
    <numFmt numFmtId="184" formatCode="#,##0.0_ "/>
    <numFmt numFmtId="185" formatCode="0;\-0;;@"/>
    <numFmt numFmtId="186" formatCode="#,##0.0\ "/>
    <numFmt numFmtId="187" formatCode="#,##0&quot;人&quot;;&quot;△&quot;#,##0&quot;人&quot;"/>
    <numFmt numFmtId="188" formatCode="#,##0.00&quot;人&quot;;&quot;△&quot;#,##0.00&quot;人&quot;"/>
    <numFmt numFmtId="189" formatCode="_ * #,##0.0_ ;_ * \-#,##0.0_ ;_ * &quot;-&quot;?_ ;_ @_ "/>
    <numFmt numFmtId="190" formatCode="#,##0.0;&quot;△&quot;#,##0.0"/>
    <numFmt numFmtId="191" formatCode="#,##0.00_ "/>
    <numFmt numFmtId="192" formatCode="0.0;&quot;▲ &quot;0.0"/>
    <numFmt numFmtId="193" formatCode="#&quot;月&quot;"/>
    <numFmt numFmtId="194" formatCode="0.00_);[Red]\(0.00\)"/>
    <numFmt numFmtId="195" formatCode="0.00_ "/>
  </numFmts>
  <fonts count="69">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b/>
      <sz val="9"/>
      <name val="ＭＳ Ｐゴシック"/>
      <family val="3"/>
      <charset val="128"/>
    </font>
    <font>
      <b/>
      <sz val="12"/>
      <name val="ＭＳ Ｐゴシック"/>
      <family val="3"/>
      <charset val="128"/>
    </font>
    <font>
      <b/>
      <sz val="16"/>
      <name val="ＭＳ Ｐゴシック"/>
      <family val="3"/>
      <charset val="128"/>
    </font>
    <font>
      <sz val="9"/>
      <name val="ＭＳ Ｐゴシック"/>
      <family val="3"/>
      <charset val="128"/>
    </font>
    <font>
      <b/>
      <sz val="14"/>
      <name val="ＭＳ Ｐゴシック"/>
      <family val="3"/>
      <charset val="128"/>
    </font>
    <font>
      <b/>
      <sz val="8"/>
      <name val="ＭＳ Ｐゴシック"/>
      <family val="3"/>
      <charset val="128"/>
    </font>
    <font>
      <sz val="8"/>
      <name val="ＭＳ Ｐゴシック"/>
      <family val="3"/>
      <charset val="128"/>
    </font>
    <font>
      <b/>
      <sz val="8.5"/>
      <name val="ＭＳ Ｐゴシック"/>
      <family val="3"/>
      <charset val="128"/>
    </font>
    <font>
      <sz val="8.5"/>
      <name val="ＭＳ Ｐゴシック"/>
      <family val="3"/>
      <charset val="128"/>
    </font>
    <font>
      <b/>
      <sz val="9"/>
      <color indexed="81"/>
      <name val="ＭＳ Ｐゴシック"/>
      <family val="3"/>
      <charset val="128"/>
    </font>
    <font>
      <b/>
      <sz val="12"/>
      <color indexed="81"/>
      <name val="ＭＳ Ｐゴシック"/>
      <family val="3"/>
      <charset val="128"/>
    </font>
    <font>
      <sz val="7"/>
      <name val="ＭＳ Ｐゴシック"/>
      <family val="3"/>
      <charset val="128"/>
    </font>
    <font>
      <b/>
      <sz val="10"/>
      <color indexed="81"/>
      <name val="ＭＳ Ｐゴシック"/>
      <family val="3"/>
      <charset val="128"/>
    </font>
    <font>
      <b/>
      <sz val="12"/>
      <color indexed="81"/>
      <name val="MS P ゴシック"/>
      <family val="3"/>
      <charset val="128"/>
    </font>
    <font>
      <b/>
      <sz val="12"/>
      <color indexed="10"/>
      <name val="MS P ゴシック"/>
      <family val="3"/>
      <charset val="128"/>
    </font>
    <font>
      <sz val="12"/>
      <name val="ＭＳ Ｐゴシック"/>
      <family val="3"/>
      <charset val="128"/>
    </font>
    <font>
      <b/>
      <sz val="9"/>
      <color indexed="81"/>
      <name val="MS P ゴシック"/>
      <family val="3"/>
      <charset val="128"/>
    </font>
    <font>
      <b/>
      <sz val="8"/>
      <color indexed="81"/>
      <name val="MS P ゴシック"/>
      <family val="3"/>
      <charset val="128"/>
    </font>
    <font>
      <b/>
      <sz val="8.5"/>
      <color indexed="30"/>
      <name val="ＭＳ Ｐゴシック"/>
      <family val="3"/>
      <charset val="128"/>
    </font>
    <font>
      <b/>
      <u/>
      <sz val="12"/>
      <name val="ＭＳ Ｐゴシック"/>
      <family val="3"/>
      <charset val="128"/>
    </font>
    <font>
      <sz val="9"/>
      <color indexed="81"/>
      <name val="MS P ゴシック"/>
      <family val="3"/>
      <charset val="128"/>
    </font>
    <font>
      <b/>
      <u/>
      <sz val="8.5"/>
      <name val="ＭＳ Ｐゴシック"/>
      <family val="3"/>
      <charset val="128"/>
    </font>
    <font>
      <b/>
      <u/>
      <sz val="9"/>
      <name val="ＭＳ Ｐゴシック"/>
      <family val="3"/>
      <charset val="128"/>
    </font>
    <font>
      <u/>
      <sz val="8.5"/>
      <name val="ＭＳ Ｐゴシック"/>
      <family val="3"/>
      <charset val="128"/>
    </font>
    <font>
      <sz val="6"/>
      <name val="ＭＳ Ｐゴシック"/>
      <family val="3"/>
      <charset val="128"/>
    </font>
    <font>
      <b/>
      <sz val="11"/>
      <color indexed="81"/>
      <name val="MS P ゴシック"/>
      <family val="3"/>
      <charset val="128"/>
    </font>
    <font>
      <b/>
      <sz val="9"/>
      <color indexed="10"/>
      <name val="MS P ゴシック"/>
      <family val="3"/>
      <charset val="128"/>
    </font>
    <font>
      <b/>
      <sz val="10"/>
      <color indexed="10"/>
      <name val="ＭＳ Ｐゴシック"/>
      <family val="3"/>
      <charset val="128"/>
    </font>
    <font>
      <b/>
      <u/>
      <sz val="10"/>
      <color indexed="10"/>
      <name val="ＭＳ Ｐゴシック"/>
      <family val="3"/>
      <charset val="128"/>
    </font>
    <font>
      <sz val="11"/>
      <color indexed="81"/>
      <name val="MS P ゴシック"/>
      <family val="3"/>
      <charset val="128"/>
    </font>
    <font>
      <sz val="10"/>
      <color indexed="81"/>
      <name val="ＭＳ Ｐゴシック"/>
      <family val="3"/>
      <charset val="128"/>
    </font>
    <font>
      <sz val="11"/>
      <color theme="1"/>
      <name val="ＭＳ Ｐゴシック"/>
      <family val="3"/>
      <charset val="128"/>
      <scheme val="minor"/>
    </font>
    <font>
      <sz val="11"/>
      <color theme="1"/>
      <name val="ＭＳ Ｐゴシック"/>
      <family val="3"/>
      <charset val="128"/>
    </font>
    <font>
      <b/>
      <sz val="12"/>
      <color rgb="FFC00000"/>
      <name val="ＭＳ Ｐゴシック"/>
      <family val="3"/>
      <charset val="128"/>
    </font>
    <font>
      <sz val="12"/>
      <color rgb="FFC00000"/>
      <name val="ＭＳ Ｐゴシック"/>
      <family val="3"/>
      <charset val="128"/>
    </font>
    <font>
      <sz val="11"/>
      <color rgb="FFC00000"/>
      <name val="ＭＳ Ｐゴシック"/>
      <family val="3"/>
      <charset val="128"/>
    </font>
    <font>
      <b/>
      <sz val="8"/>
      <color rgb="FFFF0000"/>
      <name val="ＭＳ Ｐゴシック"/>
      <family val="3"/>
      <charset val="128"/>
    </font>
    <font>
      <sz val="11"/>
      <color theme="1"/>
      <name val="ＭＳ 明朝"/>
      <family val="1"/>
      <charset val="128"/>
    </font>
    <font>
      <sz val="12"/>
      <color theme="1"/>
      <name val="ＭＳ Ｐ明朝"/>
      <family val="1"/>
      <charset val="128"/>
    </font>
    <font>
      <b/>
      <sz val="11"/>
      <color theme="1"/>
      <name val="ＭＳ 明朝"/>
      <family val="1"/>
      <charset val="128"/>
    </font>
    <font>
      <sz val="12"/>
      <color theme="1"/>
      <name val="ＭＳ ゴシック"/>
      <family val="3"/>
      <charset val="128"/>
    </font>
    <font>
      <sz val="12"/>
      <color rgb="FFFF0000"/>
      <name val="ＭＳ Ｐ明朝"/>
      <family val="1"/>
      <charset val="128"/>
    </font>
    <font>
      <b/>
      <sz val="12"/>
      <color rgb="FFFF0000"/>
      <name val="ＭＳ Ｐ明朝"/>
      <family val="1"/>
      <charset val="128"/>
    </font>
    <font>
      <b/>
      <sz val="14"/>
      <name val="ＭＳ Ｐ明朝"/>
      <family val="1"/>
      <charset val="128"/>
    </font>
    <font>
      <sz val="12"/>
      <name val="ＭＳ Ｐ明朝"/>
      <family val="1"/>
      <charset val="128"/>
    </font>
    <font>
      <b/>
      <sz val="12"/>
      <name val="ＭＳ Ｐ明朝"/>
      <family val="1"/>
      <charset val="128"/>
    </font>
    <font>
      <u/>
      <sz val="11"/>
      <name val="ＭＳ Ｐゴシック"/>
      <family val="3"/>
      <charset val="128"/>
    </font>
    <font>
      <b/>
      <sz val="11"/>
      <color rgb="FFFF0000"/>
      <name val="ＭＳ Ｐゴシック"/>
      <family val="3"/>
      <charset val="128"/>
    </font>
    <font>
      <b/>
      <sz val="16"/>
      <color rgb="FFFF0000"/>
      <name val="ＭＳ Ｐゴシック"/>
      <family val="3"/>
      <charset val="128"/>
    </font>
    <font>
      <b/>
      <sz val="16"/>
      <color indexed="81"/>
      <name val="MS P ゴシック"/>
      <family val="3"/>
      <charset val="128"/>
    </font>
    <font>
      <b/>
      <sz val="16"/>
      <color indexed="10"/>
      <name val="MS P ゴシック"/>
      <family val="3"/>
      <charset val="128"/>
    </font>
    <font>
      <b/>
      <sz val="12"/>
      <color rgb="FFFF0000"/>
      <name val="ＭＳ Ｐゴシック"/>
      <family val="3"/>
      <charset val="128"/>
    </font>
    <font>
      <sz val="11"/>
      <color rgb="FFFF0000"/>
      <name val="ＭＳ Ｐゴシック"/>
      <family val="3"/>
      <charset val="128"/>
    </font>
    <font>
      <b/>
      <sz val="12"/>
      <color rgb="FFDA9694"/>
      <name val="ＭＳ Ｐゴシック"/>
      <family val="3"/>
      <charset val="128"/>
    </font>
    <font>
      <sz val="10"/>
      <name val="游ゴシック"/>
      <family val="3"/>
      <charset val="128"/>
    </font>
    <font>
      <sz val="9"/>
      <name val="游ゴシック"/>
      <family val="3"/>
      <charset val="128"/>
    </font>
    <font>
      <b/>
      <sz val="10"/>
      <name val="游ゴシック"/>
      <family val="3"/>
      <charset val="128"/>
    </font>
    <font>
      <sz val="12"/>
      <name val="游ゴシック"/>
      <family val="3"/>
      <charset val="128"/>
    </font>
    <font>
      <b/>
      <u/>
      <sz val="11"/>
      <color indexed="10"/>
      <name val="BIZ UDPゴシック"/>
      <family val="3"/>
      <charset val="128"/>
    </font>
    <font>
      <b/>
      <sz val="11"/>
      <color indexed="81"/>
      <name val="BIZ UDPゴシック"/>
      <family val="3"/>
      <charset val="128"/>
    </font>
    <font>
      <b/>
      <sz val="10"/>
      <name val="BIZ UDPゴシック"/>
      <family val="3"/>
      <charset val="128"/>
    </font>
    <font>
      <b/>
      <u/>
      <sz val="11"/>
      <color rgb="FFFF0000"/>
      <name val="ＭＳ Ｐゴシック"/>
      <family val="3"/>
      <charset val="128"/>
    </font>
    <font>
      <b/>
      <sz val="12"/>
      <color indexed="81"/>
      <name val="BIZ UDPゴシック"/>
      <family val="3"/>
      <charset val="128"/>
    </font>
  </fonts>
  <fills count="14">
    <fill>
      <patternFill patternType="none"/>
    </fill>
    <fill>
      <patternFill patternType="gray125"/>
    </fill>
    <fill>
      <patternFill patternType="solid">
        <fgColor rgb="FFCCFFFF"/>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FDE9D9"/>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s>
  <borders count="2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ck">
        <color indexed="64"/>
      </left>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ck">
        <color indexed="64"/>
      </top>
      <bottom/>
      <diagonal/>
    </border>
    <border>
      <left style="dotted">
        <color indexed="64"/>
      </left>
      <right/>
      <top style="thin">
        <color indexed="64"/>
      </top>
      <bottom style="thin">
        <color indexed="64"/>
      </bottom>
      <diagonal/>
    </border>
    <border>
      <left style="dashed">
        <color indexed="64"/>
      </left>
      <right style="thick">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thin">
        <color indexed="64"/>
      </top>
      <bottom/>
      <diagonal/>
    </border>
    <border>
      <left style="thin">
        <color indexed="64"/>
      </left>
      <right/>
      <top/>
      <bottom/>
      <diagonal/>
    </border>
    <border>
      <left style="dotted">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diagonalUp="1">
      <left style="thin">
        <color indexed="64"/>
      </left>
      <right style="hair">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top/>
      <bottom style="thin">
        <color indexed="64"/>
      </bottom>
      <diagonal/>
    </border>
    <border>
      <left/>
      <right/>
      <top style="thin">
        <color indexed="64"/>
      </top>
      <bottom/>
      <diagonal/>
    </border>
    <border>
      <left style="thick">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Up="1">
      <left style="thin">
        <color indexed="64"/>
      </left>
      <right/>
      <top/>
      <bottom style="thin">
        <color indexed="64"/>
      </bottom>
      <diagonal style="thin">
        <color indexed="64"/>
      </diagonal>
    </border>
    <border diagonalUp="1">
      <left style="thin">
        <color indexed="64"/>
      </left>
      <right style="hair">
        <color indexed="64"/>
      </right>
      <top/>
      <bottom style="thin">
        <color indexed="64"/>
      </bottom>
      <diagonal style="thin">
        <color indexed="64"/>
      </diagonal>
    </border>
    <border>
      <left style="thin">
        <color indexed="64"/>
      </left>
      <right style="hair">
        <color indexed="64"/>
      </right>
      <top/>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right style="thick">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bottom style="thin">
        <color indexed="64"/>
      </bottom>
      <diagonal/>
    </border>
    <border>
      <left style="dashed">
        <color indexed="64"/>
      </left>
      <right style="thick">
        <color indexed="64"/>
      </right>
      <top/>
      <bottom/>
      <diagonal/>
    </border>
    <border>
      <left style="dashed">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ck">
        <color indexed="64"/>
      </left>
      <right style="thick">
        <color indexed="64"/>
      </right>
      <top/>
      <bottom style="thin">
        <color indexed="64"/>
      </bottom>
      <diagonal/>
    </border>
    <border>
      <left/>
      <right style="thick">
        <color indexed="64"/>
      </right>
      <top/>
      <bottom style="thin">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double">
        <color indexed="64"/>
      </top>
      <bottom/>
      <diagonal/>
    </border>
    <border>
      <left style="thick">
        <color indexed="64"/>
      </left>
      <right style="thick">
        <color indexed="64"/>
      </right>
      <top style="thin">
        <color indexed="64"/>
      </top>
      <bottom/>
      <diagonal/>
    </border>
    <border>
      <left style="thick">
        <color indexed="64"/>
      </left>
      <right style="thick">
        <color indexed="64"/>
      </right>
      <top/>
      <bottom style="double">
        <color indexed="64"/>
      </bottom>
      <diagonal/>
    </border>
    <border>
      <left style="thin">
        <color indexed="64"/>
      </left>
      <right/>
      <top/>
      <bottom style="double">
        <color indexed="64"/>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hair">
        <color indexed="64"/>
      </left>
      <right style="thin">
        <color indexed="64"/>
      </right>
      <top/>
      <bottom style="double">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right style="thick">
        <color indexed="64"/>
      </right>
      <top style="thin">
        <color indexed="64"/>
      </top>
      <bottom/>
      <diagonal/>
    </border>
    <border>
      <left style="dashed">
        <color indexed="64"/>
      </left>
      <right style="thick">
        <color indexed="64"/>
      </right>
      <top style="thin">
        <color indexed="64"/>
      </top>
      <bottom/>
      <diagonal/>
    </border>
    <border>
      <left style="dashed">
        <color indexed="64"/>
      </left>
      <right style="thick">
        <color indexed="64"/>
      </right>
      <top/>
      <bottom style="double">
        <color indexed="64"/>
      </bottom>
      <diagonal/>
    </border>
    <border>
      <left style="thick">
        <color indexed="64"/>
      </left>
      <right/>
      <top style="thin">
        <color indexed="64"/>
      </top>
      <bottom/>
      <diagonal/>
    </border>
    <border>
      <left style="thick">
        <color indexed="64"/>
      </left>
      <right/>
      <top/>
      <bottom style="thin">
        <color indexed="64"/>
      </bottom>
      <diagonal/>
    </border>
    <border>
      <left style="thin">
        <color indexed="64"/>
      </left>
      <right style="hair">
        <color indexed="64"/>
      </right>
      <top/>
      <bottom style="double">
        <color indexed="64"/>
      </bottom>
      <diagonal/>
    </border>
    <border>
      <left/>
      <right style="thin">
        <color indexed="64"/>
      </right>
      <top/>
      <bottom style="double">
        <color indexed="64"/>
      </bottom>
      <diagonal/>
    </border>
    <border>
      <left style="thick">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medium">
        <color indexed="64"/>
      </right>
      <top style="medium">
        <color indexed="64"/>
      </top>
      <bottom style="thin">
        <color indexed="64"/>
      </bottom>
      <diagonal/>
    </border>
    <border>
      <left/>
      <right style="thin">
        <color indexed="64"/>
      </right>
      <top style="hair">
        <color indexed="64"/>
      </top>
      <bottom style="hair">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style="thin">
        <color indexed="64"/>
      </right>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ck">
        <color indexed="64"/>
      </left>
      <right style="thin">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thin">
        <color indexed="64"/>
      </top>
      <bottom style="hair">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bottom style="thick">
        <color indexed="64"/>
      </bottom>
      <diagonal/>
    </border>
    <border>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double">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double">
        <color indexed="64"/>
      </right>
      <top style="thin">
        <color indexed="64"/>
      </top>
      <bottom style="thick">
        <color indexed="64"/>
      </bottom>
      <diagonal/>
    </border>
    <border diagonalUp="1">
      <left/>
      <right style="thin">
        <color indexed="64"/>
      </right>
      <top style="thin">
        <color indexed="64"/>
      </top>
      <bottom style="thick">
        <color indexed="64"/>
      </bottom>
      <diagonal style="thin">
        <color indexed="64"/>
      </diagonal>
    </border>
    <border>
      <left style="thick">
        <color indexed="64"/>
      </left>
      <right style="thick">
        <color indexed="64"/>
      </right>
      <top style="double">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ck">
        <color indexed="64"/>
      </right>
      <top style="thick">
        <color indexed="64"/>
      </top>
      <bottom/>
      <diagonal/>
    </border>
    <border>
      <left style="medium">
        <color indexed="64"/>
      </left>
      <right style="thick">
        <color indexed="64"/>
      </right>
      <top/>
      <bottom style="thin">
        <color indexed="64"/>
      </bottom>
      <diagonal/>
    </border>
    <border>
      <left style="hair">
        <color indexed="64"/>
      </left>
      <right style="thick">
        <color indexed="64"/>
      </right>
      <top style="double">
        <color indexed="64"/>
      </top>
      <bottom/>
      <diagonal/>
    </border>
    <border>
      <left style="hair">
        <color indexed="64"/>
      </left>
      <right style="thick">
        <color indexed="64"/>
      </right>
      <top/>
      <bottom/>
      <diagonal/>
    </border>
    <border>
      <left style="hair">
        <color indexed="64"/>
      </left>
      <right style="thick">
        <color indexed="64"/>
      </right>
      <top/>
      <bottom style="thin">
        <color indexed="64"/>
      </bottom>
      <diagonal/>
    </border>
    <border diagonalUp="1">
      <left/>
      <right/>
      <top style="thin">
        <color indexed="64"/>
      </top>
      <bottom style="thin">
        <color indexed="64"/>
      </bottom>
      <diagonal style="thin">
        <color indexed="64"/>
      </diagonal>
    </border>
    <border diagonalUp="1">
      <left/>
      <right/>
      <top style="thin">
        <color indexed="64"/>
      </top>
      <bottom style="double">
        <color indexed="64"/>
      </bottom>
      <diagonal style="thin">
        <color indexed="64"/>
      </diagonal>
    </border>
    <border>
      <left style="thin">
        <color indexed="64"/>
      </left>
      <right style="hair">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s>
  <cellStyleXfs count="3">
    <xf numFmtId="0" fontId="0" fillId="0" borderId="0">
      <alignment vertical="center"/>
    </xf>
    <xf numFmtId="0" fontId="37" fillId="0" borderId="0">
      <alignment vertical="center"/>
    </xf>
    <xf numFmtId="0" fontId="38" fillId="0" borderId="0">
      <alignment vertical="center"/>
    </xf>
  </cellStyleXfs>
  <cellXfs count="937">
    <xf numFmtId="0" fontId="0" fillId="0" borderId="0" xfId="0">
      <alignment vertical="center"/>
    </xf>
    <xf numFmtId="0" fontId="0" fillId="0" borderId="0" xfId="0" applyProtection="1">
      <alignment vertical="center"/>
    </xf>
    <xf numFmtId="0" fontId="5" fillId="0" borderId="1" xfId="0" applyFont="1" applyBorder="1" applyAlignment="1" applyProtection="1">
      <alignment horizontal="center" vertical="center"/>
      <protection locked="0"/>
    </xf>
    <xf numFmtId="0" fontId="0" fillId="0" borderId="0" xfId="0" applyBorder="1" applyProtection="1">
      <alignment vertical="center"/>
      <protection locked="0"/>
    </xf>
    <xf numFmtId="0" fontId="0" fillId="0" borderId="0" xfId="0" applyProtection="1">
      <alignment vertical="center"/>
      <protection locked="0"/>
    </xf>
    <xf numFmtId="0" fontId="9"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horizontal="center" vertical="center"/>
    </xf>
    <xf numFmtId="0" fontId="10" fillId="0" borderId="0" xfId="0" applyFont="1" applyAlignment="1" applyProtection="1">
      <alignment horizontal="left" vertical="center"/>
    </xf>
    <xf numFmtId="0" fontId="7" fillId="0" borderId="0" xfId="0" applyFont="1" applyAlignment="1" applyProtection="1">
      <alignment horizontal="center" vertical="center"/>
    </xf>
    <xf numFmtId="0" fontId="8" fillId="0" borderId="0" xfId="0" applyFont="1" applyBorder="1" applyAlignment="1" applyProtection="1">
      <alignment vertical="center"/>
    </xf>
    <xf numFmtId="0" fontId="7" fillId="0" borderId="0" xfId="0" applyFont="1"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xf>
    <xf numFmtId="0" fontId="8" fillId="0" borderId="0" xfId="0" applyFont="1" applyProtection="1">
      <alignment vertical="center"/>
    </xf>
    <xf numFmtId="0" fontId="3" fillId="0" borderId="0" xfId="0" applyFont="1" applyProtection="1">
      <alignment vertical="center"/>
    </xf>
    <xf numFmtId="0" fontId="8" fillId="0" borderId="0" xfId="0" applyNumberFormat="1" applyFont="1" applyAlignment="1" applyProtection="1">
      <alignment horizontal="left" vertical="center"/>
    </xf>
    <xf numFmtId="0" fontId="10" fillId="0" borderId="0" xfId="0" applyFont="1" applyAlignment="1" applyProtection="1">
      <alignment horizontal="right" vertical="center"/>
    </xf>
    <xf numFmtId="0" fontId="7" fillId="0" borderId="0" xfId="0" applyFont="1" applyAlignment="1" applyProtection="1">
      <alignment horizontal="left" vertical="center"/>
    </xf>
    <xf numFmtId="0" fontId="0" fillId="0" borderId="0" xfId="0" applyAlignment="1" applyProtection="1">
      <alignment horizontal="right" vertical="center"/>
    </xf>
    <xf numFmtId="0" fontId="8" fillId="0" borderId="0" xfId="0" applyFont="1" applyAlignment="1" applyProtection="1">
      <alignment vertical="center"/>
    </xf>
    <xf numFmtId="0" fontId="0" fillId="0" borderId="1" xfId="0" applyBorder="1" applyAlignment="1" applyProtection="1">
      <alignment horizontal="center" vertical="center"/>
    </xf>
    <xf numFmtId="0" fontId="9" fillId="0" borderId="0" xfId="0" applyFont="1" applyBorder="1" applyAlignment="1" applyProtection="1">
      <alignment horizontal="center" vertical="center"/>
    </xf>
    <xf numFmtId="0" fontId="5" fillId="0" borderId="0" xfId="0" applyFont="1" applyFill="1" applyBorder="1" applyAlignment="1" applyProtection="1">
      <alignment vertical="center"/>
    </xf>
    <xf numFmtId="0" fontId="0" fillId="0" borderId="0" xfId="0" applyFill="1" applyBorder="1" applyProtection="1">
      <alignment vertical="center"/>
      <protection locked="0"/>
    </xf>
    <xf numFmtId="0" fontId="5" fillId="0" borderId="2" xfId="0" applyFont="1" applyBorder="1" applyProtection="1">
      <alignment vertical="center"/>
      <protection locked="0"/>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Protection="1">
      <alignment vertical="center"/>
      <protection locked="0"/>
    </xf>
    <xf numFmtId="0" fontId="5" fillId="0" borderId="4" xfId="0" applyFont="1" applyBorder="1" applyProtection="1">
      <alignment vertical="center"/>
      <protection locked="0"/>
    </xf>
    <xf numFmtId="0" fontId="5" fillId="0" borderId="5" xfId="0" applyFont="1" applyBorder="1" applyProtection="1">
      <alignment vertical="center"/>
      <protection locked="0"/>
    </xf>
    <xf numFmtId="0" fontId="5" fillId="0" borderId="6" xfId="0" applyFont="1" applyBorder="1" applyProtection="1">
      <alignment vertical="center"/>
      <protection locked="0"/>
    </xf>
    <xf numFmtId="176" fontId="3" fillId="2" borderId="7" xfId="0" applyNumberFormat="1" applyFont="1" applyFill="1" applyBorder="1" applyAlignment="1" applyProtection="1">
      <alignment vertical="center"/>
    </xf>
    <xf numFmtId="176" fontId="3" fillId="2" borderId="8" xfId="0" applyNumberFormat="1" applyFont="1" applyFill="1" applyBorder="1" applyAlignment="1" applyProtection="1">
      <alignment vertical="center"/>
    </xf>
    <xf numFmtId="0" fontId="5" fillId="2" borderId="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0" borderId="7" xfId="0" applyFont="1" applyBorder="1" applyProtection="1">
      <alignment vertical="center"/>
      <protection locked="0"/>
    </xf>
    <xf numFmtId="0" fontId="0" fillId="0" borderId="12" xfId="0" applyBorder="1" applyAlignment="1" applyProtection="1">
      <alignment vertical="center" wrapText="1"/>
    </xf>
    <xf numFmtId="0" fontId="0" fillId="0" borderId="13" xfId="0" applyBorder="1" applyAlignment="1" applyProtection="1">
      <alignment vertical="center" wrapText="1"/>
    </xf>
    <xf numFmtId="0" fontId="0" fillId="0" borderId="14" xfId="0" applyBorder="1" applyAlignment="1" applyProtection="1">
      <alignment vertical="center" wrapText="1"/>
    </xf>
    <xf numFmtId="0" fontId="0" fillId="0" borderId="15" xfId="0" applyBorder="1" applyAlignment="1" applyProtection="1">
      <alignment vertical="center" wrapText="1"/>
    </xf>
    <xf numFmtId="0" fontId="0" fillId="0" borderId="16" xfId="0" applyBorder="1" applyAlignment="1" applyProtection="1">
      <alignment vertical="center" wrapText="1"/>
    </xf>
    <xf numFmtId="0" fontId="39" fillId="0" borderId="17" xfId="0" applyNumberFormat="1" applyFont="1" applyBorder="1" applyAlignment="1" applyProtection="1">
      <alignment vertical="center" shrinkToFit="1"/>
    </xf>
    <xf numFmtId="0" fontId="39" fillId="0" borderId="0" xfId="0" applyNumberFormat="1" applyFont="1" applyBorder="1" applyAlignment="1" applyProtection="1">
      <alignment vertical="center" shrinkToFit="1"/>
    </xf>
    <xf numFmtId="176" fontId="3" fillId="2" borderId="11" xfId="0" applyNumberFormat="1" applyFont="1" applyFill="1" applyBorder="1" applyAlignment="1" applyProtection="1">
      <alignment vertical="center"/>
    </xf>
    <xf numFmtId="176" fontId="3" fillId="2" borderId="10" xfId="0" applyNumberFormat="1" applyFont="1" applyFill="1" applyBorder="1" applyAlignment="1" applyProtection="1">
      <alignment vertical="center"/>
    </xf>
    <xf numFmtId="0" fontId="5" fillId="2" borderId="4" xfId="0" applyFont="1" applyFill="1" applyBorder="1" applyAlignment="1" applyProtection="1">
      <alignment horizontal="center" vertical="center" wrapText="1"/>
    </xf>
    <xf numFmtId="176" fontId="3" fillId="2" borderId="4" xfId="0" applyNumberFormat="1" applyFont="1" applyFill="1" applyBorder="1" applyAlignment="1" applyProtection="1">
      <alignment vertical="center"/>
    </xf>
    <xf numFmtId="176" fontId="3" fillId="2" borderId="18" xfId="0" applyNumberFormat="1" applyFont="1" applyFill="1" applyBorder="1" applyAlignment="1" applyProtection="1">
      <alignment vertical="center"/>
    </xf>
    <xf numFmtId="176" fontId="3" fillId="2" borderId="19" xfId="0" applyNumberFormat="1" applyFont="1" applyFill="1" applyBorder="1" applyAlignment="1" applyProtection="1">
      <alignment vertical="center"/>
    </xf>
    <xf numFmtId="176" fontId="3" fillId="2" borderId="20" xfId="0" applyNumberFormat="1" applyFont="1" applyFill="1" applyBorder="1" applyAlignment="1" applyProtection="1">
      <alignment vertical="center"/>
    </xf>
    <xf numFmtId="176" fontId="3" fillId="2" borderId="21" xfId="0" applyNumberFormat="1" applyFont="1" applyFill="1" applyBorder="1" applyAlignment="1" applyProtection="1">
      <alignment vertical="center"/>
    </xf>
    <xf numFmtId="0" fontId="5" fillId="0" borderId="7" xfId="0" applyFont="1" applyBorder="1" applyAlignment="1" applyProtection="1">
      <alignment horizontal="center" vertical="center"/>
      <protection locked="0"/>
    </xf>
    <xf numFmtId="0" fontId="0" fillId="0" borderId="1" xfId="0" applyBorder="1" applyAlignment="1" applyProtection="1">
      <alignment vertical="center"/>
    </xf>
    <xf numFmtId="0" fontId="0" fillId="0" borderId="1" xfId="0" applyFont="1" applyFill="1" applyBorder="1" applyAlignment="1" applyProtection="1">
      <alignment horizontal="right" vertical="center"/>
      <protection locked="0"/>
    </xf>
    <xf numFmtId="182" fontId="3" fillId="2" borderId="23" xfId="0" applyNumberFormat="1" applyFont="1" applyFill="1" applyBorder="1" applyAlignment="1" applyProtection="1">
      <alignment horizontal="right" vertical="center" shrinkToFit="1"/>
    </xf>
    <xf numFmtId="182" fontId="3" fillId="2" borderId="2" xfId="0" applyNumberFormat="1" applyFont="1" applyFill="1" applyBorder="1" applyAlignment="1" applyProtection="1">
      <alignment horizontal="right" vertical="center" shrinkToFit="1"/>
    </xf>
    <xf numFmtId="0" fontId="0" fillId="0" borderId="1" xfId="0" applyFont="1" applyBorder="1" applyAlignment="1" applyProtection="1">
      <alignment horizontal="right" vertical="center"/>
      <protection locked="0"/>
    </xf>
    <xf numFmtId="0" fontId="7" fillId="0" borderId="0" xfId="0" applyFont="1" applyBorder="1" applyAlignment="1" applyProtection="1">
      <alignment horizontal="center" vertical="center"/>
    </xf>
    <xf numFmtId="0" fontId="0" fillId="0" borderId="8" xfId="0" applyFont="1" applyFill="1" applyBorder="1" applyAlignment="1" applyProtection="1">
      <alignment horizontal="right" vertical="center"/>
      <protection locked="0"/>
    </xf>
    <xf numFmtId="0" fontId="7" fillId="0" borderId="0" xfId="0" applyFont="1" applyBorder="1" applyAlignment="1" applyProtection="1">
      <alignment vertical="center" shrinkToFit="1"/>
    </xf>
    <xf numFmtId="0" fontId="0" fillId="0" borderId="0" xfId="0" applyBorder="1" applyAlignment="1" applyProtection="1">
      <alignment vertical="center"/>
    </xf>
    <xf numFmtId="0" fontId="7" fillId="0" borderId="0" xfId="0" applyFont="1" applyBorder="1" applyAlignment="1" applyProtection="1">
      <alignment horizontal="center" vertical="center" shrinkToFit="1"/>
    </xf>
    <xf numFmtId="0" fontId="7" fillId="0" borderId="16" xfId="0" applyFont="1" applyBorder="1" applyAlignment="1" applyProtection="1">
      <alignment horizontal="center" vertical="center"/>
    </xf>
    <xf numFmtId="180" fontId="7" fillId="0" borderId="16" xfId="0" applyNumberFormat="1" applyFont="1" applyBorder="1" applyAlignment="1" applyProtection="1">
      <alignment horizontal="center" vertical="center"/>
    </xf>
    <xf numFmtId="0" fontId="5" fillId="0" borderId="0" xfId="0" applyFont="1" applyAlignment="1" applyProtection="1">
      <alignment horizontal="right" vertical="center"/>
    </xf>
    <xf numFmtId="0" fontId="4" fillId="0" borderId="8" xfId="0" applyFont="1" applyBorder="1" applyAlignment="1" applyProtection="1">
      <alignment horizontal="center" vertical="center" wrapText="1"/>
    </xf>
    <xf numFmtId="0" fontId="12" fillId="0" borderId="7" xfId="0" applyFont="1" applyFill="1" applyBorder="1" applyAlignment="1" applyProtection="1">
      <alignment horizontal="center" vertical="top" wrapText="1"/>
    </xf>
    <xf numFmtId="0" fontId="11" fillId="0" borderId="11" xfId="0" applyFont="1" applyFill="1" applyBorder="1" applyAlignment="1" applyProtection="1">
      <alignment horizontal="center" vertical="top" wrapText="1"/>
    </xf>
    <xf numFmtId="180" fontId="11" fillId="0" borderId="2" xfId="0" applyNumberFormat="1" applyFont="1" applyFill="1" applyBorder="1" applyAlignment="1" applyProtection="1">
      <alignment horizontal="center" vertical="top" wrapText="1"/>
    </xf>
    <xf numFmtId="180" fontId="17" fillId="0" borderId="26" xfId="0" applyNumberFormat="1" applyFont="1" applyFill="1" applyBorder="1" applyAlignment="1" applyProtection="1">
      <alignment vertical="top" wrapText="1"/>
    </xf>
    <xf numFmtId="0" fontId="0" fillId="0" borderId="2" xfId="0" applyFont="1" applyBorder="1" applyAlignment="1" applyProtection="1">
      <alignment horizontal="center" vertical="center"/>
    </xf>
    <xf numFmtId="0" fontId="0" fillId="3" borderId="27" xfId="0" applyFont="1" applyFill="1" applyBorder="1" applyAlignment="1" applyProtection="1">
      <alignment horizontal="right" vertical="center"/>
    </xf>
    <xf numFmtId="0" fontId="0" fillId="3" borderId="28" xfId="0" applyFont="1" applyFill="1" applyBorder="1" applyAlignment="1" applyProtection="1">
      <alignment horizontal="right" vertical="center"/>
    </xf>
    <xf numFmtId="0" fontId="0" fillId="0" borderId="1" xfId="0" applyFont="1" applyBorder="1" applyAlignment="1" applyProtection="1">
      <alignment horizontal="center" vertical="center"/>
    </xf>
    <xf numFmtId="0" fontId="0" fillId="4" borderId="28" xfId="0" applyFont="1" applyFill="1" applyBorder="1" applyAlignment="1" applyProtection="1">
      <alignment horizontal="right" vertical="center"/>
    </xf>
    <xf numFmtId="0" fontId="0" fillId="0" borderId="0" xfId="0" applyFont="1" applyProtection="1">
      <alignment vertical="center"/>
    </xf>
    <xf numFmtId="0" fontId="0" fillId="0" borderId="0" xfId="0" applyFont="1" applyAlignment="1" applyProtection="1">
      <alignment vertical="center" wrapText="1"/>
    </xf>
    <xf numFmtId="180" fontId="0" fillId="0" borderId="0" xfId="0" applyNumberFormat="1" applyProtection="1">
      <alignment vertical="center"/>
    </xf>
    <xf numFmtId="0" fontId="0" fillId="0" borderId="0" xfId="0" applyAlignment="1" applyProtection="1">
      <alignment horizontal="center" vertical="center"/>
    </xf>
    <xf numFmtId="0" fontId="0" fillId="0" borderId="0" xfId="0" applyBorder="1" applyProtection="1">
      <alignment vertical="center"/>
    </xf>
    <xf numFmtId="0" fontId="5" fillId="0" borderId="7" xfId="0" applyFont="1" applyBorder="1" applyAlignment="1" applyProtection="1">
      <alignment vertical="center"/>
      <protection locked="0"/>
    </xf>
    <xf numFmtId="0" fontId="0" fillId="0" borderId="29" xfId="0" applyBorder="1" applyAlignment="1" applyProtection="1">
      <alignment horizontal="center" vertical="center"/>
    </xf>
    <xf numFmtId="0" fontId="5" fillId="2" borderId="7"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0" borderId="7" xfId="0" applyFont="1" applyBorder="1" applyAlignment="1" applyProtection="1">
      <alignment horizontal="center" vertical="center"/>
    </xf>
    <xf numFmtId="0" fontId="7" fillId="0" borderId="16" xfId="0" applyFont="1" applyFill="1" applyBorder="1" applyAlignment="1" applyProtection="1">
      <alignment horizontal="left" vertical="center"/>
    </xf>
    <xf numFmtId="0" fontId="5" fillId="0" borderId="16" xfId="0" applyFont="1" applyFill="1" applyBorder="1" applyAlignment="1" applyProtection="1">
      <alignment horizontal="center" vertical="center"/>
    </xf>
    <xf numFmtId="0" fontId="5" fillId="0" borderId="16" xfId="0" applyFont="1" applyFill="1" applyBorder="1" applyProtection="1">
      <alignment vertical="center"/>
    </xf>
    <xf numFmtId="176" fontId="3" fillId="0" borderId="16" xfId="0" applyNumberFormat="1" applyFont="1" applyFill="1" applyBorder="1" applyAlignment="1" applyProtection="1">
      <alignment vertical="center"/>
    </xf>
    <xf numFmtId="0" fontId="0" fillId="0" borderId="1" xfId="0"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7" fillId="0" borderId="0" xfId="0" applyNumberFormat="1" applyFont="1" applyAlignment="1" applyProtection="1">
      <alignment horizontal="right" vertical="center"/>
    </xf>
    <xf numFmtId="0" fontId="0" fillId="0" borderId="0" xfId="0" applyBorder="1" applyAlignment="1" applyProtection="1">
      <alignment horizontal="center" vertical="center" shrinkToFit="1"/>
    </xf>
    <xf numFmtId="185" fontId="7" fillId="0" borderId="0" xfId="0" applyNumberFormat="1" applyFont="1" applyBorder="1" applyAlignment="1" applyProtection="1">
      <alignment horizontal="center" vertical="center" shrinkToFit="1"/>
    </xf>
    <xf numFmtId="0" fontId="4" fillId="0" borderId="0" xfId="0" applyFont="1" applyBorder="1" applyAlignment="1" applyProtection="1">
      <alignment horizontal="center" vertical="center"/>
    </xf>
    <xf numFmtId="0" fontId="9" fillId="0" borderId="32" xfId="0" applyFont="1" applyBorder="1" applyAlignment="1" applyProtection="1">
      <alignment horizontal="center" vertical="center"/>
    </xf>
    <xf numFmtId="0" fontId="5" fillId="0" borderId="33"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176" fontId="3" fillId="0" borderId="35" xfId="0" applyNumberFormat="1" applyFont="1" applyFill="1" applyBorder="1" applyAlignment="1" applyProtection="1">
      <alignment horizontal="center" vertical="center"/>
      <protection locked="0"/>
    </xf>
    <xf numFmtId="176" fontId="3" fillId="0" borderId="11" xfId="0" applyNumberFormat="1" applyFont="1" applyFill="1" applyBorder="1" applyAlignment="1" applyProtection="1">
      <alignment horizontal="center" vertical="center"/>
      <protection locked="0"/>
    </xf>
    <xf numFmtId="176" fontId="3" fillId="0" borderId="2" xfId="0" applyNumberFormat="1" applyFont="1" applyFill="1" applyBorder="1" applyAlignment="1" applyProtection="1">
      <alignment horizontal="center" vertical="center"/>
      <protection locked="0"/>
    </xf>
    <xf numFmtId="176" fontId="3" fillId="0" borderId="30" xfId="0" applyNumberFormat="1" applyFont="1" applyFill="1" applyBorder="1" applyAlignment="1" applyProtection="1">
      <alignment horizontal="center" vertical="center"/>
      <protection locked="0"/>
    </xf>
    <xf numFmtId="176" fontId="3" fillId="0" borderId="36" xfId="0" applyNumberFormat="1" applyFont="1" applyFill="1" applyBorder="1" applyAlignment="1" applyProtection="1">
      <alignment horizontal="center" vertical="center"/>
      <protection locked="0"/>
    </xf>
    <xf numFmtId="176" fontId="3" fillId="0" borderId="37" xfId="0" applyNumberFormat="1" applyFont="1" applyFill="1" applyBorder="1" applyAlignment="1" applyProtection="1">
      <alignment horizontal="center" vertical="center"/>
      <protection locked="0"/>
    </xf>
    <xf numFmtId="176" fontId="3" fillId="0" borderId="38" xfId="0" applyNumberFormat="1" applyFont="1" applyFill="1" applyBorder="1" applyAlignment="1" applyProtection="1">
      <alignment horizontal="center" vertical="center"/>
      <protection locked="0"/>
    </xf>
    <xf numFmtId="0" fontId="0" fillId="0" borderId="17" xfId="0" applyBorder="1" applyAlignment="1" applyProtection="1">
      <alignment horizontal="center" vertical="center" shrinkToFit="1"/>
    </xf>
    <xf numFmtId="0" fontId="0" fillId="0" borderId="22" xfId="0" applyBorder="1" applyAlignment="1" applyProtection="1">
      <alignment horizontal="center" vertical="center"/>
    </xf>
    <xf numFmtId="0" fontId="0" fillId="0" borderId="0" xfId="0" applyFont="1" applyFill="1" applyAlignment="1" applyProtection="1">
      <alignment horizontal="left" vertical="top" wrapText="1"/>
    </xf>
    <xf numFmtId="0" fontId="9" fillId="0" borderId="39" xfId="0" applyFont="1" applyBorder="1" applyAlignment="1" applyProtection="1">
      <alignment horizontal="center" vertical="center" wrapText="1"/>
    </xf>
    <xf numFmtId="0" fontId="5" fillId="0" borderId="40" xfId="0" applyFont="1" applyBorder="1" applyAlignment="1" applyProtection="1">
      <alignment horizontal="center" vertical="center"/>
      <protection locked="0"/>
    </xf>
    <xf numFmtId="180" fontId="3" fillId="2" borderId="41" xfId="0" applyNumberFormat="1" applyFont="1" applyFill="1" applyBorder="1" applyAlignment="1" applyProtection="1">
      <alignment vertical="center"/>
    </xf>
    <xf numFmtId="0" fontId="9" fillId="0" borderId="43" xfId="0" applyFont="1" applyBorder="1" applyAlignment="1" applyProtection="1">
      <alignment horizontal="center" vertical="center"/>
    </xf>
    <xf numFmtId="180" fontId="3" fillId="2" borderId="29" xfId="0" applyNumberFormat="1" applyFont="1" applyFill="1" applyBorder="1" applyAlignment="1" applyProtection="1">
      <alignment vertical="center"/>
    </xf>
    <xf numFmtId="0" fontId="21" fillId="0" borderId="0" xfId="0" applyFont="1" applyProtection="1">
      <alignment vertical="center"/>
    </xf>
    <xf numFmtId="0" fontId="21" fillId="0" borderId="0" xfId="0" applyFont="1" applyBorder="1" applyAlignment="1" applyProtection="1">
      <alignment horizontal="center" vertical="center"/>
    </xf>
    <xf numFmtId="0" fontId="7" fillId="0" borderId="0" xfId="0" applyFont="1" applyProtection="1">
      <alignment vertical="center"/>
    </xf>
    <xf numFmtId="177" fontId="40" fillId="0" borderId="2" xfId="0" applyNumberFormat="1" applyFont="1" applyBorder="1" applyProtection="1">
      <alignment vertical="center"/>
    </xf>
    <xf numFmtId="0" fontId="21" fillId="0" borderId="8" xfId="0" applyFont="1" applyBorder="1" applyProtection="1">
      <alignment vertical="center"/>
    </xf>
    <xf numFmtId="0" fontId="21" fillId="0" borderId="0" xfId="0" applyFont="1" applyFill="1" applyAlignment="1" applyProtection="1">
      <alignment vertical="top" wrapText="1"/>
    </xf>
    <xf numFmtId="176" fontId="3" fillId="2" borderId="45" xfId="0" applyNumberFormat="1" applyFont="1" applyFill="1" applyBorder="1" applyAlignment="1" applyProtection="1">
      <alignment vertical="center"/>
    </xf>
    <xf numFmtId="176" fontId="3" fillId="2" borderId="9" xfId="0" applyNumberFormat="1" applyFont="1" applyFill="1" applyBorder="1" applyAlignment="1" applyProtection="1">
      <alignment vertical="center"/>
    </xf>
    <xf numFmtId="176" fontId="3" fillId="2" borderId="46" xfId="0" applyNumberFormat="1" applyFont="1" applyFill="1" applyBorder="1" applyAlignment="1" applyProtection="1">
      <alignment vertical="center"/>
    </xf>
    <xf numFmtId="176" fontId="3" fillId="2" borderId="47" xfId="0" applyNumberFormat="1" applyFont="1" applyFill="1" applyBorder="1" applyAlignment="1" applyProtection="1">
      <alignment vertical="center"/>
    </xf>
    <xf numFmtId="176" fontId="3" fillId="2" borderId="48" xfId="0" applyNumberFormat="1" applyFont="1" applyFill="1" applyBorder="1" applyAlignment="1" applyProtection="1">
      <alignment vertical="center"/>
    </xf>
    <xf numFmtId="176" fontId="3" fillId="0" borderId="49" xfId="0" applyNumberFormat="1" applyFont="1" applyFill="1" applyBorder="1" applyAlignment="1" applyProtection="1">
      <alignment horizontal="center" vertical="center"/>
      <protection locked="0"/>
    </xf>
    <xf numFmtId="176" fontId="3" fillId="2" borderId="35" xfId="0" applyNumberFormat="1" applyFont="1" applyFill="1" applyBorder="1" applyAlignment="1" applyProtection="1">
      <alignment vertical="center"/>
      <protection locked="0"/>
    </xf>
    <xf numFmtId="176" fontId="3" fillId="2" borderId="50" xfId="0" applyNumberFormat="1" applyFont="1" applyFill="1" applyBorder="1" applyAlignment="1" applyProtection="1">
      <alignment vertical="center"/>
      <protection locked="0"/>
    </xf>
    <xf numFmtId="176" fontId="3" fillId="2" borderId="11" xfId="0" applyNumberFormat="1" applyFont="1" applyFill="1" applyBorder="1" applyAlignment="1" applyProtection="1">
      <alignment vertical="center"/>
      <protection locked="0"/>
    </xf>
    <xf numFmtId="176" fontId="3" fillId="2" borderId="8" xfId="0" applyNumberFormat="1" applyFont="1" applyFill="1" applyBorder="1" applyAlignment="1" applyProtection="1">
      <alignment vertical="center"/>
      <protection locked="0"/>
    </xf>
    <xf numFmtId="176" fontId="3" fillId="2" borderId="2" xfId="0" applyNumberFormat="1" applyFont="1" applyFill="1" applyBorder="1" applyAlignment="1" applyProtection="1">
      <alignment vertical="center"/>
      <protection locked="0"/>
    </xf>
    <xf numFmtId="176" fontId="3" fillId="2" borderId="10" xfId="0" applyNumberFormat="1" applyFont="1" applyFill="1" applyBorder="1" applyAlignment="1" applyProtection="1">
      <alignment vertical="center"/>
      <protection locked="0"/>
    </xf>
    <xf numFmtId="176" fontId="3" fillId="2" borderId="18" xfId="0" applyNumberFormat="1" applyFont="1" applyFill="1" applyBorder="1" applyAlignment="1" applyProtection="1">
      <alignment vertical="center"/>
      <protection locked="0"/>
    </xf>
    <xf numFmtId="176" fontId="3" fillId="2" borderId="36" xfId="0" applyNumberFormat="1" applyFont="1" applyFill="1" applyBorder="1" applyAlignment="1" applyProtection="1">
      <alignment vertical="center"/>
      <protection locked="0"/>
    </xf>
    <xf numFmtId="176" fontId="3" fillId="2" borderId="51" xfId="0" applyNumberFormat="1" applyFont="1" applyFill="1" applyBorder="1" applyAlignment="1" applyProtection="1">
      <alignment vertical="center"/>
      <protection locked="0"/>
    </xf>
    <xf numFmtId="176" fontId="3" fillId="2" borderId="37" xfId="0" applyNumberFormat="1" applyFont="1" applyFill="1" applyBorder="1" applyAlignment="1" applyProtection="1">
      <alignment vertical="center"/>
      <protection locked="0"/>
    </xf>
    <xf numFmtId="176" fontId="3" fillId="2" borderId="20" xfId="0" applyNumberFormat="1" applyFont="1" applyFill="1" applyBorder="1" applyAlignment="1" applyProtection="1">
      <alignment vertical="center"/>
      <protection locked="0"/>
    </xf>
    <xf numFmtId="176" fontId="3" fillId="2" borderId="38" xfId="0" applyNumberFormat="1" applyFont="1" applyFill="1" applyBorder="1" applyAlignment="1" applyProtection="1">
      <alignment vertical="center"/>
      <protection locked="0"/>
    </xf>
    <xf numFmtId="176" fontId="3" fillId="2" borderId="45" xfId="0" applyNumberFormat="1" applyFont="1" applyFill="1" applyBorder="1" applyAlignment="1" applyProtection="1">
      <alignment vertical="center"/>
      <protection locked="0"/>
    </xf>
    <xf numFmtId="176" fontId="3" fillId="2" borderId="21" xfId="0" applyNumberFormat="1" applyFont="1" applyFill="1" applyBorder="1" applyAlignment="1" applyProtection="1">
      <alignment vertical="center"/>
      <protection locked="0"/>
    </xf>
    <xf numFmtId="0" fontId="7" fillId="0" borderId="52" xfId="0" applyFont="1" applyBorder="1" applyAlignment="1" applyProtection="1">
      <alignment vertical="center" shrinkToFit="1"/>
      <protection locked="0"/>
    </xf>
    <xf numFmtId="0" fontId="10" fillId="0" borderId="0" xfId="0" applyFont="1" applyAlignment="1">
      <alignment horizontal="right" vertical="center"/>
    </xf>
    <xf numFmtId="0" fontId="7" fillId="0" borderId="0" xfId="0" applyFont="1" applyAlignment="1">
      <alignment horizontal="right" vertical="center"/>
    </xf>
    <xf numFmtId="0" fontId="8" fillId="2" borderId="52" xfId="0" applyFont="1" applyFill="1" applyBorder="1">
      <alignment vertical="center"/>
    </xf>
    <xf numFmtId="0" fontId="0" fillId="5" borderId="8" xfId="0" applyFill="1" applyBorder="1" applyAlignment="1">
      <alignment vertical="top" textRotation="255"/>
    </xf>
    <xf numFmtId="0" fontId="0" fillId="5" borderId="1" xfId="0" applyFill="1" applyBorder="1" applyAlignment="1">
      <alignment vertical="top" textRotation="255"/>
    </xf>
    <xf numFmtId="0" fontId="41" fillId="2" borderId="1" xfId="0" applyFont="1" applyFill="1" applyBorder="1">
      <alignment vertical="center"/>
    </xf>
    <xf numFmtId="178" fontId="41" fillId="5" borderId="1" xfId="0" applyNumberFormat="1" applyFont="1" applyFill="1" applyBorder="1">
      <alignment vertical="center"/>
    </xf>
    <xf numFmtId="0" fontId="42" fillId="0" borderId="53" xfId="0" applyFont="1" applyBorder="1" applyAlignment="1" applyProtection="1">
      <alignment horizontal="center" vertical="center" wrapText="1"/>
    </xf>
    <xf numFmtId="0" fontId="0" fillId="0" borderId="54" xfId="0" applyBorder="1" applyAlignment="1" applyProtection="1">
      <alignment horizontal="center" vertical="center"/>
    </xf>
    <xf numFmtId="0" fontId="3" fillId="0" borderId="0" xfId="0" applyFont="1" applyAlignment="1">
      <alignment horizontal="center" vertical="center"/>
    </xf>
    <xf numFmtId="182" fontId="3" fillId="6" borderId="55" xfId="0" applyNumberFormat="1" applyFont="1" applyFill="1" applyBorder="1" applyAlignment="1">
      <alignment horizontal="right" vertical="center" shrinkToFit="1"/>
    </xf>
    <xf numFmtId="182" fontId="3" fillId="6" borderId="56" xfId="0" applyNumberFormat="1" applyFont="1" applyFill="1" applyBorder="1" applyAlignment="1">
      <alignment horizontal="right" vertical="center" shrinkToFit="1"/>
    </xf>
    <xf numFmtId="0" fontId="0" fillId="0" borderId="1" xfId="0" applyBorder="1" applyAlignment="1">
      <alignment horizontal="center" vertical="center"/>
    </xf>
    <xf numFmtId="0" fontId="0" fillId="0" borderId="1" xfId="0" applyBorder="1">
      <alignment vertical="center"/>
    </xf>
    <xf numFmtId="0" fontId="0" fillId="0" borderId="57" xfId="0" applyBorder="1">
      <alignment vertical="center"/>
    </xf>
    <xf numFmtId="0" fontId="0" fillId="0" borderId="16" xfId="0" applyBorder="1">
      <alignment vertical="center"/>
    </xf>
    <xf numFmtId="186" fontId="3" fillId="6" borderId="58" xfId="0" applyNumberFormat="1" applyFont="1" applyFill="1" applyBorder="1" applyAlignment="1">
      <alignment horizontal="center" vertical="center"/>
    </xf>
    <xf numFmtId="0" fontId="0" fillId="0" borderId="1" xfId="0" applyBorder="1" applyAlignment="1" applyProtection="1">
      <alignment horizontal="right" vertical="center"/>
      <protection locked="0"/>
    </xf>
    <xf numFmtId="0" fontId="0" fillId="3" borderId="28" xfId="0" applyFill="1" applyBorder="1" applyAlignment="1">
      <alignment horizontal="right" vertical="center"/>
    </xf>
    <xf numFmtId="0" fontId="0" fillId="0" borderId="2" xfId="0" applyBorder="1" applyAlignment="1">
      <alignment horizontal="center" vertical="center"/>
    </xf>
    <xf numFmtId="0" fontId="0" fillId="0" borderId="8" xfId="0" applyBorder="1" applyAlignment="1">
      <alignment horizontal="center" vertical="center"/>
    </xf>
    <xf numFmtId="0" fontId="11" fillId="7" borderId="0" xfId="0" applyFont="1" applyFill="1" applyBorder="1" applyAlignment="1" applyProtection="1">
      <alignment vertical="center" wrapText="1"/>
    </xf>
    <xf numFmtId="0" fontId="3" fillId="0" borderId="0" xfId="0" applyFont="1" applyAlignment="1">
      <alignment horizontal="center" vertical="center" wrapText="1"/>
    </xf>
    <xf numFmtId="179" fontId="43" fillId="2" borderId="0" xfId="0" applyNumberFormat="1" applyFont="1" applyFill="1">
      <alignment vertical="center"/>
    </xf>
    <xf numFmtId="0" fontId="0" fillId="0" borderId="30" xfId="0" applyBorder="1" applyAlignment="1">
      <alignment horizontal="center" vertical="center"/>
    </xf>
    <xf numFmtId="0" fontId="0" fillId="0" borderId="30" xfId="0" applyBorder="1" applyAlignment="1">
      <alignment horizontal="center" vertical="center" shrinkToFit="1"/>
    </xf>
    <xf numFmtId="0" fontId="0" fillId="0" borderId="31" xfId="0" applyBorder="1" applyAlignment="1">
      <alignment horizontal="center" vertical="center"/>
    </xf>
    <xf numFmtId="0" fontId="0" fillId="0" borderId="60" xfId="0" applyBorder="1" applyAlignment="1">
      <alignment horizontal="center" vertical="center"/>
    </xf>
    <xf numFmtId="0" fontId="0" fillId="0" borderId="53" xfId="0" applyBorder="1" applyAlignment="1">
      <alignment horizontal="center" vertical="center"/>
    </xf>
    <xf numFmtId="0" fontId="3" fillId="0" borderId="22" xfId="0" applyFont="1" applyBorder="1" applyAlignment="1">
      <alignment horizontal="center" vertical="center" shrinkToFit="1"/>
    </xf>
    <xf numFmtId="0" fontId="3" fillId="0" borderId="61" xfId="0" applyFont="1" applyBorder="1" applyAlignment="1">
      <alignment horizontal="center" vertical="center"/>
    </xf>
    <xf numFmtId="0" fontId="0" fillId="2" borderId="61" xfId="0" applyFill="1" applyBorder="1">
      <alignment vertical="center"/>
    </xf>
    <xf numFmtId="0" fontId="0" fillId="2" borderId="62" xfId="0" applyFill="1" applyBorder="1">
      <alignment vertical="center"/>
    </xf>
    <xf numFmtId="0" fontId="0" fillId="2" borderId="63" xfId="0" applyFill="1" applyBorder="1">
      <alignment vertical="center"/>
    </xf>
    <xf numFmtId="0" fontId="0" fillId="2" borderId="64" xfId="0" applyFill="1" applyBorder="1">
      <alignment vertical="center"/>
    </xf>
    <xf numFmtId="0" fontId="3" fillId="0" borderId="53" xfId="0" applyFont="1" applyBorder="1" applyAlignment="1">
      <alignment horizontal="center" vertical="center"/>
    </xf>
    <xf numFmtId="0" fontId="3" fillId="0" borderId="65" xfId="0" applyFont="1" applyBorder="1" applyAlignment="1">
      <alignment horizontal="center" vertical="center"/>
    </xf>
    <xf numFmtId="0" fontId="0" fillId="2" borderId="66" xfId="0" applyFill="1" applyBorder="1">
      <alignment vertical="center"/>
    </xf>
    <xf numFmtId="0" fontId="0" fillId="2" borderId="67" xfId="0" applyFill="1" applyBorder="1">
      <alignment vertical="center"/>
    </xf>
    <xf numFmtId="0" fontId="0" fillId="2" borderId="68" xfId="0" applyFill="1" applyBorder="1">
      <alignment vertical="center"/>
    </xf>
    <xf numFmtId="0" fontId="0" fillId="2" borderId="69" xfId="0" applyFill="1" applyBorder="1">
      <alignment vertical="center"/>
    </xf>
    <xf numFmtId="0" fontId="0" fillId="2" borderId="70" xfId="0" applyFill="1" applyBorder="1">
      <alignment vertical="center"/>
    </xf>
    <xf numFmtId="0" fontId="0" fillId="2" borderId="71" xfId="0" applyFill="1" applyBorder="1">
      <alignment vertical="center"/>
    </xf>
    <xf numFmtId="0" fontId="3" fillId="0" borderId="72" xfId="0" applyFont="1" applyBorder="1" applyAlignment="1">
      <alignment horizontal="center" vertical="center"/>
    </xf>
    <xf numFmtId="0" fontId="0" fillId="2" borderId="72" xfId="0" applyFill="1" applyBorder="1">
      <alignment vertical="center"/>
    </xf>
    <xf numFmtId="0" fontId="0" fillId="2" borderId="73" xfId="0" applyFill="1" applyBorder="1">
      <alignment vertical="center"/>
    </xf>
    <xf numFmtId="0" fontId="0" fillId="2" borderId="74" xfId="0" applyFill="1" applyBorder="1">
      <alignment vertical="center"/>
    </xf>
    <xf numFmtId="188" fontId="3" fillId="0" borderId="0" xfId="0" applyNumberFormat="1" applyFont="1">
      <alignment vertical="center"/>
    </xf>
    <xf numFmtId="0" fontId="11" fillId="0" borderId="75" xfId="0" applyFont="1" applyBorder="1" applyAlignment="1">
      <alignment vertical="center" wrapText="1"/>
    </xf>
    <xf numFmtId="0" fontId="0" fillId="7" borderId="0" xfId="0" applyFill="1" applyAlignment="1" applyProtection="1">
      <alignment vertical="center"/>
    </xf>
    <xf numFmtId="0" fontId="7" fillId="7" borderId="0" xfId="0" applyFont="1" applyFill="1" applyBorder="1" applyAlignment="1" applyProtection="1">
      <alignment horizontal="center" vertical="center"/>
    </xf>
    <xf numFmtId="0" fontId="11" fillId="7" borderId="54" xfId="0" applyFont="1" applyFill="1" applyBorder="1" applyAlignment="1">
      <alignment vertical="center" wrapText="1"/>
    </xf>
    <xf numFmtId="176" fontId="3" fillId="7" borderId="54" xfId="0" applyNumberFormat="1" applyFont="1" applyFill="1" applyBorder="1" applyAlignment="1" applyProtection="1">
      <alignment horizontal="right" vertical="center"/>
      <protection locked="0"/>
    </xf>
    <xf numFmtId="176" fontId="3" fillId="7" borderId="54" xfId="0" applyNumberFormat="1" applyFont="1" applyFill="1" applyBorder="1" applyAlignment="1" applyProtection="1">
      <alignment horizontal="right" vertical="center"/>
    </xf>
    <xf numFmtId="0" fontId="0" fillId="7" borderId="0" xfId="0" applyFont="1" applyFill="1" applyAlignment="1" applyProtection="1">
      <alignment vertical="center" wrapText="1"/>
    </xf>
    <xf numFmtId="0" fontId="0" fillId="7" borderId="0" xfId="0" applyFill="1" applyProtection="1">
      <alignment vertical="center"/>
    </xf>
    <xf numFmtId="180" fontId="0" fillId="7" borderId="0" xfId="0" applyNumberFormat="1" applyFill="1" applyProtection="1">
      <alignment vertical="center"/>
    </xf>
    <xf numFmtId="0" fontId="44" fillId="0" borderId="0" xfId="2" applyFont="1">
      <alignment vertical="center"/>
    </xf>
    <xf numFmtId="0" fontId="44" fillId="0" borderId="0" xfId="2" applyFont="1" applyAlignment="1">
      <alignment horizontal="center" vertical="center" shrinkToFit="1"/>
    </xf>
    <xf numFmtId="0" fontId="44" fillId="0" borderId="0" xfId="2" applyFont="1" applyAlignment="1">
      <alignment horizontal="center" vertical="center"/>
    </xf>
    <xf numFmtId="189" fontId="44" fillId="0" borderId="0" xfId="2" applyNumberFormat="1" applyFont="1" applyAlignment="1">
      <alignment horizontal="center" vertical="center" shrinkToFit="1"/>
    </xf>
    <xf numFmtId="41" fontId="44" fillId="0" borderId="0" xfId="2" applyNumberFormat="1" applyFont="1" applyAlignment="1">
      <alignment horizontal="center" vertical="center" shrinkToFit="1"/>
    </xf>
    <xf numFmtId="0" fontId="0" fillId="0" borderId="0" xfId="0" applyAlignment="1"/>
    <xf numFmtId="0" fontId="0" fillId="0" borderId="22" xfId="0" applyBorder="1" applyAlignment="1">
      <alignment horizontal="center" vertical="center"/>
    </xf>
    <xf numFmtId="184" fontId="0" fillId="0" borderId="1" xfId="0" applyNumberFormat="1" applyBorder="1">
      <alignment vertical="center"/>
    </xf>
    <xf numFmtId="187" fontId="0" fillId="2" borderId="23" xfId="0" applyNumberFormat="1" applyFill="1" applyBorder="1">
      <alignment vertical="center"/>
    </xf>
    <xf numFmtId="187" fontId="0" fillId="2" borderId="77" xfId="0" applyNumberFormat="1" applyFill="1" applyBorder="1">
      <alignment vertical="center"/>
    </xf>
    <xf numFmtId="187" fontId="0" fillId="2" borderId="22" xfId="0" applyNumberFormat="1" applyFill="1" applyBorder="1">
      <alignment vertical="center"/>
    </xf>
    <xf numFmtId="187" fontId="3" fillId="0" borderId="0" xfId="0" applyNumberFormat="1" applyFont="1">
      <alignment vertical="center"/>
    </xf>
    <xf numFmtId="0" fontId="3" fillId="0" borderId="0" xfId="0" applyFont="1">
      <alignment vertical="center"/>
    </xf>
    <xf numFmtId="0" fontId="12" fillId="7" borderId="0" xfId="0" applyFont="1" applyFill="1" applyBorder="1" applyAlignment="1">
      <alignment horizontal="center" vertical="center" wrapText="1"/>
    </xf>
    <xf numFmtId="177" fontId="3" fillId="7" borderId="0" xfId="0" applyNumberFormat="1" applyFont="1" applyFill="1" applyBorder="1" applyAlignment="1" applyProtection="1">
      <alignment horizontal="right" vertical="center"/>
    </xf>
    <xf numFmtId="187" fontId="0" fillId="0" borderId="22" xfId="0" applyNumberFormat="1" applyBorder="1" applyProtection="1">
      <alignment vertical="center"/>
      <protection locked="0"/>
    </xf>
    <xf numFmtId="0" fontId="3" fillId="0" borderId="76" xfId="0" applyFont="1" applyBorder="1" applyAlignment="1">
      <alignment horizontal="center" vertical="center" shrinkToFit="1"/>
    </xf>
    <xf numFmtId="178" fontId="0" fillId="0" borderId="1" xfId="0" applyNumberFormat="1" applyBorder="1">
      <alignment vertical="center"/>
    </xf>
    <xf numFmtId="0" fontId="0" fillId="0" borderId="78" xfId="0" applyBorder="1" applyAlignment="1" applyProtection="1">
      <alignment horizontal="center" vertical="center"/>
    </xf>
    <xf numFmtId="0" fontId="0" fillId="0" borderId="78" xfId="0" applyBorder="1" applyAlignment="1" applyProtection="1">
      <alignment vertical="center"/>
    </xf>
    <xf numFmtId="0" fontId="0" fillId="0" borderId="13" xfId="0" applyBorder="1" applyAlignment="1" applyProtection="1">
      <alignment vertical="center"/>
    </xf>
    <xf numFmtId="0" fontId="0" fillId="0" borderId="78" xfId="0" applyBorder="1" applyAlignment="1">
      <alignment horizontal="center" vertical="center"/>
    </xf>
    <xf numFmtId="178" fontId="0" fillId="0" borderId="78" xfId="0" applyNumberFormat="1" applyBorder="1">
      <alignment vertical="center"/>
    </xf>
    <xf numFmtId="0" fontId="0" fillId="0" borderId="78" xfId="0" applyBorder="1">
      <alignment vertical="center"/>
    </xf>
    <xf numFmtId="0" fontId="0" fillId="0" borderId="79" xfId="0" applyBorder="1">
      <alignment vertical="center"/>
    </xf>
    <xf numFmtId="0" fontId="0" fillId="0" borderId="13" xfId="0" applyBorder="1">
      <alignment vertical="center"/>
    </xf>
    <xf numFmtId="0" fontId="0" fillId="0" borderId="14" xfId="0" applyBorder="1">
      <alignment vertical="center"/>
    </xf>
    <xf numFmtId="0" fontId="0" fillId="0" borderId="80" xfId="0" applyBorder="1">
      <alignment vertical="center"/>
    </xf>
    <xf numFmtId="0" fontId="0" fillId="0" borderId="81" xfId="0" applyBorder="1" applyAlignment="1" applyProtection="1">
      <alignment horizontal="center" vertical="center"/>
    </xf>
    <xf numFmtId="0" fontId="0" fillId="0" borderId="81" xfId="0" applyBorder="1" applyAlignment="1" applyProtection="1">
      <alignment vertical="center"/>
    </xf>
    <xf numFmtId="0" fontId="0" fillId="0" borderId="81" xfId="0" applyFill="1" applyBorder="1" applyAlignment="1" applyProtection="1">
      <alignment horizontal="center" vertical="center"/>
    </xf>
    <xf numFmtId="0" fontId="0" fillId="0" borderId="82" xfId="0" applyBorder="1" applyAlignment="1" applyProtection="1">
      <alignment vertical="center"/>
    </xf>
    <xf numFmtId="0" fontId="0" fillId="0" borderId="81" xfId="0" applyBorder="1" applyAlignment="1">
      <alignment horizontal="center" vertical="center"/>
    </xf>
    <xf numFmtId="178" fontId="0" fillId="0" borderId="81" xfId="0" applyNumberFormat="1" applyBorder="1">
      <alignment vertical="center"/>
    </xf>
    <xf numFmtId="0" fontId="0" fillId="0" borderId="81" xfId="0" applyBorder="1">
      <alignment vertical="center"/>
    </xf>
    <xf numFmtId="0" fontId="0" fillId="0" borderId="49" xfId="0" applyBorder="1">
      <alignment vertical="center"/>
    </xf>
    <xf numFmtId="186" fontId="3" fillId="6" borderId="0" xfId="0" applyNumberFormat="1" applyFont="1" applyFill="1" applyBorder="1" applyAlignment="1">
      <alignment horizontal="center" vertical="center"/>
    </xf>
    <xf numFmtId="0" fontId="0" fillId="0" borderId="53" xfId="0" applyFont="1" applyBorder="1" applyAlignment="1" applyProtection="1">
      <alignment horizontal="center" vertical="center"/>
    </xf>
    <xf numFmtId="182" fontId="3" fillId="6" borderId="83" xfId="0" applyNumberFormat="1" applyFont="1" applyFill="1" applyBorder="1" applyAlignment="1">
      <alignment horizontal="right" vertical="center" shrinkToFit="1"/>
    </xf>
    <xf numFmtId="182" fontId="3" fillId="6" borderId="84" xfId="0" applyNumberFormat="1" applyFont="1" applyFill="1" applyBorder="1" applyAlignment="1">
      <alignment horizontal="right" vertical="center" shrinkToFit="1"/>
    </xf>
    <xf numFmtId="0" fontId="0" fillId="0" borderId="86" xfId="0" applyFont="1" applyBorder="1" applyAlignment="1" applyProtection="1">
      <alignment horizontal="center" vertical="center"/>
    </xf>
    <xf numFmtId="0" fontId="0" fillId="0" borderId="86" xfId="0" applyFont="1" applyFill="1" applyBorder="1" applyAlignment="1" applyProtection="1">
      <alignment horizontal="right" vertical="center"/>
      <protection locked="0"/>
    </xf>
    <xf numFmtId="0" fontId="0" fillId="4" borderId="87" xfId="0" applyFont="1" applyFill="1" applyBorder="1" applyAlignment="1" applyProtection="1">
      <alignment horizontal="right" vertical="center"/>
    </xf>
    <xf numFmtId="0" fontId="0" fillId="3" borderId="87" xfId="0" applyFont="1" applyFill="1" applyBorder="1" applyAlignment="1" applyProtection="1">
      <alignment horizontal="right" vertical="center"/>
    </xf>
    <xf numFmtId="182" fontId="3" fillId="2" borderId="88" xfId="0" applyNumberFormat="1" applyFont="1" applyFill="1" applyBorder="1" applyAlignment="1" applyProtection="1">
      <alignment horizontal="right" vertical="center" shrinkToFit="1"/>
    </xf>
    <xf numFmtId="0" fontId="0" fillId="3" borderId="89" xfId="0" applyFill="1" applyBorder="1" applyAlignment="1">
      <alignment horizontal="right" vertical="center"/>
    </xf>
    <xf numFmtId="0" fontId="0" fillId="2" borderId="53" xfId="0" applyFill="1" applyBorder="1" applyAlignment="1">
      <alignment horizontal="right" vertical="center"/>
    </xf>
    <xf numFmtId="0" fontId="0" fillId="2" borderId="1" xfId="0" applyFill="1" applyBorder="1" applyAlignment="1">
      <alignment horizontal="right" vertical="center"/>
    </xf>
    <xf numFmtId="0" fontId="0" fillId="4" borderId="28" xfId="0" applyFill="1" applyBorder="1" applyAlignment="1">
      <alignment horizontal="right" vertical="center"/>
    </xf>
    <xf numFmtId="0" fontId="0" fillId="0" borderId="1" xfId="0" applyBorder="1" applyAlignment="1">
      <alignment horizontal="center" vertical="center" wrapText="1"/>
    </xf>
    <xf numFmtId="0" fontId="0" fillId="0" borderId="1" xfId="0" applyFont="1" applyFill="1" applyBorder="1" applyAlignment="1" applyProtection="1">
      <alignment horizontal="right" vertical="center" wrapText="1"/>
      <protection locked="0"/>
    </xf>
    <xf numFmtId="0" fontId="9" fillId="0" borderId="43" xfId="0" applyFont="1" applyBorder="1" applyAlignment="1">
      <alignment horizontal="center" vertical="center" wrapText="1"/>
    </xf>
    <xf numFmtId="0" fontId="9" fillId="0" borderId="32" xfId="0" applyFont="1" applyBorder="1" applyAlignment="1">
      <alignment horizontal="center" vertical="center"/>
    </xf>
    <xf numFmtId="0" fontId="7" fillId="2" borderId="52" xfId="0" applyFont="1" applyFill="1" applyBorder="1" applyAlignment="1" applyProtection="1">
      <alignment horizontal="center" vertical="center"/>
    </xf>
    <xf numFmtId="0" fontId="7" fillId="0" borderId="90" xfId="0" applyFont="1" applyBorder="1" applyAlignment="1">
      <alignment horizontal="center" vertical="center" shrinkToFit="1"/>
    </xf>
    <xf numFmtId="0" fontId="0" fillId="0" borderId="1" xfId="0" applyFont="1" applyBorder="1" applyAlignment="1" applyProtection="1">
      <alignment vertical="center"/>
      <protection locked="0"/>
    </xf>
    <xf numFmtId="0" fontId="0" fillId="0" borderId="53" xfId="0" applyBorder="1" applyAlignment="1" applyProtection="1">
      <alignment vertical="center"/>
      <protection locked="0"/>
    </xf>
    <xf numFmtId="0" fontId="0" fillId="0" borderId="1" xfId="0" applyBorder="1" applyAlignment="1" applyProtection="1">
      <alignment vertical="center"/>
      <protection locked="0"/>
    </xf>
    <xf numFmtId="0" fontId="0" fillId="0" borderId="86" xfId="0" applyBorder="1" applyAlignment="1" applyProtection="1">
      <alignment vertical="center"/>
      <protection locked="0"/>
    </xf>
    <xf numFmtId="0" fontId="0" fillId="2" borderId="53" xfId="0" applyFill="1" applyBorder="1" applyAlignment="1">
      <alignment vertical="center"/>
    </xf>
    <xf numFmtId="177" fontId="0" fillId="0" borderId="0" xfId="0" applyNumberFormat="1">
      <alignment vertical="center"/>
    </xf>
    <xf numFmtId="178" fontId="0" fillId="0" borderId="78" xfId="0" applyNumberFormat="1" applyFont="1" applyBorder="1">
      <alignment vertical="center"/>
    </xf>
    <xf numFmtId="0" fontId="0" fillId="0" borderId="79" xfId="0" applyFont="1" applyBorder="1">
      <alignment vertical="center"/>
    </xf>
    <xf numFmtId="0" fontId="0" fillId="0" borderId="13" xfId="0" applyFont="1" applyBorder="1">
      <alignment vertical="center"/>
    </xf>
    <xf numFmtId="0" fontId="0" fillId="0" borderId="14" xfId="0" applyFont="1" applyBorder="1">
      <alignment vertical="center"/>
    </xf>
    <xf numFmtId="178" fontId="0" fillId="0" borderId="1" xfId="0" applyNumberFormat="1" applyFont="1" applyBorder="1">
      <alignment vertical="center"/>
    </xf>
    <xf numFmtId="0" fontId="0" fillId="0" borderId="57" xfId="0" applyFont="1" applyBorder="1">
      <alignment vertical="center"/>
    </xf>
    <xf numFmtId="0" fontId="0" fillId="0" borderId="16" xfId="0" applyFont="1" applyBorder="1">
      <alignment vertical="center"/>
    </xf>
    <xf numFmtId="0" fontId="0" fillId="0" borderId="80" xfId="0" applyFont="1" applyBorder="1">
      <alignment vertical="center"/>
    </xf>
    <xf numFmtId="178" fontId="0" fillId="0" borderId="81" xfId="0" applyNumberFormat="1" applyFont="1" applyBorder="1">
      <alignment vertical="center"/>
    </xf>
    <xf numFmtId="0" fontId="0" fillId="0" borderId="81" xfId="0" applyFont="1" applyBorder="1" applyAlignment="1">
      <alignment horizontal="center" vertical="center"/>
    </xf>
    <xf numFmtId="0" fontId="0" fillId="0" borderId="81" xfId="0" applyFont="1" applyBorder="1">
      <alignment vertical="center"/>
    </xf>
    <xf numFmtId="0" fontId="0" fillId="0" borderId="49" xfId="0" applyFont="1" applyBorder="1">
      <alignment vertical="center"/>
    </xf>
    <xf numFmtId="0" fontId="46" fillId="0" borderId="0" xfId="2" applyFont="1" applyAlignment="1">
      <alignment horizontal="center" vertical="center"/>
    </xf>
    <xf numFmtId="0" fontId="0" fillId="0" borderId="0" xfId="0" applyAlignment="1">
      <alignment horizontal="center" vertical="center"/>
    </xf>
    <xf numFmtId="0" fontId="44" fillId="0" borderId="0" xfId="2" applyFont="1" applyAlignment="1">
      <alignment horizontal="left" vertical="center" wrapText="1"/>
    </xf>
    <xf numFmtId="0" fontId="46" fillId="0" borderId="0" xfId="2" applyFont="1" applyAlignment="1">
      <alignment horizontal="center" vertical="center"/>
    </xf>
    <xf numFmtId="0" fontId="46" fillId="0" borderId="0" xfId="2" applyFont="1" applyAlignment="1">
      <alignment horizontal="center" vertical="center"/>
    </xf>
    <xf numFmtId="0" fontId="12" fillId="0" borderId="53" xfId="0" applyFont="1" applyFill="1" applyBorder="1" applyAlignment="1">
      <alignment horizontal="center" vertical="center" wrapText="1"/>
    </xf>
    <xf numFmtId="190" fontId="47" fillId="2" borderId="118" xfId="2" applyNumberFormat="1" applyFont="1" applyFill="1" applyBorder="1" applyAlignment="1">
      <alignment horizontal="center" vertical="center" shrinkToFit="1"/>
    </xf>
    <xf numFmtId="190" fontId="48" fillId="2" borderId="76" xfId="2" applyNumberFormat="1" applyFont="1" applyFill="1" applyBorder="1" applyAlignment="1">
      <alignment horizontal="center" vertical="center" shrinkToFit="1"/>
    </xf>
    <xf numFmtId="190" fontId="48" fillId="2" borderId="174" xfId="2" applyNumberFormat="1" applyFont="1" applyFill="1" applyBorder="1" applyAlignment="1">
      <alignment horizontal="center" vertical="center" shrinkToFit="1"/>
    </xf>
    <xf numFmtId="190" fontId="48" fillId="2" borderId="151" xfId="2" applyNumberFormat="1" applyFont="1" applyFill="1" applyBorder="1" applyAlignment="1">
      <alignment horizontal="center" vertical="center" shrinkToFit="1"/>
    </xf>
    <xf numFmtId="190" fontId="48" fillId="2" borderId="176" xfId="2" applyNumberFormat="1" applyFont="1" applyFill="1" applyBorder="1" applyAlignment="1">
      <alignment horizontal="center" vertical="center" shrinkToFit="1"/>
    </xf>
    <xf numFmtId="190" fontId="48" fillId="2" borderId="154" xfId="2" applyNumberFormat="1" applyFont="1" applyFill="1" applyBorder="1" applyAlignment="1">
      <alignment horizontal="center" vertical="center" shrinkToFit="1"/>
    </xf>
    <xf numFmtId="190" fontId="48" fillId="2" borderId="141" xfId="2" applyNumberFormat="1" applyFont="1" applyFill="1" applyBorder="1" applyAlignment="1">
      <alignment horizontal="center" vertical="center" shrinkToFit="1"/>
    </xf>
    <xf numFmtId="190" fontId="48" fillId="2" borderId="178" xfId="2" applyNumberFormat="1" applyFont="1" applyFill="1" applyBorder="1" applyAlignment="1">
      <alignment horizontal="center" vertical="center" shrinkToFit="1"/>
    </xf>
    <xf numFmtId="0" fontId="44" fillId="0" borderId="0" xfId="2" applyFont="1" applyFill="1" applyAlignment="1">
      <alignment horizontal="center" vertical="center" shrinkToFit="1"/>
    </xf>
    <xf numFmtId="0" fontId="49" fillId="0" borderId="0" xfId="2" applyFont="1" applyFill="1">
      <alignment vertical="center"/>
    </xf>
    <xf numFmtId="0" fontId="50" fillId="10" borderId="53" xfId="2" applyFont="1" applyFill="1" applyBorder="1" applyAlignment="1">
      <alignment horizontal="center" vertical="center" shrinkToFit="1"/>
    </xf>
    <xf numFmtId="0" fontId="51" fillId="10" borderId="1" xfId="2" applyFont="1" applyFill="1" applyBorder="1" applyAlignment="1">
      <alignment horizontal="center" vertical="center" shrinkToFit="1"/>
    </xf>
    <xf numFmtId="0" fontId="51" fillId="10" borderId="30" xfId="2" applyFont="1" applyFill="1" applyBorder="1" applyAlignment="1">
      <alignment horizontal="center" vertical="center" shrinkToFit="1"/>
    </xf>
    <xf numFmtId="0" fontId="0" fillId="0" borderId="0" xfId="0" applyFont="1">
      <alignment vertical="center"/>
    </xf>
    <xf numFmtId="0" fontId="0" fillId="0" borderId="0" xfId="0" applyFont="1" applyAlignment="1">
      <alignment horizontal="center" vertical="center"/>
    </xf>
    <xf numFmtId="0" fontId="5" fillId="9" borderId="1"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75" xfId="0" applyFont="1" applyFill="1" applyBorder="1" applyAlignment="1">
      <alignment horizontal="center" vertical="center" wrapText="1"/>
    </xf>
    <xf numFmtId="0" fontId="5" fillId="9" borderId="169" xfId="0" applyFont="1" applyFill="1" applyBorder="1" applyAlignment="1">
      <alignment horizontal="center" vertical="center" wrapText="1"/>
    </xf>
    <xf numFmtId="0" fontId="5" fillId="9" borderId="78" xfId="0" applyFont="1" applyFill="1" applyBorder="1" applyAlignment="1">
      <alignment horizontal="center" vertical="center" wrapText="1"/>
    </xf>
    <xf numFmtId="0" fontId="5" fillId="9" borderId="170" xfId="0" applyFont="1" applyFill="1" applyBorder="1" applyAlignment="1">
      <alignment horizontal="center" vertical="center" wrapText="1"/>
    </xf>
    <xf numFmtId="0" fontId="5" fillId="9" borderId="91" xfId="0" applyFont="1" applyFill="1" applyBorder="1" applyAlignment="1">
      <alignment horizontal="center" vertical="center" wrapText="1"/>
    </xf>
    <xf numFmtId="0" fontId="5" fillId="9" borderId="157" xfId="0" applyFont="1" applyFill="1" applyBorder="1" applyAlignment="1">
      <alignment horizontal="center" vertical="center" wrapText="1"/>
    </xf>
    <xf numFmtId="178" fontId="0" fillId="9" borderId="1" xfId="0" applyNumberFormat="1" applyFont="1" applyFill="1" applyBorder="1">
      <alignment vertical="center"/>
    </xf>
    <xf numFmtId="178" fontId="0" fillId="0" borderId="0" xfId="0" applyNumberFormat="1" applyFont="1">
      <alignment vertical="center"/>
    </xf>
    <xf numFmtId="0" fontId="0" fillId="9" borderId="2" xfId="0" applyFont="1" applyFill="1" applyBorder="1">
      <alignment vertical="center"/>
    </xf>
    <xf numFmtId="178" fontId="0" fillId="9" borderId="166" xfId="0" applyNumberFormat="1" applyFont="1" applyFill="1" applyBorder="1">
      <alignment vertical="center"/>
    </xf>
    <xf numFmtId="0" fontId="0" fillId="9" borderId="166" xfId="0" applyFont="1" applyFill="1" applyBorder="1">
      <alignment vertical="center"/>
    </xf>
    <xf numFmtId="0" fontId="0" fillId="9" borderId="8" xfId="0" applyFont="1" applyFill="1" applyBorder="1">
      <alignment vertical="center"/>
    </xf>
    <xf numFmtId="0" fontId="0" fillId="9" borderId="1" xfId="0" applyFont="1" applyFill="1" applyBorder="1">
      <alignment vertical="center"/>
    </xf>
    <xf numFmtId="0" fontId="0" fillId="9" borderId="31" xfId="0" applyFont="1" applyFill="1" applyBorder="1">
      <alignment vertical="center"/>
    </xf>
    <xf numFmtId="0" fontId="0" fillId="9" borderId="30" xfId="0" applyFont="1" applyFill="1" applyBorder="1">
      <alignment vertical="center"/>
    </xf>
    <xf numFmtId="178" fontId="0" fillId="9" borderId="167" xfId="0" applyNumberFormat="1" applyFont="1" applyFill="1" applyBorder="1">
      <alignment vertical="center"/>
    </xf>
    <xf numFmtId="0" fontId="0" fillId="9" borderId="167" xfId="0" applyFont="1" applyFill="1" applyBorder="1">
      <alignment vertical="center"/>
    </xf>
    <xf numFmtId="0" fontId="0" fillId="9" borderId="20" xfId="0" applyFont="1" applyFill="1" applyBorder="1">
      <alignment vertical="center"/>
    </xf>
    <xf numFmtId="0" fontId="0" fillId="9" borderId="81" xfId="0" applyFont="1" applyFill="1" applyBorder="1">
      <alignment vertical="center"/>
    </xf>
    <xf numFmtId="0" fontId="0" fillId="9" borderId="38" xfId="0" applyFont="1" applyFill="1" applyBorder="1">
      <alignment vertical="center"/>
    </xf>
    <xf numFmtId="0" fontId="0" fillId="9" borderId="92" xfId="0" applyFont="1" applyFill="1" applyBorder="1">
      <alignment vertical="center"/>
    </xf>
    <xf numFmtId="0" fontId="0" fillId="9" borderId="49" xfId="0" applyFont="1" applyFill="1" applyBorder="1">
      <alignment vertical="center"/>
    </xf>
    <xf numFmtId="0" fontId="50" fillId="0" borderId="0" xfId="2" applyFont="1" applyFill="1" applyAlignment="1">
      <alignment horizontal="left" vertical="center"/>
    </xf>
    <xf numFmtId="0" fontId="50" fillId="0" borderId="0" xfId="2" applyFont="1" applyFill="1" applyAlignment="1">
      <alignment horizontal="center" vertical="center"/>
    </xf>
    <xf numFmtId="41" fontId="50" fillId="0" borderId="0" xfId="2" applyNumberFormat="1" applyFont="1" applyFill="1" applyAlignment="1">
      <alignment horizontal="center" vertical="center" shrinkToFit="1"/>
    </xf>
    <xf numFmtId="184" fontId="0" fillId="9" borderId="2" xfId="0" applyNumberFormat="1" applyFont="1" applyFill="1" applyBorder="1">
      <alignment vertical="center"/>
    </xf>
    <xf numFmtId="180" fontId="12" fillId="0" borderId="25" xfId="0" applyNumberFormat="1" applyFont="1" applyFill="1" applyBorder="1" applyAlignment="1" applyProtection="1">
      <alignment vertical="top" wrapText="1"/>
    </xf>
    <xf numFmtId="0" fontId="0" fillId="0" borderId="1" xfId="0" applyBorder="1" applyAlignment="1">
      <alignment horizontal="center" vertical="center"/>
    </xf>
    <xf numFmtId="191" fontId="0" fillId="0" borderId="1" xfId="0" applyNumberFormat="1" applyBorder="1">
      <alignment vertical="center"/>
    </xf>
    <xf numFmtId="190" fontId="47" fillId="2" borderId="152" xfId="2" applyNumberFormat="1" applyFont="1" applyFill="1" applyBorder="1" applyAlignment="1">
      <alignment horizontal="center" vertical="center" shrinkToFit="1"/>
    </xf>
    <xf numFmtId="190" fontId="47" fillId="2" borderId="155" xfId="2" applyNumberFormat="1" applyFont="1" applyFill="1" applyBorder="1" applyAlignment="1">
      <alignment horizontal="center" vertical="center" shrinkToFit="1"/>
    </xf>
    <xf numFmtId="190" fontId="47" fillId="2" borderId="164" xfId="2" applyNumberFormat="1" applyFont="1" applyFill="1" applyBorder="1" applyAlignment="1">
      <alignment horizontal="center" vertical="center" shrinkToFit="1"/>
    </xf>
    <xf numFmtId="190" fontId="48" fillId="2" borderId="175" xfId="2" applyNumberFormat="1" applyFont="1" applyFill="1" applyBorder="1" applyAlignment="1">
      <alignment horizontal="center" vertical="center" shrinkToFit="1"/>
    </xf>
    <xf numFmtId="190" fontId="48" fillId="2" borderId="173" xfId="2" applyNumberFormat="1" applyFont="1" applyFill="1" applyBorder="1" applyAlignment="1">
      <alignment horizontal="center" vertical="center" shrinkToFit="1"/>
    </xf>
    <xf numFmtId="0" fontId="46" fillId="0" borderId="0" xfId="2" applyFont="1" applyAlignment="1">
      <alignment horizontal="center" vertical="center"/>
    </xf>
    <xf numFmtId="0" fontId="50" fillId="10" borderId="7" xfId="2" applyFont="1" applyFill="1" applyBorder="1" applyAlignment="1">
      <alignment horizontal="center" vertical="center"/>
    </xf>
    <xf numFmtId="0" fontId="50" fillId="10" borderId="7" xfId="2" applyFont="1" applyFill="1" applyBorder="1" applyAlignment="1">
      <alignment horizontal="center" vertical="center" shrinkToFit="1"/>
    </xf>
    <xf numFmtId="0" fontId="50" fillId="10" borderId="57" xfId="2" applyFont="1" applyFill="1" applyBorder="1" applyAlignment="1">
      <alignment horizontal="center" vertical="center" shrinkToFit="1"/>
    </xf>
    <xf numFmtId="0" fontId="50" fillId="10" borderId="171" xfId="2" applyFont="1" applyFill="1" applyBorder="1" applyAlignment="1">
      <alignment horizontal="center" vertical="center" wrapText="1" shrinkToFit="1"/>
    </xf>
    <xf numFmtId="190" fontId="47" fillId="2" borderId="151" xfId="2" applyNumberFormat="1" applyFont="1" applyFill="1" applyBorder="1" applyAlignment="1">
      <alignment horizontal="center" vertical="center" shrinkToFit="1"/>
    </xf>
    <xf numFmtId="190" fontId="47" fillId="2" borderId="77" xfId="2" applyNumberFormat="1" applyFont="1" applyFill="1" applyBorder="1" applyAlignment="1">
      <alignment horizontal="center" vertical="center" shrinkToFit="1"/>
    </xf>
    <xf numFmtId="190" fontId="47" fillId="2" borderId="53" xfId="2" applyNumberFormat="1" applyFont="1" applyFill="1" applyBorder="1" applyAlignment="1">
      <alignment horizontal="center" vertical="center" shrinkToFit="1"/>
    </xf>
    <xf numFmtId="190" fontId="47" fillId="2" borderId="154" xfId="2" applyNumberFormat="1" applyFont="1" applyFill="1" applyBorder="1" applyAlignment="1">
      <alignment horizontal="center" vertical="center" shrinkToFit="1"/>
    </xf>
    <xf numFmtId="190" fontId="48" fillId="2" borderId="177" xfId="2" applyNumberFormat="1" applyFont="1" applyFill="1" applyBorder="1" applyAlignment="1">
      <alignment horizontal="center" vertical="center" shrinkToFit="1"/>
    </xf>
    <xf numFmtId="0" fontId="50" fillId="10" borderId="7" xfId="2" applyFont="1" applyFill="1" applyBorder="1" applyAlignment="1">
      <alignment vertical="center"/>
    </xf>
    <xf numFmtId="190" fontId="47" fillId="2" borderId="76" xfId="2" applyNumberFormat="1" applyFont="1" applyFill="1" applyBorder="1" applyAlignment="1">
      <alignment horizontal="center" vertical="center" shrinkToFit="1"/>
    </xf>
    <xf numFmtId="190" fontId="48" fillId="2" borderId="186" xfId="2" applyNumberFormat="1" applyFont="1" applyFill="1" applyBorder="1" applyAlignment="1">
      <alignment horizontal="center" vertical="center" shrinkToFit="1"/>
    </xf>
    <xf numFmtId="190" fontId="48" fillId="2" borderId="66" xfId="2" applyNumberFormat="1" applyFont="1" applyFill="1" applyBorder="1" applyAlignment="1">
      <alignment horizontal="center" vertical="center" shrinkToFit="1"/>
    </xf>
    <xf numFmtId="190" fontId="48" fillId="2" borderId="189" xfId="2" applyNumberFormat="1" applyFont="1" applyFill="1" applyBorder="1" applyAlignment="1">
      <alignment horizontal="center" vertical="center" shrinkToFit="1"/>
    </xf>
    <xf numFmtId="190" fontId="48" fillId="2" borderId="188" xfId="2" applyNumberFormat="1" applyFont="1" applyFill="1" applyBorder="1" applyAlignment="1">
      <alignment horizontal="center" vertical="center" shrinkToFit="1"/>
    </xf>
    <xf numFmtId="0" fontId="54" fillId="0" borderId="0" xfId="0" applyFont="1" applyAlignment="1" applyProtection="1">
      <alignment horizontal="left" vertical="center"/>
    </xf>
    <xf numFmtId="0" fontId="8" fillId="0" borderId="0" xfId="0" applyFont="1" applyAlignment="1" applyProtection="1">
      <alignment horizontal="left" vertical="center"/>
    </xf>
    <xf numFmtId="0" fontId="0" fillId="0" borderId="22"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86" xfId="0" applyFont="1" applyFill="1" applyBorder="1" applyAlignment="1" applyProtection="1">
      <alignment horizontal="center" vertical="center"/>
      <protection locked="0"/>
    </xf>
    <xf numFmtId="0" fontId="0" fillId="0" borderId="1" xfId="0" applyBorder="1" applyAlignment="1">
      <alignment vertical="top" textRotation="255"/>
    </xf>
    <xf numFmtId="0" fontId="21" fillId="0" borderId="0" xfId="0" applyFont="1">
      <alignment vertical="center"/>
    </xf>
    <xf numFmtId="0" fontId="57" fillId="0" borderId="92" xfId="0" applyFont="1" applyBorder="1" applyAlignment="1">
      <alignment horizontal="center" vertical="center"/>
    </xf>
    <xf numFmtId="0" fontId="57" fillId="0" borderId="81" xfId="0" applyFont="1" applyBorder="1" applyAlignment="1">
      <alignment horizontal="center" vertical="center"/>
    </xf>
    <xf numFmtId="0" fontId="57" fillId="0" borderId="49" xfId="0" applyFont="1" applyBorder="1" applyAlignment="1">
      <alignment horizontal="center" vertical="center"/>
    </xf>
    <xf numFmtId="186" fontId="3" fillId="4" borderId="43" xfId="0" applyNumberFormat="1" applyFont="1" applyFill="1" applyBorder="1" applyAlignment="1" applyProtection="1">
      <alignment horizontal="center" vertical="center"/>
    </xf>
    <xf numFmtId="186" fontId="3" fillId="4" borderId="85" xfId="0" applyNumberFormat="1" applyFont="1" applyFill="1" applyBorder="1" applyAlignment="1" applyProtection="1">
      <alignment horizontal="center" vertical="center"/>
    </xf>
    <xf numFmtId="0" fontId="3" fillId="0" borderId="0" xfId="0" applyFont="1" applyBorder="1" applyAlignment="1">
      <alignment horizontal="center" vertical="center" wrapText="1"/>
    </xf>
    <xf numFmtId="0" fontId="0" fillId="0" borderId="0" xfId="0" applyBorder="1" applyAlignment="1">
      <alignment horizontal="center" vertical="center"/>
    </xf>
    <xf numFmtId="184" fontId="0" fillId="0" borderId="0" xfId="0" applyNumberFormat="1" applyBorder="1" applyAlignment="1">
      <alignment horizontal="right" vertical="center"/>
    </xf>
    <xf numFmtId="191" fontId="0" fillId="0" borderId="0" xfId="0" applyNumberFormat="1" applyBorder="1" applyAlignment="1">
      <alignment horizontal="right" vertical="center"/>
    </xf>
    <xf numFmtId="180" fontId="0" fillId="0" borderId="0" xfId="0" applyNumberFormat="1">
      <alignment vertical="center"/>
    </xf>
    <xf numFmtId="0" fontId="0" fillId="0" borderId="0" xfId="0" applyAlignment="1">
      <alignment vertical="center" wrapText="1"/>
    </xf>
    <xf numFmtId="0" fontId="0" fillId="5" borderId="206" xfId="0" applyFill="1" applyBorder="1" applyAlignment="1">
      <alignment horizontal="center" vertical="center" wrapText="1"/>
    </xf>
    <xf numFmtId="0" fontId="0" fillId="5" borderId="204" xfId="0" applyFill="1" applyBorder="1" applyAlignment="1">
      <alignment horizontal="center" vertical="center" wrapText="1"/>
    </xf>
    <xf numFmtId="0" fontId="0" fillId="0" borderId="131" xfId="0" applyBorder="1">
      <alignment vertical="center"/>
    </xf>
    <xf numFmtId="0" fontId="0" fillId="0" borderId="58" xfId="0" applyBorder="1">
      <alignment vertical="center"/>
    </xf>
    <xf numFmtId="180" fontId="0" fillId="0" borderId="58" xfId="0" applyNumberFormat="1" applyBorder="1">
      <alignment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0" fillId="0" borderId="17" xfId="0" applyBorder="1">
      <alignment vertical="center"/>
    </xf>
    <xf numFmtId="190" fontId="3" fillId="4" borderId="27" xfId="0" applyNumberFormat="1" applyFont="1" applyFill="1" applyBorder="1" applyAlignment="1">
      <alignment horizontal="center" vertical="center"/>
    </xf>
    <xf numFmtId="184" fontId="7" fillId="0" borderId="1" xfId="0" applyNumberFormat="1" applyFont="1" applyBorder="1" applyAlignment="1">
      <alignment horizontal="center" vertical="center"/>
    </xf>
    <xf numFmtId="0" fontId="0" fillId="0" borderId="44" xfId="0" applyBorder="1">
      <alignment vertical="center"/>
    </xf>
    <xf numFmtId="0" fontId="3" fillId="5" borderId="210" xfId="0" applyFont="1" applyFill="1" applyBorder="1" applyAlignment="1">
      <alignment horizontal="center" vertical="center" wrapText="1"/>
    </xf>
    <xf numFmtId="193" fontId="3" fillId="9" borderId="211" xfId="0" applyNumberFormat="1" applyFont="1" applyFill="1" applyBorder="1" applyAlignment="1" applyProtection="1">
      <alignment horizontal="center" vertical="center"/>
      <protection locked="0"/>
    </xf>
    <xf numFmtId="190" fontId="3" fillId="4" borderId="212" xfId="0" applyNumberFormat="1" applyFont="1" applyFill="1" applyBorder="1" applyAlignment="1">
      <alignment horizontal="center" vertical="center"/>
    </xf>
    <xf numFmtId="184" fontId="7" fillId="0" borderId="210" xfId="0" applyNumberFormat="1" applyFont="1" applyBorder="1" applyAlignment="1">
      <alignment horizontal="center" vertical="center"/>
    </xf>
    <xf numFmtId="190" fontId="0" fillId="0" borderId="0" xfId="0" applyNumberFormat="1">
      <alignment vertical="center"/>
    </xf>
    <xf numFmtId="190" fontId="0" fillId="0" borderId="0" xfId="0" applyNumberFormat="1" applyAlignment="1">
      <alignment horizontal="center" vertical="center"/>
    </xf>
    <xf numFmtId="0" fontId="60" fillId="0" borderId="0" xfId="0" applyFont="1">
      <alignment vertical="center"/>
    </xf>
    <xf numFmtId="0" fontId="61" fillId="0" borderId="0" xfId="0" applyFont="1" applyAlignment="1">
      <alignment horizontal="center" wrapText="1"/>
    </xf>
    <xf numFmtId="0" fontId="60" fillId="0" borderId="1" xfId="0" applyFont="1" applyBorder="1" applyAlignment="1">
      <alignment horizontal="center" vertical="center"/>
    </xf>
    <xf numFmtId="0" fontId="60" fillId="0" borderId="0" xfId="0" applyFont="1" applyAlignment="1">
      <alignment horizontal="center" vertical="center" wrapText="1"/>
    </xf>
    <xf numFmtId="0" fontId="60" fillId="0" borderId="0" xfId="0" applyFont="1" applyAlignment="1">
      <alignment horizontal="center" vertical="center"/>
    </xf>
    <xf numFmtId="0" fontId="62" fillId="0" borderId="1" xfId="0" applyFont="1" applyBorder="1" applyAlignment="1">
      <alignment horizontal="center" vertical="center" wrapText="1"/>
    </xf>
    <xf numFmtId="0" fontId="60" fillId="0" borderId="1" xfId="0" applyFont="1" applyBorder="1" applyAlignment="1">
      <alignment horizontal="center" vertical="center" wrapText="1"/>
    </xf>
    <xf numFmtId="0" fontId="62" fillId="0" borderId="1" xfId="0" applyFont="1" applyBorder="1" applyAlignment="1">
      <alignment horizontal="center" vertical="center"/>
    </xf>
    <xf numFmtId="0" fontId="60" fillId="12" borderId="1" xfId="0" applyFont="1" applyFill="1" applyBorder="1" applyAlignment="1">
      <alignment horizontal="center" vertical="center"/>
    </xf>
    <xf numFmtId="0" fontId="21" fillId="0" borderId="1" xfId="0" applyFont="1" applyBorder="1" applyAlignment="1" applyProtection="1">
      <alignment horizontal="center" vertical="center"/>
      <protection locked="0"/>
    </xf>
    <xf numFmtId="0" fontId="60" fillId="12" borderId="1" xfId="0" applyFont="1" applyFill="1" applyBorder="1">
      <alignment vertical="center"/>
    </xf>
    <xf numFmtId="0" fontId="0" fillId="0" borderId="0" xfId="0" applyBorder="1" applyAlignment="1" applyProtection="1">
      <alignment horizontal="center" vertical="center"/>
    </xf>
    <xf numFmtId="0" fontId="7" fillId="0" borderId="0" xfId="0" applyFont="1" applyBorder="1" applyAlignment="1" applyProtection="1">
      <alignment horizontal="center" vertical="center"/>
    </xf>
    <xf numFmtId="0" fontId="0" fillId="0" borderId="0" xfId="0" applyBorder="1">
      <alignment vertical="center"/>
    </xf>
    <xf numFmtId="194" fontId="3" fillId="2" borderId="35" xfId="0" applyNumberFormat="1" applyFont="1" applyFill="1" applyBorder="1" applyAlignment="1" applyProtection="1">
      <alignment vertical="center"/>
    </xf>
    <xf numFmtId="194" fontId="53" fillId="2" borderId="31" xfId="0" applyNumberFormat="1" applyFont="1" applyFill="1" applyBorder="1">
      <alignment vertical="center"/>
    </xf>
    <xf numFmtId="194" fontId="53" fillId="2" borderId="1" xfId="0" applyNumberFormat="1" applyFont="1" applyFill="1" applyBorder="1">
      <alignment vertical="center"/>
    </xf>
    <xf numFmtId="194" fontId="53" fillId="2" borderId="30" xfId="0" applyNumberFormat="1" applyFont="1" applyFill="1" applyBorder="1">
      <alignment vertical="center"/>
    </xf>
    <xf numFmtId="181" fontId="63" fillId="0" borderId="1" xfId="0" applyNumberFormat="1" applyFont="1" applyBorder="1" applyProtection="1">
      <alignment vertical="center"/>
      <protection locked="0"/>
    </xf>
    <xf numFmtId="0" fontId="0" fillId="5" borderId="53" xfId="0" applyFill="1" applyBorder="1" applyAlignment="1">
      <alignment horizontal="center" vertical="center" wrapText="1"/>
    </xf>
    <xf numFmtId="177" fontId="59" fillId="11" borderId="216" xfId="0" applyNumberFormat="1" applyFont="1" applyFill="1" applyBorder="1" applyAlignment="1">
      <alignment horizontal="center" vertical="center"/>
    </xf>
    <xf numFmtId="0" fontId="0" fillId="5" borderId="217" xfId="0" applyFill="1" applyBorder="1" applyAlignment="1">
      <alignment horizontal="center" vertical="center" wrapText="1"/>
    </xf>
    <xf numFmtId="0" fontId="7" fillId="0" borderId="218" xfId="0" applyFont="1" applyBorder="1" applyAlignment="1">
      <alignment horizontal="center" vertical="center"/>
    </xf>
    <xf numFmtId="184" fontId="7" fillId="0" borderId="218" xfId="0" applyNumberFormat="1" applyFont="1" applyBorder="1" applyAlignment="1">
      <alignment horizontal="center" vertical="center"/>
    </xf>
    <xf numFmtId="184" fontId="7" fillId="0" borderId="216" xfId="0" applyNumberFormat="1" applyFont="1" applyBorder="1" applyAlignment="1">
      <alignment horizontal="center" vertical="center"/>
    </xf>
    <xf numFmtId="0" fontId="11" fillId="0" borderId="57" xfId="0" applyFont="1" applyBorder="1" applyAlignment="1" applyProtection="1">
      <alignment horizontal="center" vertical="center" wrapText="1"/>
    </xf>
    <xf numFmtId="0" fontId="11" fillId="0" borderId="106" xfId="0" applyFont="1" applyBorder="1" applyAlignment="1" applyProtection="1">
      <alignment horizontal="center" vertical="center" wrapText="1"/>
    </xf>
    <xf numFmtId="186" fontId="3" fillId="6" borderId="7" xfId="0" applyNumberFormat="1" applyFont="1" applyFill="1" applyBorder="1" applyAlignment="1">
      <alignment horizontal="center" vertical="center"/>
    </xf>
    <xf numFmtId="186" fontId="3" fillId="6" borderId="224" xfId="0" applyNumberFormat="1" applyFont="1" applyFill="1" applyBorder="1" applyAlignment="1">
      <alignment horizontal="center" vertical="center"/>
    </xf>
    <xf numFmtId="186" fontId="3" fillId="6" borderId="225" xfId="0" applyNumberFormat="1" applyFont="1" applyFill="1" applyBorder="1" applyAlignment="1">
      <alignment horizontal="center" vertical="center"/>
    </xf>
    <xf numFmtId="182" fontId="3" fillId="2" borderId="2" xfId="0" applyNumberFormat="1" applyFont="1" applyFill="1" applyBorder="1" applyAlignment="1">
      <alignment horizontal="right" vertical="center"/>
    </xf>
    <xf numFmtId="182" fontId="3" fillId="2" borderId="57" xfId="0" applyNumberFormat="1" applyFont="1" applyFill="1" applyBorder="1" applyAlignment="1">
      <alignment horizontal="right" vertical="center"/>
    </xf>
    <xf numFmtId="0" fontId="0" fillId="3" borderId="227" xfId="0" applyFill="1" applyBorder="1" applyAlignment="1">
      <alignment horizontal="right" vertical="center"/>
    </xf>
    <xf numFmtId="0" fontId="0" fillId="3" borderId="56" xfId="0" applyFill="1" applyBorder="1" applyAlignment="1">
      <alignment horizontal="right" vertical="center"/>
    </xf>
    <xf numFmtId="182" fontId="3" fillId="2" borderId="226" xfId="0" applyNumberFormat="1" applyFont="1" applyFill="1" applyBorder="1" applyAlignment="1" applyProtection="1">
      <alignment horizontal="right" vertical="center" shrinkToFit="1"/>
    </xf>
    <xf numFmtId="182" fontId="3" fillId="2" borderId="33" xfId="0" applyNumberFormat="1" applyFont="1" applyFill="1" applyBorder="1" applyAlignment="1" applyProtection="1">
      <alignment horizontal="right" vertical="center" shrinkToFit="1"/>
    </xf>
    <xf numFmtId="181" fontId="63" fillId="13" borderId="1" xfId="0" applyNumberFormat="1" applyFont="1" applyFill="1" applyBorder="1">
      <alignment vertical="center"/>
    </xf>
    <xf numFmtId="0" fontId="60" fillId="13" borderId="0" xfId="0" applyFont="1" applyFill="1" applyAlignment="1">
      <alignment horizontal="center" vertical="center"/>
    </xf>
    <xf numFmtId="182" fontId="0" fillId="4" borderId="43" xfId="0" applyNumberFormat="1" applyFill="1" applyBorder="1" applyAlignment="1">
      <alignment horizontal="center" vertical="center"/>
    </xf>
    <xf numFmtId="190" fontId="47" fillId="2" borderId="152" xfId="2" applyNumberFormat="1" applyFont="1" applyFill="1" applyBorder="1" applyAlignment="1">
      <alignment horizontal="center" vertical="center" shrinkToFit="1"/>
    </xf>
    <xf numFmtId="190" fontId="47" fillId="2" borderId="153" xfId="2" applyNumberFormat="1" applyFont="1" applyFill="1" applyBorder="1" applyAlignment="1">
      <alignment horizontal="center" vertical="center" shrinkToFit="1"/>
    </xf>
    <xf numFmtId="190" fontId="47" fillId="2" borderId="158" xfId="2" applyNumberFormat="1" applyFont="1" applyFill="1" applyBorder="1" applyAlignment="1">
      <alignment horizontal="center" vertical="center" shrinkToFit="1"/>
    </xf>
    <xf numFmtId="190" fontId="47" fillId="2" borderId="155" xfId="2" applyNumberFormat="1" applyFont="1" applyFill="1" applyBorder="1" applyAlignment="1">
      <alignment horizontal="center" vertical="center" shrinkToFit="1"/>
    </xf>
    <xf numFmtId="190" fontId="47" fillId="2" borderId="156" xfId="2" applyNumberFormat="1" applyFont="1" applyFill="1" applyBorder="1" applyAlignment="1">
      <alignment horizontal="center" vertical="center" shrinkToFit="1"/>
    </xf>
    <xf numFmtId="190" fontId="47" fillId="2" borderId="163" xfId="2" applyNumberFormat="1" applyFont="1" applyFill="1" applyBorder="1" applyAlignment="1">
      <alignment horizontal="center" vertical="center" shrinkToFit="1"/>
    </xf>
    <xf numFmtId="190" fontId="47" fillId="2" borderId="164" xfId="2" applyNumberFormat="1" applyFont="1" applyFill="1" applyBorder="1" applyAlignment="1">
      <alignment horizontal="center" vertical="center" shrinkToFit="1"/>
    </xf>
    <xf numFmtId="190" fontId="47" fillId="2" borderId="184" xfId="2" applyNumberFormat="1" applyFont="1" applyFill="1" applyBorder="1" applyAlignment="1">
      <alignment horizontal="center" vertical="center" shrinkToFit="1"/>
    </xf>
    <xf numFmtId="190" fontId="47" fillId="2" borderId="165" xfId="2" applyNumberFormat="1" applyFont="1" applyFill="1" applyBorder="1" applyAlignment="1">
      <alignment horizontal="center" vertical="center" shrinkToFit="1"/>
    </xf>
    <xf numFmtId="0" fontId="50" fillId="10" borderId="22" xfId="2" applyFont="1" applyFill="1" applyBorder="1" applyAlignment="1">
      <alignment horizontal="center" vertical="center" wrapText="1" shrinkToFit="1"/>
    </xf>
    <xf numFmtId="0" fontId="50" fillId="10" borderId="53" xfId="2" applyFont="1" applyFill="1" applyBorder="1" applyAlignment="1">
      <alignment horizontal="center" vertical="center" wrapText="1" shrinkToFit="1"/>
    </xf>
    <xf numFmtId="0" fontId="51" fillId="10" borderId="12" xfId="2" applyFont="1" applyFill="1" applyBorder="1" applyAlignment="1">
      <alignment horizontal="center" vertical="center" wrapText="1" shrinkToFit="1"/>
    </xf>
    <xf numFmtId="0" fontId="51" fillId="10" borderId="29" xfId="2" applyFont="1" applyFill="1" applyBorder="1" applyAlignment="1">
      <alignment horizontal="center" vertical="center" wrapText="1" shrinkToFit="1"/>
    </xf>
    <xf numFmtId="0" fontId="51" fillId="10" borderId="15" xfId="2" applyFont="1" applyFill="1" applyBorder="1" applyAlignment="1">
      <alignment horizontal="center" vertical="center" wrapText="1" shrinkToFit="1"/>
    </xf>
    <xf numFmtId="190" fontId="47" fillId="2" borderId="182" xfId="2" applyNumberFormat="1" applyFont="1" applyFill="1" applyBorder="1" applyAlignment="1">
      <alignment horizontal="center" vertical="center" shrinkToFit="1"/>
    </xf>
    <xf numFmtId="0" fontId="50" fillId="10" borderId="2" xfId="2" applyFont="1" applyFill="1" applyBorder="1" applyAlignment="1">
      <alignment horizontal="center" vertical="center" shrinkToFit="1"/>
    </xf>
    <xf numFmtId="0" fontId="50" fillId="10" borderId="7" xfId="2" applyFont="1" applyFill="1" applyBorder="1" applyAlignment="1">
      <alignment horizontal="center" vertical="center" shrinkToFit="1"/>
    </xf>
    <xf numFmtId="0" fontId="50" fillId="10" borderId="8" xfId="2" applyFont="1" applyFill="1" applyBorder="1" applyAlignment="1">
      <alignment horizontal="center" vertical="center" shrinkToFit="1"/>
    </xf>
    <xf numFmtId="0" fontId="50" fillId="10" borderId="57" xfId="2" applyFont="1" applyFill="1" applyBorder="1" applyAlignment="1">
      <alignment horizontal="center" vertical="center" shrinkToFit="1"/>
    </xf>
    <xf numFmtId="0" fontId="50" fillId="10" borderId="16" xfId="2" applyFont="1" applyFill="1" applyBorder="1" applyAlignment="1">
      <alignment horizontal="center" vertical="center" shrinkToFit="1"/>
    </xf>
    <xf numFmtId="0" fontId="50" fillId="10" borderId="106" xfId="2" applyFont="1" applyFill="1" applyBorder="1" applyAlignment="1">
      <alignment horizontal="center" vertical="center" shrinkToFit="1"/>
    </xf>
    <xf numFmtId="190" fontId="47" fillId="2" borderId="77" xfId="2" applyNumberFormat="1" applyFont="1" applyFill="1" applyBorder="1" applyAlignment="1">
      <alignment horizontal="center" vertical="center" shrinkToFit="1"/>
    </xf>
    <xf numFmtId="190" fontId="47" fillId="2" borderId="149" xfId="2" applyNumberFormat="1" applyFont="1" applyFill="1" applyBorder="1" applyAlignment="1">
      <alignment horizontal="center" vertical="center" shrinkToFit="1"/>
    </xf>
    <xf numFmtId="190" fontId="47" fillId="2" borderId="150" xfId="2" applyNumberFormat="1" applyFont="1" applyFill="1" applyBorder="1" applyAlignment="1">
      <alignment horizontal="center" vertical="center" shrinkToFit="1"/>
    </xf>
    <xf numFmtId="0" fontId="44" fillId="0" borderId="16" xfId="2" applyFont="1" applyBorder="1" applyAlignment="1">
      <alignment horizontal="center" vertical="center"/>
    </xf>
    <xf numFmtId="0" fontId="44" fillId="0" borderId="7" xfId="2" applyFont="1" applyBorder="1" applyAlignment="1">
      <alignment horizontal="center" vertical="center"/>
    </xf>
    <xf numFmtId="0" fontId="0" fillId="9" borderId="145" xfId="0" applyFont="1" applyFill="1" applyBorder="1" applyAlignment="1">
      <alignment horizontal="center" vertical="center"/>
    </xf>
    <xf numFmtId="0" fontId="0" fillId="9" borderId="168" xfId="0" applyFont="1" applyFill="1" applyBorder="1" applyAlignment="1">
      <alignment horizontal="center" vertical="center"/>
    </xf>
    <xf numFmtId="0" fontId="0" fillId="9" borderId="146" xfId="0" applyFont="1" applyFill="1" applyBorder="1" applyAlignment="1">
      <alignment horizontal="center" vertical="center"/>
    </xf>
    <xf numFmtId="0" fontId="0" fillId="0" borderId="0" xfId="0" applyAlignment="1">
      <alignment horizontal="center" vertical="center"/>
    </xf>
    <xf numFmtId="0" fontId="51" fillId="10" borderId="22" xfId="2" applyFont="1" applyFill="1" applyBorder="1" applyAlignment="1">
      <alignment horizontal="center" vertical="center" wrapText="1" shrinkToFit="1"/>
    </xf>
    <xf numFmtId="0" fontId="51" fillId="10" borderId="53" xfId="2" applyFont="1" applyFill="1" applyBorder="1" applyAlignment="1">
      <alignment horizontal="center" vertical="center" wrapText="1" shrinkToFit="1"/>
    </xf>
    <xf numFmtId="0" fontId="0" fillId="9" borderId="2" xfId="0" applyFont="1" applyFill="1" applyBorder="1" applyAlignment="1">
      <alignment horizontal="center" vertical="center"/>
    </xf>
    <xf numFmtId="0" fontId="0" fillId="9" borderId="7" xfId="0" applyFont="1" applyFill="1" applyBorder="1" applyAlignment="1">
      <alignment horizontal="center" vertical="center"/>
    </xf>
    <xf numFmtId="0" fontId="0" fillId="9" borderId="8" xfId="0" applyFont="1" applyFill="1" applyBorder="1" applyAlignment="1">
      <alignment horizontal="center" vertical="center"/>
    </xf>
    <xf numFmtId="0" fontId="0" fillId="9" borderId="118" xfId="0" applyFont="1" applyFill="1" applyBorder="1" applyAlignment="1">
      <alignment horizontal="center" vertical="center"/>
    </xf>
    <xf numFmtId="0" fontId="46" fillId="0" borderId="0" xfId="2" applyFont="1" applyAlignment="1">
      <alignment horizontal="center" vertical="center"/>
    </xf>
    <xf numFmtId="0" fontId="44" fillId="5" borderId="23" xfId="2" applyFont="1" applyFill="1" applyBorder="1" applyAlignment="1">
      <alignment horizontal="center" vertical="center"/>
    </xf>
    <xf numFmtId="0" fontId="44" fillId="5" borderId="118" xfId="2" applyFont="1" applyFill="1" applyBorder="1" applyAlignment="1">
      <alignment horizontal="center" vertical="center"/>
    </xf>
    <xf numFmtId="0" fontId="44" fillId="5" borderId="44" xfId="2" applyFont="1" applyFill="1" applyBorder="1" applyAlignment="1">
      <alignment horizontal="center" vertical="center"/>
    </xf>
    <xf numFmtId="0" fontId="44" fillId="5" borderId="54" xfId="2" applyFont="1" applyFill="1" applyBorder="1" applyAlignment="1">
      <alignment horizontal="center" vertical="center"/>
    </xf>
    <xf numFmtId="0" fontId="44" fillId="5" borderId="57" xfId="2" applyFont="1" applyFill="1" applyBorder="1" applyAlignment="1">
      <alignment horizontal="center" vertical="center"/>
    </xf>
    <xf numFmtId="0" fontId="44" fillId="5" borderId="106" xfId="2" applyFont="1" applyFill="1" applyBorder="1" applyAlignment="1">
      <alignment horizontal="center" vertical="center"/>
    </xf>
    <xf numFmtId="0" fontId="50" fillId="10" borderId="23" xfId="2" applyFont="1" applyFill="1" applyBorder="1" applyAlignment="1">
      <alignment horizontal="center" vertical="center" wrapText="1" shrinkToFit="1"/>
    </xf>
    <xf numFmtId="0" fontId="50" fillId="10" borderId="58" xfId="2" applyFont="1" applyFill="1" applyBorder="1" applyAlignment="1">
      <alignment horizontal="center" vertical="center" wrapText="1" shrinkToFit="1"/>
    </xf>
    <xf numFmtId="0" fontId="50" fillId="10" borderId="44" xfId="2" applyFont="1" applyFill="1" applyBorder="1" applyAlignment="1">
      <alignment horizontal="center" vertical="center" wrapText="1" shrinkToFit="1"/>
    </xf>
    <xf numFmtId="0" fontId="50" fillId="10" borderId="0" xfId="2" applyFont="1" applyFill="1" applyBorder="1" applyAlignment="1">
      <alignment horizontal="center" vertical="center" wrapText="1" shrinkToFit="1"/>
    </xf>
    <xf numFmtId="0" fontId="50" fillId="10" borderId="57" xfId="2" applyFont="1" applyFill="1" applyBorder="1" applyAlignment="1">
      <alignment horizontal="center" vertical="center" wrapText="1" shrinkToFit="1"/>
    </xf>
    <xf numFmtId="0" fontId="50" fillId="10" borderId="16" xfId="2" applyFont="1" applyFill="1" applyBorder="1" applyAlignment="1">
      <alignment horizontal="center" vertical="center" wrapText="1" shrinkToFit="1"/>
    </xf>
    <xf numFmtId="0" fontId="50" fillId="10" borderId="23" xfId="2" applyFont="1" applyFill="1" applyBorder="1" applyAlignment="1">
      <alignment horizontal="center" vertical="center" shrinkToFit="1"/>
    </xf>
    <xf numFmtId="0" fontId="50" fillId="10" borderId="58" xfId="2" applyFont="1" applyFill="1" applyBorder="1" applyAlignment="1">
      <alignment horizontal="center" vertical="center" shrinkToFit="1"/>
    </xf>
    <xf numFmtId="0" fontId="50" fillId="10" borderId="118" xfId="2" applyFont="1" applyFill="1" applyBorder="1" applyAlignment="1">
      <alignment horizontal="center" vertical="center" shrinkToFit="1"/>
    </xf>
    <xf numFmtId="0" fontId="50" fillId="10" borderId="147" xfId="2" applyFont="1" applyFill="1" applyBorder="1" applyAlignment="1">
      <alignment horizontal="center" vertical="center" shrinkToFit="1"/>
    </xf>
    <xf numFmtId="0" fontId="50" fillId="10" borderId="80" xfId="2" applyFont="1" applyFill="1" applyBorder="1" applyAlignment="1">
      <alignment horizontal="center" vertical="center" shrinkToFit="1"/>
    </xf>
    <xf numFmtId="0" fontId="0" fillId="9" borderId="1" xfId="0" applyFont="1" applyFill="1" applyBorder="1" applyAlignment="1">
      <alignment horizontal="center" vertical="center"/>
    </xf>
    <xf numFmtId="0" fontId="50" fillId="10" borderId="118" xfId="2" applyFont="1" applyFill="1" applyBorder="1" applyAlignment="1">
      <alignment horizontal="center" vertical="center" wrapText="1" shrinkToFit="1"/>
    </xf>
    <xf numFmtId="0" fontId="50" fillId="10" borderId="106" xfId="2" applyFont="1" applyFill="1" applyBorder="1" applyAlignment="1">
      <alignment horizontal="center" vertical="center" wrapText="1" shrinkToFit="1"/>
    </xf>
    <xf numFmtId="0" fontId="51" fillId="10" borderId="1" xfId="2" applyFont="1" applyFill="1" applyBorder="1" applyAlignment="1">
      <alignment horizontal="center" vertical="center" shrinkToFit="1"/>
    </xf>
    <xf numFmtId="0" fontId="51" fillId="10" borderId="30" xfId="2" applyFont="1" applyFill="1" applyBorder="1" applyAlignment="1">
      <alignment horizontal="center" vertical="center" shrinkToFit="1"/>
    </xf>
    <xf numFmtId="0" fontId="50" fillId="10" borderId="171" xfId="2" applyFont="1" applyFill="1" applyBorder="1" applyAlignment="1">
      <alignment horizontal="center" vertical="center" wrapText="1" shrinkToFit="1"/>
    </xf>
    <xf numFmtId="0" fontId="50" fillId="10" borderId="172" xfId="2" applyFont="1" applyFill="1" applyBorder="1" applyAlignment="1">
      <alignment horizontal="center" vertical="center" wrapText="1" shrinkToFit="1"/>
    </xf>
    <xf numFmtId="0" fontId="44" fillId="2" borderId="16" xfId="2" applyFont="1" applyFill="1" applyBorder="1" applyAlignment="1">
      <alignment horizontal="center" vertical="center"/>
    </xf>
    <xf numFmtId="0" fontId="50" fillId="10" borderId="7" xfId="2" applyFont="1" applyFill="1" applyBorder="1" applyAlignment="1">
      <alignment horizontal="center" vertical="center"/>
    </xf>
    <xf numFmtId="0" fontId="44" fillId="0" borderId="77" xfId="2" applyFont="1" applyBorder="1" applyAlignment="1">
      <alignment horizontal="center" vertical="center"/>
    </xf>
    <xf numFmtId="0" fontId="44" fillId="0" borderId="150" xfId="2" applyFont="1" applyBorder="1" applyAlignment="1">
      <alignment horizontal="center" vertical="center"/>
    </xf>
    <xf numFmtId="0" fontId="44" fillId="2" borderId="7" xfId="2" applyFont="1" applyFill="1" applyBorder="1" applyAlignment="1">
      <alignment horizontal="center" vertical="center"/>
    </xf>
    <xf numFmtId="0" fontId="44" fillId="0" borderId="152" xfId="2" applyFont="1" applyBorder="1" applyAlignment="1">
      <alignment horizontal="center" vertical="center"/>
    </xf>
    <xf numFmtId="0" fontId="44" fillId="0" borderId="158" xfId="2" applyFont="1" applyBorder="1" applyAlignment="1">
      <alignment horizontal="center" vertical="center"/>
    </xf>
    <xf numFmtId="190" fontId="47" fillId="2" borderId="187" xfId="2" applyNumberFormat="1" applyFont="1" applyFill="1" applyBorder="1" applyAlignment="1">
      <alignment horizontal="center" vertical="center" shrinkToFit="1"/>
    </xf>
    <xf numFmtId="0" fontId="50" fillId="10" borderId="18" xfId="2" applyFont="1" applyFill="1" applyBorder="1" applyAlignment="1">
      <alignment horizontal="center" vertical="center"/>
    </xf>
    <xf numFmtId="0" fontId="50" fillId="0" borderId="0" xfId="2" applyFont="1" applyFill="1" applyAlignment="1">
      <alignment horizontal="left" vertical="center" wrapText="1"/>
    </xf>
    <xf numFmtId="0" fontId="44" fillId="0" borderId="164" xfId="2" applyFont="1" applyBorder="1" applyAlignment="1">
      <alignment horizontal="center" vertical="center"/>
    </xf>
    <xf numFmtId="0" fontId="44" fillId="0" borderId="165" xfId="2" applyFont="1" applyBorder="1" applyAlignment="1">
      <alignment horizontal="center" vertical="center"/>
    </xf>
    <xf numFmtId="190" fontId="47" fillId="2" borderId="185" xfId="2" applyNumberFormat="1" applyFont="1" applyFill="1" applyBorder="1" applyAlignment="1">
      <alignment horizontal="center" vertical="center" shrinkToFit="1"/>
    </xf>
    <xf numFmtId="190" fontId="47" fillId="2" borderId="183" xfId="2" applyNumberFormat="1" applyFont="1" applyFill="1" applyBorder="1" applyAlignment="1">
      <alignment horizontal="center" vertical="center" shrinkToFit="1"/>
    </xf>
    <xf numFmtId="0" fontId="44" fillId="0" borderId="155" xfId="2" applyFont="1" applyBorder="1" applyAlignment="1">
      <alignment horizontal="center" vertical="center"/>
    </xf>
    <xf numFmtId="0" fontId="44" fillId="0" borderId="163" xfId="2" applyFont="1" applyBorder="1" applyAlignment="1">
      <alignment horizontal="center" vertical="center"/>
    </xf>
    <xf numFmtId="0" fontId="3" fillId="0" borderId="22" xfId="0" applyFont="1" applyBorder="1" applyAlignment="1">
      <alignment horizontal="center" vertical="center"/>
    </xf>
    <xf numFmtId="0" fontId="3" fillId="0" borderId="65" xfId="0" applyFont="1" applyBorder="1" applyAlignment="1">
      <alignment horizontal="center" vertical="center"/>
    </xf>
    <xf numFmtId="0" fontId="3" fillId="0" borderId="53" xfId="0" applyFont="1" applyBorder="1" applyAlignment="1">
      <alignment horizontal="center" vertical="center"/>
    </xf>
    <xf numFmtId="0" fontId="0" fillId="0" borderId="1" xfId="0" applyBorder="1" applyAlignment="1">
      <alignment horizontal="center" vertical="center"/>
    </xf>
    <xf numFmtId="184" fontId="0" fillId="0" borderId="1" xfId="0" applyNumberFormat="1" applyBorder="1" applyAlignment="1">
      <alignment horizontal="right" vertical="center"/>
    </xf>
    <xf numFmtId="177" fontId="3" fillId="2" borderId="22" xfId="0" applyNumberFormat="1" applyFont="1" applyFill="1" applyBorder="1" applyAlignment="1" applyProtection="1">
      <alignment horizontal="right" vertical="center"/>
    </xf>
    <xf numFmtId="177" fontId="3" fillId="2" borderId="65" xfId="0" applyNumberFormat="1" applyFont="1" applyFill="1" applyBorder="1" applyAlignment="1" applyProtection="1">
      <alignment horizontal="right" vertical="center"/>
    </xf>
    <xf numFmtId="177" fontId="3" fillId="2" borderId="100" xfId="0" applyNumberFormat="1" applyFont="1" applyFill="1" applyBorder="1" applyAlignment="1" applyProtection="1">
      <alignment horizontal="right" vertical="center"/>
    </xf>
    <xf numFmtId="191" fontId="0" fillId="0" borderId="1" xfId="0" applyNumberFormat="1" applyBorder="1" applyAlignment="1">
      <alignment horizontal="right" vertical="center"/>
    </xf>
    <xf numFmtId="184" fontId="3" fillId="2" borderId="115" xfId="0" applyNumberFormat="1" applyFont="1" applyFill="1" applyBorder="1" applyAlignment="1" applyProtection="1">
      <alignment horizontal="right" vertical="center"/>
    </xf>
    <xf numFmtId="184" fontId="3" fillId="2" borderId="96" xfId="0" applyNumberFormat="1" applyFont="1" applyFill="1" applyBorder="1" applyAlignment="1" applyProtection="1">
      <alignment horizontal="right" vertical="center"/>
    </xf>
    <xf numFmtId="177" fontId="3" fillId="7" borderId="107" xfId="0" applyNumberFormat="1" applyFont="1" applyFill="1" applyBorder="1" applyAlignment="1" applyProtection="1">
      <alignment horizontal="right" vertical="center"/>
      <protection locked="0"/>
    </xf>
    <xf numFmtId="177" fontId="3" fillId="7" borderId="108" xfId="0" applyNumberFormat="1" applyFont="1" applyFill="1" applyBorder="1" applyAlignment="1" applyProtection="1">
      <alignment horizontal="right" vertical="center"/>
      <protection locked="0"/>
    </xf>
    <xf numFmtId="177" fontId="3" fillId="7" borderId="122" xfId="0" applyNumberFormat="1" applyFont="1" applyFill="1" applyBorder="1" applyAlignment="1" applyProtection="1">
      <alignment horizontal="right" vertical="center"/>
      <protection locked="0"/>
    </xf>
    <xf numFmtId="184" fontId="3" fillId="2" borderId="102" xfId="0" applyNumberFormat="1" applyFont="1" applyFill="1" applyBorder="1" applyAlignment="1" applyProtection="1">
      <alignment horizontal="right" vertical="center"/>
    </xf>
    <xf numFmtId="0" fontId="3" fillId="0" borderId="1" xfId="0" applyFont="1" applyBorder="1" applyAlignment="1">
      <alignment horizontal="center" vertical="center" wrapText="1"/>
    </xf>
    <xf numFmtId="177" fontId="3" fillId="2" borderId="180" xfId="0" applyNumberFormat="1" applyFont="1" applyFill="1" applyBorder="1" applyAlignment="1">
      <alignment horizontal="right" vertical="center"/>
    </xf>
    <xf numFmtId="177" fontId="3" fillId="2" borderId="108" xfId="0" applyNumberFormat="1" applyFont="1" applyFill="1" applyBorder="1" applyAlignment="1">
      <alignment horizontal="right" vertical="center"/>
    </xf>
    <xf numFmtId="177" fontId="3" fillId="2" borderId="181" xfId="0" applyNumberFormat="1" applyFont="1" applyFill="1" applyBorder="1" applyAlignment="1">
      <alignment horizontal="right" vertical="center"/>
    </xf>
    <xf numFmtId="180" fontId="3" fillId="2" borderId="0" xfId="0" applyNumberFormat="1" applyFont="1" applyFill="1" applyBorder="1" applyAlignment="1" applyProtection="1">
      <alignment horizontal="right" vertical="center"/>
    </xf>
    <xf numFmtId="180" fontId="3" fillId="2" borderId="16" xfId="0" applyNumberFormat="1" applyFont="1" applyFill="1" applyBorder="1" applyAlignment="1" applyProtection="1">
      <alignment horizontal="right" vertical="center"/>
    </xf>
    <xf numFmtId="0" fontId="0" fillId="3" borderId="104" xfId="0" applyFill="1" applyBorder="1" applyAlignment="1">
      <alignment horizontal="center" vertical="center"/>
    </xf>
    <xf numFmtId="0" fontId="0" fillId="3" borderId="105" xfId="0" applyFill="1" applyBorder="1" applyAlignment="1">
      <alignment horizontal="center" vertical="center"/>
    </xf>
    <xf numFmtId="0" fontId="0" fillId="3" borderId="89" xfId="0" applyFill="1" applyBorder="1" applyAlignment="1">
      <alignment horizontal="center" vertical="center"/>
    </xf>
    <xf numFmtId="177" fontId="3" fillId="7" borderId="109" xfId="0" applyNumberFormat="1" applyFont="1" applyFill="1" applyBorder="1" applyAlignment="1" applyProtection="1">
      <alignment horizontal="right" vertical="center"/>
      <protection locked="0"/>
    </xf>
    <xf numFmtId="180" fontId="3" fillId="2" borderId="23" xfId="0" applyNumberFormat="1" applyFont="1" applyFill="1" applyBorder="1" applyAlignment="1" applyProtection="1">
      <alignment horizontal="right" vertical="center"/>
    </xf>
    <xf numFmtId="180" fontId="3" fillId="2" borderId="44" xfId="0" applyNumberFormat="1" applyFont="1" applyFill="1" applyBorder="1" applyAlignment="1" applyProtection="1">
      <alignment horizontal="right" vertical="center"/>
    </xf>
    <xf numFmtId="180" fontId="3" fillId="2" borderId="117" xfId="0" applyNumberFormat="1" applyFont="1" applyFill="1" applyBorder="1" applyAlignment="1" applyProtection="1">
      <alignment horizontal="right" vertical="center"/>
    </xf>
    <xf numFmtId="177" fontId="3" fillId="2" borderId="115" xfId="0" applyNumberFormat="1" applyFont="1" applyFill="1" applyBorder="1" applyAlignment="1" applyProtection="1">
      <alignment horizontal="right" vertical="center"/>
    </xf>
    <xf numFmtId="177" fontId="3" fillId="2" borderId="96" xfId="0" applyNumberFormat="1" applyFont="1" applyFill="1" applyBorder="1" applyAlignment="1" applyProtection="1">
      <alignment horizontal="right" vertical="center"/>
    </xf>
    <xf numFmtId="177" fontId="3" fillId="2" borderId="116" xfId="0" applyNumberFormat="1" applyFont="1" applyFill="1" applyBorder="1" applyAlignment="1" applyProtection="1">
      <alignment horizontal="right" vertical="center"/>
    </xf>
    <xf numFmtId="177" fontId="3" fillId="2" borderId="53" xfId="0" applyNumberFormat="1" applyFont="1" applyFill="1" applyBorder="1" applyAlignment="1" applyProtection="1">
      <alignment horizontal="right" vertical="center"/>
    </xf>
    <xf numFmtId="177" fontId="3" fillId="2" borderId="101" xfId="0" applyNumberFormat="1" applyFont="1" applyFill="1" applyBorder="1" applyAlignment="1" applyProtection="1">
      <alignment horizontal="right" vertical="center"/>
    </xf>
    <xf numFmtId="184" fontId="3" fillId="4" borderId="107" xfId="0" applyNumberFormat="1" applyFont="1" applyFill="1" applyBorder="1" applyAlignment="1" applyProtection="1">
      <alignment horizontal="center" vertical="center"/>
    </xf>
    <xf numFmtId="0" fontId="3" fillId="4" borderId="108" xfId="0" applyFont="1" applyFill="1" applyBorder="1" applyAlignment="1" applyProtection="1">
      <alignment horizontal="center" vertical="center"/>
    </xf>
    <xf numFmtId="0" fontId="3" fillId="4" borderId="122" xfId="0" applyFont="1" applyFill="1" applyBorder="1" applyAlignment="1" applyProtection="1">
      <alignment horizontal="center" vertical="center"/>
    </xf>
    <xf numFmtId="0" fontId="3" fillId="0" borderId="1" xfId="0" applyFont="1" applyBorder="1" applyAlignment="1">
      <alignment horizontal="center" vertical="center"/>
    </xf>
    <xf numFmtId="181" fontId="3" fillId="0" borderId="159" xfId="0" applyNumberFormat="1" applyFont="1" applyFill="1" applyBorder="1" applyAlignment="1" applyProtection="1">
      <alignment horizontal="right" vertical="center"/>
      <protection locked="0"/>
    </xf>
    <xf numFmtId="181" fontId="3" fillId="0" borderId="160" xfId="0" applyNumberFormat="1" applyFont="1" applyFill="1" applyBorder="1" applyAlignment="1" applyProtection="1">
      <alignment horizontal="right" vertical="center"/>
      <protection locked="0"/>
    </xf>
    <xf numFmtId="181" fontId="3" fillId="0" borderId="161" xfId="0" applyNumberFormat="1" applyFont="1" applyFill="1" applyBorder="1" applyAlignment="1" applyProtection="1">
      <alignment horizontal="right" vertical="center"/>
      <protection locked="0"/>
    </xf>
    <xf numFmtId="180" fontId="3" fillId="2" borderId="58" xfId="0" applyNumberFormat="1" applyFont="1" applyFill="1" applyBorder="1" applyAlignment="1" applyProtection="1">
      <alignment horizontal="right" vertical="center"/>
    </xf>
    <xf numFmtId="176" fontId="0" fillId="2" borderId="125" xfId="0" applyNumberFormat="1" applyFont="1" applyFill="1" applyBorder="1" applyAlignment="1" applyProtection="1">
      <alignment horizontal="right" vertical="center"/>
    </xf>
    <xf numFmtId="176" fontId="0" fillId="2" borderId="110" xfId="0" applyNumberFormat="1" applyFont="1" applyFill="1" applyBorder="1" applyAlignment="1" applyProtection="1">
      <alignment horizontal="right" vertical="center"/>
    </xf>
    <xf numFmtId="176" fontId="0" fillId="2" borderId="111" xfId="0" applyNumberFormat="1" applyFont="1" applyFill="1" applyBorder="1" applyAlignment="1" applyProtection="1">
      <alignment horizontal="right" vertical="center"/>
    </xf>
    <xf numFmtId="177" fontId="3" fillId="2" borderId="102" xfId="0" applyNumberFormat="1" applyFont="1" applyFill="1" applyBorder="1" applyAlignment="1" applyProtection="1">
      <alignment horizontal="right" vertical="center"/>
    </xf>
    <xf numFmtId="184" fontId="0" fillId="0" borderId="22" xfId="0" applyNumberFormat="1" applyFont="1" applyFill="1" applyBorder="1" applyAlignment="1" applyProtection="1">
      <alignment horizontal="right" vertical="center"/>
      <protection locked="0"/>
    </xf>
    <xf numFmtId="184" fontId="0" fillId="0" borderId="65" xfId="0" applyNumberFormat="1" applyFont="1" applyFill="1" applyBorder="1" applyAlignment="1" applyProtection="1">
      <alignment horizontal="right" vertical="center"/>
      <protection locked="0"/>
    </xf>
    <xf numFmtId="184" fontId="0" fillId="0" borderId="53" xfId="0" applyNumberFormat="1" applyFont="1" applyFill="1" applyBorder="1" applyAlignment="1" applyProtection="1">
      <alignment horizontal="right" vertical="center"/>
      <protection locked="0"/>
    </xf>
    <xf numFmtId="183" fontId="0" fillId="2" borderId="23" xfId="0" applyNumberFormat="1" applyFont="1" applyFill="1" applyBorder="1" applyAlignment="1" applyProtection="1">
      <alignment horizontal="right" vertical="center"/>
    </xf>
    <xf numFmtId="183" fontId="0" fillId="2" borderId="44" xfId="0" applyNumberFormat="1" applyFont="1" applyFill="1" applyBorder="1" applyAlignment="1" applyProtection="1">
      <alignment horizontal="right" vertical="center"/>
    </xf>
    <xf numFmtId="183" fontId="0" fillId="2" borderId="57" xfId="0" applyNumberFormat="1" applyFont="1" applyFill="1" applyBorder="1" applyAlignment="1" applyProtection="1">
      <alignment horizontal="right" vertical="center"/>
    </xf>
    <xf numFmtId="177" fontId="3" fillId="2" borderId="23" xfId="0" applyNumberFormat="1" applyFont="1" applyFill="1" applyBorder="1" applyAlignment="1" applyProtection="1">
      <alignment horizontal="right" vertical="center"/>
    </xf>
    <xf numFmtId="177" fontId="3" fillId="2" borderId="44" xfId="0" applyNumberFormat="1" applyFont="1" applyFill="1" applyBorder="1" applyAlignment="1" applyProtection="1">
      <alignment horizontal="right" vertical="center"/>
    </xf>
    <xf numFmtId="177" fontId="3" fillId="2" borderId="57" xfId="0" applyNumberFormat="1" applyFont="1" applyFill="1" applyBorder="1" applyAlignment="1" applyProtection="1">
      <alignment horizontal="right" vertical="center"/>
    </xf>
    <xf numFmtId="184" fontId="3" fillId="2" borderId="48" xfId="0" applyNumberFormat="1" applyFont="1" applyFill="1" applyBorder="1" applyAlignment="1" applyProtection="1">
      <alignment horizontal="right" vertical="center"/>
    </xf>
    <xf numFmtId="184" fontId="3" fillId="2" borderId="98" xfId="0" applyNumberFormat="1" applyFont="1" applyFill="1" applyBorder="1" applyAlignment="1" applyProtection="1">
      <alignment horizontal="right" vertical="center"/>
    </xf>
    <xf numFmtId="184" fontId="3" fillId="2" borderId="99" xfId="0" applyNumberFormat="1" applyFont="1" applyFill="1" applyBorder="1" applyAlignment="1" applyProtection="1">
      <alignment horizontal="right" vertical="center"/>
    </xf>
    <xf numFmtId="184" fontId="3" fillId="2" borderId="129" xfId="0" applyNumberFormat="1" applyFont="1" applyFill="1" applyBorder="1" applyAlignment="1" applyProtection="1">
      <alignment horizontal="right" vertical="center"/>
    </xf>
    <xf numFmtId="184" fontId="3" fillId="2" borderId="94" xfId="0" applyNumberFormat="1" applyFont="1" applyFill="1" applyBorder="1" applyAlignment="1" applyProtection="1">
      <alignment horizontal="right" vertical="center"/>
    </xf>
    <xf numFmtId="184" fontId="3" fillId="2" borderId="95" xfId="0" applyNumberFormat="1" applyFont="1" applyFill="1" applyBorder="1" applyAlignment="1" applyProtection="1">
      <alignment horizontal="right" vertical="center"/>
    </xf>
    <xf numFmtId="0" fontId="0" fillId="0" borderId="91" xfId="0" applyBorder="1" applyAlignment="1" applyProtection="1">
      <alignment horizontal="center" vertical="center" wrapText="1"/>
    </xf>
    <xf numFmtId="0" fontId="0" fillId="0" borderId="31" xfId="0" applyBorder="1" applyAlignment="1" applyProtection="1">
      <alignment horizontal="center" vertical="center" wrapText="1"/>
    </xf>
    <xf numFmtId="0" fontId="0" fillId="0" borderId="92" xfId="0" applyBorder="1" applyAlignment="1" applyProtection="1">
      <alignment horizontal="center" vertical="center" wrapText="1"/>
    </xf>
    <xf numFmtId="182" fontId="0" fillId="4" borderId="43" xfId="0" applyNumberFormat="1" applyFont="1" applyFill="1" applyBorder="1" applyAlignment="1" applyProtection="1">
      <alignment horizontal="center" vertical="center"/>
    </xf>
    <xf numFmtId="182" fontId="0" fillId="4" borderId="93" xfId="0" applyNumberFormat="1" applyFont="1" applyFill="1" applyBorder="1" applyAlignment="1" applyProtection="1">
      <alignment horizontal="center" vertical="center"/>
    </xf>
    <xf numFmtId="186" fontId="3" fillId="4" borderId="43" xfId="0" applyNumberFormat="1" applyFont="1" applyFill="1" applyBorder="1" applyAlignment="1" applyProtection="1">
      <alignment horizontal="center" vertical="center"/>
    </xf>
    <xf numFmtId="186" fontId="3" fillId="4" borderId="93" xfId="0" applyNumberFormat="1" applyFont="1" applyFill="1" applyBorder="1" applyAlignment="1" applyProtection="1">
      <alignment horizontal="center" vertical="center"/>
    </xf>
    <xf numFmtId="184" fontId="0" fillId="2" borderId="65" xfId="0" applyNumberFormat="1" applyFill="1" applyBorder="1" applyAlignment="1">
      <alignment horizontal="right" vertical="center"/>
    </xf>
    <xf numFmtId="184" fontId="0" fillId="2" borderId="53" xfId="0" applyNumberFormat="1" applyFill="1" applyBorder="1" applyAlignment="1">
      <alignment horizontal="right" vertical="center"/>
    </xf>
    <xf numFmtId="184" fontId="3" fillId="2" borderId="97" xfId="0" applyNumberFormat="1" applyFont="1" applyFill="1" applyBorder="1" applyAlignment="1" applyProtection="1">
      <alignment horizontal="right" vertical="center"/>
    </xf>
    <xf numFmtId="177" fontId="3" fillId="2" borderId="97" xfId="0" applyNumberFormat="1" applyFont="1" applyFill="1" applyBorder="1" applyAlignment="1" applyProtection="1">
      <alignment horizontal="right" vertical="center"/>
    </xf>
    <xf numFmtId="182" fontId="3" fillId="0" borderId="22" xfId="0" applyNumberFormat="1" applyFont="1" applyFill="1" applyBorder="1" applyAlignment="1" applyProtection="1">
      <alignment horizontal="center" vertical="center"/>
      <protection locked="0"/>
    </xf>
    <xf numFmtId="182" fontId="3" fillId="0" borderId="65" xfId="0" applyNumberFormat="1" applyFont="1" applyFill="1" applyBorder="1" applyAlignment="1" applyProtection="1">
      <alignment horizontal="center" vertical="center"/>
      <protection locked="0"/>
    </xf>
    <xf numFmtId="182" fontId="3" fillId="0" borderId="53" xfId="0" applyNumberFormat="1" applyFont="1" applyFill="1" applyBorder="1" applyAlignment="1" applyProtection="1">
      <alignment horizontal="center" vertical="center"/>
      <protection locked="0"/>
    </xf>
    <xf numFmtId="182" fontId="3" fillId="4" borderId="119" xfId="0" applyNumberFormat="1" applyFont="1" applyFill="1" applyBorder="1" applyAlignment="1" applyProtection="1">
      <alignment horizontal="center" vertical="center"/>
    </xf>
    <xf numFmtId="182" fontId="3" fillId="4" borderId="112" xfId="0" applyNumberFormat="1" applyFont="1" applyFill="1" applyBorder="1" applyAlignment="1" applyProtection="1">
      <alignment horizontal="center" vertical="center"/>
    </xf>
    <xf numFmtId="182" fontId="3" fillId="4" borderId="113" xfId="0" applyNumberFormat="1" applyFont="1" applyFill="1" applyBorder="1" applyAlignment="1" applyProtection="1">
      <alignment horizontal="center" vertical="center"/>
    </xf>
    <xf numFmtId="0" fontId="3" fillId="0" borderId="22" xfId="0" applyFont="1" applyBorder="1" applyAlignment="1" applyProtection="1">
      <alignment horizontal="center" vertical="center"/>
    </xf>
    <xf numFmtId="0" fontId="3" fillId="0" borderId="65" xfId="0" applyFont="1" applyBorder="1" applyAlignment="1" applyProtection="1">
      <alignment horizontal="center" vertical="center"/>
    </xf>
    <xf numFmtId="0" fontId="3" fillId="0" borderId="53" xfId="0" applyFont="1" applyBorder="1" applyAlignment="1" applyProtection="1">
      <alignment horizontal="center" vertical="center"/>
    </xf>
    <xf numFmtId="182" fontId="3" fillId="2" borderId="119" xfId="0" applyNumberFormat="1" applyFont="1" applyFill="1" applyBorder="1" applyAlignment="1" applyProtection="1">
      <alignment horizontal="center" vertical="center" shrinkToFit="1"/>
    </xf>
    <xf numFmtId="182" fontId="3" fillId="2" borderId="112" xfId="0" applyNumberFormat="1" applyFont="1" applyFill="1" applyBorder="1" applyAlignment="1" applyProtection="1">
      <alignment horizontal="center" vertical="center" shrinkToFit="1"/>
    </xf>
    <xf numFmtId="182" fontId="3" fillId="2" borderId="113" xfId="0" applyNumberFormat="1" applyFont="1" applyFill="1" applyBorder="1" applyAlignment="1" applyProtection="1">
      <alignment horizontal="center" vertical="center" shrinkToFit="1"/>
    </xf>
    <xf numFmtId="182" fontId="3" fillId="6" borderId="23" xfId="0" applyNumberFormat="1" applyFont="1" applyFill="1" applyBorder="1" applyAlignment="1">
      <alignment horizontal="center" vertical="center" shrinkToFit="1"/>
    </xf>
    <xf numFmtId="182" fontId="3" fillId="6" borderId="57" xfId="0" applyNumberFormat="1" applyFont="1" applyFill="1" applyBorder="1" applyAlignment="1">
      <alignment horizontal="center" vertical="center" shrinkToFit="1"/>
    </xf>
    <xf numFmtId="182" fontId="0" fillId="4" borderId="133" xfId="0" applyNumberFormat="1" applyFont="1" applyFill="1" applyBorder="1" applyAlignment="1" applyProtection="1">
      <alignment horizontal="center" vertical="center"/>
    </xf>
    <xf numFmtId="0" fontId="3" fillId="0" borderId="53" xfId="0" applyFont="1" applyBorder="1" applyAlignment="1">
      <alignment horizontal="center" vertical="center" wrapText="1"/>
    </xf>
    <xf numFmtId="182" fontId="3" fillId="6" borderId="43" xfId="0" applyNumberFormat="1" applyFont="1" applyFill="1" applyBorder="1" applyAlignment="1">
      <alignment horizontal="right" vertical="center" shrinkToFit="1"/>
    </xf>
    <xf numFmtId="182" fontId="3" fillId="6" borderId="93" xfId="0" applyNumberFormat="1" applyFont="1" applyFill="1" applyBorder="1" applyAlignment="1">
      <alignment horizontal="right" vertical="center" shrinkToFit="1"/>
    </xf>
    <xf numFmtId="182" fontId="3" fillId="2" borderId="43" xfId="0" applyNumberFormat="1" applyFont="1" applyFill="1" applyBorder="1" applyAlignment="1">
      <alignment horizontal="right" vertical="center"/>
    </xf>
    <xf numFmtId="182" fontId="3" fillId="2" borderId="93" xfId="0" applyNumberFormat="1" applyFont="1" applyFill="1" applyBorder="1" applyAlignment="1">
      <alignment horizontal="right" vertical="center"/>
    </xf>
    <xf numFmtId="182" fontId="3" fillId="2" borderId="112" xfId="0" applyNumberFormat="1" applyFont="1" applyFill="1" applyBorder="1" applyAlignment="1" applyProtection="1">
      <alignment horizontal="right" vertical="center"/>
    </xf>
    <xf numFmtId="182" fontId="3" fillId="2" borderId="113" xfId="0" applyNumberFormat="1" applyFont="1" applyFill="1" applyBorder="1" applyAlignment="1" applyProtection="1">
      <alignment horizontal="right" vertical="center"/>
    </xf>
    <xf numFmtId="0" fontId="3" fillId="0" borderId="1" xfId="0" applyFont="1" applyBorder="1" applyAlignment="1" applyProtection="1">
      <alignment horizontal="center" vertical="center"/>
    </xf>
    <xf numFmtId="0" fontId="3" fillId="0" borderId="86" xfId="0" applyFont="1" applyBorder="1" applyAlignment="1" applyProtection="1">
      <alignment horizontal="center" vertical="center"/>
    </xf>
    <xf numFmtId="182" fontId="3" fillId="2" borderId="124" xfId="0" applyNumberFormat="1" applyFont="1" applyFill="1" applyBorder="1" applyAlignment="1" applyProtection="1">
      <alignment horizontal="center" vertical="center" shrinkToFit="1"/>
    </xf>
    <xf numFmtId="182" fontId="3" fillId="4" borderId="101" xfId="0" applyNumberFormat="1" applyFont="1" applyFill="1" applyBorder="1" applyAlignment="1" applyProtection="1">
      <alignment horizontal="center" vertical="center"/>
    </xf>
    <xf numFmtId="182" fontId="3" fillId="4" borderId="65" xfId="0" applyNumberFormat="1" applyFont="1" applyFill="1" applyBorder="1" applyAlignment="1" applyProtection="1">
      <alignment horizontal="center" vertical="center"/>
    </xf>
    <xf numFmtId="182" fontId="3" fillId="4" borderId="53" xfId="0" applyNumberFormat="1" applyFont="1" applyFill="1" applyBorder="1" applyAlignment="1" applyProtection="1">
      <alignment horizontal="center" vertical="center"/>
    </xf>
    <xf numFmtId="182" fontId="3" fillId="2" borderId="119" xfId="0" applyNumberFormat="1" applyFont="1" applyFill="1" applyBorder="1" applyAlignment="1" applyProtection="1">
      <alignment horizontal="right" vertical="center"/>
    </xf>
    <xf numFmtId="177" fontId="3" fillId="2" borderId="117" xfId="0" applyNumberFormat="1" applyFont="1" applyFill="1" applyBorder="1" applyAlignment="1" applyProtection="1">
      <alignment horizontal="right" vertical="center"/>
    </xf>
    <xf numFmtId="182" fontId="0" fillId="4" borderId="39" xfId="0" applyNumberFormat="1" applyFill="1" applyBorder="1" applyAlignment="1">
      <alignment horizontal="center" vertical="center" wrapText="1"/>
    </xf>
    <xf numFmtId="182" fontId="0" fillId="4" borderId="214" xfId="0" applyNumberFormat="1" applyFill="1" applyBorder="1" applyAlignment="1">
      <alignment horizontal="center" vertical="center"/>
    </xf>
    <xf numFmtId="182" fontId="0" fillId="4" borderId="221" xfId="0" applyNumberFormat="1" applyFill="1" applyBorder="1" applyAlignment="1">
      <alignment horizontal="center" vertical="center" wrapText="1"/>
    </xf>
    <xf numFmtId="182" fontId="0" fillId="4" borderId="222" xfId="0" applyNumberFormat="1" applyFill="1" applyBorder="1" applyAlignment="1">
      <alignment horizontal="center" vertical="center"/>
    </xf>
    <xf numFmtId="182" fontId="0" fillId="4" borderId="223" xfId="0" applyNumberFormat="1" applyFill="1" applyBorder="1" applyAlignment="1">
      <alignment horizontal="center" vertical="center"/>
    </xf>
    <xf numFmtId="180" fontId="3" fillId="0" borderId="118" xfId="0" applyNumberFormat="1" applyFont="1" applyFill="1" applyBorder="1" applyAlignment="1" applyProtection="1">
      <alignment horizontal="right" vertical="center"/>
      <protection locked="0"/>
    </xf>
    <xf numFmtId="180" fontId="3" fillId="0" borderId="54" xfId="0" applyNumberFormat="1" applyFont="1" applyFill="1" applyBorder="1" applyAlignment="1" applyProtection="1">
      <alignment horizontal="right" vertical="center"/>
      <protection locked="0"/>
    </xf>
    <xf numFmtId="180" fontId="3" fillId="0" borderId="106" xfId="0" applyNumberFormat="1" applyFont="1" applyFill="1" applyBorder="1" applyAlignment="1" applyProtection="1">
      <alignment horizontal="right" vertical="center"/>
      <protection locked="0"/>
    </xf>
    <xf numFmtId="184" fontId="3" fillId="2" borderId="213" xfId="0" applyNumberFormat="1" applyFont="1" applyFill="1" applyBorder="1" applyAlignment="1" applyProtection="1">
      <alignment horizontal="right" vertical="center"/>
    </xf>
    <xf numFmtId="184" fontId="3" fillId="2" borderId="114" xfId="0" applyNumberFormat="1" applyFont="1" applyFill="1" applyBorder="1" applyAlignment="1" applyProtection="1">
      <alignment horizontal="right" vertical="center"/>
    </xf>
    <xf numFmtId="184" fontId="3" fillId="2" borderId="112" xfId="0" applyNumberFormat="1" applyFont="1" applyFill="1" applyBorder="1" applyAlignment="1" applyProtection="1">
      <alignment horizontal="right" vertical="center"/>
    </xf>
    <xf numFmtId="184" fontId="3" fillId="2" borderId="113" xfId="0" applyNumberFormat="1" applyFont="1" applyFill="1" applyBorder="1" applyAlignment="1" applyProtection="1">
      <alignment horizontal="right" vertical="center"/>
    </xf>
    <xf numFmtId="180" fontId="3" fillId="2" borderId="54" xfId="0" applyNumberFormat="1" applyFont="1" applyFill="1" applyBorder="1" applyAlignment="1">
      <alignment horizontal="right" vertical="center"/>
    </xf>
    <xf numFmtId="180" fontId="3" fillId="2" borderId="106" xfId="0" applyNumberFormat="1" applyFont="1" applyFill="1" applyBorder="1" applyAlignment="1">
      <alignment horizontal="right" vertical="center"/>
    </xf>
    <xf numFmtId="180" fontId="3" fillId="2" borderId="22" xfId="0" applyNumberFormat="1" applyFont="1" applyFill="1" applyBorder="1" applyAlignment="1">
      <alignment horizontal="right" vertical="center"/>
    </xf>
    <xf numFmtId="180" fontId="3" fillId="2" borderId="65" xfId="0" applyNumberFormat="1" applyFont="1" applyFill="1" applyBorder="1" applyAlignment="1">
      <alignment horizontal="right" vertical="center"/>
    </xf>
    <xf numFmtId="180" fontId="3" fillId="2" borderId="53" xfId="0" applyNumberFormat="1" applyFont="1" applyFill="1" applyBorder="1" applyAlignment="1">
      <alignment horizontal="right" vertical="center"/>
    </xf>
    <xf numFmtId="182" fontId="3" fillId="4" borderId="54" xfId="0" applyNumberFormat="1" applyFont="1" applyFill="1" applyBorder="1" applyAlignment="1" applyProtection="1">
      <alignment horizontal="center" vertical="center"/>
    </xf>
    <xf numFmtId="182" fontId="3" fillId="4" borderId="106" xfId="0" applyNumberFormat="1" applyFont="1" applyFill="1" applyBorder="1" applyAlignment="1" applyProtection="1">
      <alignment horizontal="center" vertical="center"/>
    </xf>
    <xf numFmtId="184" fontId="3" fillId="2" borderId="116" xfId="0" applyNumberFormat="1" applyFont="1" applyFill="1" applyBorder="1" applyAlignment="1" applyProtection="1">
      <alignment horizontal="right" vertical="center"/>
    </xf>
    <xf numFmtId="182" fontId="3" fillId="4" borderId="118" xfId="0" applyNumberFormat="1" applyFont="1" applyFill="1" applyBorder="1" applyAlignment="1" applyProtection="1">
      <alignment horizontal="center" vertical="center"/>
    </xf>
    <xf numFmtId="182" fontId="3" fillId="4" borderId="134" xfId="0" applyNumberFormat="1" applyFont="1" applyFill="1" applyBorder="1" applyAlignment="1" applyProtection="1">
      <alignment horizontal="center" vertical="center"/>
    </xf>
    <xf numFmtId="181" fontId="3" fillId="0" borderId="22" xfId="0" applyNumberFormat="1" applyFont="1" applyFill="1" applyBorder="1" applyAlignment="1" applyProtection="1">
      <alignment horizontal="right" vertical="center"/>
      <protection locked="0"/>
    </xf>
    <xf numFmtId="181" fontId="3" fillId="0" borderId="65" xfId="0" applyNumberFormat="1" applyFont="1" applyFill="1" applyBorder="1" applyAlignment="1" applyProtection="1">
      <alignment horizontal="right" vertical="center"/>
      <protection locked="0"/>
    </xf>
    <xf numFmtId="181" fontId="3" fillId="0" borderId="53" xfId="0" applyNumberFormat="1" applyFont="1" applyFill="1" applyBorder="1" applyAlignment="1" applyProtection="1">
      <alignment horizontal="right" vertical="center"/>
      <protection locked="0"/>
    </xf>
    <xf numFmtId="184" fontId="3" fillId="2" borderId="130" xfId="0" applyNumberFormat="1" applyFont="1" applyFill="1" applyBorder="1" applyAlignment="1" applyProtection="1">
      <alignment horizontal="right" vertical="center"/>
    </xf>
    <xf numFmtId="181" fontId="3" fillId="2" borderId="101" xfId="0" applyNumberFormat="1" applyFont="1" applyFill="1" applyBorder="1" applyAlignment="1">
      <alignment horizontal="right" vertical="center"/>
    </xf>
    <xf numFmtId="181" fontId="3" fillId="2" borderId="65" xfId="0" applyNumberFormat="1" applyFont="1" applyFill="1" applyBorder="1" applyAlignment="1">
      <alignment horizontal="right" vertical="center"/>
    </xf>
    <xf numFmtId="181" fontId="3" fillId="2" borderId="53" xfId="0" applyNumberFormat="1" applyFont="1" applyFill="1" applyBorder="1" applyAlignment="1">
      <alignment horizontal="right" vertical="center"/>
    </xf>
    <xf numFmtId="0" fontId="6" fillId="0" borderId="22" xfId="0" applyFont="1" applyBorder="1" applyAlignment="1" applyProtection="1">
      <alignment horizontal="center" vertical="center" textRotation="255"/>
    </xf>
    <xf numFmtId="0" fontId="6" fillId="0" borderId="65" xfId="0" applyFont="1" applyBorder="1" applyAlignment="1" applyProtection="1">
      <alignment horizontal="center" vertical="center" textRotation="255"/>
    </xf>
    <xf numFmtId="0" fontId="6" fillId="0" borderId="53" xfId="0" applyFont="1" applyBorder="1" applyAlignment="1" applyProtection="1">
      <alignment horizontal="center" vertical="center" textRotation="255"/>
    </xf>
    <xf numFmtId="0" fontId="11" fillId="0" borderId="22" xfId="0" applyFont="1" applyBorder="1" applyAlignment="1" applyProtection="1">
      <alignment horizontal="center" vertical="center"/>
    </xf>
    <xf numFmtId="0" fontId="11" fillId="0" borderId="53" xfId="0" applyFont="1" applyBorder="1" applyAlignment="1" applyProtection="1">
      <alignment horizontal="center" vertical="center"/>
    </xf>
    <xf numFmtId="0" fontId="11" fillId="0" borderId="23" xfId="0" applyFont="1" applyBorder="1" applyAlignment="1" applyProtection="1">
      <alignment horizontal="center" vertical="center" wrapText="1"/>
    </xf>
    <xf numFmtId="0" fontId="11" fillId="0" borderId="53" xfId="0" applyFont="1" applyBorder="1" applyAlignment="1" applyProtection="1">
      <alignment horizontal="center" vertical="center" wrapText="1"/>
    </xf>
    <xf numFmtId="0" fontId="11" fillId="0" borderId="22" xfId="0" applyFont="1" applyBorder="1" applyAlignment="1" applyProtection="1">
      <alignment horizontal="center" vertical="center" wrapText="1"/>
    </xf>
    <xf numFmtId="0" fontId="11" fillId="0" borderId="44" xfId="0" applyFont="1" applyBorder="1" applyAlignment="1" applyProtection="1">
      <alignment horizontal="center" vertical="center" wrapText="1"/>
    </xf>
    <xf numFmtId="0" fontId="11" fillId="0" borderId="5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1" xfId="0" applyFont="1" applyBorder="1" applyAlignment="1" applyProtection="1">
      <alignment horizontal="center" vertical="top" wrapText="1"/>
    </xf>
    <xf numFmtId="0" fontId="4" fillId="0" borderId="1" xfId="0" applyFont="1" applyBorder="1" applyAlignment="1" applyProtection="1">
      <alignment horizontal="center" vertical="top"/>
    </xf>
    <xf numFmtId="182" fontId="3" fillId="2" borderId="119" xfId="0" applyNumberFormat="1" applyFont="1" applyFill="1" applyBorder="1" applyAlignment="1" applyProtection="1">
      <alignment horizontal="right" vertical="center" shrinkToFit="1"/>
    </xf>
    <xf numFmtId="182" fontId="3" fillId="2" borderId="112" xfId="0" applyNumberFormat="1" applyFont="1" applyFill="1" applyBorder="1" applyAlignment="1" applyProtection="1">
      <alignment horizontal="right" vertical="center" shrinkToFit="1"/>
    </xf>
    <xf numFmtId="182" fontId="3" fillId="2" borderId="113" xfId="0" applyNumberFormat="1" applyFont="1" applyFill="1" applyBorder="1" applyAlignment="1" applyProtection="1">
      <alignment horizontal="right" vertical="center" shrinkToFit="1"/>
    </xf>
    <xf numFmtId="0" fontId="6" fillId="0" borderId="22" xfId="0" applyFont="1" applyBorder="1" applyAlignment="1">
      <alignment horizontal="center" vertical="center" textRotation="255"/>
    </xf>
    <xf numFmtId="0" fontId="6" fillId="0" borderId="65" xfId="0" applyFont="1" applyBorder="1" applyAlignment="1">
      <alignment horizontal="center" vertical="center" textRotation="255"/>
    </xf>
    <xf numFmtId="0" fontId="6" fillId="0" borderId="53" xfId="0" applyFont="1" applyBorder="1" applyAlignment="1">
      <alignment horizontal="center" vertical="center" textRotation="255"/>
    </xf>
    <xf numFmtId="0" fontId="11" fillId="0" borderId="1" xfId="0" applyFont="1" applyFill="1" applyBorder="1" applyAlignment="1" applyProtection="1">
      <alignment horizontal="center" vertical="center"/>
    </xf>
    <xf numFmtId="0" fontId="3" fillId="0" borderId="0" xfId="0" applyFont="1" applyAlignment="1">
      <alignment horizontal="center" vertical="center"/>
    </xf>
    <xf numFmtId="0" fontId="7" fillId="0" borderId="52" xfId="0" applyFont="1" applyBorder="1" applyAlignment="1" applyProtection="1">
      <alignment horizontal="center" vertical="center"/>
    </xf>
    <xf numFmtId="0" fontId="7" fillId="0" borderId="123" xfId="0" applyFont="1" applyBorder="1" applyAlignment="1" applyProtection="1">
      <alignment horizontal="center" vertical="center"/>
    </xf>
    <xf numFmtId="0" fontId="6" fillId="0" borderId="65" xfId="0" applyFont="1" applyBorder="1" applyAlignment="1" applyProtection="1">
      <alignment horizontal="center" vertical="center"/>
    </xf>
    <xf numFmtId="0" fontId="9" fillId="0" borderId="65" xfId="0" applyFont="1" applyBorder="1" applyAlignment="1" applyProtection="1">
      <alignment horizontal="center" vertical="center"/>
    </xf>
    <xf numFmtId="0" fontId="9" fillId="0" borderId="53" xfId="0" applyFont="1" applyBorder="1" applyAlignment="1" applyProtection="1">
      <alignment horizontal="center" vertical="center"/>
    </xf>
    <xf numFmtId="0" fontId="12" fillId="0" borderId="131" xfId="0" applyFont="1" applyFill="1" applyBorder="1" applyAlignment="1" applyProtection="1">
      <alignment horizontal="center" vertical="center" wrapText="1"/>
    </xf>
    <xf numFmtId="0" fontId="12" fillId="0" borderId="118" xfId="0" applyFont="1" applyFill="1" applyBorder="1" applyAlignment="1" applyProtection="1">
      <alignment horizontal="center" vertical="center" wrapText="1"/>
    </xf>
    <xf numFmtId="0" fontId="12" fillId="0" borderId="132" xfId="0" applyFont="1" applyFill="1" applyBorder="1" applyAlignment="1" applyProtection="1">
      <alignment horizontal="center" vertical="center" wrapText="1"/>
    </xf>
    <xf numFmtId="0" fontId="12" fillId="0" borderId="106" xfId="0" applyFont="1" applyFill="1" applyBorder="1" applyAlignment="1" applyProtection="1">
      <alignment horizontal="center" vertical="center" wrapText="1"/>
    </xf>
    <xf numFmtId="184" fontId="3" fillId="2" borderId="119" xfId="0" applyNumberFormat="1" applyFont="1" applyFill="1" applyBorder="1" applyAlignment="1" applyProtection="1">
      <alignment horizontal="right" vertical="center"/>
    </xf>
    <xf numFmtId="182" fontId="3" fillId="0" borderId="119" xfId="0" applyNumberFormat="1" applyFont="1" applyFill="1" applyBorder="1" applyAlignment="1" applyProtection="1">
      <alignment horizontal="right" vertical="center"/>
      <protection locked="0"/>
    </xf>
    <xf numFmtId="182" fontId="3" fillId="0" borderId="112" xfId="0" applyNumberFormat="1" applyFont="1" applyFill="1" applyBorder="1" applyAlignment="1" applyProtection="1">
      <alignment horizontal="right" vertical="center"/>
      <protection locked="0"/>
    </xf>
    <xf numFmtId="182" fontId="3" fillId="0" borderId="113" xfId="0" applyNumberFormat="1" applyFont="1" applyFill="1" applyBorder="1" applyAlignment="1" applyProtection="1">
      <alignment horizontal="right" vertical="center"/>
      <protection locked="0"/>
    </xf>
    <xf numFmtId="0" fontId="11" fillId="0" borderId="23" xfId="0" applyFont="1" applyFill="1" applyBorder="1" applyAlignment="1" applyProtection="1">
      <alignment horizontal="center" vertical="center" wrapText="1"/>
    </xf>
    <xf numFmtId="0" fontId="11" fillId="0" borderId="58" xfId="0" applyFont="1" applyFill="1" applyBorder="1" applyAlignment="1" applyProtection="1">
      <alignment horizontal="center" vertical="center" wrapText="1"/>
    </xf>
    <xf numFmtId="0" fontId="11" fillId="0" borderId="44"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57" xfId="0" applyFont="1" applyFill="1" applyBorder="1" applyAlignment="1" applyProtection="1">
      <alignment horizontal="center" vertical="center" wrapText="1"/>
    </xf>
    <xf numFmtId="0" fontId="11" fillId="0" borderId="16" xfId="0" applyFont="1" applyFill="1" applyBorder="1" applyAlignment="1" applyProtection="1">
      <alignment horizontal="center" vertical="center" wrapText="1"/>
    </xf>
    <xf numFmtId="0" fontId="11" fillId="0" borderId="23" xfId="0" applyFont="1" applyBorder="1" applyAlignment="1" applyProtection="1">
      <alignment vertical="center" wrapText="1"/>
    </xf>
    <xf numFmtId="0" fontId="11" fillId="0" borderId="118" xfId="0" applyFont="1" applyBorder="1" applyAlignment="1" applyProtection="1">
      <alignment vertical="center" wrapText="1"/>
    </xf>
    <xf numFmtId="0" fontId="11" fillId="0" borderId="44" xfId="0" applyFont="1" applyBorder="1" applyAlignment="1" applyProtection="1">
      <alignment vertical="center" wrapText="1"/>
    </xf>
    <xf numFmtId="0" fontId="11" fillId="0" borderId="54" xfId="0" applyFont="1" applyBorder="1" applyAlignment="1" applyProtection="1">
      <alignment vertical="center" wrapText="1"/>
    </xf>
    <xf numFmtId="0" fontId="11" fillId="0" borderId="57" xfId="0" applyFont="1" applyBorder="1" applyAlignment="1" applyProtection="1">
      <alignment vertical="center" wrapText="1"/>
    </xf>
    <xf numFmtId="0" fontId="11" fillId="0" borderId="106" xfId="0" applyFont="1" applyBorder="1" applyAlignment="1" applyProtection="1">
      <alignment vertical="center" wrapText="1"/>
    </xf>
    <xf numFmtId="0" fontId="11" fillId="0" borderId="135"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196" xfId="0" applyFont="1" applyBorder="1" applyAlignment="1" applyProtection="1">
      <alignment horizontal="center" vertical="center" wrapText="1"/>
    </xf>
    <xf numFmtId="182" fontId="0" fillId="4" borderId="215" xfId="0" applyNumberFormat="1" applyFill="1" applyBorder="1" applyAlignment="1">
      <alignment horizontal="center" vertical="center"/>
    </xf>
    <xf numFmtId="0" fontId="12" fillId="7" borderId="23" xfId="0" applyFont="1" applyFill="1" applyBorder="1" applyAlignment="1">
      <alignment horizontal="center" vertical="center" wrapText="1"/>
    </xf>
    <xf numFmtId="0" fontId="12" fillId="7" borderId="44" xfId="0" applyFont="1" applyFill="1" applyBorder="1" applyAlignment="1">
      <alignment horizontal="center" vertical="center" wrapText="1"/>
    </xf>
    <xf numFmtId="0" fontId="12" fillId="7" borderId="57" xfId="0" applyFont="1" applyFill="1" applyBorder="1" applyAlignment="1">
      <alignment horizontal="center" vertical="center" wrapText="1"/>
    </xf>
    <xf numFmtId="0" fontId="7" fillId="0" borderId="123" xfId="0" applyFont="1" applyBorder="1" applyAlignment="1" applyProtection="1">
      <alignment horizontal="center" vertical="center" shrinkToFit="1"/>
      <protection locked="0"/>
    </xf>
    <xf numFmtId="182" fontId="3" fillId="2" borderId="124" xfId="0" applyNumberFormat="1" applyFont="1" applyFill="1" applyBorder="1" applyAlignment="1" applyProtection="1">
      <alignment horizontal="right" vertical="center"/>
    </xf>
    <xf numFmtId="184" fontId="0" fillId="0" borderId="100" xfId="0" applyNumberFormat="1" applyFont="1" applyFill="1" applyBorder="1" applyAlignment="1" applyProtection="1">
      <alignment horizontal="right" vertical="center"/>
      <protection locked="0"/>
    </xf>
    <xf numFmtId="183" fontId="0" fillId="2" borderId="117" xfId="0" applyNumberFormat="1" applyFont="1" applyFill="1" applyBorder="1" applyAlignment="1" applyProtection="1">
      <alignment horizontal="right" vertical="center"/>
    </xf>
    <xf numFmtId="176" fontId="0" fillId="2" borderId="126" xfId="0" applyNumberFormat="1" applyFont="1" applyFill="1" applyBorder="1" applyAlignment="1" applyProtection="1">
      <alignment horizontal="right" vertical="center"/>
    </xf>
    <xf numFmtId="184" fontId="3" fillId="2" borderId="127" xfId="0" applyNumberFormat="1" applyFont="1" applyFill="1" applyBorder="1" applyAlignment="1" applyProtection="1">
      <alignment horizontal="right" vertical="center"/>
    </xf>
    <xf numFmtId="0" fontId="0" fillId="0" borderId="54" xfId="0" applyBorder="1" applyAlignment="1" applyProtection="1">
      <alignment horizontal="center" vertical="center"/>
    </xf>
    <xf numFmtId="0" fontId="21" fillId="5" borderId="7" xfId="0" applyFont="1" applyFill="1" applyBorder="1" applyAlignment="1">
      <alignment horizontal="center" vertical="center"/>
    </xf>
    <xf numFmtId="0" fontId="21" fillId="5" borderId="196" xfId="0" applyFont="1" applyFill="1" applyBorder="1" applyAlignment="1">
      <alignment horizontal="center" vertical="center"/>
    </xf>
    <xf numFmtId="192" fontId="7" fillId="2" borderId="197" xfId="0" applyNumberFormat="1" applyFont="1" applyFill="1" applyBorder="1" applyAlignment="1">
      <alignment horizontal="center" vertical="center" wrapText="1"/>
    </xf>
    <xf numFmtId="192" fontId="7" fillId="2" borderId="198" xfId="0" applyNumberFormat="1" applyFont="1" applyFill="1" applyBorder="1" applyAlignment="1">
      <alignment horizontal="center" vertical="center" wrapText="1"/>
    </xf>
    <xf numFmtId="192" fontId="7" fillId="2" borderId="199" xfId="0" applyNumberFormat="1" applyFont="1" applyFill="1" applyBorder="1" applyAlignment="1">
      <alignment horizontal="center" vertical="center" wrapText="1"/>
    </xf>
    <xf numFmtId="192" fontId="7" fillId="2" borderId="200" xfId="0" applyNumberFormat="1" applyFont="1" applyFill="1" applyBorder="1" applyAlignment="1">
      <alignment horizontal="center" vertical="center" wrapText="1"/>
    </xf>
    <xf numFmtId="192" fontId="7" fillId="2" borderId="198" xfId="0" applyNumberFormat="1" applyFont="1" applyFill="1" applyBorder="1" applyAlignment="1">
      <alignment horizontal="center" vertical="center"/>
    </xf>
    <xf numFmtId="192" fontId="7" fillId="2" borderId="201" xfId="0" applyNumberFormat="1" applyFont="1" applyFill="1" applyBorder="1" applyAlignment="1">
      <alignment horizontal="center" vertical="center"/>
    </xf>
    <xf numFmtId="192" fontId="0" fillId="5" borderId="197" xfId="0" applyNumberFormat="1" applyFill="1" applyBorder="1" applyAlignment="1">
      <alignment horizontal="center" vertical="center" wrapText="1"/>
    </xf>
    <xf numFmtId="192" fontId="0" fillId="5" borderId="198" xfId="0" applyNumberFormat="1" applyFill="1" applyBorder="1" applyAlignment="1">
      <alignment horizontal="center" vertical="center" wrapText="1"/>
    </xf>
    <xf numFmtId="192" fontId="0" fillId="5" borderId="202" xfId="0" applyNumberFormat="1" applyFill="1" applyBorder="1" applyAlignment="1">
      <alignment horizontal="center" vertical="center" wrapText="1"/>
    </xf>
    <xf numFmtId="0" fontId="7" fillId="5" borderId="190" xfId="0" applyFont="1" applyFill="1" applyBorder="1" applyAlignment="1">
      <alignment horizontal="left" vertical="center"/>
    </xf>
    <xf numFmtId="0" fontId="7" fillId="5" borderId="191" xfId="0" applyFont="1" applyFill="1" applyBorder="1" applyAlignment="1">
      <alignment horizontal="left" vertical="center"/>
    </xf>
    <xf numFmtId="0" fontId="7" fillId="5" borderId="192" xfId="0" applyFont="1" applyFill="1" applyBorder="1" applyAlignment="1">
      <alignment horizontal="left" vertical="center"/>
    </xf>
    <xf numFmtId="0" fontId="3" fillId="5" borderId="203" xfId="0" applyFont="1" applyFill="1" applyBorder="1" applyAlignment="1">
      <alignment horizontal="left" vertical="center" wrapText="1"/>
    </xf>
    <xf numFmtId="0" fontId="3" fillId="5" borderId="204" xfId="0" applyFont="1" applyFill="1" applyBorder="1" applyAlignment="1">
      <alignment horizontal="left" vertical="center"/>
    </xf>
    <xf numFmtId="0" fontId="3" fillId="5" borderId="205" xfId="0" applyFont="1" applyFill="1" applyBorder="1" applyAlignment="1">
      <alignment horizontal="left" vertical="center"/>
    </xf>
    <xf numFmtId="0" fontId="3" fillId="5" borderId="59"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207" xfId="0" applyFont="1" applyFill="1" applyBorder="1" applyAlignment="1">
      <alignment horizontal="left" vertical="center" wrapText="1"/>
    </xf>
    <xf numFmtId="0" fontId="3" fillId="5" borderId="159" xfId="0"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5" borderId="208" xfId="0" applyFont="1" applyFill="1" applyBorder="1" applyAlignment="1">
      <alignment horizontal="left" vertical="center" wrapText="1"/>
    </xf>
    <xf numFmtId="0" fontId="3" fillId="5" borderId="209" xfId="0" applyFont="1" applyFill="1" applyBorder="1" applyAlignment="1">
      <alignment horizontal="left" vertical="center" wrapText="1"/>
    </xf>
    <xf numFmtId="0" fontId="3" fillId="5" borderId="210" xfId="0" applyFont="1" applyFill="1" applyBorder="1" applyAlignment="1">
      <alignment horizontal="left" vertical="center" wrapText="1"/>
    </xf>
    <xf numFmtId="0" fontId="21" fillId="5" borderId="135" xfId="0" applyFont="1" applyFill="1" applyBorder="1" applyAlignment="1">
      <alignment horizontal="center" vertical="center"/>
    </xf>
    <xf numFmtId="0" fontId="21" fillId="5" borderId="8" xfId="0" applyFont="1" applyFill="1" applyBorder="1" applyAlignment="1">
      <alignment horizontal="center" vertical="center"/>
    </xf>
    <xf numFmtId="182" fontId="3" fillId="2" borderId="114" xfId="0" applyNumberFormat="1" applyFont="1" applyFill="1" applyBorder="1" applyAlignment="1" applyProtection="1">
      <alignment horizontal="right" vertical="center"/>
    </xf>
    <xf numFmtId="0" fontId="21" fillId="5" borderId="2" xfId="0" applyFont="1" applyFill="1" applyBorder="1" applyAlignment="1">
      <alignment horizontal="center" vertical="center"/>
    </xf>
    <xf numFmtId="0" fontId="12" fillId="7" borderId="22" xfId="0" applyFont="1" applyFill="1" applyBorder="1" applyAlignment="1">
      <alignment horizontal="center" vertical="center" wrapText="1"/>
    </xf>
    <xf numFmtId="0" fontId="12" fillId="7" borderId="65" xfId="0" applyFont="1" applyFill="1" applyBorder="1" applyAlignment="1">
      <alignment horizontal="center" vertical="center" wrapText="1"/>
    </xf>
    <xf numFmtId="0" fontId="12" fillId="7" borderId="53" xfId="0" applyFont="1" applyFill="1" applyBorder="1" applyAlignment="1">
      <alignment horizontal="center" vertical="center" wrapText="1"/>
    </xf>
    <xf numFmtId="0" fontId="11" fillId="0" borderId="118" xfId="0" applyFont="1" applyBorder="1" applyAlignment="1" applyProtection="1">
      <alignment horizontal="center" vertical="center" wrapText="1"/>
    </xf>
    <xf numFmtId="0" fontId="11" fillId="0" borderId="54" xfId="0" applyFont="1" applyBorder="1" applyAlignment="1" applyProtection="1">
      <alignment horizontal="center" vertical="center" wrapText="1"/>
    </xf>
    <xf numFmtId="0" fontId="11" fillId="0" borderId="106" xfId="0" applyFont="1" applyBorder="1" applyAlignment="1" applyProtection="1">
      <alignment horizontal="center" vertical="center" wrapText="1"/>
    </xf>
    <xf numFmtId="180" fontId="3" fillId="0" borderId="134" xfId="0" applyNumberFormat="1" applyFont="1" applyFill="1" applyBorder="1" applyAlignment="1" applyProtection="1">
      <alignment horizontal="right" vertical="center"/>
      <protection locked="0"/>
    </xf>
    <xf numFmtId="0" fontId="0" fillId="0" borderId="0" xfId="0" applyFill="1" applyBorder="1" applyAlignment="1" applyProtection="1">
      <alignment horizontal="center" vertical="center" wrapText="1"/>
    </xf>
    <xf numFmtId="0" fontId="11" fillId="0" borderId="118" xfId="0" applyFont="1" applyFill="1" applyBorder="1" applyAlignment="1" applyProtection="1">
      <alignment horizontal="center" vertical="center" wrapText="1"/>
    </xf>
    <xf numFmtId="0" fontId="11" fillId="0" borderId="106" xfId="0" applyFont="1" applyFill="1" applyBorder="1" applyAlignment="1" applyProtection="1">
      <alignment horizontal="center" vertical="center" wrapText="1"/>
    </xf>
    <xf numFmtId="0" fontId="11" fillId="0" borderId="58" xfId="0" applyFont="1" applyBorder="1" applyAlignment="1">
      <alignment horizontal="center" vertical="center" wrapText="1"/>
    </xf>
    <xf numFmtId="0" fontId="11" fillId="0" borderId="0" xfId="0" applyFont="1" applyAlignment="1">
      <alignment horizontal="center" vertical="center" wrapText="1"/>
    </xf>
    <xf numFmtId="184" fontId="3" fillId="2" borderId="129" xfId="0" applyNumberFormat="1" applyFont="1" applyFill="1" applyBorder="1" applyAlignment="1">
      <alignment horizontal="right" vertical="center"/>
    </xf>
    <xf numFmtId="184" fontId="3" fillId="2" borderId="94" xfId="0" applyNumberFormat="1" applyFont="1" applyFill="1" applyBorder="1" applyAlignment="1">
      <alignment horizontal="right" vertical="center"/>
    </xf>
    <xf numFmtId="184" fontId="3" fillId="2" borderId="95" xfId="0" applyNumberFormat="1" applyFont="1" applyFill="1" applyBorder="1" applyAlignment="1">
      <alignment horizontal="right" vertical="center"/>
    </xf>
    <xf numFmtId="0" fontId="11" fillId="0" borderId="58" xfId="0" applyFont="1" applyBorder="1" applyAlignment="1" applyProtection="1">
      <alignment vertical="center" wrapText="1"/>
    </xf>
    <xf numFmtId="0" fontId="11" fillId="0" borderId="0" xfId="0" applyFont="1" applyBorder="1" applyAlignment="1" applyProtection="1">
      <alignment vertical="center" wrapText="1"/>
    </xf>
    <xf numFmtId="0" fontId="11" fillId="0" borderId="16" xfId="0" applyFont="1" applyBorder="1" applyAlignment="1" applyProtection="1">
      <alignment vertical="center" wrapText="1"/>
    </xf>
    <xf numFmtId="0" fontId="27" fillId="0" borderId="120" xfId="0" applyFont="1" applyFill="1" applyBorder="1" applyAlignment="1">
      <alignment horizontal="center" vertical="center" wrapText="1"/>
    </xf>
    <xf numFmtId="0" fontId="27" fillId="0" borderId="121" xfId="0" applyFont="1" applyFill="1" applyBorder="1" applyAlignment="1">
      <alignment horizontal="center" vertical="center" wrapText="1"/>
    </xf>
    <xf numFmtId="0" fontId="29" fillId="0" borderId="121" xfId="0" applyFont="1" applyFill="1" applyBorder="1">
      <alignment vertical="center"/>
    </xf>
    <xf numFmtId="0" fontId="11" fillId="0" borderId="128" xfId="0" applyFont="1" applyBorder="1" applyAlignment="1">
      <alignment horizontal="center" vertical="center" wrapText="1"/>
    </xf>
    <xf numFmtId="0" fontId="0" fillId="0" borderId="131" xfId="0" applyBorder="1" applyAlignment="1">
      <alignment horizontal="left" vertical="center" wrapText="1"/>
    </xf>
    <xf numFmtId="0" fontId="0" fillId="0" borderId="58" xfId="0" applyBorder="1" applyAlignment="1">
      <alignment horizontal="left" vertical="center" wrapText="1"/>
    </xf>
    <xf numFmtId="0" fontId="0" fillId="0" borderId="118" xfId="0" applyBorder="1" applyAlignment="1">
      <alignment horizontal="left" vertical="center" wrapText="1"/>
    </xf>
    <xf numFmtId="0" fontId="7" fillId="5" borderId="193" xfId="0" applyFont="1" applyFill="1" applyBorder="1" applyAlignment="1">
      <alignment horizontal="left" vertical="center"/>
    </xf>
    <xf numFmtId="0" fontId="7" fillId="5" borderId="194" xfId="0" applyFont="1" applyFill="1" applyBorder="1" applyAlignment="1">
      <alignment horizontal="left" vertical="center"/>
    </xf>
    <xf numFmtId="0" fontId="7" fillId="5" borderId="195" xfId="0" applyFont="1" applyFill="1" applyBorder="1" applyAlignment="1">
      <alignment horizontal="left" vertical="center"/>
    </xf>
    <xf numFmtId="0" fontId="7" fillId="5" borderId="132" xfId="0" applyFont="1" applyFill="1" applyBorder="1" applyAlignment="1">
      <alignment horizontal="left" vertical="center"/>
    </xf>
    <xf numFmtId="0" fontId="7" fillId="5" borderId="16" xfId="0" applyFont="1" applyFill="1" applyBorder="1" applyAlignment="1">
      <alignment horizontal="left" vertical="center"/>
    </xf>
    <xf numFmtId="0" fontId="7" fillId="5" borderId="103" xfId="0" applyFont="1" applyFill="1" applyBorder="1" applyAlignment="1">
      <alignment horizontal="left" vertical="center"/>
    </xf>
    <xf numFmtId="181" fontId="3" fillId="0" borderId="100" xfId="0" applyNumberFormat="1" applyFont="1" applyFill="1" applyBorder="1" applyAlignment="1" applyProtection="1">
      <alignment horizontal="right" vertical="center"/>
      <protection locked="0"/>
    </xf>
    <xf numFmtId="181" fontId="3" fillId="0" borderId="162" xfId="0" applyNumberFormat="1" applyFont="1" applyFill="1" applyBorder="1" applyAlignment="1" applyProtection="1">
      <alignment horizontal="right" vertical="center"/>
      <protection locked="0"/>
    </xf>
    <xf numFmtId="181" fontId="3" fillId="2" borderId="179" xfId="0" applyNumberFormat="1" applyFont="1" applyFill="1" applyBorder="1" applyAlignment="1">
      <alignment horizontal="right" vertical="center"/>
    </xf>
    <xf numFmtId="181" fontId="3" fillId="2" borderId="160" xfId="0" applyNumberFormat="1" applyFont="1" applyFill="1" applyBorder="1" applyAlignment="1">
      <alignment horizontal="right" vertical="center"/>
    </xf>
    <xf numFmtId="181" fontId="3" fillId="2" borderId="161" xfId="0" applyNumberFormat="1" applyFont="1" applyFill="1" applyBorder="1" applyAlignment="1">
      <alignment horizontal="right" vertical="center"/>
    </xf>
    <xf numFmtId="182" fontId="3" fillId="0" borderId="100" xfId="0" applyNumberFormat="1" applyFont="1" applyFill="1" applyBorder="1" applyAlignment="1" applyProtection="1">
      <alignment horizontal="center" vertical="center"/>
      <protection locked="0"/>
    </xf>
    <xf numFmtId="186" fontId="3" fillId="4" borderId="133" xfId="0" applyNumberFormat="1" applyFont="1" applyFill="1" applyBorder="1" applyAlignment="1" applyProtection="1">
      <alignment horizontal="center" vertical="center"/>
    </xf>
    <xf numFmtId="0" fontId="0" fillId="0" borderId="91" xfId="0" applyBorder="1" applyAlignment="1" applyProtection="1">
      <alignment horizontal="center" vertical="center"/>
    </xf>
    <xf numFmtId="0" fontId="0" fillId="0" borderId="31" xfId="0" applyBorder="1" applyAlignment="1" applyProtection="1">
      <alignment horizontal="center" vertical="center"/>
    </xf>
    <xf numFmtId="0" fontId="0" fillId="0" borderId="92" xfId="0" applyBorder="1" applyAlignment="1" applyProtection="1">
      <alignment horizontal="center" vertical="center"/>
    </xf>
    <xf numFmtId="0" fontId="11" fillId="0" borderId="23" xfId="0" applyFont="1" applyFill="1" applyBorder="1" applyAlignment="1">
      <alignment horizontal="center" vertical="center" wrapText="1"/>
    </xf>
    <xf numFmtId="0" fontId="11" fillId="0" borderId="118"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11" fillId="0" borderId="57" xfId="0" applyFont="1" applyFill="1" applyBorder="1" applyAlignment="1">
      <alignment horizontal="center" vertical="center" wrapText="1"/>
    </xf>
    <xf numFmtId="0" fontId="11" fillId="0" borderId="106" xfId="0" applyFont="1" applyFill="1" applyBorder="1" applyAlignment="1">
      <alignment horizontal="center" vertical="center" wrapText="1"/>
    </xf>
    <xf numFmtId="0" fontId="13" fillId="0" borderId="24" xfId="0" applyFont="1" applyFill="1" applyBorder="1" applyAlignment="1" applyProtection="1">
      <alignment horizontal="center" vertical="center" wrapText="1"/>
    </xf>
    <xf numFmtId="0" fontId="13" fillId="0" borderId="96" xfId="0" applyFont="1" applyFill="1" applyBorder="1" applyAlignment="1" applyProtection="1">
      <alignment horizontal="center" vertical="center" wrapText="1"/>
    </xf>
    <xf numFmtId="0" fontId="13" fillId="0" borderId="102" xfId="0" applyFont="1" applyFill="1" applyBorder="1" applyAlignment="1" applyProtection="1">
      <alignment horizontal="center" vertical="center" wrapText="1"/>
    </xf>
    <xf numFmtId="0" fontId="43" fillId="0" borderId="2" xfId="1" applyFont="1" applyBorder="1" applyAlignment="1">
      <alignment horizontal="center" vertical="top"/>
    </xf>
    <xf numFmtId="0" fontId="43" fillId="0" borderId="8" xfId="1" applyFont="1" applyBorder="1" applyAlignment="1">
      <alignment horizontal="center" vertical="top"/>
    </xf>
    <xf numFmtId="184" fontId="3" fillId="4" borderId="180" xfId="0" applyNumberFormat="1" applyFont="1" applyFill="1" applyBorder="1" applyAlignment="1" applyProtection="1">
      <alignment horizontal="center" vertical="center"/>
    </xf>
    <xf numFmtId="0" fontId="45" fillId="0" borderId="2" xfId="1" applyFont="1" applyBorder="1" applyAlignment="1">
      <alignment horizontal="center" vertical="top"/>
    </xf>
    <xf numFmtId="0" fontId="45" fillId="0" borderId="8" xfId="1" applyFont="1" applyBorder="1" applyAlignment="1">
      <alignment horizontal="center" vertical="top"/>
    </xf>
    <xf numFmtId="182" fontId="3" fillId="2" borderId="133" xfId="0" applyNumberFormat="1" applyFont="1" applyFill="1" applyBorder="1" applyAlignment="1">
      <alignment horizontal="right" vertical="center"/>
    </xf>
    <xf numFmtId="182" fontId="3" fillId="6" borderId="43" xfId="0" applyNumberFormat="1" applyFont="1" applyFill="1" applyBorder="1" applyAlignment="1">
      <alignment horizontal="center" vertical="center" shrinkToFit="1"/>
    </xf>
    <xf numFmtId="182" fontId="3" fillId="6" borderId="133" xfId="0" applyNumberFormat="1" applyFont="1" applyFill="1" applyBorder="1" applyAlignment="1">
      <alignment horizontal="center" vertical="center" shrinkToFit="1"/>
    </xf>
    <xf numFmtId="182" fontId="3" fillId="0" borderId="124" xfId="0" applyNumberFormat="1" applyFont="1" applyFill="1" applyBorder="1" applyAlignment="1" applyProtection="1">
      <alignment horizontal="right" vertical="center"/>
      <protection locked="0"/>
    </xf>
    <xf numFmtId="182" fontId="3" fillId="6" borderId="133" xfId="0" applyNumberFormat="1" applyFont="1" applyFill="1" applyBorder="1" applyAlignment="1">
      <alignment horizontal="right" vertical="center" shrinkToFit="1"/>
    </xf>
    <xf numFmtId="0" fontId="11" fillId="0" borderId="219" xfId="0" applyFont="1" applyFill="1" applyBorder="1" applyAlignment="1">
      <alignment horizontal="center" vertical="center" wrapText="1"/>
    </xf>
    <xf numFmtId="0" fontId="11" fillId="0" borderId="220" xfId="0" applyFont="1" applyFill="1" applyBorder="1" applyAlignment="1">
      <alignment horizontal="center" vertical="center" wrapText="1"/>
    </xf>
    <xf numFmtId="0" fontId="4" fillId="0" borderId="96" xfId="0" applyFont="1" applyFill="1" applyBorder="1" applyAlignment="1">
      <alignment horizontal="center" vertical="center" wrapText="1"/>
    </xf>
    <xf numFmtId="0" fontId="4" fillId="0" borderId="102" xfId="0" applyFont="1" applyFill="1" applyBorder="1" applyAlignment="1">
      <alignment horizontal="center" vertical="center" wrapText="1"/>
    </xf>
    <xf numFmtId="0" fontId="4" fillId="0" borderId="24" xfId="0" applyFont="1" applyFill="1" applyBorder="1" applyAlignment="1" applyProtection="1">
      <alignment horizontal="center" vertical="center" wrapText="1"/>
    </xf>
    <xf numFmtId="0" fontId="4" fillId="0" borderId="96" xfId="0" applyFont="1" applyFill="1" applyBorder="1" applyAlignment="1" applyProtection="1">
      <alignment horizontal="center" vertical="center" wrapText="1"/>
    </xf>
    <xf numFmtId="0" fontId="4" fillId="0" borderId="102" xfId="0" applyFont="1" applyFill="1" applyBorder="1" applyAlignment="1" applyProtection="1">
      <alignment horizontal="center" vertical="center" wrapText="1"/>
    </xf>
    <xf numFmtId="0" fontId="11" fillId="0" borderId="107" xfId="0" applyFont="1" applyBorder="1" applyAlignment="1">
      <alignment vertical="center" wrapText="1"/>
    </xf>
    <xf numFmtId="0" fontId="11" fillId="0" borderId="108" xfId="0" applyFont="1" applyBorder="1" applyAlignment="1">
      <alignment vertical="center" wrapText="1"/>
    </xf>
    <xf numFmtId="0" fontId="11" fillId="0" borderId="122" xfId="0" applyFont="1" applyBorder="1" applyAlignment="1">
      <alignment vertical="center" wrapText="1"/>
    </xf>
    <xf numFmtId="0" fontId="13" fillId="0" borderId="120" xfId="0" applyFont="1" applyFill="1" applyBorder="1" applyAlignment="1" applyProtection="1">
      <alignment horizontal="center" vertical="center" wrapText="1"/>
    </xf>
    <xf numFmtId="0" fontId="13" fillId="0" borderId="121" xfId="0" applyFont="1" applyFill="1" applyBorder="1" applyAlignment="1" applyProtection="1">
      <alignment horizontal="center" vertical="center" wrapText="1"/>
    </xf>
    <xf numFmtId="0" fontId="14" fillId="0" borderId="121" xfId="0" applyFont="1" applyFill="1" applyBorder="1" applyAlignment="1" applyProtection="1">
      <alignment vertical="center"/>
    </xf>
    <xf numFmtId="0" fontId="13" fillId="0" borderId="120" xfId="0" applyFont="1" applyFill="1" applyBorder="1" applyAlignment="1">
      <alignment horizontal="center" vertical="center" wrapText="1"/>
    </xf>
    <xf numFmtId="0" fontId="13" fillId="0" borderId="102" xfId="0" applyFont="1" applyFill="1" applyBorder="1" applyAlignment="1">
      <alignment horizontal="center" vertical="center" wrapText="1"/>
    </xf>
    <xf numFmtId="0" fontId="14" fillId="0" borderId="121" xfId="0" applyFont="1" applyFill="1" applyBorder="1">
      <alignment vertical="center"/>
    </xf>
    <xf numFmtId="0" fontId="12" fillId="0" borderId="22" xfId="0" applyFont="1" applyBorder="1" applyAlignment="1" applyProtection="1">
      <alignment horizontal="center" vertical="center" wrapText="1"/>
    </xf>
    <xf numFmtId="0" fontId="12" fillId="0" borderId="65" xfId="0" applyFont="1" applyBorder="1" applyAlignment="1" applyProtection="1">
      <alignment horizontal="center" vertical="center" wrapText="1"/>
    </xf>
    <xf numFmtId="0" fontId="12" fillId="0" borderId="53" xfId="0" applyFont="1" applyBorder="1" applyAlignment="1" applyProtection="1">
      <alignment horizontal="center" vertical="center" wrapText="1"/>
    </xf>
    <xf numFmtId="0" fontId="11" fillId="0" borderId="24" xfId="0" applyFont="1" applyFill="1" applyBorder="1" applyAlignment="1" applyProtection="1">
      <alignment horizontal="center" vertical="top" wrapText="1"/>
    </xf>
    <xf numFmtId="0" fontId="11" fillId="0" borderId="96" xfId="0" applyFont="1" applyFill="1" applyBorder="1" applyAlignment="1" applyProtection="1">
      <alignment horizontal="center" vertical="top" wrapText="1"/>
    </xf>
    <xf numFmtId="0" fontId="11" fillId="0" borderId="102" xfId="0" applyFont="1" applyFill="1" applyBorder="1" applyAlignment="1" applyProtection="1">
      <alignment horizontal="center" vertical="top" wrapText="1"/>
    </xf>
    <xf numFmtId="0" fontId="4" fillId="0" borderId="58" xfId="0" applyFont="1" applyBorder="1" applyAlignment="1" applyProtection="1">
      <alignment horizontal="center" vertical="center" wrapText="1"/>
    </xf>
    <xf numFmtId="0" fontId="11" fillId="0" borderId="58" xfId="0" applyFont="1" applyFill="1" applyBorder="1" applyAlignment="1" applyProtection="1">
      <alignment vertical="center" wrapText="1"/>
    </xf>
    <xf numFmtId="0" fontId="11" fillId="0" borderId="118"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11" fillId="0" borderId="54" xfId="0" applyFont="1" applyFill="1" applyBorder="1" applyAlignment="1" applyProtection="1">
      <alignment vertical="center" wrapText="1"/>
    </xf>
    <xf numFmtId="0" fontId="11" fillId="0" borderId="16" xfId="0" applyFont="1" applyFill="1" applyBorder="1" applyAlignment="1" applyProtection="1">
      <alignment vertical="center" wrapText="1"/>
    </xf>
    <xf numFmtId="0" fontId="11" fillId="0" borderId="106" xfId="0" applyFont="1" applyFill="1" applyBorder="1" applyAlignment="1" applyProtection="1">
      <alignment vertical="center" wrapText="1"/>
    </xf>
    <xf numFmtId="0" fontId="11" fillId="0" borderId="65" xfId="0" applyFont="1" applyBorder="1" applyAlignment="1" applyProtection="1">
      <alignment horizontal="center" vertical="center" wrapText="1"/>
    </xf>
    <xf numFmtId="0" fontId="7" fillId="0" borderId="142" xfId="0" applyFont="1" applyBorder="1" applyAlignment="1" applyProtection="1">
      <alignment horizontal="center" vertical="center" wrapText="1"/>
    </xf>
    <xf numFmtId="0" fontId="7" fillId="0" borderId="144" xfId="0" applyFont="1" applyBorder="1" applyAlignment="1" applyProtection="1">
      <alignment horizontal="center" vertical="center" wrapText="1"/>
    </xf>
    <xf numFmtId="0" fontId="60" fillId="0" borderId="22" xfId="0" applyFont="1" applyBorder="1" applyAlignment="1">
      <alignment horizontal="center" vertical="center"/>
    </xf>
    <xf numFmtId="0" fontId="60" fillId="0" borderId="53" xfId="0" applyFont="1" applyBorder="1" applyAlignment="1">
      <alignment horizontal="center" vertical="center"/>
    </xf>
    <xf numFmtId="0" fontId="62" fillId="0" borderId="1" xfId="0" applyFont="1" applyBorder="1" applyAlignment="1">
      <alignment horizontal="center" vertical="center" wrapText="1"/>
    </xf>
    <xf numFmtId="0" fontId="62" fillId="0" borderId="22" xfId="0" applyFont="1" applyBorder="1" applyAlignment="1">
      <alignment horizontal="center" vertical="center" wrapText="1"/>
    </xf>
    <xf numFmtId="0" fontId="62" fillId="0" borderId="53" xfId="0" applyFont="1" applyBorder="1" applyAlignment="1">
      <alignment horizontal="center" vertical="center" wrapText="1"/>
    </xf>
    <xf numFmtId="184" fontId="0" fillId="0" borderId="0" xfId="0" applyNumberFormat="1" applyAlignment="1">
      <alignment horizontal="center" vertical="center"/>
    </xf>
    <xf numFmtId="188" fontId="0" fillId="2" borderId="136" xfId="0" applyNumberFormat="1" applyFill="1" applyBorder="1" applyAlignment="1">
      <alignment horizontal="center" vertical="center"/>
    </xf>
    <xf numFmtId="188" fontId="0" fillId="2" borderId="137" xfId="0" applyNumberFormat="1" applyFill="1" applyBorder="1" applyAlignment="1">
      <alignment horizontal="center" vertical="center"/>
    </xf>
    <xf numFmtId="188" fontId="0" fillId="2" borderId="138" xfId="0" applyNumberFormat="1" applyFill="1" applyBorder="1" applyAlignment="1">
      <alignment horizontal="center" vertical="center"/>
    </xf>
    <xf numFmtId="0" fontId="21" fillId="8" borderId="0" xfId="0" applyFont="1" applyFill="1" applyAlignment="1">
      <alignment horizontal="center" vertical="center"/>
    </xf>
    <xf numFmtId="0" fontId="4" fillId="0" borderId="0" xfId="0" applyFont="1" applyAlignment="1">
      <alignment horizontal="center" vertical="center" wrapText="1"/>
    </xf>
    <xf numFmtId="188" fontId="0" fillId="2" borderId="42" xfId="0" applyNumberFormat="1" applyFill="1" applyBorder="1" applyAlignment="1">
      <alignment horizontal="center" vertical="center"/>
    </xf>
    <xf numFmtId="0" fontId="3" fillId="2" borderId="23" xfId="0" applyFont="1" applyFill="1" applyBorder="1" applyAlignment="1">
      <alignment horizontal="left" vertical="center" wrapText="1"/>
    </xf>
    <xf numFmtId="0" fontId="3" fillId="2" borderId="58" xfId="0" applyFont="1" applyFill="1" applyBorder="1" applyAlignment="1">
      <alignment horizontal="left" vertical="center" wrapText="1"/>
    </xf>
    <xf numFmtId="0" fontId="3" fillId="2" borderId="118" xfId="0" applyFont="1" applyFill="1" applyBorder="1" applyAlignment="1">
      <alignment horizontal="left" vertical="center" wrapText="1"/>
    </xf>
    <xf numFmtId="0" fontId="3" fillId="2" borderId="57"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106" xfId="0" applyFont="1" applyFill="1" applyBorder="1" applyAlignment="1">
      <alignment horizontal="left" vertical="center" wrapText="1"/>
    </xf>
    <xf numFmtId="0" fontId="0" fillId="0" borderId="23" xfId="0" applyBorder="1" applyAlignment="1">
      <alignment horizontal="center" vertical="center"/>
    </xf>
    <xf numFmtId="0" fontId="0" fillId="0" borderId="118" xfId="0" applyBorder="1" applyAlignment="1">
      <alignment horizontal="center" vertical="center"/>
    </xf>
    <xf numFmtId="0" fontId="0" fillId="0" borderId="57" xfId="0" applyBorder="1" applyAlignment="1">
      <alignment horizontal="center" vertical="center"/>
    </xf>
    <xf numFmtId="0" fontId="0" fillId="0" borderId="10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8" xfId="0" applyBorder="1" applyAlignment="1">
      <alignment horizontal="center" vertical="center"/>
    </xf>
    <xf numFmtId="0" fontId="0" fillId="0" borderId="35" xfId="0" applyBorder="1" applyAlignment="1">
      <alignment horizontal="center" vertical="center"/>
    </xf>
    <xf numFmtId="0" fontId="0" fillId="0" borderId="8" xfId="0" applyBorder="1" applyAlignment="1">
      <alignment horizontal="center" vertical="center"/>
    </xf>
    <xf numFmtId="0" fontId="3" fillId="0" borderId="139" xfId="0" applyFont="1" applyBorder="1" applyAlignment="1">
      <alignment horizontal="center" vertical="center"/>
    </xf>
    <xf numFmtId="0" fontId="3" fillId="0" borderId="140" xfId="0" applyFont="1" applyBorder="1" applyAlignment="1">
      <alignment horizontal="center" vertical="center"/>
    </xf>
    <xf numFmtId="0" fontId="3" fillId="0" borderId="13" xfId="0" applyFont="1" applyBorder="1" applyAlignment="1">
      <alignment horizontal="center" vertical="center"/>
    </xf>
    <xf numFmtId="0" fontId="3" fillId="0" borderId="141" xfId="0" applyFont="1" applyBorder="1" applyAlignment="1">
      <alignment horizontal="center" vertical="center"/>
    </xf>
    <xf numFmtId="0" fontId="57" fillId="0" borderId="2" xfId="0" applyFont="1" applyBorder="1" applyAlignment="1">
      <alignment horizontal="center" vertical="center"/>
    </xf>
    <xf numFmtId="0" fontId="57" fillId="0" borderId="7" xfId="0" applyFont="1" applyBorder="1" applyAlignment="1">
      <alignment horizontal="center" vertical="center"/>
    </xf>
    <xf numFmtId="0" fontId="58" fillId="0" borderId="7" xfId="0" applyFont="1" applyBorder="1" applyAlignment="1">
      <alignment horizontal="center" vertical="center"/>
    </xf>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7" fillId="0" borderId="2" xfId="0" applyFont="1" applyBorder="1" applyAlignment="1" applyProtection="1">
      <alignment horizontal="center" vertical="center"/>
    </xf>
    <xf numFmtId="0" fontId="7" fillId="0" borderId="7" xfId="0" applyFont="1" applyBorder="1" applyAlignment="1" applyProtection="1">
      <alignment horizontal="center" vertical="center"/>
    </xf>
    <xf numFmtId="0" fontId="0" fillId="0" borderId="7" xfId="0" applyBorder="1" applyAlignment="1" applyProtection="1">
      <alignment horizontal="center" vertical="center"/>
    </xf>
    <xf numFmtId="0" fontId="4" fillId="0" borderId="22" xfId="0" applyFont="1" applyBorder="1" applyAlignment="1" applyProtection="1">
      <alignment horizontal="center" vertical="center"/>
    </xf>
    <xf numFmtId="0" fontId="5" fillId="0" borderId="65" xfId="0" applyFont="1" applyBorder="1" applyAlignment="1" applyProtection="1">
      <alignment horizontal="center" vertical="center"/>
    </xf>
    <xf numFmtId="0" fontId="4" fillId="0" borderId="23" xfId="0" applyFont="1" applyBorder="1" applyAlignment="1" applyProtection="1">
      <alignment horizontal="center" vertical="center"/>
    </xf>
    <xf numFmtId="0" fontId="0" fillId="0" borderId="118" xfId="0" applyBorder="1" applyAlignment="1" applyProtection="1">
      <alignment horizontal="center" vertical="center"/>
    </xf>
    <xf numFmtId="0" fontId="0" fillId="0" borderId="57" xfId="0" applyBorder="1" applyAlignment="1" applyProtection="1">
      <alignment horizontal="center" vertical="center"/>
    </xf>
    <xf numFmtId="0" fontId="0" fillId="0" borderId="106" xfId="0" applyBorder="1" applyAlignment="1" applyProtection="1">
      <alignment horizontal="center" vertical="center"/>
    </xf>
    <xf numFmtId="0" fontId="4" fillId="0" borderId="2" xfId="0" applyFont="1" applyBorder="1" applyAlignment="1" applyProtection="1">
      <alignment horizontal="center" vertical="center"/>
    </xf>
    <xf numFmtId="0" fontId="0" fillId="0" borderId="12" xfId="0"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14" xfId="0" applyBorder="1" applyAlignment="1" applyProtection="1">
      <alignment horizontal="center" vertical="center" wrapText="1"/>
    </xf>
    <xf numFmtId="0" fontId="21" fillId="0" borderId="1" xfId="0" applyFont="1" applyBorder="1" applyAlignment="1" applyProtection="1">
      <alignment horizontal="center" vertical="center" wrapText="1"/>
    </xf>
    <xf numFmtId="0" fontId="0" fillId="0" borderId="23" xfId="0" applyBorder="1" applyAlignment="1" applyProtection="1">
      <alignment horizontal="center" vertical="center"/>
      <protection locked="0"/>
    </xf>
    <xf numFmtId="0" fontId="0" fillId="0" borderId="118" xfId="0" applyBorder="1" applyAlignment="1" applyProtection="1">
      <alignment horizontal="center" vertical="center"/>
      <protection locked="0"/>
    </xf>
    <xf numFmtId="0" fontId="0" fillId="0" borderId="0" xfId="0" applyBorder="1" applyAlignment="1" applyProtection="1">
      <alignment horizontal="center" vertical="center"/>
    </xf>
    <xf numFmtId="185" fontId="7" fillId="2" borderId="142" xfId="0" applyNumberFormat="1" applyFont="1" applyFill="1" applyBorder="1" applyAlignment="1" applyProtection="1">
      <alignment horizontal="center" vertical="center" shrinkToFit="1"/>
    </xf>
    <xf numFmtId="0" fontId="0" fillId="2" borderId="143" xfId="0" applyFill="1" applyBorder="1" applyAlignment="1" applyProtection="1">
      <alignment horizontal="center" vertical="center" shrinkToFit="1"/>
    </xf>
    <xf numFmtId="0" fontId="0" fillId="2" borderId="144" xfId="0" applyFill="1" applyBorder="1" applyAlignment="1" applyProtection="1">
      <alignment horizontal="center" vertical="center" shrinkToFit="1"/>
    </xf>
    <xf numFmtId="195" fontId="3" fillId="2" borderId="57" xfId="0" applyNumberFormat="1" applyFont="1" applyFill="1" applyBorder="1" applyAlignment="1" applyProtection="1">
      <alignment vertical="center"/>
    </xf>
    <xf numFmtId="195" fontId="3" fillId="2" borderId="106" xfId="0" applyNumberFormat="1" applyFont="1" applyFill="1" applyBorder="1" applyAlignment="1" applyProtection="1">
      <alignment vertical="center"/>
    </xf>
    <xf numFmtId="177" fontId="3" fillId="2" borderId="7" xfId="0" applyNumberFormat="1" applyFont="1" applyFill="1" applyBorder="1" applyAlignment="1" applyProtection="1">
      <alignment vertical="center"/>
    </xf>
    <xf numFmtId="177" fontId="3" fillId="2" borderId="8" xfId="0" applyNumberFormat="1" applyFont="1" applyFill="1" applyBorder="1" applyAlignment="1" applyProtection="1">
      <alignment vertical="center"/>
    </xf>
    <xf numFmtId="177" fontId="3" fillId="2" borderId="2" xfId="0" applyNumberFormat="1" applyFont="1" applyFill="1" applyBorder="1" applyAlignment="1" applyProtection="1">
      <alignment vertical="center"/>
    </xf>
    <xf numFmtId="177" fontId="3" fillId="2" borderId="1" xfId="0" applyNumberFormat="1" applyFont="1" applyFill="1" applyBorder="1" applyAlignment="1" applyProtection="1">
      <alignment horizontal="right" vertical="center"/>
    </xf>
    <xf numFmtId="0" fontId="7" fillId="0" borderId="57"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06" xfId="0" applyFont="1" applyBorder="1" applyAlignment="1">
      <alignment horizontal="center" vertical="center" shrinkToFit="1"/>
    </xf>
    <xf numFmtId="0" fontId="7" fillId="0" borderId="2" xfId="0" applyFont="1" applyBorder="1" applyAlignment="1" applyProtection="1">
      <alignment horizontal="center" vertical="center" shrinkToFit="1"/>
    </xf>
    <xf numFmtId="0" fontId="7" fillId="0" borderId="7" xfId="0" applyFont="1" applyBorder="1" applyAlignment="1" applyProtection="1">
      <alignment horizontal="center" vertical="center" shrinkToFit="1"/>
    </xf>
    <xf numFmtId="0" fontId="7" fillId="0" borderId="18" xfId="0" applyFont="1" applyBorder="1" applyAlignment="1" applyProtection="1">
      <alignment horizontal="center" vertical="center" shrinkToFit="1"/>
    </xf>
    <xf numFmtId="177" fontId="3" fillId="0" borderId="145" xfId="0" applyNumberFormat="1" applyFont="1" applyBorder="1" applyProtection="1">
      <alignment vertical="center"/>
      <protection locked="0"/>
    </xf>
    <xf numFmtId="177" fontId="3" fillId="0" borderId="146" xfId="0" applyNumberFormat="1" applyFont="1" applyBorder="1" applyProtection="1">
      <alignment vertical="center"/>
      <protection locked="0"/>
    </xf>
    <xf numFmtId="177" fontId="3" fillId="2" borderId="57" xfId="0" applyNumberFormat="1" applyFont="1" applyFill="1" applyBorder="1" applyAlignment="1" applyProtection="1">
      <alignment vertical="center"/>
    </xf>
    <xf numFmtId="177" fontId="3" fillId="2" borderId="106" xfId="0" applyNumberFormat="1" applyFont="1" applyFill="1" applyBorder="1" applyAlignment="1" applyProtection="1">
      <alignment vertical="center"/>
    </xf>
    <xf numFmtId="177" fontId="3" fillId="2" borderId="16" xfId="0" applyNumberFormat="1" applyFont="1" applyFill="1" applyBorder="1" applyAlignment="1" applyProtection="1">
      <alignment vertical="center"/>
    </xf>
    <xf numFmtId="0" fontId="0" fillId="0" borderId="1" xfId="0"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8" xfId="0" applyBorder="1" applyAlignment="1" applyProtection="1">
      <alignment horizontal="center" vertical="center" wrapText="1"/>
    </xf>
    <xf numFmtId="177" fontId="3" fillId="2" borderId="78" xfId="0" applyNumberFormat="1" applyFont="1" applyFill="1" applyBorder="1" applyAlignment="1" applyProtection="1">
      <alignment horizontal="right" vertical="center"/>
    </xf>
    <xf numFmtId="0" fontId="7" fillId="0" borderId="44"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54" xfId="0" applyFont="1" applyBorder="1" applyAlignment="1" applyProtection="1">
      <alignment horizontal="center" vertical="center"/>
    </xf>
    <xf numFmtId="177" fontId="3" fillId="2" borderId="44" xfId="0" applyNumberFormat="1" applyFont="1" applyFill="1" applyBorder="1" applyAlignment="1" applyProtection="1">
      <alignment vertical="center"/>
    </xf>
    <xf numFmtId="177" fontId="3" fillId="2" borderId="54" xfId="0" applyNumberFormat="1" applyFont="1" applyFill="1" applyBorder="1" applyAlignment="1" applyProtection="1">
      <alignment vertical="center"/>
    </xf>
    <xf numFmtId="0" fontId="5" fillId="0" borderId="53" xfId="0" applyFont="1" applyBorder="1" applyAlignment="1" applyProtection="1">
      <alignment horizontal="center" vertical="center"/>
    </xf>
    <xf numFmtId="0" fontId="4" fillId="0" borderId="22" xfId="0" applyFont="1" applyBorder="1" applyAlignment="1" applyProtection="1">
      <alignment horizontal="center" vertical="center" wrapText="1"/>
    </xf>
    <xf numFmtId="0" fontId="5" fillId="0" borderId="65" xfId="0" applyFont="1" applyBorder="1" applyAlignment="1" applyProtection="1">
      <alignment vertical="center"/>
    </xf>
    <xf numFmtId="0" fontId="5" fillId="0" borderId="53" xfId="0" applyFont="1" applyBorder="1" applyAlignment="1" applyProtection="1">
      <alignment vertical="center"/>
    </xf>
    <xf numFmtId="0" fontId="4" fillId="0" borderId="147"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48"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80" xfId="0" applyFont="1" applyBorder="1" applyAlignment="1" applyProtection="1">
      <alignment horizontal="center" vertical="center" wrapText="1"/>
    </xf>
    <xf numFmtId="0" fontId="0" fillId="0" borderId="12" xfId="0"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16" xfId="0" applyBorder="1" applyAlignment="1" applyProtection="1">
      <alignment horizontal="left" vertical="center" wrapText="1"/>
    </xf>
    <xf numFmtId="177" fontId="3" fillId="2" borderId="53" xfId="0" applyNumberFormat="1" applyFont="1" applyFill="1" applyBorder="1" applyAlignment="1" applyProtection="1">
      <alignment vertical="center"/>
    </xf>
    <xf numFmtId="177" fontId="3" fillId="2" borderId="2" xfId="0" applyNumberFormat="1" applyFont="1" applyFill="1" applyBorder="1" applyAlignment="1" applyProtection="1">
      <alignment horizontal="right" vertical="center"/>
    </xf>
    <xf numFmtId="177" fontId="3" fillId="2" borderId="8" xfId="0" applyNumberFormat="1" applyFont="1" applyFill="1" applyBorder="1" applyAlignment="1" applyProtection="1">
      <alignment horizontal="right" vertical="center"/>
    </xf>
    <xf numFmtId="177" fontId="3" fillId="2" borderId="1" xfId="0" applyNumberFormat="1" applyFont="1" applyFill="1" applyBorder="1" applyAlignment="1" applyProtection="1">
      <alignment vertical="center"/>
    </xf>
    <xf numFmtId="0" fontId="7" fillId="0" borderId="0" xfId="0" applyNumberFormat="1" applyFont="1" applyAlignment="1" applyProtection="1">
      <alignment horizontal="right" vertical="center"/>
    </xf>
    <xf numFmtId="0" fontId="7" fillId="0" borderId="90" xfId="0" applyNumberFormat="1" applyFont="1" applyBorder="1" applyAlignment="1" applyProtection="1">
      <alignment horizontal="right" vertical="center"/>
    </xf>
    <xf numFmtId="185" fontId="7" fillId="2" borderId="143" xfId="0" applyNumberFormat="1" applyFont="1" applyFill="1" applyBorder="1" applyAlignment="1" applyProtection="1">
      <alignment horizontal="center" vertical="center" shrinkToFit="1"/>
    </xf>
    <xf numFmtId="185" fontId="7" fillId="2" borderId="144" xfId="0" applyNumberFormat="1" applyFont="1" applyFill="1" applyBorder="1" applyAlignment="1" applyProtection="1">
      <alignment horizontal="center" vertical="center" shrinkToFit="1"/>
    </xf>
    <xf numFmtId="185" fontId="7" fillId="0" borderId="142" xfId="0" applyNumberFormat="1" applyFont="1" applyBorder="1" applyAlignment="1" applyProtection="1">
      <alignment horizontal="center" vertical="center" shrinkToFit="1"/>
    </xf>
    <xf numFmtId="185" fontId="7" fillId="0" borderId="143" xfId="0" applyNumberFormat="1" applyFont="1" applyBorder="1" applyAlignment="1" applyProtection="1">
      <alignment horizontal="center" vertical="center" shrinkToFit="1"/>
    </xf>
    <xf numFmtId="185" fontId="7" fillId="0" borderId="144" xfId="0" applyNumberFormat="1" applyFont="1" applyBorder="1" applyAlignment="1" applyProtection="1">
      <alignment horizontal="center" vertical="center" shrinkToFit="1"/>
    </xf>
    <xf numFmtId="0" fontId="0" fillId="0" borderId="0" xfId="0" applyBorder="1" applyAlignment="1" applyProtection="1">
      <alignment horizontal="center" vertical="center"/>
      <protection locked="0"/>
    </xf>
    <xf numFmtId="0" fontId="5" fillId="2" borderId="2"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4" fillId="0" borderId="23" xfId="0" applyFont="1" applyBorder="1" applyAlignment="1" applyProtection="1">
      <alignment horizontal="center" vertical="center" wrapText="1"/>
    </xf>
    <xf numFmtId="0" fontId="4" fillId="0" borderId="44" xfId="0" applyFont="1" applyBorder="1" applyAlignment="1" applyProtection="1">
      <alignment horizontal="center" vertical="center" wrapText="1"/>
    </xf>
    <xf numFmtId="0" fontId="4" fillId="0" borderId="57"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80" xfId="0" applyBorder="1" applyAlignment="1" applyProtection="1">
      <alignment horizontal="center" vertical="center" wrapText="1"/>
    </xf>
    <xf numFmtId="177" fontId="3" fillId="2" borderId="2" xfId="0" applyNumberFormat="1" applyFont="1" applyFill="1" applyBorder="1" applyAlignment="1" applyProtection="1">
      <alignment vertical="center"/>
      <protection locked="0"/>
    </xf>
    <xf numFmtId="177" fontId="3" fillId="2" borderId="8" xfId="0" applyNumberFormat="1" applyFont="1" applyFill="1" applyBorder="1" applyAlignment="1" applyProtection="1">
      <alignment vertical="center"/>
      <protection locked="0"/>
    </xf>
    <xf numFmtId="177" fontId="3" fillId="0" borderId="145" xfId="0" applyNumberFormat="1" applyFont="1" applyBorder="1" applyAlignment="1" applyProtection="1">
      <alignment vertical="center"/>
      <protection locked="0"/>
    </xf>
    <xf numFmtId="177" fontId="3" fillId="0" borderId="146" xfId="0" applyNumberFormat="1" applyFont="1" applyBorder="1" applyAlignment="1" applyProtection="1">
      <alignment vertical="center"/>
      <protection locked="0"/>
    </xf>
    <xf numFmtId="177" fontId="3" fillId="2" borderId="7" xfId="0" applyNumberFormat="1" applyFont="1" applyFill="1" applyBorder="1" applyAlignment="1" applyProtection="1">
      <alignment vertical="center"/>
      <protection locked="0"/>
    </xf>
    <xf numFmtId="0" fontId="7" fillId="0" borderId="57"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xf numFmtId="0" fontId="7" fillId="0" borderId="106" xfId="0" applyFont="1" applyBorder="1" applyAlignment="1" applyProtection="1">
      <alignment horizontal="center" vertical="center" shrinkToFit="1"/>
    </xf>
    <xf numFmtId="177" fontId="3" fillId="2" borderId="2" xfId="0" applyNumberFormat="1" applyFont="1" applyFill="1" applyBorder="1" applyAlignment="1" applyProtection="1">
      <alignment horizontal="right" vertical="center"/>
      <protection locked="0"/>
    </xf>
    <xf numFmtId="177" fontId="3" fillId="2" borderId="8" xfId="0" applyNumberFormat="1" applyFont="1" applyFill="1" applyBorder="1" applyAlignment="1" applyProtection="1">
      <alignment horizontal="right" vertical="center"/>
      <protection locked="0"/>
    </xf>
  </cellXfs>
  <cellStyles count="3">
    <cellStyle name="標準" xfId="0" builtinId="0"/>
    <cellStyle name="標準 2" xfId="1" xr:uid="{00000000-0005-0000-0000-000001000000}"/>
    <cellStyle name="標準 6" xfId="2" xr:uid="{00000000-0005-0000-0000-000002000000}"/>
  </cellStyles>
  <dxfs count="26">
    <dxf>
      <font>
        <color rgb="FF9C0006"/>
      </font>
      <fill>
        <patternFill>
          <bgColor rgb="FFFFC7CE"/>
        </patternFill>
      </fill>
    </dxf>
    <dxf>
      <font>
        <color rgb="FF9C0006"/>
      </font>
      <fill>
        <patternFill>
          <bgColor rgb="FFFFC7CE"/>
        </patternFill>
      </fill>
    </dxf>
    <dxf>
      <font>
        <b/>
        <i val="0"/>
        <color rgb="FF9C0006"/>
      </font>
      <fill>
        <patternFill>
          <bgColor rgb="FFFFC7CE"/>
        </patternFill>
      </fill>
    </dxf>
    <dxf>
      <font>
        <b/>
        <i val="0"/>
        <color theme="1"/>
      </font>
      <fill>
        <patternFill>
          <bgColor theme="8" tint="0.79998168889431442"/>
        </patternFill>
      </fill>
    </dxf>
    <dxf>
      <font>
        <b/>
        <i val="0"/>
        <color rgb="FF9C0006"/>
      </font>
      <fill>
        <patternFill>
          <bgColor rgb="FFFFC7CE"/>
        </patternFill>
      </fill>
    </dxf>
    <dxf>
      <font>
        <b/>
        <i val="0"/>
        <color theme="1"/>
      </font>
      <fill>
        <patternFill>
          <bgColor theme="8" tint="0.79998168889431442"/>
        </patternFill>
      </fill>
    </dxf>
    <dxf>
      <font>
        <b/>
        <i val="0"/>
        <color rgb="FF9C0006"/>
      </font>
      <fill>
        <patternFill>
          <bgColor rgb="FFFFC7CE"/>
        </patternFill>
      </fill>
    </dxf>
    <dxf>
      <font>
        <b/>
        <i val="0"/>
        <color theme="1"/>
      </font>
      <fill>
        <patternFill>
          <bgColor theme="8" tint="0.79998168889431442"/>
        </patternFill>
      </fill>
    </dxf>
    <dxf>
      <font>
        <b/>
        <i val="0"/>
        <color rgb="FF9C0006"/>
      </font>
      <fill>
        <patternFill>
          <bgColor rgb="FFFFC7CE"/>
        </patternFill>
      </fill>
    </dxf>
    <dxf>
      <font>
        <b/>
        <i val="0"/>
        <color theme="1"/>
      </font>
      <fill>
        <patternFill>
          <bgColor theme="8" tint="0.79998168889431442"/>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FF"/>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92393</xdr:colOff>
      <xdr:row>5</xdr:row>
      <xdr:rowOff>657701</xdr:rowOff>
    </xdr:from>
    <xdr:to>
      <xdr:col>31</xdr:col>
      <xdr:colOff>647570</xdr:colOff>
      <xdr:row>6</xdr:row>
      <xdr:rowOff>7243</xdr:rowOff>
    </xdr:to>
    <xdr:sp macro="" textlink="">
      <xdr:nvSpPr>
        <xdr:cNvPr id="30721" name="Text Box 1">
          <a:extLst>
            <a:ext uri="{FF2B5EF4-FFF2-40B4-BE49-F238E27FC236}">
              <a16:creationId xmlns:a16="http://schemas.microsoft.com/office/drawing/2014/main" id="{AB5FD813-6388-4C65-876B-869BC209967C}"/>
            </a:ext>
          </a:extLst>
        </xdr:cNvPr>
        <xdr:cNvSpPr txBox="1">
          <a:spLocks noChangeArrowheads="1"/>
        </xdr:cNvSpPr>
      </xdr:nvSpPr>
      <xdr:spPr bwMode="auto">
        <a:xfrm>
          <a:off x="11546206" y="2574607"/>
          <a:ext cx="555177" cy="278230"/>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48</xdr:col>
      <xdr:colOff>40005</xdr:colOff>
      <xdr:row>5</xdr:row>
      <xdr:rowOff>645795</xdr:rowOff>
    </xdr:from>
    <xdr:to>
      <xdr:col>48</xdr:col>
      <xdr:colOff>643299</xdr:colOff>
      <xdr:row>5</xdr:row>
      <xdr:rowOff>924025</xdr:rowOff>
    </xdr:to>
    <xdr:sp macro="" textlink="">
      <xdr:nvSpPr>
        <xdr:cNvPr id="30722" name="Text Box 2">
          <a:extLst>
            <a:ext uri="{FF2B5EF4-FFF2-40B4-BE49-F238E27FC236}">
              <a16:creationId xmlns:a16="http://schemas.microsoft.com/office/drawing/2014/main" id="{E38C28A4-EBF9-4843-9AF7-7AC37FE7897C}"/>
            </a:ext>
          </a:extLst>
        </xdr:cNvPr>
        <xdr:cNvSpPr txBox="1">
          <a:spLocks noChangeArrowheads="1"/>
        </xdr:cNvSpPr>
      </xdr:nvSpPr>
      <xdr:spPr bwMode="auto">
        <a:xfrm>
          <a:off x="8858250" y="3105150"/>
          <a:ext cx="600075" cy="285750"/>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C</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43</xdr:col>
      <xdr:colOff>270245</xdr:colOff>
      <xdr:row>5</xdr:row>
      <xdr:rowOff>597165</xdr:rowOff>
    </xdr:from>
    <xdr:to>
      <xdr:col>44</xdr:col>
      <xdr:colOff>414073</xdr:colOff>
      <xdr:row>5</xdr:row>
      <xdr:rowOff>892755</xdr:rowOff>
    </xdr:to>
    <xdr:sp macro="" textlink="">
      <xdr:nvSpPr>
        <xdr:cNvPr id="30724" name="Text Box 4">
          <a:extLst>
            <a:ext uri="{FF2B5EF4-FFF2-40B4-BE49-F238E27FC236}">
              <a16:creationId xmlns:a16="http://schemas.microsoft.com/office/drawing/2014/main" id="{717CA5B8-6F8D-4484-BEF8-976C3BAAAE62}"/>
            </a:ext>
          </a:extLst>
        </xdr:cNvPr>
        <xdr:cNvSpPr txBox="1">
          <a:spLocks noChangeArrowheads="1"/>
        </xdr:cNvSpPr>
      </xdr:nvSpPr>
      <xdr:spPr bwMode="auto">
        <a:xfrm>
          <a:off x="19288495" y="3264165"/>
          <a:ext cx="884661" cy="295590"/>
        </a:xfrm>
        <a:prstGeom prst="rect">
          <a:avLst/>
        </a:prstGeom>
        <a:noFill/>
        <a:ln>
          <a:noFill/>
        </a:ln>
      </xdr:spPr>
      <xdr:txBody>
        <a:bodyPr vertOverflow="clip" wrap="square" lIns="27432" tIns="18288" rIns="27432" bIns="0" anchor="t" upright="1"/>
        <a:lstStyle/>
        <a:p>
          <a:pPr algn="ctr" rtl="0">
            <a:defRPr sz="1000"/>
          </a:pPr>
          <a:r>
            <a:rPr lang="ja-JP" altLang="en-US" sz="1000" b="1" i="0" u="none" strike="noStrike" baseline="0">
              <a:solidFill>
                <a:srgbClr val="000000"/>
              </a:solidFill>
              <a:latin typeface="ＭＳ Ｐゴシック"/>
              <a:ea typeface="ＭＳ Ｐゴシック"/>
            </a:rPr>
            <a:t>(様式３)</a:t>
          </a:r>
          <a:endParaRPr lang="ja-JP" altLang="en-US"/>
        </a:p>
      </xdr:txBody>
    </xdr:sp>
    <xdr:clientData/>
  </xdr:twoCellAnchor>
  <xdr:twoCellAnchor>
    <xdr:from>
      <xdr:col>48</xdr:col>
      <xdr:colOff>35719</xdr:colOff>
      <xdr:row>5</xdr:row>
      <xdr:rowOff>352902</xdr:rowOff>
    </xdr:from>
    <xdr:to>
      <xdr:col>49</xdr:col>
      <xdr:colOff>24396</xdr:colOff>
      <xdr:row>5</xdr:row>
      <xdr:rowOff>695802</xdr:rowOff>
    </xdr:to>
    <xdr:sp macro="" textlink="">
      <xdr:nvSpPr>
        <xdr:cNvPr id="30725" name="Text Box 5">
          <a:extLst>
            <a:ext uri="{FF2B5EF4-FFF2-40B4-BE49-F238E27FC236}">
              <a16:creationId xmlns:a16="http://schemas.microsoft.com/office/drawing/2014/main" id="{FB745F07-52E4-43F4-8123-AAF7AF5E6D3D}"/>
            </a:ext>
          </a:extLst>
        </xdr:cNvPr>
        <xdr:cNvSpPr txBox="1">
          <a:spLocks noChangeArrowheads="1"/>
        </xdr:cNvSpPr>
      </xdr:nvSpPr>
      <xdr:spPr bwMode="auto">
        <a:xfrm>
          <a:off x="15073313" y="2269808"/>
          <a:ext cx="643521" cy="342900"/>
        </a:xfrm>
        <a:prstGeom prst="rect">
          <a:avLst/>
        </a:prstGeom>
        <a:noFill/>
        <a:ln>
          <a:noFill/>
        </a:ln>
      </xdr:spPr>
      <xdr:txBody>
        <a:bodyPr vertOverflow="clip" wrap="square" lIns="27432" tIns="18288" rIns="27432" bIns="0" anchor="t"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lang="ja-JP" altLang="ja-JP" sz="1000" b="1" i="0" baseline="0">
              <a:effectLst/>
              <a:latin typeface="+mn-lt"/>
              <a:ea typeface="+mn-ea"/>
              <a:cs typeface="+mn-cs"/>
            </a:rPr>
            <a:t>⑮</a:t>
          </a:r>
          <a:r>
            <a:rPr lang="ja-JP" altLang="en-US" sz="900" b="1" i="0" u="none" strike="noStrike" baseline="0">
              <a:solidFill>
                <a:srgbClr val="000000"/>
              </a:solidFill>
              <a:latin typeface="ＭＳ Ｐゴシック"/>
              <a:ea typeface="ＭＳ Ｐゴシック"/>
            </a:rPr>
            <a:t>～</a:t>
          </a:r>
          <a:r>
            <a:rPr lang="ja-JP" altLang="ja-JP" sz="1000" b="1" i="0" baseline="0">
              <a:effectLst/>
              <a:latin typeface="+mn-lt"/>
              <a:ea typeface="+mn-ea"/>
              <a:cs typeface="+mn-cs"/>
            </a:rPr>
            <a:t>⑱</a:t>
          </a:r>
          <a:endParaRPr lang="ja-JP" altLang="ja-JP" sz="900">
            <a:effectLst/>
          </a:endParaRPr>
        </a:p>
        <a:p>
          <a:pPr marL="0" marR="0" lvl="0" indent="0" algn="ctr" defTabSz="914400" rtl="0" eaLnBrk="1" fontAlgn="auto" latinLnBrk="0" hangingPunct="1">
            <a:lnSpc>
              <a:spcPts val="1000"/>
            </a:lnSpc>
            <a:spcBef>
              <a:spcPts val="0"/>
            </a:spcBef>
            <a:spcAft>
              <a:spcPts val="0"/>
            </a:spcAft>
            <a:buClrTx/>
            <a:buSzTx/>
            <a:buFontTx/>
            <a:buNone/>
            <a:tabLst/>
            <a:defRPr sz="1000"/>
          </a:pPr>
          <a:r>
            <a:rPr lang="ja-JP" altLang="en-US" sz="900" b="1" i="0" u="none" strike="noStrike" baseline="0">
              <a:solidFill>
                <a:srgbClr val="000000"/>
              </a:solidFill>
              <a:latin typeface="ＭＳ Ｐゴシック"/>
              <a:ea typeface="ＭＳ Ｐゴシック"/>
            </a:rPr>
            <a:t>の合計</a:t>
          </a:r>
          <a:endParaRPr lang="ja-JP" altLang="en-US"/>
        </a:p>
      </xdr:txBody>
    </xdr:sp>
    <xdr:clientData/>
  </xdr:twoCellAnchor>
  <xdr:twoCellAnchor>
    <xdr:from>
      <xdr:col>34</xdr:col>
      <xdr:colOff>20955</xdr:colOff>
      <xdr:row>5</xdr:row>
      <xdr:rowOff>695325</xdr:rowOff>
    </xdr:from>
    <xdr:to>
      <xdr:col>34</xdr:col>
      <xdr:colOff>499599</xdr:colOff>
      <xdr:row>6</xdr:row>
      <xdr:rowOff>0</xdr:rowOff>
    </xdr:to>
    <xdr:sp macro="" textlink="">
      <xdr:nvSpPr>
        <xdr:cNvPr id="30730" name="Text Box 10">
          <a:extLst>
            <a:ext uri="{FF2B5EF4-FFF2-40B4-BE49-F238E27FC236}">
              <a16:creationId xmlns:a16="http://schemas.microsoft.com/office/drawing/2014/main" id="{C6AB7E54-59DA-4BE1-AE46-D2EBC167DEB5}"/>
            </a:ext>
          </a:extLst>
        </xdr:cNvPr>
        <xdr:cNvSpPr txBox="1">
          <a:spLocks noChangeArrowheads="1"/>
        </xdr:cNvSpPr>
      </xdr:nvSpPr>
      <xdr:spPr bwMode="auto">
        <a:xfrm>
          <a:off x="10620375" y="3162300"/>
          <a:ext cx="476250" cy="238125"/>
        </a:xfrm>
        <a:prstGeom prst="rect">
          <a:avLst/>
        </a:prstGeom>
        <a:noFill/>
        <a:ln>
          <a:noFill/>
        </a:ln>
      </xdr:spPr>
      <xdr:txBody>
        <a:bodyPr vertOverflow="clip" wrap="square" lIns="36576" tIns="18288" rIns="36576" bIns="0" anchor="t" upright="1"/>
        <a:lstStyle/>
        <a:p>
          <a:pPr algn="ctr" rtl="0">
            <a:defRPr sz="1000"/>
          </a:pPr>
          <a:endParaRPr lang="ja-JP" altLang="en-US"/>
        </a:p>
      </xdr:txBody>
    </xdr:sp>
    <xdr:clientData/>
  </xdr:twoCellAnchor>
  <xdr:twoCellAnchor>
    <xdr:from>
      <xdr:col>34</xdr:col>
      <xdr:colOff>470535</xdr:colOff>
      <xdr:row>0</xdr:row>
      <xdr:rowOff>95250</xdr:rowOff>
    </xdr:from>
    <xdr:to>
      <xdr:col>35</xdr:col>
      <xdr:colOff>0</xdr:colOff>
      <xdr:row>0</xdr:row>
      <xdr:rowOff>333375</xdr:rowOff>
    </xdr:to>
    <xdr:sp macro="" textlink="">
      <xdr:nvSpPr>
        <xdr:cNvPr id="18" name="Text Box 10">
          <a:extLst>
            <a:ext uri="{FF2B5EF4-FFF2-40B4-BE49-F238E27FC236}">
              <a16:creationId xmlns:a16="http://schemas.microsoft.com/office/drawing/2014/main" id="{E97E8A3A-E6D7-4168-ADA6-49D44F1A55B7}"/>
            </a:ext>
          </a:extLst>
        </xdr:cNvPr>
        <xdr:cNvSpPr txBox="1">
          <a:spLocks noChangeArrowheads="1"/>
        </xdr:cNvSpPr>
      </xdr:nvSpPr>
      <xdr:spPr bwMode="auto">
        <a:xfrm rot="10800000">
          <a:off x="11068050" y="95250"/>
          <a:ext cx="476250" cy="238125"/>
        </a:xfrm>
        <a:prstGeom prst="rect">
          <a:avLst/>
        </a:prstGeom>
        <a:noFill/>
        <a:ln>
          <a:noFill/>
        </a:ln>
      </xdr:spPr>
      <xdr:txBody>
        <a:bodyPr vertOverflow="clip" wrap="square" lIns="36576" tIns="18288" rIns="36576" bIns="0" anchor="t" upright="1"/>
        <a:lstStyle/>
        <a:p>
          <a:pPr algn="ctr" rtl="0">
            <a:defRPr sz="1000"/>
          </a:pPr>
          <a:endParaRPr lang="en-US" altLang="ja-JP" sz="1200" b="1"/>
        </a:p>
        <a:p>
          <a:pPr algn="ctr" rtl="0">
            <a:defRPr sz="1000"/>
          </a:pPr>
          <a:endParaRPr lang="ja-JP" altLang="en-US" sz="1200" b="1"/>
        </a:p>
      </xdr:txBody>
    </xdr:sp>
    <xdr:clientData/>
  </xdr:twoCellAnchor>
  <xdr:twoCellAnchor>
    <xdr:from>
      <xdr:col>12</xdr:col>
      <xdr:colOff>232833</xdr:colOff>
      <xdr:row>5</xdr:row>
      <xdr:rowOff>664633</xdr:rowOff>
    </xdr:from>
    <xdr:to>
      <xdr:col>13</xdr:col>
      <xdr:colOff>233891</xdr:colOff>
      <xdr:row>5</xdr:row>
      <xdr:rowOff>909108</xdr:rowOff>
    </xdr:to>
    <xdr:sp macro="" textlink="">
      <xdr:nvSpPr>
        <xdr:cNvPr id="16" name="Text Box 9">
          <a:extLst>
            <a:ext uri="{FF2B5EF4-FFF2-40B4-BE49-F238E27FC236}">
              <a16:creationId xmlns:a16="http://schemas.microsoft.com/office/drawing/2014/main" id="{F65C25D2-88A4-4F74-9C97-BB4B27952161}"/>
            </a:ext>
          </a:extLst>
        </xdr:cNvPr>
        <xdr:cNvSpPr txBox="1">
          <a:spLocks noChangeArrowheads="1"/>
        </xdr:cNvSpPr>
      </xdr:nvSpPr>
      <xdr:spPr bwMode="auto">
        <a:xfrm>
          <a:off x="5598583" y="2400300"/>
          <a:ext cx="276225"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①</a:t>
          </a:r>
          <a:endParaRPr lang="ja-JP" altLang="en-US"/>
        </a:p>
      </xdr:txBody>
    </xdr:sp>
    <xdr:clientData/>
  </xdr:twoCellAnchor>
  <xdr:twoCellAnchor>
    <xdr:from>
      <xdr:col>13</xdr:col>
      <xdr:colOff>233891</xdr:colOff>
      <xdr:row>5</xdr:row>
      <xdr:rowOff>675217</xdr:rowOff>
    </xdr:from>
    <xdr:to>
      <xdr:col>17</xdr:col>
      <xdr:colOff>172508</xdr:colOff>
      <xdr:row>5</xdr:row>
      <xdr:rowOff>919692</xdr:rowOff>
    </xdr:to>
    <xdr:sp macro="" textlink="">
      <xdr:nvSpPr>
        <xdr:cNvPr id="17" name="Text Box 9">
          <a:extLst>
            <a:ext uri="{FF2B5EF4-FFF2-40B4-BE49-F238E27FC236}">
              <a16:creationId xmlns:a16="http://schemas.microsoft.com/office/drawing/2014/main" id="{4A95330C-477E-4E34-823C-23FBEA04A895}"/>
            </a:ext>
          </a:extLst>
        </xdr:cNvPr>
        <xdr:cNvSpPr txBox="1">
          <a:spLocks noChangeArrowheads="1"/>
        </xdr:cNvSpPr>
      </xdr:nvSpPr>
      <xdr:spPr bwMode="auto">
        <a:xfrm>
          <a:off x="5874808" y="2410884"/>
          <a:ext cx="838200"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②</a:t>
          </a:r>
          <a:endParaRPr lang="ja-JP" altLang="en-US"/>
        </a:p>
      </xdr:txBody>
    </xdr:sp>
    <xdr:clientData/>
  </xdr:twoCellAnchor>
  <xdr:twoCellAnchor>
    <xdr:from>
      <xdr:col>17</xdr:col>
      <xdr:colOff>23813</xdr:colOff>
      <xdr:row>5</xdr:row>
      <xdr:rowOff>666750</xdr:rowOff>
    </xdr:from>
    <xdr:to>
      <xdr:col>18</xdr:col>
      <xdr:colOff>0</xdr:colOff>
      <xdr:row>6</xdr:row>
      <xdr:rowOff>13493</xdr:rowOff>
    </xdr:to>
    <xdr:sp macro="" textlink="">
      <xdr:nvSpPr>
        <xdr:cNvPr id="19" name="Text Box 9">
          <a:extLst>
            <a:ext uri="{FF2B5EF4-FFF2-40B4-BE49-F238E27FC236}">
              <a16:creationId xmlns:a16="http://schemas.microsoft.com/office/drawing/2014/main" id="{B61F746B-96FD-48DD-A5A3-615AED98AE28}"/>
            </a:ext>
          </a:extLst>
        </xdr:cNvPr>
        <xdr:cNvSpPr txBox="1">
          <a:spLocks noChangeArrowheads="1"/>
        </xdr:cNvSpPr>
      </xdr:nvSpPr>
      <xdr:spPr bwMode="auto">
        <a:xfrm>
          <a:off x="6917532" y="2583656"/>
          <a:ext cx="466461" cy="275431"/>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18</xdr:col>
      <xdr:colOff>12434</xdr:colOff>
      <xdr:row>5</xdr:row>
      <xdr:rowOff>646642</xdr:rowOff>
    </xdr:from>
    <xdr:to>
      <xdr:col>18</xdr:col>
      <xdr:colOff>591078</xdr:colOff>
      <xdr:row>5</xdr:row>
      <xdr:rowOff>891117</xdr:rowOff>
    </xdr:to>
    <xdr:sp macro="" textlink="">
      <xdr:nvSpPr>
        <xdr:cNvPr id="20" name="Text Box 9">
          <a:extLst>
            <a:ext uri="{FF2B5EF4-FFF2-40B4-BE49-F238E27FC236}">
              <a16:creationId xmlns:a16="http://schemas.microsoft.com/office/drawing/2014/main" id="{395C6344-C31C-4686-AD79-F0FE493AC258}"/>
            </a:ext>
          </a:extLst>
        </xdr:cNvPr>
        <xdr:cNvSpPr txBox="1">
          <a:spLocks noChangeArrowheads="1"/>
        </xdr:cNvSpPr>
      </xdr:nvSpPr>
      <xdr:spPr bwMode="auto">
        <a:xfrm>
          <a:off x="10642334" y="3304117"/>
          <a:ext cx="578644"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④</a:t>
          </a:r>
          <a:endParaRPr lang="ja-JP" altLang="en-US"/>
        </a:p>
      </xdr:txBody>
    </xdr:sp>
    <xdr:clientData/>
  </xdr:twoCellAnchor>
  <xdr:twoCellAnchor>
    <xdr:from>
      <xdr:col>20</xdr:col>
      <xdr:colOff>29899</xdr:colOff>
      <xdr:row>5</xdr:row>
      <xdr:rowOff>686065</xdr:rowOff>
    </xdr:from>
    <xdr:to>
      <xdr:col>23</xdr:col>
      <xdr:colOff>12436</xdr:colOff>
      <xdr:row>5</xdr:row>
      <xdr:rowOff>928423</xdr:rowOff>
    </xdr:to>
    <xdr:sp macro="" textlink="">
      <xdr:nvSpPr>
        <xdr:cNvPr id="21" name="Text Box 9">
          <a:extLst>
            <a:ext uri="{FF2B5EF4-FFF2-40B4-BE49-F238E27FC236}">
              <a16:creationId xmlns:a16="http://schemas.microsoft.com/office/drawing/2014/main" id="{FD988884-181D-4DD3-BBA9-4626492B24A6}"/>
            </a:ext>
          </a:extLst>
        </xdr:cNvPr>
        <xdr:cNvSpPr txBox="1">
          <a:spLocks noChangeArrowheads="1"/>
        </xdr:cNvSpPr>
      </xdr:nvSpPr>
      <xdr:spPr bwMode="auto">
        <a:xfrm>
          <a:off x="7899930" y="2602971"/>
          <a:ext cx="470694" cy="242358"/>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⑤</a:t>
          </a:r>
          <a:endParaRPr lang="ja-JP" altLang="en-US"/>
        </a:p>
      </xdr:txBody>
    </xdr:sp>
    <xdr:clientData/>
  </xdr:twoCellAnchor>
  <xdr:twoCellAnchor>
    <xdr:from>
      <xdr:col>23</xdr:col>
      <xdr:colOff>126205</xdr:colOff>
      <xdr:row>5</xdr:row>
      <xdr:rowOff>688447</xdr:rowOff>
    </xdr:from>
    <xdr:to>
      <xdr:col>23</xdr:col>
      <xdr:colOff>592932</xdr:colOff>
      <xdr:row>6</xdr:row>
      <xdr:rowOff>4234</xdr:rowOff>
    </xdr:to>
    <xdr:sp macro="" textlink="">
      <xdr:nvSpPr>
        <xdr:cNvPr id="22" name="Text Box 9">
          <a:extLst>
            <a:ext uri="{FF2B5EF4-FFF2-40B4-BE49-F238E27FC236}">
              <a16:creationId xmlns:a16="http://schemas.microsoft.com/office/drawing/2014/main" id="{B7A78603-8D09-42A6-A839-2E8966D7AC6A}"/>
            </a:ext>
          </a:extLst>
        </xdr:cNvPr>
        <xdr:cNvSpPr txBox="1">
          <a:spLocks noChangeArrowheads="1"/>
        </xdr:cNvSpPr>
      </xdr:nvSpPr>
      <xdr:spPr bwMode="auto">
        <a:xfrm>
          <a:off x="14021499" y="3344241"/>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26</xdr:col>
      <xdr:colOff>95249</xdr:colOff>
      <xdr:row>5</xdr:row>
      <xdr:rowOff>686858</xdr:rowOff>
    </xdr:from>
    <xdr:to>
      <xdr:col>26</xdr:col>
      <xdr:colOff>352424</xdr:colOff>
      <xdr:row>6</xdr:row>
      <xdr:rowOff>0</xdr:rowOff>
    </xdr:to>
    <xdr:sp macro="" textlink="">
      <xdr:nvSpPr>
        <xdr:cNvPr id="23" name="Text Box 9">
          <a:extLst>
            <a:ext uri="{FF2B5EF4-FFF2-40B4-BE49-F238E27FC236}">
              <a16:creationId xmlns:a16="http://schemas.microsoft.com/office/drawing/2014/main" id="{14458CCF-5501-4796-9DC6-E36B0530B11E}"/>
            </a:ext>
          </a:extLst>
        </xdr:cNvPr>
        <xdr:cNvSpPr txBox="1">
          <a:spLocks noChangeArrowheads="1"/>
        </xdr:cNvSpPr>
      </xdr:nvSpPr>
      <xdr:spPr bwMode="auto">
        <a:xfrm>
          <a:off x="8829674" y="3010958"/>
          <a:ext cx="257175" cy="24659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⑦</a:t>
          </a:r>
          <a:endParaRPr lang="ja-JP" altLang="en-US"/>
        </a:p>
      </xdr:txBody>
    </xdr:sp>
    <xdr:clientData/>
  </xdr:twoCellAnchor>
  <xdr:twoCellAnchor>
    <xdr:from>
      <xdr:col>34</xdr:col>
      <xdr:colOff>51328</xdr:colOff>
      <xdr:row>5</xdr:row>
      <xdr:rowOff>695326</xdr:rowOff>
    </xdr:from>
    <xdr:to>
      <xdr:col>35</xdr:col>
      <xdr:colOff>19050</xdr:colOff>
      <xdr:row>6</xdr:row>
      <xdr:rowOff>6351</xdr:rowOff>
    </xdr:to>
    <xdr:sp macro="" textlink="">
      <xdr:nvSpPr>
        <xdr:cNvPr id="24" name="Text Box 9">
          <a:extLst>
            <a:ext uri="{FF2B5EF4-FFF2-40B4-BE49-F238E27FC236}">
              <a16:creationId xmlns:a16="http://schemas.microsoft.com/office/drawing/2014/main" id="{55BF7A47-9E70-4FAF-9FCF-A7FC3E6BBDFC}"/>
            </a:ext>
          </a:extLst>
        </xdr:cNvPr>
        <xdr:cNvSpPr txBox="1">
          <a:spLocks noChangeArrowheads="1"/>
        </xdr:cNvSpPr>
      </xdr:nvSpPr>
      <xdr:spPr bwMode="auto">
        <a:xfrm>
          <a:off x="14500753" y="3019426"/>
          <a:ext cx="453497"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⑪</a:t>
          </a:r>
          <a:endParaRPr lang="ja-JP" altLang="en-US"/>
        </a:p>
      </xdr:txBody>
    </xdr:sp>
    <xdr:clientData/>
  </xdr:twoCellAnchor>
  <xdr:twoCellAnchor>
    <xdr:from>
      <xdr:col>28</xdr:col>
      <xdr:colOff>29369</xdr:colOff>
      <xdr:row>5</xdr:row>
      <xdr:rowOff>679186</xdr:rowOff>
    </xdr:from>
    <xdr:to>
      <xdr:col>28</xdr:col>
      <xdr:colOff>470694</xdr:colOff>
      <xdr:row>5</xdr:row>
      <xdr:rowOff>921016</xdr:rowOff>
    </xdr:to>
    <xdr:sp macro="" textlink="">
      <xdr:nvSpPr>
        <xdr:cNvPr id="26" name="Text Box 9">
          <a:extLst>
            <a:ext uri="{FF2B5EF4-FFF2-40B4-BE49-F238E27FC236}">
              <a16:creationId xmlns:a16="http://schemas.microsoft.com/office/drawing/2014/main" id="{063A1664-E7CD-47CA-87FB-C2EACBF63710}"/>
            </a:ext>
          </a:extLst>
        </xdr:cNvPr>
        <xdr:cNvSpPr txBox="1">
          <a:spLocks noChangeArrowheads="1"/>
        </xdr:cNvSpPr>
      </xdr:nvSpPr>
      <xdr:spPr bwMode="auto">
        <a:xfrm>
          <a:off x="9530557" y="2596092"/>
          <a:ext cx="441325" cy="24183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⑨</a:t>
          </a:r>
          <a:endParaRPr lang="ja-JP" altLang="en-US"/>
        </a:p>
      </xdr:txBody>
    </xdr:sp>
    <xdr:clientData/>
  </xdr:twoCellAnchor>
  <xdr:twoCellAnchor>
    <xdr:from>
      <xdr:col>46</xdr:col>
      <xdr:colOff>479001</xdr:colOff>
      <xdr:row>5</xdr:row>
      <xdr:rowOff>524934</xdr:rowOff>
    </xdr:from>
    <xdr:to>
      <xdr:col>48</xdr:col>
      <xdr:colOff>37041</xdr:colOff>
      <xdr:row>5</xdr:row>
      <xdr:rowOff>820524</xdr:rowOff>
    </xdr:to>
    <xdr:sp macro="" textlink="">
      <xdr:nvSpPr>
        <xdr:cNvPr id="28" name="Text Box 4">
          <a:extLst>
            <a:ext uri="{FF2B5EF4-FFF2-40B4-BE49-F238E27FC236}">
              <a16:creationId xmlns:a16="http://schemas.microsoft.com/office/drawing/2014/main" id="{0C8EF758-6A60-47AB-85C1-547AEA2B7DAD}"/>
            </a:ext>
          </a:extLst>
        </xdr:cNvPr>
        <xdr:cNvSpPr txBox="1">
          <a:spLocks noChangeArrowheads="1"/>
        </xdr:cNvSpPr>
      </xdr:nvSpPr>
      <xdr:spPr bwMode="auto">
        <a:xfrm>
          <a:off x="13385376" y="2258484"/>
          <a:ext cx="529590" cy="295590"/>
        </a:xfrm>
        <a:prstGeom prst="rect">
          <a:avLst/>
        </a:prstGeom>
        <a:noFill/>
        <a:ln>
          <a:noFill/>
        </a:ln>
      </xdr:spPr>
      <xdr:txBody>
        <a:bodyPr vertOverflow="clip" wrap="square" lIns="27432" tIns="18288" rIns="27432" bIns="0" anchor="t" upright="1"/>
        <a:lstStyle/>
        <a:p>
          <a:pPr algn="ctr" rtl="0">
            <a:defRPr sz="1000"/>
          </a:pPr>
          <a:r>
            <a:rPr lang="ja-JP" altLang="en-US" sz="1000" b="1" i="0" u="none" strike="noStrike" baseline="0">
              <a:solidFill>
                <a:srgbClr val="000000"/>
              </a:solidFill>
              <a:latin typeface="ＭＳ Ｐゴシック"/>
              <a:ea typeface="ＭＳ Ｐゴシック"/>
            </a:rPr>
            <a:t>(様式３)</a:t>
          </a:r>
          <a:endParaRPr lang="ja-JP" altLang="en-US"/>
        </a:p>
      </xdr:txBody>
    </xdr:sp>
    <xdr:clientData/>
  </xdr:twoCellAnchor>
  <xdr:twoCellAnchor>
    <xdr:from>
      <xdr:col>42</xdr:col>
      <xdr:colOff>18257</xdr:colOff>
      <xdr:row>5</xdr:row>
      <xdr:rowOff>708291</xdr:rowOff>
    </xdr:from>
    <xdr:to>
      <xdr:col>42</xdr:col>
      <xdr:colOff>465932</xdr:colOff>
      <xdr:row>6</xdr:row>
      <xdr:rowOff>14554</xdr:rowOff>
    </xdr:to>
    <xdr:sp macro="" textlink="">
      <xdr:nvSpPr>
        <xdr:cNvPr id="50" name="Text Box 9">
          <a:extLst>
            <a:ext uri="{FF2B5EF4-FFF2-40B4-BE49-F238E27FC236}">
              <a16:creationId xmlns:a16="http://schemas.microsoft.com/office/drawing/2014/main" id="{B30AB709-ED8F-4BE9-9B4E-37B4EF6154C2}"/>
            </a:ext>
          </a:extLst>
        </xdr:cNvPr>
        <xdr:cNvSpPr txBox="1">
          <a:spLocks noChangeArrowheads="1"/>
        </xdr:cNvSpPr>
      </xdr:nvSpPr>
      <xdr:spPr bwMode="auto">
        <a:xfrm>
          <a:off x="17572832" y="3032391"/>
          <a:ext cx="447675" cy="239713"/>
        </a:xfrm>
        <a:prstGeom prst="rect">
          <a:avLst/>
        </a:prstGeom>
        <a:noFill/>
        <a:ln>
          <a:noFill/>
        </a:ln>
      </xdr:spPr>
      <xdr:txBody>
        <a:bodyPr vertOverflow="clip" wrap="square" lIns="36576" tIns="18288" rIns="36576"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ja-JP" sz="1000" b="1" i="0" baseline="0">
              <a:effectLst/>
              <a:latin typeface="+mn-lt"/>
              <a:ea typeface="+mn-ea"/>
              <a:cs typeface="+mn-cs"/>
            </a:rPr>
            <a:t>⑮</a:t>
          </a:r>
          <a:endParaRPr lang="ja-JP" altLang="ja-JP">
            <a:effectLst/>
          </a:endParaRPr>
        </a:p>
        <a:p>
          <a:pPr algn="ctr" rtl="0">
            <a:defRPr sz="1000"/>
          </a:pPr>
          <a:endParaRPr lang="ja-JP" altLang="en-US"/>
        </a:p>
      </xdr:txBody>
    </xdr:sp>
    <xdr:clientData/>
  </xdr:twoCellAnchor>
  <xdr:twoCellAnchor>
    <xdr:from>
      <xdr:col>44</xdr:col>
      <xdr:colOff>25400</xdr:colOff>
      <xdr:row>5</xdr:row>
      <xdr:rowOff>710671</xdr:rowOff>
    </xdr:from>
    <xdr:to>
      <xdr:col>44</xdr:col>
      <xdr:colOff>473075</xdr:colOff>
      <xdr:row>6</xdr:row>
      <xdr:rowOff>21696</xdr:rowOff>
    </xdr:to>
    <xdr:sp macro="" textlink="">
      <xdr:nvSpPr>
        <xdr:cNvPr id="51" name="Text Box 9">
          <a:extLst>
            <a:ext uri="{FF2B5EF4-FFF2-40B4-BE49-F238E27FC236}">
              <a16:creationId xmlns:a16="http://schemas.microsoft.com/office/drawing/2014/main" id="{095E5C30-08BA-4122-B2A5-E8E35A5F0188}"/>
            </a:ext>
          </a:extLst>
        </xdr:cNvPr>
        <xdr:cNvSpPr txBox="1">
          <a:spLocks noChangeArrowheads="1"/>
        </xdr:cNvSpPr>
      </xdr:nvSpPr>
      <xdr:spPr bwMode="auto">
        <a:xfrm>
          <a:off x="18551525" y="3034771"/>
          <a:ext cx="447675" cy="244475"/>
        </a:xfrm>
        <a:prstGeom prst="rect">
          <a:avLst/>
        </a:prstGeom>
        <a:noFill/>
        <a:ln>
          <a:noFill/>
        </a:ln>
      </xdr:spPr>
      <xdr:txBody>
        <a:bodyPr vertOverflow="clip" wrap="square" lIns="36576" tIns="18288" rIns="36576" bIns="0" anchor="t" upright="1"/>
        <a:lstStyle/>
        <a:p>
          <a:pPr algn="ctr" rtl="0">
            <a:defRPr sz="1000"/>
          </a:pPr>
          <a:r>
            <a:rPr lang="ja-JP" altLang="ja-JP" sz="1000" b="1" i="0" baseline="0">
              <a:effectLst/>
              <a:latin typeface="+mn-lt"/>
              <a:ea typeface="+mn-ea"/>
              <a:cs typeface="+mn-cs"/>
            </a:rPr>
            <a:t>⑯</a:t>
          </a:r>
          <a:endParaRPr lang="ja-JP" altLang="en-US"/>
        </a:p>
      </xdr:txBody>
    </xdr:sp>
    <xdr:clientData/>
  </xdr:twoCellAnchor>
  <xdr:twoCellAnchor>
    <xdr:from>
      <xdr:col>45</xdr:col>
      <xdr:colOff>73026</xdr:colOff>
      <xdr:row>5</xdr:row>
      <xdr:rowOff>710673</xdr:rowOff>
    </xdr:from>
    <xdr:to>
      <xdr:col>46</xdr:col>
      <xdr:colOff>34926</xdr:colOff>
      <xdr:row>5</xdr:row>
      <xdr:rowOff>895351</xdr:rowOff>
    </xdr:to>
    <xdr:sp macro="" textlink="">
      <xdr:nvSpPr>
        <xdr:cNvPr id="52" name="Text Box 9">
          <a:extLst>
            <a:ext uri="{FF2B5EF4-FFF2-40B4-BE49-F238E27FC236}">
              <a16:creationId xmlns:a16="http://schemas.microsoft.com/office/drawing/2014/main" id="{5B2A6324-B4E8-41D6-A41C-19D95E435C0B}"/>
            </a:ext>
          </a:extLst>
        </xdr:cNvPr>
        <xdr:cNvSpPr txBox="1">
          <a:spLocks noChangeArrowheads="1"/>
        </xdr:cNvSpPr>
      </xdr:nvSpPr>
      <xdr:spPr bwMode="auto">
        <a:xfrm>
          <a:off x="25485726" y="3368148"/>
          <a:ext cx="447675" cy="184678"/>
        </a:xfrm>
        <a:prstGeom prst="rect">
          <a:avLst/>
        </a:prstGeom>
        <a:noFill/>
        <a:ln>
          <a:noFill/>
        </a:ln>
      </xdr:spPr>
      <xdr:txBody>
        <a:bodyPr vertOverflow="clip" wrap="square" lIns="36576" tIns="18288" rIns="36576" bIns="0" anchor="t" upright="1"/>
        <a:lstStyle/>
        <a:p>
          <a:pPr algn="ctr" rtl="0">
            <a:defRPr sz="1000"/>
          </a:pPr>
          <a:r>
            <a:rPr lang="ja-JP" altLang="ja-JP" sz="1000" b="1" i="0" baseline="0">
              <a:effectLst/>
              <a:latin typeface="+mn-lt"/>
              <a:ea typeface="+mn-ea"/>
              <a:cs typeface="+mn-cs"/>
            </a:rPr>
            <a:t>⑰</a:t>
          </a:r>
          <a:endParaRPr lang="ja-JP" altLang="en-US"/>
        </a:p>
      </xdr:txBody>
    </xdr:sp>
    <xdr:clientData/>
  </xdr:twoCellAnchor>
  <xdr:twoCellAnchor>
    <xdr:from>
      <xdr:col>47</xdr:col>
      <xdr:colOff>35718</xdr:colOff>
      <xdr:row>5</xdr:row>
      <xdr:rowOff>711994</xdr:rowOff>
    </xdr:from>
    <xdr:to>
      <xdr:col>48</xdr:col>
      <xdr:colOff>14024</xdr:colOff>
      <xdr:row>6</xdr:row>
      <xdr:rowOff>63499</xdr:rowOff>
    </xdr:to>
    <xdr:sp macro="" textlink="">
      <xdr:nvSpPr>
        <xdr:cNvPr id="31" name="Text Box 9">
          <a:extLst>
            <a:ext uri="{FF2B5EF4-FFF2-40B4-BE49-F238E27FC236}">
              <a16:creationId xmlns:a16="http://schemas.microsoft.com/office/drawing/2014/main" id="{06B57578-8403-4D97-BDAA-D39CE817D4F2}"/>
            </a:ext>
          </a:extLst>
        </xdr:cNvPr>
        <xdr:cNvSpPr txBox="1">
          <a:spLocks noChangeArrowheads="1"/>
        </xdr:cNvSpPr>
      </xdr:nvSpPr>
      <xdr:spPr bwMode="auto">
        <a:xfrm>
          <a:off x="14585156" y="2628900"/>
          <a:ext cx="466462" cy="280193"/>
        </a:xfrm>
        <a:prstGeom prst="rect">
          <a:avLst/>
        </a:prstGeom>
        <a:noFill/>
        <a:ln>
          <a:noFill/>
        </a:ln>
      </xdr:spPr>
      <xdr:txBody>
        <a:bodyPr vertOverflow="clip" wrap="square" lIns="36576" tIns="18288" rIns="36576" bIns="0" anchor="t" upright="1"/>
        <a:lstStyle/>
        <a:p>
          <a:pPr algn="ctr" rtl="0">
            <a:defRPr sz="1000"/>
          </a:pPr>
          <a:r>
            <a:rPr lang="ja-JP" altLang="ja-JP" sz="1000" b="1" i="0" baseline="0">
              <a:effectLst/>
              <a:latin typeface="+mn-lt"/>
              <a:ea typeface="+mn-ea"/>
              <a:cs typeface="+mn-cs"/>
            </a:rPr>
            <a:t>⑱</a:t>
          </a:r>
          <a:endParaRPr lang="ja-JP" altLang="en-US"/>
        </a:p>
      </xdr:txBody>
    </xdr:sp>
    <xdr:clientData/>
  </xdr:twoCellAnchor>
  <xdr:twoCellAnchor>
    <xdr:from>
      <xdr:col>27</xdr:col>
      <xdr:colOff>29369</xdr:colOff>
      <xdr:row>5</xdr:row>
      <xdr:rowOff>679186</xdr:rowOff>
    </xdr:from>
    <xdr:to>
      <xdr:col>27</xdr:col>
      <xdr:colOff>470694</xdr:colOff>
      <xdr:row>5</xdr:row>
      <xdr:rowOff>921016</xdr:rowOff>
    </xdr:to>
    <xdr:sp macro="" textlink="">
      <xdr:nvSpPr>
        <xdr:cNvPr id="29" name="Text Box 9">
          <a:extLst>
            <a:ext uri="{FF2B5EF4-FFF2-40B4-BE49-F238E27FC236}">
              <a16:creationId xmlns:a16="http://schemas.microsoft.com/office/drawing/2014/main" id="{8EDECFB6-CB10-477A-9A47-AF58BFF23A58}"/>
            </a:ext>
          </a:extLst>
        </xdr:cNvPr>
        <xdr:cNvSpPr txBox="1">
          <a:spLocks noChangeArrowheads="1"/>
        </xdr:cNvSpPr>
      </xdr:nvSpPr>
      <xdr:spPr bwMode="auto">
        <a:xfrm>
          <a:off x="9230519" y="2593711"/>
          <a:ext cx="441325" cy="24183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⑧</a:t>
          </a:r>
          <a:endParaRPr lang="ja-JP" altLang="en-US"/>
        </a:p>
      </xdr:txBody>
    </xdr:sp>
    <xdr:clientData/>
  </xdr:twoCellAnchor>
  <xdr:twoCellAnchor>
    <xdr:from>
      <xdr:col>39</xdr:col>
      <xdr:colOff>47625</xdr:colOff>
      <xdr:row>5</xdr:row>
      <xdr:rowOff>537178</xdr:rowOff>
    </xdr:from>
    <xdr:to>
      <xdr:col>43</xdr:col>
      <xdr:colOff>100542</xdr:colOff>
      <xdr:row>5</xdr:row>
      <xdr:rowOff>832768</xdr:rowOff>
    </xdr:to>
    <xdr:sp macro="" textlink="">
      <xdr:nvSpPr>
        <xdr:cNvPr id="30" name="Text Box 4">
          <a:extLst>
            <a:ext uri="{FF2B5EF4-FFF2-40B4-BE49-F238E27FC236}">
              <a16:creationId xmlns:a16="http://schemas.microsoft.com/office/drawing/2014/main" id="{2E173942-0022-470D-9EAB-96FDEE308458}"/>
            </a:ext>
          </a:extLst>
        </xdr:cNvPr>
        <xdr:cNvSpPr txBox="1">
          <a:spLocks noChangeArrowheads="1"/>
        </xdr:cNvSpPr>
      </xdr:nvSpPr>
      <xdr:spPr bwMode="auto">
        <a:xfrm>
          <a:off x="23450550" y="3194653"/>
          <a:ext cx="729192" cy="295590"/>
        </a:xfrm>
        <a:prstGeom prst="rect">
          <a:avLst/>
        </a:prstGeom>
        <a:noFill/>
        <a:ln>
          <a:noFill/>
        </a:ln>
      </xdr:spPr>
      <xdr:txBody>
        <a:bodyPr vertOverflow="clip" wrap="square" lIns="27432" tIns="18288" rIns="27432" bIns="0" anchor="t" upright="1"/>
        <a:lstStyle/>
        <a:p>
          <a:pPr algn="ctr" rtl="0">
            <a:defRPr sz="1000"/>
          </a:pPr>
          <a:r>
            <a:rPr lang="ja-JP" altLang="en-US" sz="1000" b="1" i="0" u="none" strike="noStrike" baseline="0">
              <a:solidFill>
                <a:srgbClr val="000000"/>
              </a:solidFill>
              <a:latin typeface="ＭＳ Ｐゴシック"/>
              <a:ea typeface="ＭＳ Ｐゴシック"/>
            </a:rPr>
            <a:t>(様式２)</a:t>
          </a:r>
          <a:endParaRPr lang="ja-JP" altLang="en-US"/>
        </a:p>
      </xdr:txBody>
    </xdr:sp>
    <xdr:clientData/>
  </xdr:twoCellAnchor>
  <xdr:twoCellAnchor>
    <xdr:from>
      <xdr:col>17</xdr:col>
      <xdr:colOff>23813</xdr:colOff>
      <xdr:row>5</xdr:row>
      <xdr:rowOff>666750</xdr:rowOff>
    </xdr:from>
    <xdr:to>
      <xdr:col>18</xdr:col>
      <xdr:colOff>0</xdr:colOff>
      <xdr:row>6</xdr:row>
      <xdr:rowOff>13493</xdr:rowOff>
    </xdr:to>
    <xdr:sp macro="" textlink="">
      <xdr:nvSpPr>
        <xdr:cNvPr id="32" name="Text Box 9">
          <a:extLst>
            <a:ext uri="{FF2B5EF4-FFF2-40B4-BE49-F238E27FC236}">
              <a16:creationId xmlns:a16="http://schemas.microsoft.com/office/drawing/2014/main" id="{E7B83A07-5AA0-48E4-873D-D6264500B1AA}"/>
            </a:ext>
          </a:extLst>
        </xdr:cNvPr>
        <xdr:cNvSpPr txBox="1">
          <a:spLocks noChangeArrowheads="1"/>
        </xdr:cNvSpPr>
      </xdr:nvSpPr>
      <xdr:spPr bwMode="auto">
        <a:xfrm>
          <a:off x="7500938" y="2952750"/>
          <a:ext cx="604837" cy="280193"/>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16</xdr:col>
      <xdr:colOff>195263</xdr:colOff>
      <xdr:row>8</xdr:row>
      <xdr:rowOff>666750</xdr:rowOff>
    </xdr:from>
    <xdr:to>
      <xdr:col>17</xdr:col>
      <xdr:colOff>171450</xdr:colOff>
      <xdr:row>9</xdr:row>
      <xdr:rowOff>13493</xdr:rowOff>
    </xdr:to>
    <xdr:sp macro="" textlink="">
      <xdr:nvSpPr>
        <xdr:cNvPr id="34" name="Text Box 9">
          <a:extLst>
            <a:ext uri="{FF2B5EF4-FFF2-40B4-BE49-F238E27FC236}">
              <a16:creationId xmlns:a16="http://schemas.microsoft.com/office/drawing/2014/main" id="{49B0C8C4-1F44-4789-AAD8-295C3FFDBC93}"/>
            </a:ext>
          </a:extLst>
        </xdr:cNvPr>
        <xdr:cNvSpPr txBox="1">
          <a:spLocks noChangeArrowheads="1"/>
        </xdr:cNvSpPr>
      </xdr:nvSpPr>
      <xdr:spPr bwMode="auto">
        <a:xfrm>
          <a:off x="7310438" y="4248150"/>
          <a:ext cx="338137" cy="13493"/>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34</xdr:col>
      <xdr:colOff>20955</xdr:colOff>
      <xdr:row>5</xdr:row>
      <xdr:rowOff>685800</xdr:rowOff>
    </xdr:from>
    <xdr:to>
      <xdr:col>35</xdr:col>
      <xdr:colOff>4299</xdr:colOff>
      <xdr:row>5</xdr:row>
      <xdr:rowOff>923925</xdr:rowOff>
    </xdr:to>
    <xdr:sp macro="" textlink="">
      <xdr:nvSpPr>
        <xdr:cNvPr id="40" name="Text Box 10">
          <a:extLst>
            <a:ext uri="{FF2B5EF4-FFF2-40B4-BE49-F238E27FC236}">
              <a16:creationId xmlns:a16="http://schemas.microsoft.com/office/drawing/2014/main" id="{1C565AA5-79F9-4C93-9979-30BC30B06972}"/>
            </a:ext>
          </a:extLst>
        </xdr:cNvPr>
        <xdr:cNvSpPr txBox="1">
          <a:spLocks noChangeArrowheads="1"/>
        </xdr:cNvSpPr>
      </xdr:nvSpPr>
      <xdr:spPr bwMode="auto">
        <a:xfrm>
          <a:off x="14470380" y="3009900"/>
          <a:ext cx="469119" cy="238125"/>
        </a:xfrm>
        <a:prstGeom prst="rect">
          <a:avLst/>
        </a:prstGeom>
        <a:noFill/>
        <a:ln>
          <a:noFill/>
        </a:ln>
      </xdr:spPr>
      <xdr:txBody>
        <a:bodyPr vertOverflow="clip" wrap="square" lIns="36576" tIns="18288" rIns="36576" bIns="0" anchor="t" upright="1"/>
        <a:lstStyle/>
        <a:p>
          <a:pPr algn="ctr" rtl="0">
            <a:defRPr sz="1000"/>
          </a:pPr>
          <a:endParaRPr lang="ja-JP" altLang="en-US"/>
        </a:p>
      </xdr:txBody>
    </xdr:sp>
    <xdr:clientData/>
  </xdr:twoCellAnchor>
  <xdr:twoCellAnchor>
    <xdr:from>
      <xdr:col>37</xdr:col>
      <xdr:colOff>40218</xdr:colOff>
      <xdr:row>5</xdr:row>
      <xdr:rowOff>699030</xdr:rowOff>
    </xdr:from>
    <xdr:to>
      <xdr:col>37</xdr:col>
      <xdr:colOff>487893</xdr:colOff>
      <xdr:row>6</xdr:row>
      <xdr:rowOff>14817</xdr:rowOff>
    </xdr:to>
    <xdr:sp macro="" textlink="">
      <xdr:nvSpPr>
        <xdr:cNvPr id="41" name="Text Box 9">
          <a:extLst>
            <a:ext uri="{FF2B5EF4-FFF2-40B4-BE49-F238E27FC236}">
              <a16:creationId xmlns:a16="http://schemas.microsoft.com/office/drawing/2014/main" id="{FD3C7A2F-F10A-4E86-9963-D4891253C5E9}"/>
            </a:ext>
          </a:extLst>
        </xdr:cNvPr>
        <xdr:cNvSpPr txBox="1">
          <a:spLocks noChangeArrowheads="1"/>
        </xdr:cNvSpPr>
      </xdr:nvSpPr>
      <xdr:spPr bwMode="auto">
        <a:xfrm>
          <a:off x="17204268" y="29850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35</xdr:col>
      <xdr:colOff>40218</xdr:colOff>
      <xdr:row>5</xdr:row>
      <xdr:rowOff>699030</xdr:rowOff>
    </xdr:from>
    <xdr:to>
      <xdr:col>35</xdr:col>
      <xdr:colOff>487893</xdr:colOff>
      <xdr:row>6</xdr:row>
      <xdr:rowOff>14817</xdr:rowOff>
    </xdr:to>
    <xdr:sp macro="" textlink="">
      <xdr:nvSpPr>
        <xdr:cNvPr id="42" name="Text Box 9">
          <a:extLst>
            <a:ext uri="{FF2B5EF4-FFF2-40B4-BE49-F238E27FC236}">
              <a16:creationId xmlns:a16="http://schemas.microsoft.com/office/drawing/2014/main" id="{77DC5951-6AA0-48F8-A7D0-9F8D0EE0B129}"/>
            </a:ext>
          </a:extLst>
        </xdr:cNvPr>
        <xdr:cNvSpPr txBox="1">
          <a:spLocks noChangeArrowheads="1"/>
        </xdr:cNvSpPr>
      </xdr:nvSpPr>
      <xdr:spPr bwMode="auto">
        <a:xfrm>
          <a:off x="16118418" y="29850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34</xdr:col>
      <xdr:colOff>433387</xdr:colOff>
      <xdr:row>5</xdr:row>
      <xdr:rowOff>439548</xdr:rowOff>
    </xdr:from>
    <xdr:to>
      <xdr:col>36</xdr:col>
      <xdr:colOff>80060</xdr:colOff>
      <xdr:row>5</xdr:row>
      <xdr:rowOff>705642</xdr:rowOff>
    </xdr:to>
    <xdr:sp macro="" textlink="">
      <xdr:nvSpPr>
        <xdr:cNvPr id="43" name="Text Box 4">
          <a:extLst>
            <a:ext uri="{FF2B5EF4-FFF2-40B4-BE49-F238E27FC236}">
              <a16:creationId xmlns:a16="http://schemas.microsoft.com/office/drawing/2014/main" id="{B7105C61-F5C9-43B1-86EB-AF372CE04484}"/>
            </a:ext>
          </a:extLst>
        </xdr:cNvPr>
        <xdr:cNvSpPr txBox="1">
          <a:spLocks noChangeArrowheads="1"/>
        </xdr:cNvSpPr>
      </xdr:nvSpPr>
      <xdr:spPr bwMode="auto">
        <a:xfrm>
          <a:off x="14882812" y="2763648"/>
          <a:ext cx="618223" cy="266094"/>
        </a:xfrm>
        <a:prstGeom prst="rect">
          <a:avLst/>
        </a:prstGeom>
        <a:noFill/>
        <a:ln>
          <a:noFill/>
        </a:ln>
      </xdr:spPr>
      <xdr:txBody>
        <a:bodyPr vertOverflow="clip" wrap="square" lIns="27432" tIns="18288" rIns="27432" bIns="0" anchor="t" upright="1"/>
        <a:lstStyle/>
        <a:p>
          <a:pPr algn="ctr" rtl="0">
            <a:defRPr sz="1000"/>
          </a:pPr>
          <a:r>
            <a:rPr lang="ja-JP" altLang="en-US" sz="1000" b="1" i="0" u="none" strike="noStrike" baseline="0">
              <a:solidFill>
                <a:srgbClr val="000000"/>
              </a:solidFill>
              <a:latin typeface="ＭＳ Ｐゴシック"/>
              <a:ea typeface="ＭＳ Ｐゴシック"/>
            </a:rPr>
            <a:t>(様式</a:t>
          </a:r>
          <a:r>
            <a:rPr lang="en-US" altLang="ja-JP" sz="1000" b="1" i="0" u="none" strike="noStrike" baseline="0">
              <a:solidFill>
                <a:srgbClr val="000000"/>
              </a:solidFill>
              <a:latin typeface="ＭＳ Ｐゴシック"/>
              <a:ea typeface="ＭＳ Ｐゴシック"/>
            </a:rPr>
            <a:t>1-1</a:t>
          </a:r>
          <a:r>
            <a:rPr lang="ja-JP" altLang="en-US" sz="10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36</xdr:col>
      <xdr:colOff>33074</xdr:colOff>
      <xdr:row>5</xdr:row>
      <xdr:rowOff>695326</xdr:rowOff>
    </xdr:from>
    <xdr:to>
      <xdr:col>36</xdr:col>
      <xdr:colOff>471224</xdr:colOff>
      <xdr:row>6</xdr:row>
      <xdr:rowOff>0</xdr:rowOff>
    </xdr:to>
    <xdr:sp macro="" textlink="">
      <xdr:nvSpPr>
        <xdr:cNvPr id="44" name="Text Box 9">
          <a:extLst>
            <a:ext uri="{FF2B5EF4-FFF2-40B4-BE49-F238E27FC236}">
              <a16:creationId xmlns:a16="http://schemas.microsoft.com/office/drawing/2014/main" id="{D9BA3100-3DE0-4350-89E5-4CFB5064BF96}"/>
            </a:ext>
          </a:extLst>
        </xdr:cNvPr>
        <xdr:cNvSpPr txBox="1">
          <a:spLocks noChangeArrowheads="1"/>
        </xdr:cNvSpPr>
      </xdr:nvSpPr>
      <xdr:spPr bwMode="auto">
        <a:xfrm>
          <a:off x="15454049" y="3019426"/>
          <a:ext cx="438150" cy="238124"/>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⑬</a:t>
          </a:r>
          <a:endParaRPr lang="ja-JP" altLang="en-US"/>
        </a:p>
      </xdr:txBody>
    </xdr:sp>
    <xdr:clientData/>
  </xdr:twoCellAnchor>
  <xdr:twoCellAnchor>
    <xdr:from>
      <xdr:col>44</xdr:col>
      <xdr:colOff>295275</xdr:colOff>
      <xdr:row>5</xdr:row>
      <xdr:rowOff>545645</xdr:rowOff>
    </xdr:from>
    <xdr:to>
      <xdr:col>46</xdr:col>
      <xdr:colOff>262889</xdr:colOff>
      <xdr:row>5</xdr:row>
      <xdr:rowOff>742950</xdr:rowOff>
    </xdr:to>
    <xdr:sp macro="" textlink="">
      <xdr:nvSpPr>
        <xdr:cNvPr id="45" name="Text Box 4">
          <a:extLst>
            <a:ext uri="{FF2B5EF4-FFF2-40B4-BE49-F238E27FC236}">
              <a16:creationId xmlns:a16="http://schemas.microsoft.com/office/drawing/2014/main" id="{888114A4-00D1-4906-B00B-A279BB5031C3}"/>
            </a:ext>
          </a:extLst>
        </xdr:cNvPr>
        <xdr:cNvSpPr txBox="1">
          <a:spLocks noChangeArrowheads="1"/>
        </xdr:cNvSpPr>
      </xdr:nvSpPr>
      <xdr:spPr bwMode="auto">
        <a:xfrm>
          <a:off x="25117425" y="3203120"/>
          <a:ext cx="1043939" cy="197305"/>
        </a:xfrm>
        <a:prstGeom prst="rect">
          <a:avLst/>
        </a:prstGeom>
        <a:noFill/>
        <a:ln>
          <a:noFill/>
        </a:ln>
      </xdr:spPr>
      <xdr:txBody>
        <a:bodyPr vertOverflow="clip" wrap="square" lIns="27432" tIns="18288" rIns="27432" bIns="0" anchor="t" upright="1"/>
        <a:lstStyle/>
        <a:p>
          <a:pPr algn="ctr" rtl="0">
            <a:defRPr sz="1000"/>
          </a:pPr>
          <a:r>
            <a:rPr lang="ja-JP" altLang="en-US" sz="1000" b="1" i="0" u="none" strike="noStrike" baseline="0">
              <a:solidFill>
                <a:srgbClr val="000000"/>
              </a:solidFill>
              <a:latin typeface="ＭＳ Ｐゴシック"/>
              <a:ea typeface="ＭＳ Ｐゴシック"/>
            </a:rPr>
            <a:t>(様式２)</a:t>
          </a:r>
          <a:endParaRPr lang="ja-JP" altLang="en-US"/>
        </a:p>
      </xdr:txBody>
    </xdr:sp>
    <xdr:clientData/>
  </xdr:twoCellAnchor>
  <xdr:twoCellAnchor>
    <xdr:from>
      <xdr:col>38</xdr:col>
      <xdr:colOff>92393</xdr:colOff>
      <xdr:row>5</xdr:row>
      <xdr:rowOff>657701</xdr:rowOff>
    </xdr:from>
    <xdr:to>
      <xdr:col>38</xdr:col>
      <xdr:colOff>647570</xdr:colOff>
      <xdr:row>6</xdr:row>
      <xdr:rowOff>7243</xdr:rowOff>
    </xdr:to>
    <xdr:sp macro="" textlink="">
      <xdr:nvSpPr>
        <xdr:cNvPr id="46" name="Text Box 1">
          <a:extLst>
            <a:ext uri="{FF2B5EF4-FFF2-40B4-BE49-F238E27FC236}">
              <a16:creationId xmlns:a16="http://schemas.microsoft.com/office/drawing/2014/main" id="{BC7AE066-C8B2-4266-A61D-A4FCD8899C64}"/>
            </a:ext>
          </a:extLst>
        </xdr:cNvPr>
        <xdr:cNvSpPr txBox="1">
          <a:spLocks noChangeArrowheads="1"/>
        </xdr:cNvSpPr>
      </xdr:nvSpPr>
      <xdr:spPr bwMode="auto">
        <a:xfrm>
          <a:off x="17808893" y="2943701"/>
          <a:ext cx="555177"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34</xdr:col>
      <xdr:colOff>51328</xdr:colOff>
      <xdr:row>8</xdr:row>
      <xdr:rowOff>695326</xdr:rowOff>
    </xdr:from>
    <xdr:to>
      <xdr:col>35</xdr:col>
      <xdr:colOff>19050</xdr:colOff>
      <xdr:row>9</xdr:row>
      <xdr:rowOff>6351</xdr:rowOff>
    </xdr:to>
    <xdr:sp macro="" textlink="">
      <xdr:nvSpPr>
        <xdr:cNvPr id="47" name="Text Box 9">
          <a:extLst>
            <a:ext uri="{FF2B5EF4-FFF2-40B4-BE49-F238E27FC236}">
              <a16:creationId xmlns:a16="http://schemas.microsoft.com/office/drawing/2014/main" id="{543F02B7-A381-4023-B746-0D769B62F434}"/>
            </a:ext>
          </a:extLst>
        </xdr:cNvPr>
        <xdr:cNvSpPr txBox="1">
          <a:spLocks noChangeArrowheads="1"/>
        </xdr:cNvSpPr>
      </xdr:nvSpPr>
      <xdr:spPr bwMode="auto">
        <a:xfrm>
          <a:off x="14500753" y="3019426"/>
          <a:ext cx="453497" cy="2444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⑪</a:t>
          </a:r>
          <a:endParaRPr lang="ja-JP" altLang="en-US"/>
        </a:p>
      </xdr:txBody>
    </xdr:sp>
    <xdr:clientData/>
  </xdr:twoCellAnchor>
  <xdr:twoCellAnchor>
    <xdr:from>
      <xdr:col>35</xdr:col>
      <xdr:colOff>40218</xdr:colOff>
      <xdr:row>8</xdr:row>
      <xdr:rowOff>699030</xdr:rowOff>
    </xdr:from>
    <xdr:to>
      <xdr:col>35</xdr:col>
      <xdr:colOff>487893</xdr:colOff>
      <xdr:row>9</xdr:row>
      <xdr:rowOff>14817</xdr:rowOff>
    </xdr:to>
    <xdr:sp macro="" textlink="">
      <xdr:nvSpPr>
        <xdr:cNvPr id="48" name="Text Box 9">
          <a:extLst>
            <a:ext uri="{FF2B5EF4-FFF2-40B4-BE49-F238E27FC236}">
              <a16:creationId xmlns:a16="http://schemas.microsoft.com/office/drawing/2014/main" id="{99C37546-0C10-4C2A-85D3-DB5FF11DBFB0}"/>
            </a:ext>
          </a:extLst>
        </xdr:cNvPr>
        <xdr:cNvSpPr txBox="1">
          <a:spLocks noChangeArrowheads="1"/>
        </xdr:cNvSpPr>
      </xdr:nvSpPr>
      <xdr:spPr bwMode="auto">
        <a:xfrm>
          <a:off x="14975418" y="30231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34</xdr:col>
      <xdr:colOff>51328</xdr:colOff>
      <xdr:row>11</xdr:row>
      <xdr:rowOff>695326</xdr:rowOff>
    </xdr:from>
    <xdr:to>
      <xdr:col>35</xdr:col>
      <xdr:colOff>19050</xdr:colOff>
      <xdr:row>12</xdr:row>
      <xdr:rowOff>6351</xdr:rowOff>
    </xdr:to>
    <xdr:sp macro="" textlink="">
      <xdr:nvSpPr>
        <xdr:cNvPr id="54" name="Text Box 9">
          <a:extLst>
            <a:ext uri="{FF2B5EF4-FFF2-40B4-BE49-F238E27FC236}">
              <a16:creationId xmlns:a16="http://schemas.microsoft.com/office/drawing/2014/main" id="{69D0176F-962D-48F8-A497-47427611E4DC}"/>
            </a:ext>
          </a:extLst>
        </xdr:cNvPr>
        <xdr:cNvSpPr txBox="1">
          <a:spLocks noChangeArrowheads="1"/>
        </xdr:cNvSpPr>
      </xdr:nvSpPr>
      <xdr:spPr bwMode="auto">
        <a:xfrm>
          <a:off x="14500753" y="4286251"/>
          <a:ext cx="453497" cy="635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⑪</a:t>
          </a:r>
          <a:endParaRPr lang="ja-JP" altLang="en-US"/>
        </a:p>
      </xdr:txBody>
    </xdr:sp>
    <xdr:clientData/>
  </xdr:twoCellAnchor>
  <xdr:twoCellAnchor>
    <xdr:from>
      <xdr:col>35</xdr:col>
      <xdr:colOff>40218</xdr:colOff>
      <xdr:row>11</xdr:row>
      <xdr:rowOff>699030</xdr:rowOff>
    </xdr:from>
    <xdr:to>
      <xdr:col>35</xdr:col>
      <xdr:colOff>487893</xdr:colOff>
      <xdr:row>12</xdr:row>
      <xdr:rowOff>14817</xdr:rowOff>
    </xdr:to>
    <xdr:sp macro="" textlink="">
      <xdr:nvSpPr>
        <xdr:cNvPr id="55" name="Text Box 9">
          <a:extLst>
            <a:ext uri="{FF2B5EF4-FFF2-40B4-BE49-F238E27FC236}">
              <a16:creationId xmlns:a16="http://schemas.microsoft.com/office/drawing/2014/main" id="{AAE0AF8A-DA3C-467A-ADF0-7541B8048CF3}"/>
            </a:ext>
          </a:extLst>
        </xdr:cNvPr>
        <xdr:cNvSpPr txBox="1">
          <a:spLocks noChangeArrowheads="1"/>
        </xdr:cNvSpPr>
      </xdr:nvSpPr>
      <xdr:spPr bwMode="auto">
        <a:xfrm>
          <a:off x="14975418" y="42899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34</xdr:col>
      <xdr:colOff>51328</xdr:colOff>
      <xdr:row>14</xdr:row>
      <xdr:rowOff>695326</xdr:rowOff>
    </xdr:from>
    <xdr:to>
      <xdr:col>35</xdr:col>
      <xdr:colOff>19050</xdr:colOff>
      <xdr:row>15</xdr:row>
      <xdr:rowOff>6351</xdr:rowOff>
    </xdr:to>
    <xdr:sp macro="" textlink="">
      <xdr:nvSpPr>
        <xdr:cNvPr id="56" name="Text Box 9">
          <a:extLst>
            <a:ext uri="{FF2B5EF4-FFF2-40B4-BE49-F238E27FC236}">
              <a16:creationId xmlns:a16="http://schemas.microsoft.com/office/drawing/2014/main" id="{DB64DAA0-CDDB-41EC-B4A8-FA9AC307A4AA}"/>
            </a:ext>
          </a:extLst>
        </xdr:cNvPr>
        <xdr:cNvSpPr txBox="1">
          <a:spLocks noChangeArrowheads="1"/>
        </xdr:cNvSpPr>
      </xdr:nvSpPr>
      <xdr:spPr bwMode="auto">
        <a:xfrm>
          <a:off x="14500753" y="4286251"/>
          <a:ext cx="453497" cy="635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⑪</a:t>
          </a:r>
          <a:endParaRPr lang="ja-JP" altLang="en-US"/>
        </a:p>
      </xdr:txBody>
    </xdr:sp>
    <xdr:clientData/>
  </xdr:twoCellAnchor>
  <xdr:twoCellAnchor>
    <xdr:from>
      <xdr:col>35</xdr:col>
      <xdr:colOff>40218</xdr:colOff>
      <xdr:row>14</xdr:row>
      <xdr:rowOff>699030</xdr:rowOff>
    </xdr:from>
    <xdr:to>
      <xdr:col>35</xdr:col>
      <xdr:colOff>487893</xdr:colOff>
      <xdr:row>15</xdr:row>
      <xdr:rowOff>14817</xdr:rowOff>
    </xdr:to>
    <xdr:sp macro="" textlink="">
      <xdr:nvSpPr>
        <xdr:cNvPr id="57" name="Text Box 9">
          <a:extLst>
            <a:ext uri="{FF2B5EF4-FFF2-40B4-BE49-F238E27FC236}">
              <a16:creationId xmlns:a16="http://schemas.microsoft.com/office/drawing/2014/main" id="{C6342C2E-ABC3-4535-B846-C337CED62F5D}"/>
            </a:ext>
          </a:extLst>
        </xdr:cNvPr>
        <xdr:cNvSpPr txBox="1">
          <a:spLocks noChangeArrowheads="1"/>
        </xdr:cNvSpPr>
      </xdr:nvSpPr>
      <xdr:spPr bwMode="auto">
        <a:xfrm>
          <a:off x="14975418" y="42899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34</xdr:col>
      <xdr:colOff>51328</xdr:colOff>
      <xdr:row>17</xdr:row>
      <xdr:rowOff>695326</xdr:rowOff>
    </xdr:from>
    <xdr:to>
      <xdr:col>35</xdr:col>
      <xdr:colOff>19050</xdr:colOff>
      <xdr:row>18</xdr:row>
      <xdr:rowOff>6351</xdr:rowOff>
    </xdr:to>
    <xdr:sp macro="" textlink="">
      <xdr:nvSpPr>
        <xdr:cNvPr id="58" name="Text Box 9">
          <a:extLst>
            <a:ext uri="{FF2B5EF4-FFF2-40B4-BE49-F238E27FC236}">
              <a16:creationId xmlns:a16="http://schemas.microsoft.com/office/drawing/2014/main" id="{BB414644-907A-47EC-BBC6-9E78DF67DF39}"/>
            </a:ext>
          </a:extLst>
        </xdr:cNvPr>
        <xdr:cNvSpPr txBox="1">
          <a:spLocks noChangeArrowheads="1"/>
        </xdr:cNvSpPr>
      </xdr:nvSpPr>
      <xdr:spPr bwMode="auto">
        <a:xfrm>
          <a:off x="14500753" y="4286251"/>
          <a:ext cx="453497" cy="635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⑪</a:t>
          </a:r>
          <a:endParaRPr lang="ja-JP" altLang="en-US"/>
        </a:p>
      </xdr:txBody>
    </xdr:sp>
    <xdr:clientData/>
  </xdr:twoCellAnchor>
  <xdr:twoCellAnchor>
    <xdr:from>
      <xdr:col>35</xdr:col>
      <xdr:colOff>40218</xdr:colOff>
      <xdr:row>17</xdr:row>
      <xdr:rowOff>699030</xdr:rowOff>
    </xdr:from>
    <xdr:to>
      <xdr:col>35</xdr:col>
      <xdr:colOff>487893</xdr:colOff>
      <xdr:row>18</xdr:row>
      <xdr:rowOff>14817</xdr:rowOff>
    </xdr:to>
    <xdr:sp macro="" textlink="">
      <xdr:nvSpPr>
        <xdr:cNvPr id="59" name="Text Box 9">
          <a:extLst>
            <a:ext uri="{FF2B5EF4-FFF2-40B4-BE49-F238E27FC236}">
              <a16:creationId xmlns:a16="http://schemas.microsoft.com/office/drawing/2014/main" id="{350436F5-316B-41F5-B97B-D8082B354C32}"/>
            </a:ext>
          </a:extLst>
        </xdr:cNvPr>
        <xdr:cNvSpPr txBox="1">
          <a:spLocks noChangeArrowheads="1"/>
        </xdr:cNvSpPr>
      </xdr:nvSpPr>
      <xdr:spPr bwMode="auto">
        <a:xfrm>
          <a:off x="14975418" y="42899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34</xdr:col>
      <xdr:colOff>51328</xdr:colOff>
      <xdr:row>20</xdr:row>
      <xdr:rowOff>695326</xdr:rowOff>
    </xdr:from>
    <xdr:to>
      <xdr:col>35</xdr:col>
      <xdr:colOff>19050</xdr:colOff>
      <xdr:row>21</xdr:row>
      <xdr:rowOff>6351</xdr:rowOff>
    </xdr:to>
    <xdr:sp macro="" textlink="">
      <xdr:nvSpPr>
        <xdr:cNvPr id="60" name="Text Box 9">
          <a:extLst>
            <a:ext uri="{FF2B5EF4-FFF2-40B4-BE49-F238E27FC236}">
              <a16:creationId xmlns:a16="http://schemas.microsoft.com/office/drawing/2014/main" id="{E3E6C92D-6B61-4894-A157-0877D056D44A}"/>
            </a:ext>
          </a:extLst>
        </xdr:cNvPr>
        <xdr:cNvSpPr txBox="1">
          <a:spLocks noChangeArrowheads="1"/>
        </xdr:cNvSpPr>
      </xdr:nvSpPr>
      <xdr:spPr bwMode="auto">
        <a:xfrm>
          <a:off x="14500753" y="4286251"/>
          <a:ext cx="453497" cy="635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⑪</a:t>
          </a:r>
          <a:endParaRPr lang="ja-JP" altLang="en-US"/>
        </a:p>
      </xdr:txBody>
    </xdr:sp>
    <xdr:clientData/>
  </xdr:twoCellAnchor>
  <xdr:twoCellAnchor>
    <xdr:from>
      <xdr:col>35</xdr:col>
      <xdr:colOff>40218</xdr:colOff>
      <xdr:row>20</xdr:row>
      <xdr:rowOff>699030</xdr:rowOff>
    </xdr:from>
    <xdr:to>
      <xdr:col>35</xdr:col>
      <xdr:colOff>487893</xdr:colOff>
      <xdr:row>21</xdr:row>
      <xdr:rowOff>14817</xdr:rowOff>
    </xdr:to>
    <xdr:sp macro="" textlink="">
      <xdr:nvSpPr>
        <xdr:cNvPr id="61" name="Text Box 9">
          <a:extLst>
            <a:ext uri="{FF2B5EF4-FFF2-40B4-BE49-F238E27FC236}">
              <a16:creationId xmlns:a16="http://schemas.microsoft.com/office/drawing/2014/main" id="{A2C7F71C-DF7C-4FD1-B381-2FC1C4520A91}"/>
            </a:ext>
          </a:extLst>
        </xdr:cNvPr>
        <xdr:cNvSpPr txBox="1">
          <a:spLocks noChangeArrowheads="1"/>
        </xdr:cNvSpPr>
      </xdr:nvSpPr>
      <xdr:spPr bwMode="auto">
        <a:xfrm>
          <a:off x="14975418" y="42899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34</xdr:col>
      <xdr:colOff>51328</xdr:colOff>
      <xdr:row>23</xdr:row>
      <xdr:rowOff>695326</xdr:rowOff>
    </xdr:from>
    <xdr:to>
      <xdr:col>35</xdr:col>
      <xdr:colOff>19050</xdr:colOff>
      <xdr:row>24</xdr:row>
      <xdr:rowOff>6351</xdr:rowOff>
    </xdr:to>
    <xdr:sp macro="" textlink="">
      <xdr:nvSpPr>
        <xdr:cNvPr id="62" name="Text Box 9">
          <a:extLst>
            <a:ext uri="{FF2B5EF4-FFF2-40B4-BE49-F238E27FC236}">
              <a16:creationId xmlns:a16="http://schemas.microsoft.com/office/drawing/2014/main" id="{47EA1F33-2E8D-49D7-99CC-45D75700A49D}"/>
            </a:ext>
          </a:extLst>
        </xdr:cNvPr>
        <xdr:cNvSpPr txBox="1">
          <a:spLocks noChangeArrowheads="1"/>
        </xdr:cNvSpPr>
      </xdr:nvSpPr>
      <xdr:spPr bwMode="auto">
        <a:xfrm>
          <a:off x="14500753" y="4286251"/>
          <a:ext cx="453497" cy="635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⑪</a:t>
          </a:r>
          <a:endParaRPr lang="ja-JP" altLang="en-US"/>
        </a:p>
      </xdr:txBody>
    </xdr:sp>
    <xdr:clientData/>
  </xdr:twoCellAnchor>
  <xdr:twoCellAnchor>
    <xdr:from>
      <xdr:col>35</xdr:col>
      <xdr:colOff>40218</xdr:colOff>
      <xdr:row>23</xdr:row>
      <xdr:rowOff>699030</xdr:rowOff>
    </xdr:from>
    <xdr:to>
      <xdr:col>35</xdr:col>
      <xdr:colOff>487893</xdr:colOff>
      <xdr:row>24</xdr:row>
      <xdr:rowOff>14817</xdr:rowOff>
    </xdr:to>
    <xdr:sp macro="" textlink="">
      <xdr:nvSpPr>
        <xdr:cNvPr id="63" name="Text Box 9">
          <a:extLst>
            <a:ext uri="{FF2B5EF4-FFF2-40B4-BE49-F238E27FC236}">
              <a16:creationId xmlns:a16="http://schemas.microsoft.com/office/drawing/2014/main" id="{38EF3D82-2991-470B-B98E-938CAC13451D}"/>
            </a:ext>
          </a:extLst>
        </xdr:cNvPr>
        <xdr:cNvSpPr txBox="1">
          <a:spLocks noChangeArrowheads="1"/>
        </xdr:cNvSpPr>
      </xdr:nvSpPr>
      <xdr:spPr bwMode="auto">
        <a:xfrm>
          <a:off x="14975418" y="42899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34</xdr:col>
      <xdr:colOff>51328</xdr:colOff>
      <xdr:row>26</xdr:row>
      <xdr:rowOff>695326</xdr:rowOff>
    </xdr:from>
    <xdr:to>
      <xdr:col>35</xdr:col>
      <xdr:colOff>19050</xdr:colOff>
      <xdr:row>27</xdr:row>
      <xdr:rowOff>6351</xdr:rowOff>
    </xdr:to>
    <xdr:sp macro="" textlink="">
      <xdr:nvSpPr>
        <xdr:cNvPr id="64" name="Text Box 9">
          <a:extLst>
            <a:ext uri="{FF2B5EF4-FFF2-40B4-BE49-F238E27FC236}">
              <a16:creationId xmlns:a16="http://schemas.microsoft.com/office/drawing/2014/main" id="{6AFCEC45-4829-4A97-8BC8-2082C2968FBA}"/>
            </a:ext>
          </a:extLst>
        </xdr:cNvPr>
        <xdr:cNvSpPr txBox="1">
          <a:spLocks noChangeArrowheads="1"/>
        </xdr:cNvSpPr>
      </xdr:nvSpPr>
      <xdr:spPr bwMode="auto">
        <a:xfrm>
          <a:off x="14500753" y="4286251"/>
          <a:ext cx="453497" cy="635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⑪</a:t>
          </a:r>
          <a:endParaRPr lang="ja-JP" altLang="en-US"/>
        </a:p>
      </xdr:txBody>
    </xdr:sp>
    <xdr:clientData/>
  </xdr:twoCellAnchor>
  <xdr:twoCellAnchor>
    <xdr:from>
      <xdr:col>35</xdr:col>
      <xdr:colOff>40218</xdr:colOff>
      <xdr:row>26</xdr:row>
      <xdr:rowOff>699030</xdr:rowOff>
    </xdr:from>
    <xdr:to>
      <xdr:col>35</xdr:col>
      <xdr:colOff>487893</xdr:colOff>
      <xdr:row>27</xdr:row>
      <xdr:rowOff>14817</xdr:rowOff>
    </xdr:to>
    <xdr:sp macro="" textlink="">
      <xdr:nvSpPr>
        <xdr:cNvPr id="65" name="Text Box 9">
          <a:extLst>
            <a:ext uri="{FF2B5EF4-FFF2-40B4-BE49-F238E27FC236}">
              <a16:creationId xmlns:a16="http://schemas.microsoft.com/office/drawing/2014/main" id="{AF932B3E-F2B1-4516-BFE5-AB961BCC37D8}"/>
            </a:ext>
          </a:extLst>
        </xdr:cNvPr>
        <xdr:cNvSpPr txBox="1">
          <a:spLocks noChangeArrowheads="1"/>
        </xdr:cNvSpPr>
      </xdr:nvSpPr>
      <xdr:spPr bwMode="auto">
        <a:xfrm>
          <a:off x="14975418" y="42899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34</xdr:col>
      <xdr:colOff>51328</xdr:colOff>
      <xdr:row>29</xdr:row>
      <xdr:rowOff>695326</xdr:rowOff>
    </xdr:from>
    <xdr:to>
      <xdr:col>35</xdr:col>
      <xdr:colOff>19050</xdr:colOff>
      <xdr:row>30</xdr:row>
      <xdr:rowOff>6351</xdr:rowOff>
    </xdr:to>
    <xdr:sp macro="" textlink="">
      <xdr:nvSpPr>
        <xdr:cNvPr id="66" name="Text Box 9">
          <a:extLst>
            <a:ext uri="{FF2B5EF4-FFF2-40B4-BE49-F238E27FC236}">
              <a16:creationId xmlns:a16="http://schemas.microsoft.com/office/drawing/2014/main" id="{2A5C96AD-AB70-409E-B40F-7A56CC8003CB}"/>
            </a:ext>
          </a:extLst>
        </xdr:cNvPr>
        <xdr:cNvSpPr txBox="1">
          <a:spLocks noChangeArrowheads="1"/>
        </xdr:cNvSpPr>
      </xdr:nvSpPr>
      <xdr:spPr bwMode="auto">
        <a:xfrm>
          <a:off x="14500753" y="4286251"/>
          <a:ext cx="453497" cy="635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⑪</a:t>
          </a:r>
          <a:endParaRPr lang="ja-JP" altLang="en-US"/>
        </a:p>
      </xdr:txBody>
    </xdr:sp>
    <xdr:clientData/>
  </xdr:twoCellAnchor>
  <xdr:twoCellAnchor>
    <xdr:from>
      <xdr:col>35</xdr:col>
      <xdr:colOff>40218</xdr:colOff>
      <xdr:row>29</xdr:row>
      <xdr:rowOff>699030</xdr:rowOff>
    </xdr:from>
    <xdr:to>
      <xdr:col>35</xdr:col>
      <xdr:colOff>487893</xdr:colOff>
      <xdr:row>30</xdr:row>
      <xdr:rowOff>14817</xdr:rowOff>
    </xdr:to>
    <xdr:sp macro="" textlink="">
      <xdr:nvSpPr>
        <xdr:cNvPr id="67" name="Text Box 9">
          <a:extLst>
            <a:ext uri="{FF2B5EF4-FFF2-40B4-BE49-F238E27FC236}">
              <a16:creationId xmlns:a16="http://schemas.microsoft.com/office/drawing/2014/main" id="{509DF395-260F-49D4-988B-0DB33AB3B2D9}"/>
            </a:ext>
          </a:extLst>
        </xdr:cNvPr>
        <xdr:cNvSpPr txBox="1">
          <a:spLocks noChangeArrowheads="1"/>
        </xdr:cNvSpPr>
      </xdr:nvSpPr>
      <xdr:spPr bwMode="auto">
        <a:xfrm>
          <a:off x="14975418" y="42899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34</xdr:col>
      <xdr:colOff>51328</xdr:colOff>
      <xdr:row>32</xdr:row>
      <xdr:rowOff>695326</xdr:rowOff>
    </xdr:from>
    <xdr:to>
      <xdr:col>35</xdr:col>
      <xdr:colOff>19050</xdr:colOff>
      <xdr:row>33</xdr:row>
      <xdr:rowOff>6351</xdr:rowOff>
    </xdr:to>
    <xdr:sp macro="" textlink="">
      <xdr:nvSpPr>
        <xdr:cNvPr id="68" name="Text Box 9">
          <a:extLst>
            <a:ext uri="{FF2B5EF4-FFF2-40B4-BE49-F238E27FC236}">
              <a16:creationId xmlns:a16="http://schemas.microsoft.com/office/drawing/2014/main" id="{53543517-FFD6-4C13-80E0-F8BFC82B37E8}"/>
            </a:ext>
          </a:extLst>
        </xdr:cNvPr>
        <xdr:cNvSpPr txBox="1">
          <a:spLocks noChangeArrowheads="1"/>
        </xdr:cNvSpPr>
      </xdr:nvSpPr>
      <xdr:spPr bwMode="auto">
        <a:xfrm>
          <a:off x="14500753" y="4286251"/>
          <a:ext cx="453497" cy="635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⑪</a:t>
          </a:r>
          <a:endParaRPr lang="ja-JP" altLang="en-US"/>
        </a:p>
      </xdr:txBody>
    </xdr:sp>
    <xdr:clientData/>
  </xdr:twoCellAnchor>
  <xdr:twoCellAnchor>
    <xdr:from>
      <xdr:col>35</xdr:col>
      <xdr:colOff>40218</xdr:colOff>
      <xdr:row>32</xdr:row>
      <xdr:rowOff>699030</xdr:rowOff>
    </xdr:from>
    <xdr:to>
      <xdr:col>35</xdr:col>
      <xdr:colOff>487893</xdr:colOff>
      <xdr:row>33</xdr:row>
      <xdr:rowOff>14817</xdr:rowOff>
    </xdr:to>
    <xdr:sp macro="" textlink="">
      <xdr:nvSpPr>
        <xdr:cNvPr id="69" name="Text Box 9">
          <a:extLst>
            <a:ext uri="{FF2B5EF4-FFF2-40B4-BE49-F238E27FC236}">
              <a16:creationId xmlns:a16="http://schemas.microsoft.com/office/drawing/2014/main" id="{AE146C4B-0A4D-4764-88AB-10D63D6EB7D0}"/>
            </a:ext>
          </a:extLst>
        </xdr:cNvPr>
        <xdr:cNvSpPr txBox="1">
          <a:spLocks noChangeArrowheads="1"/>
        </xdr:cNvSpPr>
      </xdr:nvSpPr>
      <xdr:spPr bwMode="auto">
        <a:xfrm>
          <a:off x="14975418" y="42899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34</xdr:col>
      <xdr:colOff>51328</xdr:colOff>
      <xdr:row>35</xdr:row>
      <xdr:rowOff>695326</xdr:rowOff>
    </xdr:from>
    <xdr:to>
      <xdr:col>35</xdr:col>
      <xdr:colOff>19050</xdr:colOff>
      <xdr:row>36</xdr:row>
      <xdr:rowOff>6351</xdr:rowOff>
    </xdr:to>
    <xdr:sp macro="" textlink="">
      <xdr:nvSpPr>
        <xdr:cNvPr id="70" name="Text Box 9">
          <a:extLst>
            <a:ext uri="{FF2B5EF4-FFF2-40B4-BE49-F238E27FC236}">
              <a16:creationId xmlns:a16="http://schemas.microsoft.com/office/drawing/2014/main" id="{B72F3B71-FC14-47E4-9279-8A98A47FDE64}"/>
            </a:ext>
          </a:extLst>
        </xdr:cNvPr>
        <xdr:cNvSpPr txBox="1">
          <a:spLocks noChangeArrowheads="1"/>
        </xdr:cNvSpPr>
      </xdr:nvSpPr>
      <xdr:spPr bwMode="auto">
        <a:xfrm>
          <a:off x="14500753" y="4286251"/>
          <a:ext cx="453497" cy="635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⑪</a:t>
          </a:r>
          <a:endParaRPr lang="ja-JP" altLang="en-US"/>
        </a:p>
      </xdr:txBody>
    </xdr:sp>
    <xdr:clientData/>
  </xdr:twoCellAnchor>
  <xdr:twoCellAnchor>
    <xdr:from>
      <xdr:col>35</xdr:col>
      <xdr:colOff>40218</xdr:colOff>
      <xdr:row>35</xdr:row>
      <xdr:rowOff>699030</xdr:rowOff>
    </xdr:from>
    <xdr:to>
      <xdr:col>35</xdr:col>
      <xdr:colOff>487893</xdr:colOff>
      <xdr:row>36</xdr:row>
      <xdr:rowOff>14817</xdr:rowOff>
    </xdr:to>
    <xdr:sp macro="" textlink="">
      <xdr:nvSpPr>
        <xdr:cNvPr id="71" name="Text Box 9">
          <a:extLst>
            <a:ext uri="{FF2B5EF4-FFF2-40B4-BE49-F238E27FC236}">
              <a16:creationId xmlns:a16="http://schemas.microsoft.com/office/drawing/2014/main" id="{F8B0BCF1-F6D7-420E-B0EA-045464049BC1}"/>
            </a:ext>
          </a:extLst>
        </xdr:cNvPr>
        <xdr:cNvSpPr txBox="1">
          <a:spLocks noChangeArrowheads="1"/>
        </xdr:cNvSpPr>
      </xdr:nvSpPr>
      <xdr:spPr bwMode="auto">
        <a:xfrm>
          <a:off x="14975418" y="42899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34</xdr:col>
      <xdr:colOff>51328</xdr:colOff>
      <xdr:row>38</xdr:row>
      <xdr:rowOff>695326</xdr:rowOff>
    </xdr:from>
    <xdr:to>
      <xdr:col>35</xdr:col>
      <xdr:colOff>19050</xdr:colOff>
      <xdr:row>39</xdr:row>
      <xdr:rowOff>6351</xdr:rowOff>
    </xdr:to>
    <xdr:sp macro="" textlink="">
      <xdr:nvSpPr>
        <xdr:cNvPr id="72" name="Text Box 9">
          <a:extLst>
            <a:ext uri="{FF2B5EF4-FFF2-40B4-BE49-F238E27FC236}">
              <a16:creationId xmlns:a16="http://schemas.microsoft.com/office/drawing/2014/main" id="{5D534B44-E6CD-4E03-B684-F974D2F585E6}"/>
            </a:ext>
          </a:extLst>
        </xdr:cNvPr>
        <xdr:cNvSpPr txBox="1">
          <a:spLocks noChangeArrowheads="1"/>
        </xdr:cNvSpPr>
      </xdr:nvSpPr>
      <xdr:spPr bwMode="auto">
        <a:xfrm>
          <a:off x="14500753" y="4286251"/>
          <a:ext cx="453497" cy="635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⑪</a:t>
          </a:r>
          <a:endParaRPr lang="ja-JP" altLang="en-US"/>
        </a:p>
      </xdr:txBody>
    </xdr:sp>
    <xdr:clientData/>
  </xdr:twoCellAnchor>
  <xdr:twoCellAnchor>
    <xdr:from>
      <xdr:col>35</xdr:col>
      <xdr:colOff>40218</xdr:colOff>
      <xdr:row>38</xdr:row>
      <xdr:rowOff>699030</xdr:rowOff>
    </xdr:from>
    <xdr:to>
      <xdr:col>35</xdr:col>
      <xdr:colOff>487893</xdr:colOff>
      <xdr:row>39</xdr:row>
      <xdr:rowOff>14817</xdr:rowOff>
    </xdr:to>
    <xdr:sp macro="" textlink="">
      <xdr:nvSpPr>
        <xdr:cNvPr id="73" name="Text Box 9">
          <a:extLst>
            <a:ext uri="{FF2B5EF4-FFF2-40B4-BE49-F238E27FC236}">
              <a16:creationId xmlns:a16="http://schemas.microsoft.com/office/drawing/2014/main" id="{2E648E41-8261-4E2B-A42B-21FD352857E3}"/>
            </a:ext>
          </a:extLst>
        </xdr:cNvPr>
        <xdr:cNvSpPr txBox="1">
          <a:spLocks noChangeArrowheads="1"/>
        </xdr:cNvSpPr>
      </xdr:nvSpPr>
      <xdr:spPr bwMode="auto">
        <a:xfrm>
          <a:off x="14975418" y="42899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35</xdr:col>
      <xdr:colOff>40218</xdr:colOff>
      <xdr:row>11</xdr:row>
      <xdr:rowOff>699030</xdr:rowOff>
    </xdr:from>
    <xdr:to>
      <xdr:col>35</xdr:col>
      <xdr:colOff>487893</xdr:colOff>
      <xdr:row>12</xdr:row>
      <xdr:rowOff>14817</xdr:rowOff>
    </xdr:to>
    <xdr:sp macro="" textlink="">
      <xdr:nvSpPr>
        <xdr:cNvPr id="74" name="Text Box 9">
          <a:extLst>
            <a:ext uri="{FF2B5EF4-FFF2-40B4-BE49-F238E27FC236}">
              <a16:creationId xmlns:a16="http://schemas.microsoft.com/office/drawing/2014/main" id="{E20E1081-55ED-4F4C-A43A-7BA4FBEC5468}"/>
            </a:ext>
          </a:extLst>
        </xdr:cNvPr>
        <xdr:cNvSpPr txBox="1">
          <a:spLocks noChangeArrowheads="1"/>
        </xdr:cNvSpPr>
      </xdr:nvSpPr>
      <xdr:spPr bwMode="auto">
        <a:xfrm>
          <a:off x="14975418" y="42899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35</xdr:col>
      <xdr:colOff>40218</xdr:colOff>
      <xdr:row>14</xdr:row>
      <xdr:rowOff>699030</xdr:rowOff>
    </xdr:from>
    <xdr:to>
      <xdr:col>35</xdr:col>
      <xdr:colOff>487893</xdr:colOff>
      <xdr:row>15</xdr:row>
      <xdr:rowOff>14817</xdr:rowOff>
    </xdr:to>
    <xdr:sp macro="" textlink="">
      <xdr:nvSpPr>
        <xdr:cNvPr id="75" name="Text Box 9">
          <a:extLst>
            <a:ext uri="{FF2B5EF4-FFF2-40B4-BE49-F238E27FC236}">
              <a16:creationId xmlns:a16="http://schemas.microsoft.com/office/drawing/2014/main" id="{4010AF95-0930-4C4D-B83E-714517BA365D}"/>
            </a:ext>
          </a:extLst>
        </xdr:cNvPr>
        <xdr:cNvSpPr txBox="1">
          <a:spLocks noChangeArrowheads="1"/>
        </xdr:cNvSpPr>
      </xdr:nvSpPr>
      <xdr:spPr bwMode="auto">
        <a:xfrm>
          <a:off x="14975418" y="53186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35</xdr:col>
      <xdr:colOff>40218</xdr:colOff>
      <xdr:row>14</xdr:row>
      <xdr:rowOff>699030</xdr:rowOff>
    </xdr:from>
    <xdr:to>
      <xdr:col>35</xdr:col>
      <xdr:colOff>487893</xdr:colOff>
      <xdr:row>15</xdr:row>
      <xdr:rowOff>14817</xdr:rowOff>
    </xdr:to>
    <xdr:sp macro="" textlink="">
      <xdr:nvSpPr>
        <xdr:cNvPr id="76" name="Text Box 9">
          <a:extLst>
            <a:ext uri="{FF2B5EF4-FFF2-40B4-BE49-F238E27FC236}">
              <a16:creationId xmlns:a16="http://schemas.microsoft.com/office/drawing/2014/main" id="{7ABBB5D7-82CA-4C8C-BF84-BBFBC27C3623}"/>
            </a:ext>
          </a:extLst>
        </xdr:cNvPr>
        <xdr:cNvSpPr txBox="1">
          <a:spLocks noChangeArrowheads="1"/>
        </xdr:cNvSpPr>
      </xdr:nvSpPr>
      <xdr:spPr bwMode="auto">
        <a:xfrm>
          <a:off x="14975418" y="53186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35</xdr:col>
      <xdr:colOff>40218</xdr:colOff>
      <xdr:row>17</xdr:row>
      <xdr:rowOff>699030</xdr:rowOff>
    </xdr:from>
    <xdr:to>
      <xdr:col>35</xdr:col>
      <xdr:colOff>487893</xdr:colOff>
      <xdr:row>18</xdr:row>
      <xdr:rowOff>14817</xdr:rowOff>
    </xdr:to>
    <xdr:sp macro="" textlink="">
      <xdr:nvSpPr>
        <xdr:cNvPr id="77" name="Text Box 9">
          <a:extLst>
            <a:ext uri="{FF2B5EF4-FFF2-40B4-BE49-F238E27FC236}">
              <a16:creationId xmlns:a16="http://schemas.microsoft.com/office/drawing/2014/main" id="{98625D08-C6E3-4562-8B3D-E96CA524E2DD}"/>
            </a:ext>
          </a:extLst>
        </xdr:cNvPr>
        <xdr:cNvSpPr txBox="1">
          <a:spLocks noChangeArrowheads="1"/>
        </xdr:cNvSpPr>
      </xdr:nvSpPr>
      <xdr:spPr bwMode="auto">
        <a:xfrm>
          <a:off x="14975418" y="53186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35</xdr:col>
      <xdr:colOff>40218</xdr:colOff>
      <xdr:row>17</xdr:row>
      <xdr:rowOff>699030</xdr:rowOff>
    </xdr:from>
    <xdr:to>
      <xdr:col>35</xdr:col>
      <xdr:colOff>487893</xdr:colOff>
      <xdr:row>18</xdr:row>
      <xdr:rowOff>14817</xdr:rowOff>
    </xdr:to>
    <xdr:sp macro="" textlink="">
      <xdr:nvSpPr>
        <xdr:cNvPr id="78" name="Text Box 9">
          <a:extLst>
            <a:ext uri="{FF2B5EF4-FFF2-40B4-BE49-F238E27FC236}">
              <a16:creationId xmlns:a16="http://schemas.microsoft.com/office/drawing/2014/main" id="{B1182B09-6D11-49A9-BF51-46BA997D0C8F}"/>
            </a:ext>
          </a:extLst>
        </xdr:cNvPr>
        <xdr:cNvSpPr txBox="1">
          <a:spLocks noChangeArrowheads="1"/>
        </xdr:cNvSpPr>
      </xdr:nvSpPr>
      <xdr:spPr bwMode="auto">
        <a:xfrm>
          <a:off x="14975418" y="53186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35</xdr:col>
      <xdr:colOff>40218</xdr:colOff>
      <xdr:row>20</xdr:row>
      <xdr:rowOff>699030</xdr:rowOff>
    </xdr:from>
    <xdr:to>
      <xdr:col>35</xdr:col>
      <xdr:colOff>487893</xdr:colOff>
      <xdr:row>21</xdr:row>
      <xdr:rowOff>14817</xdr:rowOff>
    </xdr:to>
    <xdr:sp macro="" textlink="">
      <xdr:nvSpPr>
        <xdr:cNvPr id="79" name="Text Box 9">
          <a:extLst>
            <a:ext uri="{FF2B5EF4-FFF2-40B4-BE49-F238E27FC236}">
              <a16:creationId xmlns:a16="http://schemas.microsoft.com/office/drawing/2014/main" id="{D914E7F3-C72F-4BC0-A406-71B3D0816139}"/>
            </a:ext>
          </a:extLst>
        </xdr:cNvPr>
        <xdr:cNvSpPr txBox="1">
          <a:spLocks noChangeArrowheads="1"/>
        </xdr:cNvSpPr>
      </xdr:nvSpPr>
      <xdr:spPr bwMode="auto">
        <a:xfrm>
          <a:off x="14975418" y="53186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35</xdr:col>
      <xdr:colOff>40218</xdr:colOff>
      <xdr:row>20</xdr:row>
      <xdr:rowOff>699030</xdr:rowOff>
    </xdr:from>
    <xdr:to>
      <xdr:col>35</xdr:col>
      <xdr:colOff>487893</xdr:colOff>
      <xdr:row>21</xdr:row>
      <xdr:rowOff>14817</xdr:rowOff>
    </xdr:to>
    <xdr:sp macro="" textlink="">
      <xdr:nvSpPr>
        <xdr:cNvPr id="80" name="Text Box 9">
          <a:extLst>
            <a:ext uri="{FF2B5EF4-FFF2-40B4-BE49-F238E27FC236}">
              <a16:creationId xmlns:a16="http://schemas.microsoft.com/office/drawing/2014/main" id="{E2B0490C-F66C-4537-AE2D-13BB5E4ACA57}"/>
            </a:ext>
          </a:extLst>
        </xdr:cNvPr>
        <xdr:cNvSpPr txBox="1">
          <a:spLocks noChangeArrowheads="1"/>
        </xdr:cNvSpPr>
      </xdr:nvSpPr>
      <xdr:spPr bwMode="auto">
        <a:xfrm>
          <a:off x="14975418" y="53186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35</xdr:col>
      <xdr:colOff>40218</xdr:colOff>
      <xdr:row>23</xdr:row>
      <xdr:rowOff>699030</xdr:rowOff>
    </xdr:from>
    <xdr:to>
      <xdr:col>35</xdr:col>
      <xdr:colOff>487893</xdr:colOff>
      <xdr:row>24</xdr:row>
      <xdr:rowOff>14817</xdr:rowOff>
    </xdr:to>
    <xdr:sp macro="" textlink="">
      <xdr:nvSpPr>
        <xdr:cNvPr id="81" name="Text Box 9">
          <a:extLst>
            <a:ext uri="{FF2B5EF4-FFF2-40B4-BE49-F238E27FC236}">
              <a16:creationId xmlns:a16="http://schemas.microsoft.com/office/drawing/2014/main" id="{68165E3B-A6C7-40A3-932B-178E7F6CA706}"/>
            </a:ext>
          </a:extLst>
        </xdr:cNvPr>
        <xdr:cNvSpPr txBox="1">
          <a:spLocks noChangeArrowheads="1"/>
        </xdr:cNvSpPr>
      </xdr:nvSpPr>
      <xdr:spPr bwMode="auto">
        <a:xfrm>
          <a:off x="14975418" y="53186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35</xdr:col>
      <xdr:colOff>40218</xdr:colOff>
      <xdr:row>23</xdr:row>
      <xdr:rowOff>699030</xdr:rowOff>
    </xdr:from>
    <xdr:to>
      <xdr:col>35</xdr:col>
      <xdr:colOff>487893</xdr:colOff>
      <xdr:row>24</xdr:row>
      <xdr:rowOff>14817</xdr:rowOff>
    </xdr:to>
    <xdr:sp macro="" textlink="">
      <xdr:nvSpPr>
        <xdr:cNvPr id="82" name="Text Box 9">
          <a:extLst>
            <a:ext uri="{FF2B5EF4-FFF2-40B4-BE49-F238E27FC236}">
              <a16:creationId xmlns:a16="http://schemas.microsoft.com/office/drawing/2014/main" id="{C9EEAF13-91D8-4DDF-AE8C-BD09E650EDDC}"/>
            </a:ext>
          </a:extLst>
        </xdr:cNvPr>
        <xdr:cNvSpPr txBox="1">
          <a:spLocks noChangeArrowheads="1"/>
        </xdr:cNvSpPr>
      </xdr:nvSpPr>
      <xdr:spPr bwMode="auto">
        <a:xfrm>
          <a:off x="14975418" y="53186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35</xdr:col>
      <xdr:colOff>40218</xdr:colOff>
      <xdr:row>26</xdr:row>
      <xdr:rowOff>699030</xdr:rowOff>
    </xdr:from>
    <xdr:to>
      <xdr:col>35</xdr:col>
      <xdr:colOff>487893</xdr:colOff>
      <xdr:row>27</xdr:row>
      <xdr:rowOff>14817</xdr:rowOff>
    </xdr:to>
    <xdr:sp macro="" textlink="">
      <xdr:nvSpPr>
        <xdr:cNvPr id="83" name="Text Box 9">
          <a:extLst>
            <a:ext uri="{FF2B5EF4-FFF2-40B4-BE49-F238E27FC236}">
              <a16:creationId xmlns:a16="http://schemas.microsoft.com/office/drawing/2014/main" id="{AE862296-7189-42AA-A01A-47B51832EAF7}"/>
            </a:ext>
          </a:extLst>
        </xdr:cNvPr>
        <xdr:cNvSpPr txBox="1">
          <a:spLocks noChangeArrowheads="1"/>
        </xdr:cNvSpPr>
      </xdr:nvSpPr>
      <xdr:spPr bwMode="auto">
        <a:xfrm>
          <a:off x="14975418" y="53186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35</xdr:col>
      <xdr:colOff>40218</xdr:colOff>
      <xdr:row>26</xdr:row>
      <xdr:rowOff>699030</xdr:rowOff>
    </xdr:from>
    <xdr:to>
      <xdr:col>35</xdr:col>
      <xdr:colOff>487893</xdr:colOff>
      <xdr:row>27</xdr:row>
      <xdr:rowOff>14817</xdr:rowOff>
    </xdr:to>
    <xdr:sp macro="" textlink="">
      <xdr:nvSpPr>
        <xdr:cNvPr id="84" name="Text Box 9">
          <a:extLst>
            <a:ext uri="{FF2B5EF4-FFF2-40B4-BE49-F238E27FC236}">
              <a16:creationId xmlns:a16="http://schemas.microsoft.com/office/drawing/2014/main" id="{6B7B3EFC-69C2-4DA3-95E7-540AFBF761E5}"/>
            </a:ext>
          </a:extLst>
        </xdr:cNvPr>
        <xdr:cNvSpPr txBox="1">
          <a:spLocks noChangeArrowheads="1"/>
        </xdr:cNvSpPr>
      </xdr:nvSpPr>
      <xdr:spPr bwMode="auto">
        <a:xfrm>
          <a:off x="14975418" y="53186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35</xdr:col>
      <xdr:colOff>40218</xdr:colOff>
      <xdr:row>29</xdr:row>
      <xdr:rowOff>699030</xdr:rowOff>
    </xdr:from>
    <xdr:to>
      <xdr:col>35</xdr:col>
      <xdr:colOff>487893</xdr:colOff>
      <xdr:row>30</xdr:row>
      <xdr:rowOff>14817</xdr:rowOff>
    </xdr:to>
    <xdr:sp macro="" textlink="">
      <xdr:nvSpPr>
        <xdr:cNvPr id="85" name="Text Box 9">
          <a:extLst>
            <a:ext uri="{FF2B5EF4-FFF2-40B4-BE49-F238E27FC236}">
              <a16:creationId xmlns:a16="http://schemas.microsoft.com/office/drawing/2014/main" id="{9C1F2701-5BA8-4270-850E-760FCEA0A7F2}"/>
            </a:ext>
          </a:extLst>
        </xdr:cNvPr>
        <xdr:cNvSpPr txBox="1">
          <a:spLocks noChangeArrowheads="1"/>
        </xdr:cNvSpPr>
      </xdr:nvSpPr>
      <xdr:spPr bwMode="auto">
        <a:xfrm>
          <a:off x="14975418" y="53186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35</xdr:col>
      <xdr:colOff>40218</xdr:colOff>
      <xdr:row>29</xdr:row>
      <xdr:rowOff>699030</xdr:rowOff>
    </xdr:from>
    <xdr:to>
      <xdr:col>35</xdr:col>
      <xdr:colOff>487893</xdr:colOff>
      <xdr:row>30</xdr:row>
      <xdr:rowOff>14817</xdr:rowOff>
    </xdr:to>
    <xdr:sp macro="" textlink="">
      <xdr:nvSpPr>
        <xdr:cNvPr id="86" name="Text Box 9">
          <a:extLst>
            <a:ext uri="{FF2B5EF4-FFF2-40B4-BE49-F238E27FC236}">
              <a16:creationId xmlns:a16="http://schemas.microsoft.com/office/drawing/2014/main" id="{894EEB44-3A34-4505-9990-CF01E471B77E}"/>
            </a:ext>
          </a:extLst>
        </xdr:cNvPr>
        <xdr:cNvSpPr txBox="1">
          <a:spLocks noChangeArrowheads="1"/>
        </xdr:cNvSpPr>
      </xdr:nvSpPr>
      <xdr:spPr bwMode="auto">
        <a:xfrm>
          <a:off x="14975418" y="53186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35</xdr:col>
      <xdr:colOff>40218</xdr:colOff>
      <xdr:row>32</xdr:row>
      <xdr:rowOff>699030</xdr:rowOff>
    </xdr:from>
    <xdr:to>
      <xdr:col>35</xdr:col>
      <xdr:colOff>487893</xdr:colOff>
      <xdr:row>33</xdr:row>
      <xdr:rowOff>14817</xdr:rowOff>
    </xdr:to>
    <xdr:sp macro="" textlink="">
      <xdr:nvSpPr>
        <xdr:cNvPr id="87" name="Text Box 9">
          <a:extLst>
            <a:ext uri="{FF2B5EF4-FFF2-40B4-BE49-F238E27FC236}">
              <a16:creationId xmlns:a16="http://schemas.microsoft.com/office/drawing/2014/main" id="{AE335C43-DF28-4DDF-8441-619EF3878B1F}"/>
            </a:ext>
          </a:extLst>
        </xdr:cNvPr>
        <xdr:cNvSpPr txBox="1">
          <a:spLocks noChangeArrowheads="1"/>
        </xdr:cNvSpPr>
      </xdr:nvSpPr>
      <xdr:spPr bwMode="auto">
        <a:xfrm>
          <a:off x="14975418" y="53186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35</xdr:col>
      <xdr:colOff>40218</xdr:colOff>
      <xdr:row>32</xdr:row>
      <xdr:rowOff>699030</xdr:rowOff>
    </xdr:from>
    <xdr:to>
      <xdr:col>35</xdr:col>
      <xdr:colOff>487893</xdr:colOff>
      <xdr:row>33</xdr:row>
      <xdr:rowOff>14817</xdr:rowOff>
    </xdr:to>
    <xdr:sp macro="" textlink="">
      <xdr:nvSpPr>
        <xdr:cNvPr id="88" name="Text Box 9">
          <a:extLst>
            <a:ext uri="{FF2B5EF4-FFF2-40B4-BE49-F238E27FC236}">
              <a16:creationId xmlns:a16="http://schemas.microsoft.com/office/drawing/2014/main" id="{5D2ADB61-C7D8-4418-99AB-35134488E4F8}"/>
            </a:ext>
          </a:extLst>
        </xdr:cNvPr>
        <xdr:cNvSpPr txBox="1">
          <a:spLocks noChangeArrowheads="1"/>
        </xdr:cNvSpPr>
      </xdr:nvSpPr>
      <xdr:spPr bwMode="auto">
        <a:xfrm>
          <a:off x="14975418" y="53186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35</xdr:col>
      <xdr:colOff>40218</xdr:colOff>
      <xdr:row>35</xdr:row>
      <xdr:rowOff>699030</xdr:rowOff>
    </xdr:from>
    <xdr:to>
      <xdr:col>35</xdr:col>
      <xdr:colOff>487893</xdr:colOff>
      <xdr:row>36</xdr:row>
      <xdr:rowOff>14817</xdr:rowOff>
    </xdr:to>
    <xdr:sp macro="" textlink="">
      <xdr:nvSpPr>
        <xdr:cNvPr id="89" name="Text Box 9">
          <a:extLst>
            <a:ext uri="{FF2B5EF4-FFF2-40B4-BE49-F238E27FC236}">
              <a16:creationId xmlns:a16="http://schemas.microsoft.com/office/drawing/2014/main" id="{4E3657E6-6B1F-4E9B-B63C-3FAED3B63BC3}"/>
            </a:ext>
          </a:extLst>
        </xdr:cNvPr>
        <xdr:cNvSpPr txBox="1">
          <a:spLocks noChangeArrowheads="1"/>
        </xdr:cNvSpPr>
      </xdr:nvSpPr>
      <xdr:spPr bwMode="auto">
        <a:xfrm>
          <a:off x="14975418" y="53186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35</xdr:col>
      <xdr:colOff>40218</xdr:colOff>
      <xdr:row>35</xdr:row>
      <xdr:rowOff>699030</xdr:rowOff>
    </xdr:from>
    <xdr:to>
      <xdr:col>35</xdr:col>
      <xdr:colOff>487893</xdr:colOff>
      <xdr:row>36</xdr:row>
      <xdr:rowOff>14817</xdr:rowOff>
    </xdr:to>
    <xdr:sp macro="" textlink="">
      <xdr:nvSpPr>
        <xdr:cNvPr id="90" name="Text Box 9">
          <a:extLst>
            <a:ext uri="{FF2B5EF4-FFF2-40B4-BE49-F238E27FC236}">
              <a16:creationId xmlns:a16="http://schemas.microsoft.com/office/drawing/2014/main" id="{04431948-5876-4D9D-B508-30E276EF8E41}"/>
            </a:ext>
          </a:extLst>
        </xdr:cNvPr>
        <xdr:cNvSpPr txBox="1">
          <a:spLocks noChangeArrowheads="1"/>
        </xdr:cNvSpPr>
      </xdr:nvSpPr>
      <xdr:spPr bwMode="auto">
        <a:xfrm>
          <a:off x="14975418" y="53186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35</xdr:col>
      <xdr:colOff>40218</xdr:colOff>
      <xdr:row>38</xdr:row>
      <xdr:rowOff>699030</xdr:rowOff>
    </xdr:from>
    <xdr:to>
      <xdr:col>35</xdr:col>
      <xdr:colOff>487893</xdr:colOff>
      <xdr:row>39</xdr:row>
      <xdr:rowOff>14817</xdr:rowOff>
    </xdr:to>
    <xdr:sp macro="" textlink="">
      <xdr:nvSpPr>
        <xdr:cNvPr id="91" name="Text Box 9">
          <a:extLst>
            <a:ext uri="{FF2B5EF4-FFF2-40B4-BE49-F238E27FC236}">
              <a16:creationId xmlns:a16="http://schemas.microsoft.com/office/drawing/2014/main" id="{E063F8F2-7B78-402D-981E-9001252A969F}"/>
            </a:ext>
          </a:extLst>
        </xdr:cNvPr>
        <xdr:cNvSpPr txBox="1">
          <a:spLocks noChangeArrowheads="1"/>
        </xdr:cNvSpPr>
      </xdr:nvSpPr>
      <xdr:spPr bwMode="auto">
        <a:xfrm>
          <a:off x="14975418" y="53186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35</xdr:col>
      <xdr:colOff>40218</xdr:colOff>
      <xdr:row>38</xdr:row>
      <xdr:rowOff>699030</xdr:rowOff>
    </xdr:from>
    <xdr:to>
      <xdr:col>35</xdr:col>
      <xdr:colOff>487893</xdr:colOff>
      <xdr:row>39</xdr:row>
      <xdr:rowOff>14817</xdr:rowOff>
    </xdr:to>
    <xdr:sp macro="" textlink="">
      <xdr:nvSpPr>
        <xdr:cNvPr id="92" name="Text Box 9">
          <a:extLst>
            <a:ext uri="{FF2B5EF4-FFF2-40B4-BE49-F238E27FC236}">
              <a16:creationId xmlns:a16="http://schemas.microsoft.com/office/drawing/2014/main" id="{E90F6512-386A-4E76-A458-0B1708787E18}"/>
            </a:ext>
          </a:extLst>
        </xdr:cNvPr>
        <xdr:cNvSpPr txBox="1">
          <a:spLocks noChangeArrowheads="1"/>
        </xdr:cNvSpPr>
      </xdr:nvSpPr>
      <xdr:spPr bwMode="auto">
        <a:xfrm>
          <a:off x="14975418" y="53186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51</xdr:col>
      <xdr:colOff>318028</xdr:colOff>
      <xdr:row>5</xdr:row>
      <xdr:rowOff>666751</xdr:rowOff>
    </xdr:from>
    <xdr:to>
      <xdr:col>53</xdr:col>
      <xdr:colOff>316707</xdr:colOff>
      <xdr:row>5</xdr:row>
      <xdr:rowOff>911226</xdr:rowOff>
    </xdr:to>
    <xdr:sp macro="" textlink="">
      <xdr:nvSpPr>
        <xdr:cNvPr id="94" name="Text Box 9">
          <a:extLst>
            <a:ext uri="{FF2B5EF4-FFF2-40B4-BE49-F238E27FC236}">
              <a16:creationId xmlns:a16="http://schemas.microsoft.com/office/drawing/2014/main" id="{6D5D0049-BB1C-434B-9F32-2DD0E0916141}"/>
            </a:ext>
          </a:extLst>
        </xdr:cNvPr>
        <xdr:cNvSpPr txBox="1">
          <a:spLocks noChangeArrowheads="1"/>
        </xdr:cNvSpPr>
      </xdr:nvSpPr>
      <xdr:spPr bwMode="auto">
        <a:xfrm>
          <a:off x="30036028" y="3324226"/>
          <a:ext cx="1198829" cy="244475"/>
        </a:xfrm>
        <a:prstGeom prst="rect">
          <a:avLst/>
        </a:prstGeom>
        <a:noFill/>
        <a:ln>
          <a:noFill/>
        </a:ln>
      </xdr:spPr>
      <xdr:txBody>
        <a:bodyPr vertOverflow="clip" wrap="square" lIns="36576" tIns="18288" rIns="36576" bIns="0" anchor="t" upright="1"/>
        <a:lstStyle/>
        <a:p>
          <a:pPr algn="ctr" rtl="0">
            <a:defRPr sz="1000"/>
          </a:pPr>
          <a:r>
            <a:rPr lang="ja-JP" altLang="ja-JP" sz="1000" b="1" i="0" baseline="0">
              <a:effectLst/>
              <a:latin typeface="+mn-lt"/>
              <a:ea typeface="+mn-ea"/>
              <a:cs typeface="+mn-cs"/>
            </a:rPr>
            <a:t>⑲</a:t>
          </a:r>
          <a:endParaRPr lang="ja-JP" altLang="en-US"/>
        </a:p>
      </xdr:txBody>
    </xdr:sp>
    <xdr:clientData/>
  </xdr:twoCellAnchor>
  <xdr:twoCellAnchor>
    <xdr:from>
      <xdr:col>38</xdr:col>
      <xdr:colOff>92393</xdr:colOff>
      <xdr:row>5</xdr:row>
      <xdr:rowOff>657701</xdr:rowOff>
    </xdr:from>
    <xdr:to>
      <xdr:col>38</xdr:col>
      <xdr:colOff>647570</xdr:colOff>
      <xdr:row>6</xdr:row>
      <xdr:rowOff>7243</xdr:rowOff>
    </xdr:to>
    <xdr:sp macro="" textlink="">
      <xdr:nvSpPr>
        <xdr:cNvPr id="95" name="Text Box 1">
          <a:extLst>
            <a:ext uri="{FF2B5EF4-FFF2-40B4-BE49-F238E27FC236}">
              <a16:creationId xmlns:a16="http://schemas.microsoft.com/office/drawing/2014/main" id="{388AF724-2052-4824-8B48-F6B0C31D9A28}"/>
            </a:ext>
          </a:extLst>
        </xdr:cNvPr>
        <xdr:cNvSpPr txBox="1">
          <a:spLocks noChangeArrowheads="1"/>
        </xdr:cNvSpPr>
      </xdr:nvSpPr>
      <xdr:spPr bwMode="auto">
        <a:xfrm>
          <a:off x="17808893" y="2943701"/>
          <a:ext cx="555177"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37</xdr:col>
      <xdr:colOff>40218</xdr:colOff>
      <xdr:row>8</xdr:row>
      <xdr:rowOff>699030</xdr:rowOff>
    </xdr:from>
    <xdr:to>
      <xdr:col>37</xdr:col>
      <xdr:colOff>487893</xdr:colOff>
      <xdr:row>9</xdr:row>
      <xdr:rowOff>14817</xdr:rowOff>
    </xdr:to>
    <xdr:sp macro="" textlink="">
      <xdr:nvSpPr>
        <xdr:cNvPr id="93" name="Text Box 9">
          <a:extLst>
            <a:ext uri="{FF2B5EF4-FFF2-40B4-BE49-F238E27FC236}">
              <a16:creationId xmlns:a16="http://schemas.microsoft.com/office/drawing/2014/main" id="{BB23B9A7-ACCD-4A09-956F-FF88423C8A37}"/>
            </a:ext>
          </a:extLst>
        </xdr:cNvPr>
        <xdr:cNvSpPr txBox="1">
          <a:spLocks noChangeArrowheads="1"/>
        </xdr:cNvSpPr>
      </xdr:nvSpPr>
      <xdr:spPr bwMode="auto">
        <a:xfrm>
          <a:off x="15946968" y="30231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37</xdr:col>
      <xdr:colOff>40218</xdr:colOff>
      <xdr:row>11</xdr:row>
      <xdr:rowOff>699030</xdr:rowOff>
    </xdr:from>
    <xdr:to>
      <xdr:col>37</xdr:col>
      <xdr:colOff>487893</xdr:colOff>
      <xdr:row>12</xdr:row>
      <xdr:rowOff>14817</xdr:rowOff>
    </xdr:to>
    <xdr:sp macro="" textlink="">
      <xdr:nvSpPr>
        <xdr:cNvPr id="97" name="Text Box 9">
          <a:extLst>
            <a:ext uri="{FF2B5EF4-FFF2-40B4-BE49-F238E27FC236}">
              <a16:creationId xmlns:a16="http://schemas.microsoft.com/office/drawing/2014/main" id="{1FB64A0A-3748-4B64-A4EC-B92A93A3276B}"/>
            </a:ext>
          </a:extLst>
        </xdr:cNvPr>
        <xdr:cNvSpPr txBox="1">
          <a:spLocks noChangeArrowheads="1"/>
        </xdr:cNvSpPr>
      </xdr:nvSpPr>
      <xdr:spPr bwMode="auto">
        <a:xfrm>
          <a:off x="15946968" y="30231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37</xdr:col>
      <xdr:colOff>40218</xdr:colOff>
      <xdr:row>14</xdr:row>
      <xdr:rowOff>699030</xdr:rowOff>
    </xdr:from>
    <xdr:to>
      <xdr:col>37</xdr:col>
      <xdr:colOff>487893</xdr:colOff>
      <xdr:row>15</xdr:row>
      <xdr:rowOff>14817</xdr:rowOff>
    </xdr:to>
    <xdr:sp macro="" textlink="">
      <xdr:nvSpPr>
        <xdr:cNvPr id="98" name="Text Box 9">
          <a:extLst>
            <a:ext uri="{FF2B5EF4-FFF2-40B4-BE49-F238E27FC236}">
              <a16:creationId xmlns:a16="http://schemas.microsoft.com/office/drawing/2014/main" id="{C8F56868-454E-4D0A-BE10-16F92A53EFA4}"/>
            </a:ext>
          </a:extLst>
        </xdr:cNvPr>
        <xdr:cNvSpPr txBox="1">
          <a:spLocks noChangeArrowheads="1"/>
        </xdr:cNvSpPr>
      </xdr:nvSpPr>
      <xdr:spPr bwMode="auto">
        <a:xfrm>
          <a:off x="15946968" y="30231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37</xdr:col>
      <xdr:colOff>40218</xdr:colOff>
      <xdr:row>17</xdr:row>
      <xdr:rowOff>699030</xdr:rowOff>
    </xdr:from>
    <xdr:to>
      <xdr:col>37</xdr:col>
      <xdr:colOff>487893</xdr:colOff>
      <xdr:row>18</xdr:row>
      <xdr:rowOff>14817</xdr:rowOff>
    </xdr:to>
    <xdr:sp macro="" textlink="">
      <xdr:nvSpPr>
        <xdr:cNvPr id="99" name="Text Box 9">
          <a:extLst>
            <a:ext uri="{FF2B5EF4-FFF2-40B4-BE49-F238E27FC236}">
              <a16:creationId xmlns:a16="http://schemas.microsoft.com/office/drawing/2014/main" id="{85806CFC-F4A6-4539-9C01-BB1CFE19F385}"/>
            </a:ext>
          </a:extLst>
        </xdr:cNvPr>
        <xdr:cNvSpPr txBox="1">
          <a:spLocks noChangeArrowheads="1"/>
        </xdr:cNvSpPr>
      </xdr:nvSpPr>
      <xdr:spPr bwMode="auto">
        <a:xfrm>
          <a:off x="15946968" y="30231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37</xdr:col>
      <xdr:colOff>40218</xdr:colOff>
      <xdr:row>20</xdr:row>
      <xdr:rowOff>699030</xdr:rowOff>
    </xdr:from>
    <xdr:to>
      <xdr:col>37</xdr:col>
      <xdr:colOff>487893</xdr:colOff>
      <xdr:row>21</xdr:row>
      <xdr:rowOff>14817</xdr:rowOff>
    </xdr:to>
    <xdr:sp macro="" textlink="">
      <xdr:nvSpPr>
        <xdr:cNvPr id="100" name="Text Box 9">
          <a:extLst>
            <a:ext uri="{FF2B5EF4-FFF2-40B4-BE49-F238E27FC236}">
              <a16:creationId xmlns:a16="http://schemas.microsoft.com/office/drawing/2014/main" id="{425A7C9A-9B1A-4115-9E1D-398A12E02D18}"/>
            </a:ext>
          </a:extLst>
        </xdr:cNvPr>
        <xdr:cNvSpPr txBox="1">
          <a:spLocks noChangeArrowheads="1"/>
        </xdr:cNvSpPr>
      </xdr:nvSpPr>
      <xdr:spPr bwMode="auto">
        <a:xfrm>
          <a:off x="15946968" y="30231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37</xdr:col>
      <xdr:colOff>40218</xdr:colOff>
      <xdr:row>23</xdr:row>
      <xdr:rowOff>699030</xdr:rowOff>
    </xdr:from>
    <xdr:to>
      <xdr:col>37</xdr:col>
      <xdr:colOff>487893</xdr:colOff>
      <xdr:row>24</xdr:row>
      <xdr:rowOff>14817</xdr:rowOff>
    </xdr:to>
    <xdr:sp macro="" textlink="">
      <xdr:nvSpPr>
        <xdr:cNvPr id="101" name="Text Box 9">
          <a:extLst>
            <a:ext uri="{FF2B5EF4-FFF2-40B4-BE49-F238E27FC236}">
              <a16:creationId xmlns:a16="http://schemas.microsoft.com/office/drawing/2014/main" id="{01AA1A2E-5CA2-489D-BD05-3DF66125DF4F}"/>
            </a:ext>
          </a:extLst>
        </xdr:cNvPr>
        <xdr:cNvSpPr txBox="1">
          <a:spLocks noChangeArrowheads="1"/>
        </xdr:cNvSpPr>
      </xdr:nvSpPr>
      <xdr:spPr bwMode="auto">
        <a:xfrm>
          <a:off x="15946968" y="30231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37</xdr:col>
      <xdr:colOff>40218</xdr:colOff>
      <xdr:row>26</xdr:row>
      <xdr:rowOff>699030</xdr:rowOff>
    </xdr:from>
    <xdr:to>
      <xdr:col>37</xdr:col>
      <xdr:colOff>487893</xdr:colOff>
      <xdr:row>27</xdr:row>
      <xdr:rowOff>14817</xdr:rowOff>
    </xdr:to>
    <xdr:sp macro="" textlink="">
      <xdr:nvSpPr>
        <xdr:cNvPr id="102" name="Text Box 9">
          <a:extLst>
            <a:ext uri="{FF2B5EF4-FFF2-40B4-BE49-F238E27FC236}">
              <a16:creationId xmlns:a16="http://schemas.microsoft.com/office/drawing/2014/main" id="{AEBD1E4D-679A-42F2-AD29-489E5D43DB43}"/>
            </a:ext>
          </a:extLst>
        </xdr:cNvPr>
        <xdr:cNvSpPr txBox="1">
          <a:spLocks noChangeArrowheads="1"/>
        </xdr:cNvSpPr>
      </xdr:nvSpPr>
      <xdr:spPr bwMode="auto">
        <a:xfrm>
          <a:off x="15946968" y="30231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37</xdr:col>
      <xdr:colOff>40218</xdr:colOff>
      <xdr:row>29</xdr:row>
      <xdr:rowOff>699030</xdr:rowOff>
    </xdr:from>
    <xdr:to>
      <xdr:col>37</xdr:col>
      <xdr:colOff>487893</xdr:colOff>
      <xdr:row>30</xdr:row>
      <xdr:rowOff>14817</xdr:rowOff>
    </xdr:to>
    <xdr:sp macro="" textlink="">
      <xdr:nvSpPr>
        <xdr:cNvPr id="103" name="Text Box 9">
          <a:extLst>
            <a:ext uri="{FF2B5EF4-FFF2-40B4-BE49-F238E27FC236}">
              <a16:creationId xmlns:a16="http://schemas.microsoft.com/office/drawing/2014/main" id="{0AC4FE6E-3885-44F5-9AA9-A6586F19617D}"/>
            </a:ext>
          </a:extLst>
        </xdr:cNvPr>
        <xdr:cNvSpPr txBox="1">
          <a:spLocks noChangeArrowheads="1"/>
        </xdr:cNvSpPr>
      </xdr:nvSpPr>
      <xdr:spPr bwMode="auto">
        <a:xfrm>
          <a:off x="15946968" y="30231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37</xdr:col>
      <xdr:colOff>40218</xdr:colOff>
      <xdr:row>32</xdr:row>
      <xdr:rowOff>699030</xdr:rowOff>
    </xdr:from>
    <xdr:to>
      <xdr:col>37</xdr:col>
      <xdr:colOff>487893</xdr:colOff>
      <xdr:row>33</xdr:row>
      <xdr:rowOff>14817</xdr:rowOff>
    </xdr:to>
    <xdr:sp macro="" textlink="">
      <xdr:nvSpPr>
        <xdr:cNvPr id="104" name="Text Box 9">
          <a:extLst>
            <a:ext uri="{FF2B5EF4-FFF2-40B4-BE49-F238E27FC236}">
              <a16:creationId xmlns:a16="http://schemas.microsoft.com/office/drawing/2014/main" id="{518E2269-8FFD-49C8-B123-DE2914FE8D73}"/>
            </a:ext>
          </a:extLst>
        </xdr:cNvPr>
        <xdr:cNvSpPr txBox="1">
          <a:spLocks noChangeArrowheads="1"/>
        </xdr:cNvSpPr>
      </xdr:nvSpPr>
      <xdr:spPr bwMode="auto">
        <a:xfrm>
          <a:off x="15946968" y="30231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37</xdr:col>
      <xdr:colOff>40218</xdr:colOff>
      <xdr:row>35</xdr:row>
      <xdr:rowOff>699030</xdr:rowOff>
    </xdr:from>
    <xdr:to>
      <xdr:col>37</xdr:col>
      <xdr:colOff>487893</xdr:colOff>
      <xdr:row>36</xdr:row>
      <xdr:rowOff>14817</xdr:rowOff>
    </xdr:to>
    <xdr:sp macro="" textlink="">
      <xdr:nvSpPr>
        <xdr:cNvPr id="105" name="Text Box 9">
          <a:extLst>
            <a:ext uri="{FF2B5EF4-FFF2-40B4-BE49-F238E27FC236}">
              <a16:creationId xmlns:a16="http://schemas.microsoft.com/office/drawing/2014/main" id="{1FD92E6B-DDE9-42A8-ACDE-24E2054F4DDB}"/>
            </a:ext>
          </a:extLst>
        </xdr:cNvPr>
        <xdr:cNvSpPr txBox="1">
          <a:spLocks noChangeArrowheads="1"/>
        </xdr:cNvSpPr>
      </xdr:nvSpPr>
      <xdr:spPr bwMode="auto">
        <a:xfrm>
          <a:off x="15946968" y="30231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37</xdr:col>
      <xdr:colOff>40218</xdr:colOff>
      <xdr:row>38</xdr:row>
      <xdr:rowOff>699030</xdr:rowOff>
    </xdr:from>
    <xdr:to>
      <xdr:col>37</xdr:col>
      <xdr:colOff>487893</xdr:colOff>
      <xdr:row>39</xdr:row>
      <xdr:rowOff>14817</xdr:rowOff>
    </xdr:to>
    <xdr:sp macro="" textlink="">
      <xdr:nvSpPr>
        <xdr:cNvPr id="106" name="Text Box 9">
          <a:extLst>
            <a:ext uri="{FF2B5EF4-FFF2-40B4-BE49-F238E27FC236}">
              <a16:creationId xmlns:a16="http://schemas.microsoft.com/office/drawing/2014/main" id="{2F1D2FE3-A864-4DA0-ACE6-8EC0F40C3B8C}"/>
            </a:ext>
          </a:extLst>
        </xdr:cNvPr>
        <xdr:cNvSpPr txBox="1">
          <a:spLocks noChangeArrowheads="1"/>
        </xdr:cNvSpPr>
      </xdr:nvSpPr>
      <xdr:spPr bwMode="auto">
        <a:xfrm>
          <a:off x="15946968" y="30231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37</xdr:col>
      <xdr:colOff>40218</xdr:colOff>
      <xdr:row>8</xdr:row>
      <xdr:rowOff>699030</xdr:rowOff>
    </xdr:from>
    <xdr:to>
      <xdr:col>37</xdr:col>
      <xdr:colOff>487893</xdr:colOff>
      <xdr:row>9</xdr:row>
      <xdr:rowOff>14817</xdr:rowOff>
    </xdr:to>
    <xdr:sp macro="" textlink="">
      <xdr:nvSpPr>
        <xdr:cNvPr id="107" name="Text Box 9">
          <a:extLst>
            <a:ext uri="{FF2B5EF4-FFF2-40B4-BE49-F238E27FC236}">
              <a16:creationId xmlns:a16="http://schemas.microsoft.com/office/drawing/2014/main" id="{E3772DBF-6823-49CE-BA79-DA3C4F497E47}"/>
            </a:ext>
          </a:extLst>
        </xdr:cNvPr>
        <xdr:cNvSpPr txBox="1">
          <a:spLocks noChangeArrowheads="1"/>
        </xdr:cNvSpPr>
      </xdr:nvSpPr>
      <xdr:spPr bwMode="auto">
        <a:xfrm>
          <a:off x="15946968" y="30231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38</xdr:col>
      <xdr:colOff>92393</xdr:colOff>
      <xdr:row>8</xdr:row>
      <xdr:rowOff>657701</xdr:rowOff>
    </xdr:from>
    <xdr:to>
      <xdr:col>38</xdr:col>
      <xdr:colOff>647570</xdr:colOff>
      <xdr:row>9</xdr:row>
      <xdr:rowOff>7243</xdr:rowOff>
    </xdr:to>
    <xdr:sp macro="" textlink="">
      <xdr:nvSpPr>
        <xdr:cNvPr id="108" name="Text Box 1">
          <a:extLst>
            <a:ext uri="{FF2B5EF4-FFF2-40B4-BE49-F238E27FC236}">
              <a16:creationId xmlns:a16="http://schemas.microsoft.com/office/drawing/2014/main" id="{B214CA2E-81A6-421C-97FA-7EEC44D1FDA7}"/>
            </a:ext>
          </a:extLst>
        </xdr:cNvPr>
        <xdr:cNvSpPr txBox="1">
          <a:spLocks noChangeArrowheads="1"/>
        </xdr:cNvSpPr>
      </xdr:nvSpPr>
      <xdr:spPr bwMode="auto">
        <a:xfrm>
          <a:off x="16484918" y="2981801"/>
          <a:ext cx="3932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38</xdr:col>
      <xdr:colOff>92393</xdr:colOff>
      <xdr:row>8</xdr:row>
      <xdr:rowOff>657701</xdr:rowOff>
    </xdr:from>
    <xdr:to>
      <xdr:col>38</xdr:col>
      <xdr:colOff>647570</xdr:colOff>
      <xdr:row>9</xdr:row>
      <xdr:rowOff>7243</xdr:rowOff>
    </xdr:to>
    <xdr:sp macro="" textlink="">
      <xdr:nvSpPr>
        <xdr:cNvPr id="109" name="Text Box 1">
          <a:extLst>
            <a:ext uri="{FF2B5EF4-FFF2-40B4-BE49-F238E27FC236}">
              <a16:creationId xmlns:a16="http://schemas.microsoft.com/office/drawing/2014/main" id="{BF00F1F3-807F-491C-A331-05C96D8509A0}"/>
            </a:ext>
          </a:extLst>
        </xdr:cNvPr>
        <xdr:cNvSpPr txBox="1">
          <a:spLocks noChangeArrowheads="1"/>
        </xdr:cNvSpPr>
      </xdr:nvSpPr>
      <xdr:spPr bwMode="auto">
        <a:xfrm>
          <a:off x="16484918" y="2981801"/>
          <a:ext cx="3932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37</xdr:col>
      <xdr:colOff>40218</xdr:colOff>
      <xdr:row>11</xdr:row>
      <xdr:rowOff>699030</xdr:rowOff>
    </xdr:from>
    <xdr:to>
      <xdr:col>37</xdr:col>
      <xdr:colOff>487893</xdr:colOff>
      <xdr:row>12</xdr:row>
      <xdr:rowOff>14817</xdr:rowOff>
    </xdr:to>
    <xdr:sp macro="" textlink="">
      <xdr:nvSpPr>
        <xdr:cNvPr id="110" name="Text Box 9">
          <a:extLst>
            <a:ext uri="{FF2B5EF4-FFF2-40B4-BE49-F238E27FC236}">
              <a16:creationId xmlns:a16="http://schemas.microsoft.com/office/drawing/2014/main" id="{75A52193-C6A1-4D89-8478-459C665868BF}"/>
            </a:ext>
          </a:extLst>
        </xdr:cNvPr>
        <xdr:cNvSpPr txBox="1">
          <a:spLocks noChangeArrowheads="1"/>
        </xdr:cNvSpPr>
      </xdr:nvSpPr>
      <xdr:spPr bwMode="auto">
        <a:xfrm>
          <a:off x="15946968" y="30231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38</xdr:col>
      <xdr:colOff>92393</xdr:colOff>
      <xdr:row>11</xdr:row>
      <xdr:rowOff>657701</xdr:rowOff>
    </xdr:from>
    <xdr:to>
      <xdr:col>38</xdr:col>
      <xdr:colOff>647570</xdr:colOff>
      <xdr:row>12</xdr:row>
      <xdr:rowOff>7243</xdr:rowOff>
    </xdr:to>
    <xdr:sp macro="" textlink="">
      <xdr:nvSpPr>
        <xdr:cNvPr id="111" name="Text Box 1">
          <a:extLst>
            <a:ext uri="{FF2B5EF4-FFF2-40B4-BE49-F238E27FC236}">
              <a16:creationId xmlns:a16="http://schemas.microsoft.com/office/drawing/2014/main" id="{7C6DE140-03F0-46B8-81C1-176DD5BA35C1}"/>
            </a:ext>
          </a:extLst>
        </xdr:cNvPr>
        <xdr:cNvSpPr txBox="1">
          <a:spLocks noChangeArrowheads="1"/>
        </xdr:cNvSpPr>
      </xdr:nvSpPr>
      <xdr:spPr bwMode="auto">
        <a:xfrm>
          <a:off x="16484918" y="2981801"/>
          <a:ext cx="3932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38</xdr:col>
      <xdr:colOff>92393</xdr:colOff>
      <xdr:row>11</xdr:row>
      <xdr:rowOff>657701</xdr:rowOff>
    </xdr:from>
    <xdr:to>
      <xdr:col>38</xdr:col>
      <xdr:colOff>647570</xdr:colOff>
      <xdr:row>12</xdr:row>
      <xdr:rowOff>7243</xdr:rowOff>
    </xdr:to>
    <xdr:sp macro="" textlink="">
      <xdr:nvSpPr>
        <xdr:cNvPr id="112" name="Text Box 1">
          <a:extLst>
            <a:ext uri="{FF2B5EF4-FFF2-40B4-BE49-F238E27FC236}">
              <a16:creationId xmlns:a16="http://schemas.microsoft.com/office/drawing/2014/main" id="{1059B77A-A378-4201-A54A-8E5BE4D15418}"/>
            </a:ext>
          </a:extLst>
        </xdr:cNvPr>
        <xdr:cNvSpPr txBox="1">
          <a:spLocks noChangeArrowheads="1"/>
        </xdr:cNvSpPr>
      </xdr:nvSpPr>
      <xdr:spPr bwMode="auto">
        <a:xfrm>
          <a:off x="16484918" y="2981801"/>
          <a:ext cx="3932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37</xdr:col>
      <xdr:colOff>40218</xdr:colOff>
      <xdr:row>14</xdr:row>
      <xdr:rowOff>699030</xdr:rowOff>
    </xdr:from>
    <xdr:to>
      <xdr:col>37</xdr:col>
      <xdr:colOff>487893</xdr:colOff>
      <xdr:row>15</xdr:row>
      <xdr:rowOff>14817</xdr:rowOff>
    </xdr:to>
    <xdr:sp macro="" textlink="">
      <xdr:nvSpPr>
        <xdr:cNvPr id="113" name="Text Box 9">
          <a:extLst>
            <a:ext uri="{FF2B5EF4-FFF2-40B4-BE49-F238E27FC236}">
              <a16:creationId xmlns:a16="http://schemas.microsoft.com/office/drawing/2014/main" id="{B0CA6C53-3DF8-4FD0-9E87-7031EEDDA604}"/>
            </a:ext>
          </a:extLst>
        </xdr:cNvPr>
        <xdr:cNvSpPr txBox="1">
          <a:spLocks noChangeArrowheads="1"/>
        </xdr:cNvSpPr>
      </xdr:nvSpPr>
      <xdr:spPr bwMode="auto">
        <a:xfrm>
          <a:off x="15946968" y="30231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38</xdr:col>
      <xdr:colOff>92393</xdr:colOff>
      <xdr:row>14</xdr:row>
      <xdr:rowOff>657701</xdr:rowOff>
    </xdr:from>
    <xdr:to>
      <xdr:col>38</xdr:col>
      <xdr:colOff>647570</xdr:colOff>
      <xdr:row>15</xdr:row>
      <xdr:rowOff>7243</xdr:rowOff>
    </xdr:to>
    <xdr:sp macro="" textlink="">
      <xdr:nvSpPr>
        <xdr:cNvPr id="114" name="Text Box 1">
          <a:extLst>
            <a:ext uri="{FF2B5EF4-FFF2-40B4-BE49-F238E27FC236}">
              <a16:creationId xmlns:a16="http://schemas.microsoft.com/office/drawing/2014/main" id="{6BB24E87-787E-480B-9A00-0263F54CA4E6}"/>
            </a:ext>
          </a:extLst>
        </xdr:cNvPr>
        <xdr:cNvSpPr txBox="1">
          <a:spLocks noChangeArrowheads="1"/>
        </xdr:cNvSpPr>
      </xdr:nvSpPr>
      <xdr:spPr bwMode="auto">
        <a:xfrm>
          <a:off x="16484918" y="2981801"/>
          <a:ext cx="3932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38</xdr:col>
      <xdr:colOff>92393</xdr:colOff>
      <xdr:row>14</xdr:row>
      <xdr:rowOff>657701</xdr:rowOff>
    </xdr:from>
    <xdr:to>
      <xdr:col>38</xdr:col>
      <xdr:colOff>647570</xdr:colOff>
      <xdr:row>15</xdr:row>
      <xdr:rowOff>7243</xdr:rowOff>
    </xdr:to>
    <xdr:sp macro="" textlink="">
      <xdr:nvSpPr>
        <xdr:cNvPr id="115" name="Text Box 1">
          <a:extLst>
            <a:ext uri="{FF2B5EF4-FFF2-40B4-BE49-F238E27FC236}">
              <a16:creationId xmlns:a16="http://schemas.microsoft.com/office/drawing/2014/main" id="{8E0AB932-7BE0-47C0-8051-78E2E42CF510}"/>
            </a:ext>
          </a:extLst>
        </xdr:cNvPr>
        <xdr:cNvSpPr txBox="1">
          <a:spLocks noChangeArrowheads="1"/>
        </xdr:cNvSpPr>
      </xdr:nvSpPr>
      <xdr:spPr bwMode="auto">
        <a:xfrm>
          <a:off x="16484918" y="2981801"/>
          <a:ext cx="3932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37</xdr:col>
      <xdr:colOff>40218</xdr:colOff>
      <xdr:row>17</xdr:row>
      <xdr:rowOff>699030</xdr:rowOff>
    </xdr:from>
    <xdr:to>
      <xdr:col>37</xdr:col>
      <xdr:colOff>487893</xdr:colOff>
      <xdr:row>18</xdr:row>
      <xdr:rowOff>14817</xdr:rowOff>
    </xdr:to>
    <xdr:sp macro="" textlink="">
      <xdr:nvSpPr>
        <xdr:cNvPr id="116" name="Text Box 9">
          <a:extLst>
            <a:ext uri="{FF2B5EF4-FFF2-40B4-BE49-F238E27FC236}">
              <a16:creationId xmlns:a16="http://schemas.microsoft.com/office/drawing/2014/main" id="{6CE2DCE8-1506-4727-920C-5F1261C264E5}"/>
            </a:ext>
          </a:extLst>
        </xdr:cNvPr>
        <xdr:cNvSpPr txBox="1">
          <a:spLocks noChangeArrowheads="1"/>
        </xdr:cNvSpPr>
      </xdr:nvSpPr>
      <xdr:spPr bwMode="auto">
        <a:xfrm>
          <a:off x="15946968" y="3023130"/>
          <a:ext cx="447675"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38</xdr:col>
      <xdr:colOff>92393</xdr:colOff>
      <xdr:row>17</xdr:row>
      <xdr:rowOff>657701</xdr:rowOff>
    </xdr:from>
    <xdr:to>
      <xdr:col>38</xdr:col>
      <xdr:colOff>647570</xdr:colOff>
      <xdr:row>18</xdr:row>
      <xdr:rowOff>7243</xdr:rowOff>
    </xdr:to>
    <xdr:sp macro="" textlink="">
      <xdr:nvSpPr>
        <xdr:cNvPr id="117" name="Text Box 1">
          <a:extLst>
            <a:ext uri="{FF2B5EF4-FFF2-40B4-BE49-F238E27FC236}">
              <a16:creationId xmlns:a16="http://schemas.microsoft.com/office/drawing/2014/main" id="{F1DAB07C-62B0-40E5-B4F4-C0A5261ACD6F}"/>
            </a:ext>
          </a:extLst>
        </xdr:cNvPr>
        <xdr:cNvSpPr txBox="1">
          <a:spLocks noChangeArrowheads="1"/>
        </xdr:cNvSpPr>
      </xdr:nvSpPr>
      <xdr:spPr bwMode="auto">
        <a:xfrm>
          <a:off x="16484918" y="2981801"/>
          <a:ext cx="3932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38</xdr:col>
      <xdr:colOff>92393</xdr:colOff>
      <xdr:row>17</xdr:row>
      <xdr:rowOff>657701</xdr:rowOff>
    </xdr:from>
    <xdr:to>
      <xdr:col>38</xdr:col>
      <xdr:colOff>647570</xdr:colOff>
      <xdr:row>18</xdr:row>
      <xdr:rowOff>7243</xdr:rowOff>
    </xdr:to>
    <xdr:sp macro="" textlink="">
      <xdr:nvSpPr>
        <xdr:cNvPr id="118" name="Text Box 1">
          <a:extLst>
            <a:ext uri="{FF2B5EF4-FFF2-40B4-BE49-F238E27FC236}">
              <a16:creationId xmlns:a16="http://schemas.microsoft.com/office/drawing/2014/main" id="{36A2F7CC-9C0D-47CF-A063-9008612911F2}"/>
            </a:ext>
          </a:extLst>
        </xdr:cNvPr>
        <xdr:cNvSpPr txBox="1">
          <a:spLocks noChangeArrowheads="1"/>
        </xdr:cNvSpPr>
      </xdr:nvSpPr>
      <xdr:spPr bwMode="auto">
        <a:xfrm>
          <a:off x="16484918" y="2981801"/>
          <a:ext cx="3932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37</xdr:col>
      <xdr:colOff>40218</xdr:colOff>
      <xdr:row>20</xdr:row>
      <xdr:rowOff>699030</xdr:rowOff>
    </xdr:from>
    <xdr:to>
      <xdr:col>37</xdr:col>
      <xdr:colOff>487893</xdr:colOff>
      <xdr:row>21</xdr:row>
      <xdr:rowOff>14817</xdr:rowOff>
    </xdr:to>
    <xdr:sp macro="" textlink="">
      <xdr:nvSpPr>
        <xdr:cNvPr id="119" name="Text Box 9">
          <a:extLst>
            <a:ext uri="{FF2B5EF4-FFF2-40B4-BE49-F238E27FC236}">
              <a16:creationId xmlns:a16="http://schemas.microsoft.com/office/drawing/2014/main" id="{924FB9E5-3955-497B-B6D4-9C3BBF544893}"/>
            </a:ext>
          </a:extLst>
        </xdr:cNvPr>
        <xdr:cNvSpPr txBox="1">
          <a:spLocks noChangeArrowheads="1"/>
        </xdr:cNvSpPr>
      </xdr:nvSpPr>
      <xdr:spPr bwMode="auto">
        <a:xfrm>
          <a:off x="15946968" y="73760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37</xdr:col>
      <xdr:colOff>40218</xdr:colOff>
      <xdr:row>20</xdr:row>
      <xdr:rowOff>699030</xdr:rowOff>
    </xdr:from>
    <xdr:to>
      <xdr:col>37</xdr:col>
      <xdr:colOff>487893</xdr:colOff>
      <xdr:row>21</xdr:row>
      <xdr:rowOff>14817</xdr:rowOff>
    </xdr:to>
    <xdr:sp macro="" textlink="">
      <xdr:nvSpPr>
        <xdr:cNvPr id="120" name="Text Box 9">
          <a:extLst>
            <a:ext uri="{FF2B5EF4-FFF2-40B4-BE49-F238E27FC236}">
              <a16:creationId xmlns:a16="http://schemas.microsoft.com/office/drawing/2014/main" id="{1B415EF4-5262-4BC0-BF07-DE56B8CCF2B1}"/>
            </a:ext>
          </a:extLst>
        </xdr:cNvPr>
        <xdr:cNvSpPr txBox="1">
          <a:spLocks noChangeArrowheads="1"/>
        </xdr:cNvSpPr>
      </xdr:nvSpPr>
      <xdr:spPr bwMode="auto">
        <a:xfrm>
          <a:off x="15946968" y="73760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38</xdr:col>
      <xdr:colOff>92393</xdr:colOff>
      <xdr:row>20</xdr:row>
      <xdr:rowOff>657701</xdr:rowOff>
    </xdr:from>
    <xdr:to>
      <xdr:col>38</xdr:col>
      <xdr:colOff>647570</xdr:colOff>
      <xdr:row>21</xdr:row>
      <xdr:rowOff>7243</xdr:rowOff>
    </xdr:to>
    <xdr:sp macro="" textlink="">
      <xdr:nvSpPr>
        <xdr:cNvPr id="121" name="Text Box 1">
          <a:extLst>
            <a:ext uri="{FF2B5EF4-FFF2-40B4-BE49-F238E27FC236}">
              <a16:creationId xmlns:a16="http://schemas.microsoft.com/office/drawing/2014/main" id="{F78AAED6-A039-4ADC-80FB-500B2D2473A2}"/>
            </a:ext>
          </a:extLst>
        </xdr:cNvPr>
        <xdr:cNvSpPr txBox="1">
          <a:spLocks noChangeArrowheads="1"/>
        </xdr:cNvSpPr>
      </xdr:nvSpPr>
      <xdr:spPr bwMode="auto">
        <a:xfrm>
          <a:off x="16484918" y="7372826"/>
          <a:ext cx="393252" cy="6767"/>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38</xdr:col>
      <xdr:colOff>92393</xdr:colOff>
      <xdr:row>20</xdr:row>
      <xdr:rowOff>657701</xdr:rowOff>
    </xdr:from>
    <xdr:to>
      <xdr:col>38</xdr:col>
      <xdr:colOff>647570</xdr:colOff>
      <xdr:row>21</xdr:row>
      <xdr:rowOff>7243</xdr:rowOff>
    </xdr:to>
    <xdr:sp macro="" textlink="">
      <xdr:nvSpPr>
        <xdr:cNvPr id="122" name="Text Box 1">
          <a:extLst>
            <a:ext uri="{FF2B5EF4-FFF2-40B4-BE49-F238E27FC236}">
              <a16:creationId xmlns:a16="http://schemas.microsoft.com/office/drawing/2014/main" id="{E9A73807-4097-4DA0-BE38-40F13A92F7FA}"/>
            </a:ext>
          </a:extLst>
        </xdr:cNvPr>
        <xdr:cNvSpPr txBox="1">
          <a:spLocks noChangeArrowheads="1"/>
        </xdr:cNvSpPr>
      </xdr:nvSpPr>
      <xdr:spPr bwMode="auto">
        <a:xfrm>
          <a:off x="16484918" y="7372826"/>
          <a:ext cx="393252" cy="6767"/>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37</xdr:col>
      <xdr:colOff>40218</xdr:colOff>
      <xdr:row>23</xdr:row>
      <xdr:rowOff>699030</xdr:rowOff>
    </xdr:from>
    <xdr:to>
      <xdr:col>37</xdr:col>
      <xdr:colOff>487893</xdr:colOff>
      <xdr:row>24</xdr:row>
      <xdr:rowOff>14817</xdr:rowOff>
    </xdr:to>
    <xdr:sp macro="" textlink="">
      <xdr:nvSpPr>
        <xdr:cNvPr id="123" name="Text Box 9">
          <a:extLst>
            <a:ext uri="{FF2B5EF4-FFF2-40B4-BE49-F238E27FC236}">
              <a16:creationId xmlns:a16="http://schemas.microsoft.com/office/drawing/2014/main" id="{3F47DAD4-C7BC-4650-96A2-4C42570CB8B4}"/>
            </a:ext>
          </a:extLst>
        </xdr:cNvPr>
        <xdr:cNvSpPr txBox="1">
          <a:spLocks noChangeArrowheads="1"/>
        </xdr:cNvSpPr>
      </xdr:nvSpPr>
      <xdr:spPr bwMode="auto">
        <a:xfrm>
          <a:off x="15946968" y="73760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37</xdr:col>
      <xdr:colOff>40218</xdr:colOff>
      <xdr:row>23</xdr:row>
      <xdr:rowOff>699030</xdr:rowOff>
    </xdr:from>
    <xdr:to>
      <xdr:col>37</xdr:col>
      <xdr:colOff>487893</xdr:colOff>
      <xdr:row>24</xdr:row>
      <xdr:rowOff>14817</xdr:rowOff>
    </xdr:to>
    <xdr:sp macro="" textlink="">
      <xdr:nvSpPr>
        <xdr:cNvPr id="124" name="Text Box 9">
          <a:extLst>
            <a:ext uri="{FF2B5EF4-FFF2-40B4-BE49-F238E27FC236}">
              <a16:creationId xmlns:a16="http://schemas.microsoft.com/office/drawing/2014/main" id="{69399FB4-117B-419D-913D-CC2832ED8FDA}"/>
            </a:ext>
          </a:extLst>
        </xdr:cNvPr>
        <xdr:cNvSpPr txBox="1">
          <a:spLocks noChangeArrowheads="1"/>
        </xdr:cNvSpPr>
      </xdr:nvSpPr>
      <xdr:spPr bwMode="auto">
        <a:xfrm>
          <a:off x="15946968" y="73760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38</xdr:col>
      <xdr:colOff>92393</xdr:colOff>
      <xdr:row>23</xdr:row>
      <xdr:rowOff>657701</xdr:rowOff>
    </xdr:from>
    <xdr:to>
      <xdr:col>38</xdr:col>
      <xdr:colOff>647570</xdr:colOff>
      <xdr:row>24</xdr:row>
      <xdr:rowOff>7243</xdr:rowOff>
    </xdr:to>
    <xdr:sp macro="" textlink="">
      <xdr:nvSpPr>
        <xdr:cNvPr id="125" name="Text Box 1">
          <a:extLst>
            <a:ext uri="{FF2B5EF4-FFF2-40B4-BE49-F238E27FC236}">
              <a16:creationId xmlns:a16="http://schemas.microsoft.com/office/drawing/2014/main" id="{293B3FD7-5866-4B1D-8C28-8B3F4EB14545}"/>
            </a:ext>
          </a:extLst>
        </xdr:cNvPr>
        <xdr:cNvSpPr txBox="1">
          <a:spLocks noChangeArrowheads="1"/>
        </xdr:cNvSpPr>
      </xdr:nvSpPr>
      <xdr:spPr bwMode="auto">
        <a:xfrm>
          <a:off x="16484918" y="7372826"/>
          <a:ext cx="393252" cy="6767"/>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38</xdr:col>
      <xdr:colOff>92393</xdr:colOff>
      <xdr:row>23</xdr:row>
      <xdr:rowOff>657701</xdr:rowOff>
    </xdr:from>
    <xdr:to>
      <xdr:col>38</xdr:col>
      <xdr:colOff>647570</xdr:colOff>
      <xdr:row>24</xdr:row>
      <xdr:rowOff>7243</xdr:rowOff>
    </xdr:to>
    <xdr:sp macro="" textlink="">
      <xdr:nvSpPr>
        <xdr:cNvPr id="126" name="Text Box 1">
          <a:extLst>
            <a:ext uri="{FF2B5EF4-FFF2-40B4-BE49-F238E27FC236}">
              <a16:creationId xmlns:a16="http://schemas.microsoft.com/office/drawing/2014/main" id="{6BC775C3-BA86-446C-B0B1-EB58CDD51152}"/>
            </a:ext>
          </a:extLst>
        </xdr:cNvPr>
        <xdr:cNvSpPr txBox="1">
          <a:spLocks noChangeArrowheads="1"/>
        </xdr:cNvSpPr>
      </xdr:nvSpPr>
      <xdr:spPr bwMode="auto">
        <a:xfrm>
          <a:off x="16484918" y="7372826"/>
          <a:ext cx="393252" cy="6767"/>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37</xdr:col>
      <xdr:colOff>40218</xdr:colOff>
      <xdr:row>26</xdr:row>
      <xdr:rowOff>699030</xdr:rowOff>
    </xdr:from>
    <xdr:to>
      <xdr:col>37</xdr:col>
      <xdr:colOff>487893</xdr:colOff>
      <xdr:row>27</xdr:row>
      <xdr:rowOff>14817</xdr:rowOff>
    </xdr:to>
    <xdr:sp macro="" textlink="">
      <xdr:nvSpPr>
        <xdr:cNvPr id="127" name="Text Box 9">
          <a:extLst>
            <a:ext uri="{FF2B5EF4-FFF2-40B4-BE49-F238E27FC236}">
              <a16:creationId xmlns:a16="http://schemas.microsoft.com/office/drawing/2014/main" id="{98459FE7-3A1B-457D-B09E-74372005A155}"/>
            </a:ext>
          </a:extLst>
        </xdr:cNvPr>
        <xdr:cNvSpPr txBox="1">
          <a:spLocks noChangeArrowheads="1"/>
        </xdr:cNvSpPr>
      </xdr:nvSpPr>
      <xdr:spPr bwMode="auto">
        <a:xfrm>
          <a:off x="15946968" y="73760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37</xdr:col>
      <xdr:colOff>40218</xdr:colOff>
      <xdr:row>26</xdr:row>
      <xdr:rowOff>699030</xdr:rowOff>
    </xdr:from>
    <xdr:to>
      <xdr:col>37</xdr:col>
      <xdr:colOff>487893</xdr:colOff>
      <xdr:row>27</xdr:row>
      <xdr:rowOff>14817</xdr:rowOff>
    </xdr:to>
    <xdr:sp macro="" textlink="">
      <xdr:nvSpPr>
        <xdr:cNvPr id="128" name="Text Box 9">
          <a:extLst>
            <a:ext uri="{FF2B5EF4-FFF2-40B4-BE49-F238E27FC236}">
              <a16:creationId xmlns:a16="http://schemas.microsoft.com/office/drawing/2014/main" id="{FFB84BD3-62CF-4F75-8C20-632D3E207896}"/>
            </a:ext>
          </a:extLst>
        </xdr:cNvPr>
        <xdr:cNvSpPr txBox="1">
          <a:spLocks noChangeArrowheads="1"/>
        </xdr:cNvSpPr>
      </xdr:nvSpPr>
      <xdr:spPr bwMode="auto">
        <a:xfrm>
          <a:off x="15946968" y="73760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38</xdr:col>
      <xdr:colOff>92393</xdr:colOff>
      <xdr:row>26</xdr:row>
      <xdr:rowOff>657701</xdr:rowOff>
    </xdr:from>
    <xdr:to>
      <xdr:col>38</xdr:col>
      <xdr:colOff>647570</xdr:colOff>
      <xdr:row>27</xdr:row>
      <xdr:rowOff>7243</xdr:rowOff>
    </xdr:to>
    <xdr:sp macro="" textlink="">
      <xdr:nvSpPr>
        <xdr:cNvPr id="129" name="Text Box 1">
          <a:extLst>
            <a:ext uri="{FF2B5EF4-FFF2-40B4-BE49-F238E27FC236}">
              <a16:creationId xmlns:a16="http://schemas.microsoft.com/office/drawing/2014/main" id="{5CC606D7-482E-41A6-86A9-74FEF6D15611}"/>
            </a:ext>
          </a:extLst>
        </xdr:cNvPr>
        <xdr:cNvSpPr txBox="1">
          <a:spLocks noChangeArrowheads="1"/>
        </xdr:cNvSpPr>
      </xdr:nvSpPr>
      <xdr:spPr bwMode="auto">
        <a:xfrm>
          <a:off x="16484918" y="7372826"/>
          <a:ext cx="393252" cy="6767"/>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38</xdr:col>
      <xdr:colOff>92393</xdr:colOff>
      <xdr:row>26</xdr:row>
      <xdr:rowOff>657701</xdr:rowOff>
    </xdr:from>
    <xdr:to>
      <xdr:col>38</xdr:col>
      <xdr:colOff>647570</xdr:colOff>
      <xdr:row>27</xdr:row>
      <xdr:rowOff>7243</xdr:rowOff>
    </xdr:to>
    <xdr:sp macro="" textlink="">
      <xdr:nvSpPr>
        <xdr:cNvPr id="130" name="Text Box 1">
          <a:extLst>
            <a:ext uri="{FF2B5EF4-FFF2-40B4-BE49-F238E27FC236}">
              <a16:creationId xmlns:a16="http://schemas.microsoft.com/office/drawing/2014/main" id="{FE0714C3-E015-4B79-A62D-37318112422E}"/>
            </a:ext>
          </a:extLst>
        </xdr:cNvPr>
        <xdr:cNvSpPr txBox="1">
          <a:spLocks noChangeArrowheads="1"/>
        </xdr:cNvSpPr>
      </xdr:nvSpPr>
      <xdr:spPr bwMode="auto">
        <a:xfrm>
          <a:off x="16484918" y="7372826"/>
          <a:ext cx="393252" cy="6767"/>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37</xdr:col>
      <xdr:colOff>40218</xdr:colOff>
      <xdr:row>29</xdr:row>
      <xdr:rowOff>699030</xdr:rowOff>
    </xdr:from>
    <xdr:to>
      <xdr:col>37</xdr:col>
      <xdr:colOff>487893</xdr:colOff>
      <xdr:row>30</xdr:row>
      <xdr:rowOff>14817</xdr:rowOff>
    </xdr:to>
    <xdr:sp macro="" textlink="">
      <xdr:nvSpPr>
        <xdr:cNvPr id="131" name="Text Box 9">
          <a:extLst>
            <a:ext uri="{FF2B5EF4-FFF2-40B4-BE49-F238E27FC236}">
              <a16:creationId xmlns:a16="http://schemas.microsoft.com/office/drawing/2014/main" id="{044C0178-A7EE-41C7-863A-B0CE5B3CC0A1}"/>
            </a:ext>
          </a:extLst>
        </xdr:cNvPr>
        <xdr:cNvSpPr txBox="1">
          <a:spLocks noChangeArrowheads="1"/>
        </xdr:cNvSpPr>
      </xdr:nvSpPr>
      <xdr:spPr bwMode="auto">
        <a:xfrm>
          <a:off x="15946968" y="73760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37</xdr:col>
      <xdr:colOff>40218</xdr:colOff>
      <xdr:row>29</xdr:row>
      <xdr:rowOff>699030</xdr:rowOff>
    </xdr:from>
    <xdr:to>
      <xdr:col>37</xdr:col>
      <xdr:colOff>487893</xdr:colOff>
      <xdr:row>30</xdr:row>
      <xdr:rowOff>14817</xdr:rowOff>
    </xdr:to>
    <xdr:sp macro="" textlink="">
      <xdr:nvSpPr>
        <xdr:cNvPr id="132" name="Text Box 9">
          <a:extLst>
            <a:ext uri="{FF2B5EF4-FFF2-40B4-BE49-F238E27FC236}">
              <a16:creationId xmlns:a16="http://schemas.microsoft.com/office/drawing/2014/main" id="{F12DC18A-7FFF-4047-ACCB-5A047CDB8EE4}"/>
            </a:ext>
          </a:extLst>
        </xdr:cNvPr>
        <xdr:cNvSpPr txBox="1">
          <a:spLocks noChangeArrowheads="1"/>
        </xdr:cNvSpPr>
      </xdr:nvSpPr>
      <xdr:spPr bwMode="auto">
        <a:xfrm>
          <a:off x="15946968" y="73760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38</xdr:col>
      <xdr:colOff>92393</xdr:colOff>
      <xdr:row>29</xdr:row>
      <xdr:rowOff>657701</xdr:rowOff>
    </xdr:from>
    <xdr:to>
      <xdr:col>38</xdr:col>
      <xdr:colOff>647570</xdr:colOff>
      <xdr:row>30</xdr:row>
      <xdr:rowOff>7243</xdr:rowOff>
    </xdr:to>
    <xdr:sp macro="" textlink="">
      <xdr:nvSpPr>
        <xdr:cNvPr id="133" name="Text Box 1">
          <a:extLst>
            <a:ext uri="{FF2B5EF4-FFF2-40B4-BE49-F238E27FC236}">
              <a16:creationId xmlns:a16="http://schemas.microsoft.com/office/drawing/2014/main" id="{98653703-F8DA-4DCD-9436-5F8E472E131B}"/>
            </a:ext>
          </a:extLst>
        </xdr:cNvPr>
        <xdr:cNvSpPr txBox="1">
          <a:spLocks noChangeArrowheads="1"/>
        </xdr:cNvSpPr>
      </xdr:nvSpPr>
      <xdr:spPr bwMode="auto">
        <a:xfrm>
          <a:off x="16484918" y="7372826"/>
          <a:ext cx="393252" cy="6767"/>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38</xdr:col>
      <xdr:colOff>92393</xdr:colOff>
      <xdr:row>29</xdr:row>
      <xdr:rowOff>657701</xdr:rowOff>
    </xdr:from>
    <xdr:to>
      <xdr:col>38</xdr:col>
      <xdr:colOff>647570</xdr:colOff>
      <xdr:row>30</xdr:row>
      <xdr:rowOff>7243</xdr:rowOff>
    </xdr:to>
    <xdr:sp macro="" textlink="">
      <xdr:nvSpPr>
        <xdr:cNvPr id="134" name="Text Box 1">
          <a:extLst>
            <a:ext uri="{FF2B5EF4-FFF2-40B4-BE49-F238E27FC236}">
              <a16:creationId xmlns:a16="http://schemas.microsoft.com/office/drawing/2014/main" id="{3F207287-8B96-40D7-9B5D-4551CEC67482}"/>
            </a:ext>
          </a:extLst>
        </xdr:cNvPr>
        <xdr:cNvSpPr txBox="1">
          <a:spLocks noChangeArrowheads="1"/>
        </xdr:cNvSpPr>
      </xdr:nvSpPr>
      <xdr:spPr bwMode="auto">
        <a:xfrm>
          <a:off x="16484918" y="7372826"/>
          <a:ext cx="393252" cy="6767"/>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37</xdr:col>
      <xdr:colOff>40218</xdr:colOff>
      <xdr:row>32</xdr:row>
      <xdr:rowOff>699030</xdr:rowOff>
    </xdr:from>
    <xdr:to>
      <xdr:col>37</xdr:col>
      <xdr:colOff>487893</xdr:colOff>
      <xdr:row>33</xdr:row>
      <xdr:rowOff>14817</xdr:rowOff>
    </xdr:to>
    <xdr:sp macro="" textlink="">
      <xdr:nvSpPr>
        <xdr:cNvPr id="135" name="Text Box 9">
          <a:extLst>
            <a:ext uri="{FF2B5EF4-FFF2-40B4-BE49-F238E27FC236}">
              <a16:creationId xmlns:a16="http://schemas.microsoft.com/office/drawing/2014/main" id="{2ED9EB9C-BC8E-4C62-A231-ECB65E77FB6C}"/>
            </a:ext>
          </a:extLst>
        </xdr:cNvPr>
        <xdr:cNvSpPr txBox="1">
          <a:spLocks noChangeArrowheads="1"/>
        </xdr:cNvSpPr>
      </xdr:nvSpPr>
      <xdr:spPr bwMode="auto">
        <a:xfrm>
          <a:off x="15946968" y="73760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37</xdr:col>
      <xdr:colOff>40218</xdr:colOff>
      <xdr:row>32</xdr:row>
      <xdr:rowOff>699030</xdr:rowOff>
    </xdr:from>
    <xdr:to>
      <xdr:col>37</xdr:col>
      <xdr:colOff>487893</xdr:colOff>
      <xdr:row>33</xdr:row>
      <xdr:rowOff>14817</xdr:rowOff>
    </xdr:to>
    <xdr:sp macro="" textlink="">
      <xdr:nvSpPr>
        <xdr:cNvPr id="136" name="Text Box 9">
          <a:extLst>
            <a:ext uri="{FF2B5EF4-FFF2-40B4-BE49-F238E27FC236}">
              <a16:creationId xmlns:a16="http://schemas.microsoft.com/office/drawing/2014/main" id="{C036CB50-C892-4BAA-834F-BEA1B04D7A12}"/>
            </a:ext>
          </a:extLst>
        </xdr:cNvPr>
        <xdr:cNvSpPr txBox="1">
          <a:spLocks noChangeArrowheads="1"/>
        </xdr:cNvSpPr>
      </xdr:nvSpPr>
      <xdr:spPr bwMode="auto">
        <a:xfrm>
          <a:off x="15946968" y="73760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38</xdr:col>
      <xdr:colOff>92393</xdr:colOff>
      <xdr:row>32</xdr:row>
      <xdr:rowOff>657701</xdr:rowOff>
    </xdr:from>
    <xdr:to>
      <xdr:col>38</xdr:col>
      <xdr:colOff>647570</xdr:colOff>
      <xdr:row>33</xdr:row>
      <xdr:rowOff>7243</xdr:rowOff>
    </xdr:to>
    <xdr:sp macro="" textlink="">
      <xdr:nvSpPr>
        <xdr:cNvPr id="137" name="Text Box 1">
          <a:extLst>
            <a:ext uri="{FF2B5EF4-FFF2-40B4-BE49-F238E27FC236}">
              <a16:creationId xmlns:a16="http://schemas.microsoft.com/office/drawing/2014/main" id="{3B099F0D-FF80-4370-8E49-1596E08E0C73}"/>
            </a:ext>
          </a:extLst>
        </xdr:cNvPr>
        <xdr:cNvSpPr txBox="1">
          <a:spLocks noChangeArrowheads="1"/>
        </xdr:cNvSpPr>
      </xdr:nvSpPr>
      <xdr:spPr bwMode="auto">
        <a:xfrm>
          <a:off x="16484918" y="7372826"/>
          <a:ext cx="393252" cy="6767"/>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38</xdr:col>
      <xdr:colOff>92393</xdr:colOff>
      <xdr:row>32</xdr:row>
      <xdr:rowOff>657701</xdr:rowOff>
    </xdr:from>
    <xdr:to>
      <xdr:col>38</xdr:col>
      <xdr:colOff>647570</xdr:colOff>
      <xdr:row>33</xdr:row>
      <xdr:rowOff>7243</xdr:rowOff>
    </xdr:to>
    <xdr:sp macro="" textlink="">
      <xdr:nvSpPr>
        <xdr:cNvPr id="138" name="Text Box 1">
          <a:extLst>
            <a:ext uri="{FF2B5EF4-FFF2-40B4-BE49-F238E27FC236}">
              <a16:creationId xmlns:a16="http://schemas.microsoft.com/office/drawing/2014/main" id="{3969FD4D-B92A-40C0-AFBF-947F719B518C}"/>
            </a:ext>
          </a:extLst>
        </xdr:cNvPr>
        <xdr:cNvSpPr txBox="1">
          <a:spLocks noChangeArrowheads="1"/>
        </xdr:cNvSpPr>
      </xdr:nvSpPr>
      <xdr:spPr bwMode="auto">
        <a:xfrm>
          <a:off x="16484918" y="7372826"/>
          <a:ext cx="393252" cy="6767"/>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37</xdr:col>
      <xdr:colOff>40218</xdr:colOff>
      <xdr:row>35</xdr:row>
      <xdr:rowOff>699030</xdr:rowOff>
    </xdr:from>
    <xdr:to>
      <xdr:col>37</xdr:col>
      <xdr:colOff>487893</xdr:colOff>
      <xdr:row>36</xdr:row>
      <xdr:rowOff>14817</xdr:rowOff>
    </xdr:to>
    <xdr:sp macro="" textlink="">
      <xdr:nvSpPr>
        <xdr:cNvPr id="139" name="Text Box 9">
          <a:extLst>
            <a:ext uri="{FF2B5EF4-FFF2-40B4-BE49-F238E27FC236}">
              <a16:creationId xmlns:a16="http://schemas.microsoft.com/office/drawing/2014/main" id="{A1A2AEA0-00CF-47D6-8F56-BDC7FCF74C76}"/>
            </a:ext>
          </a:extLst>
        </xdr:cNvPr>
        <xdr:cNvSpPr txBox="1">
          <a:spLocks noChangeArrowheads="1"/>
        </xdr:cNvSpPr>
      </xdr:nvSpPr>
      <xdr:spPr bwMode="auto">
        <a:xfrm>
          <a:off x="15946968" y="73760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37</xdr:col>
      <xdr:colOff>40218</xdr:colOff>
      <xdr:row>35</xdr:row>
      <xdr:rowOff>699030</xdr:rowOff>
    </xdr:from>
    <xdr:to>
      <xdr:col>37</xdr:col>
      <xdr:colOff>487893</xdr:colOff>
      <xdr:row>36</xdr:row>
      <xdr:rowOff>14817</xdr:rowOff>
    </xdr:to>
    <xdr:sp macro="" textlink="">
      <xdr:nvSpPr>
        <xdr:cNvPr id="140" name="Text Box 9">
          <a:extLst>
            <a:ext uri="{FF2B5EF4-FFF2-40B4-BE49-F238E27FC236}">
              <a16:creationId xmlns:a16="http://schemas.microsoft.com/office/drawing/2014/main" id="{3C1E9024-A6FF-414C-9FFF-F4563B863872}"/>
            </a:ext>
          </a:extLst>
        </xdr:cNvPr>
        <xdr:cNvSpPr txBox="1">
          <a:spLocks noChangeArrowheads="1"/>
        </xdr:cNvSpPr>
      </xdr:nvSpPr>
      <xdr:spPr bwMode="auto">
        <a:xfrm>
          <a:off x="15946968" y="73760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38</xdr:col>
      <xdr:colOff>92393</xdr:colOff>
      <xdr:row>35</xdr:row>
      <xdr:rowOff>657701</xdr:rowOff>
    </xdr:from>
    <xdr:to>
      <xdr:col>38</xdr:col>
      <xdr:colOff>647570</xdr:colOff>
      <xdr:row>36</xdr:row>
      <xdr:rowOff>7243</xdr:rowOff>
    </xdr:to>
    <xdr:sp macro="" textlink="">
      <xdr:nvSpPr>
        <xdr:cNvPr id="141" name="Text Box 1">
          <a:extLst>
            <a:ext uri="{FF2B5EF4-FFF2-40B4-BE49-F238E27FC236}">
              <a16:creationId xmlns:a16="http://schemas.microsoft.com/office/drawing/2014/main" id="{ED74478C-CD52-46F9-93EA-A9672264BC6A}"/>
            </a:ext>
          </a:extLst>
        </xdr:cNvPr>
        <xdr:cNvSpPr txBox="1">
          <a:spLocks noChangeArrowheads="1"/>
        </xdr:cNvSpPr>
      </xdr:nvSpPr>
      <xdr:spPr bwMode="auto">
        <a:xfrm>
          <a:off x="16484918" y="7372826"/>
          <a:ext cx="393252" cy="6767"/>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38</xdr:col>
      <xdr:colOff>92393</xdr:colOff>
      <xdr:row>35</xdr:row>
      <xdr:rowOff>657701</xdr:rowOff>
    </xdr:from>
    <xdr:to>
      <xdr:col>38</xdr:col>
      <xdr:colOff>647570</xdr:colOff>
      <xdr:row>36</xdr:row>
      <xdr:rowOff>7243</xdr:rowOff>
    </xdr:to>
    <xdr:sp macro="" textlink="">
      <xdr:nvSpPr>
        <xdr:cNvPr id="142" name="Text Box 1">
          <a:extLst>
            <a:ext uri="{FF2B5EF4-FFF2-40B4-BE49-F238E27FC236}">
              <a16:creationId xmlns:a16="http://schemas.microsoft.com/office/drawing/2014/main" id="{7F4FC8CC-3E3B-41E4-8DE8-2DD443FC468C}"/>
            </a:ext>
          </a:extLst>
        </xdr:cNvPr>
        <xdr:cNvSpPr txBox="1">
          <a:spLocks noChangeArrowheads="1"/>
        </xdr:cNvSpPr>
      </xdr:nvSpPr>
      <xdr:spPr bwMode="auto">
        <a:xfrm>
          <a:off x="16484918" y="7372826"/>
          <a:ext cx="393252" cy="6767"/>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37</xdr:col>
      <xdr:colOff>40218</xdr:colOff>
      <xdr:row>38</xdr:row>
      <xdr:rowOff>699030</xdr:rowOff>
    </xdr:from>
    <xdr:to>
      <xdr:col>37</xdr:col>
      <xdr:colOff>487893</xdr:colOff>
      <xdr:row>39</xdr:row>
      <xdr:rowOff>14817</xdr:rowOff>
    </xdr:to>
    <xdr:sp macro="" textlink="">
      <xdr:nvSpPr>
        <xdr:cNvPr id="143" name="Text Box 9">
          <a:extLst>
            <a:ext uri="{FF2B5EF4-FFF2-40B4-BE49-F238E27FC236}">
              <a16:creationId xmlns:a16="http://schemas.microsoft.com/office/drawing/2014/main" id="{178CE624-F80B-4837-9F3C-A46714B9854F}"/>
            </a:ext>
          </a:extLst>
        </xdr:cNvPr>
        <xdr:cNvSpPr txBox="1">
          <a:spLocks noChangeArrowheads="1"/>
        </xdr:cNvSpPr>
      </xdr:nvSpPr>
      <xdr:spPr bwMode="auto">
        <a:xfrm>
          <a:off x="15946968" y="73760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37</xdr:col>
      <xdr:colOff>40218</xdr:colOff>
      <xdr:row>38</xdr:row>
      <xdr:rowOff>699030</xdr:rowOff>
    </xdr:from>
    <xdr:to>
      <xdr:col>37</xdr:col>
      <xdr:colOff>487893</xdr:colOff>
      <xdr:row>39</xdr:row>
      <xdr:rowOff>14817</xdr:rowOff>
    </xdr:to>
    <xdr:sp macro="" textlink="">
      <xdr:nvSpPr>
        <xdr:cNvPr id="144" name="Text Box 9">
          <a:extLst>
            <a:ext uri="{FF2B5EF4-FFF2-40B4-BE49-F238E27FC236}">
              <a16:creationId xmlns:a16="http://schemas.microsoft.com/office/drawing/2014/main" id="{0955ECB9-7AB6-4840-A942-FAC33E9DD946}"/>
            </a:ext>
          </a:extLst>
        </xdr:cNvPr>
        <xdr:cNvSpPr txBox="1">
          <a:spLocks noChangeArrowheads="1"/>
        </xdr:cNvSpPr>
      </xdr:nvSpPr>
      <xdr:spPr bwMode="auto">
        <a:xfrm>
          <a:off x="15946968" y="7376055"/>
          <a:ext cx="447675" cy="1111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38</xdr:col>
      <xdr:colOff>92393</xdr:colOff>
      <xdr:row>38</xdr:row>
      <xdr:rowOff>657701</xdr:rowOff>
    </xdr:from>
    <xdr:to>
      <xdr:col>38</xdr:col>
      <xdr:colOff>647570</xdr:colOff>
      <xdr:row>39</xdr:row>
      <xdr:rowOff>7243</xdr:rowOff>
    </xdr:to>
    <xdr:sp macro="" textlink="">
      <xdr:nvSpPr>
        <xdr:cNvPr id="145" name="Text Box 1">
          <a:extLst>
            <a:ext uri="{FF2B5EF4-FFF2-40B4-BE49-F238E27FC236}">
              <a16:creationId xmlns:a16="http://schemas.microsoft.com/office/drawing/2014/main" id="{EF824944-DC71-4CD3-BC64-9FE70124E30A}"/>
            </a:ext>
          </a:extLst>
        </xdr:cNvPr>
        <xdr:cNvSpPr txBox="1">
          <a:spLocks noChangeArrowheads="1"/>
        </xdr:cNvSpPr>
      </xdr:nvSpPr>
      <xdr:spPr bwMode="auto">
        <a:xfrm>
          <a:off x="16484918" y="7372826"/>
          <a:ext cx="393252" cy="6767"/>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38</xdr:col>
      <xdr:colOff>92393</xdr:colOff>
      <xdr:row>38</xdr:row>
      <xdr:rowOff>657701</xdr:rowOff>
    </xdr:from>
    <xdr:to>
      <xdr:col>38</xdr:col>
      <xdr:colOff>647570</xdr:colOff>
      <xdr:row>39</xdr:row>
      <xdr:rowOff>7243</xdr:rowOff>
    </xdr:to>
    <xdr:sp macro="" textlink="">
      <xdr:nvSpPr>
        <xdr:cNvPr id="146" name="Text Box 1">
          <a:extLst>
            <a:ext uri="{FF2B5EF4-FFF2-40B4-BE49-F238E27FC236}">
              <a16:creationId xmlns:a16="http://schemas.microsoft.com/office/drawing/2014/main" id="{0E10573C-3051-44EE-8AFA-1C9BE306CA90}"/>
            </a:ext>
          </a:extLst>
        </xdr:cNvPr>
        <xdr:cNvSpPr txBox="1">
          <a:spLocks noChangeArrowheads="1"/>
        </xdr:cNvSpPr>
      </xdr:nvSpPr>
      <xdr:spPr bwMode="auto">
        <a:xfrm>
          <a:off x="16484918" y="7372826"/>
          <a:ext cx="393252" cy="6767"/>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38</xdr:col>
      <xdr:colOff>92393</xdr:colOff>
      <xdr:row>5</xdr:row>
      <xdr:rowOff>657701</xdr:rowOff>
    </xdr:from>
    <xdr:to>
      <xdr:col>38</xdr:col>
      <xdr:colOff>647570</xdr:colOff>
      <xdr:row>6</xdr:row>
      <xdr:rowOff>7243</xdr:rowOff>
    </xdr:to>
    <xdr:sp macro="" textlink="">
      <xdr:nvSpPr>
        <xdr:cNvPr id="148" name="Text Box 1">
          <a:extLst>
            <a:ext uri="{FF2B5EF4-FFF2-40B4-BE49-F238E27FC236}">
              <a16:creationId xmlns:a16="http://schemas.microsoft.com/office/drawing/2014/main" id="{F7F880E4-EC73-4C7F-B704-40DDA1CEFEA3}"/>
            </a:ext>
          </a:extLst>
        </xdr:cNvPr>
        <xdr:cNvSpPr txBox="1">
          <a:spLocks noChangeArrowheads="1"/>
        </xdr:cNvSpPr>
      </xdr:nvSpPr>
      <xdr:spPr bwMode="auto">
        <a:xfrm>
          <a:off x="17599343" y="2943701"/>
          <a:ext cx="498027"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34</xdr:col>
      <xdr:colOff>51328</xdr:colOff>
      <xdr:row>41</xdr:row>
      <xdr:rowOff>695326</xdr:rowOff>
    </xdr:from>
    <xdr:to>
      <xdr:col>35</xdr:col>
      <xdr:colOff>19050</xdr:colOff>
      <xdr:row>42</xdr:row>
      <xdr:rowOff>6351</xdr:rowOff>
    </xdr:to>
    <xdr:sp macro="" textlink="">
      <xdr:nvSpPr>
        <xdr:cNvPr id="147" name="Text Box 9">
          <a:extLst>
            <a:ext uri="{FF2B5EF4-FFF2-40B4-BE49-F238E27FC236}">
              <a16:creationId xmlns:a16="http://schemas.microsoft.com/office/drawing/2014/main" id="{F33403E9-0770-4594-B8CB-C29BAF2F9927}"/>
            </a:ext>
          </a:extLst>
        </xdr:cNvPr>
        <xdr:cNvSpPr txBox="1">
          <a:spLocks noChangeArrowheads="1"/>
        </xdr:cNvSpPr>
      </xdr:nvSpPr>
      <xdr:spPr bwMode="auto">
        <a:xfrm>
          <a:off x="13803047" y="14642307"/>
          <a:ext cx="455878" cy="873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⑪</a:t>
          </a:r>
          <a:endParaRPr lang="ja-JP" altLang="en-US"/>
        </a:p>
      </xdr:txBody>
    </xdr:sp>
    <xdr:clientData/>
  </xdr:twoCellAnchor>
  <xdr:twoCellAnchor>
    <xdr:from>
      <xdr:col>35</xdr:col>
      <xdr:colOff>40218</xdr:colOff>
      <xdr:row>41</xdr:row>
      <xdr:rowOff>699030</xdr:rowOff>
    </xdr:from>
    <xdr:to>
      <xdr:col>35</xdr:col>
      <xdr:colOff>487893</xdr:colOff>
      <xdr:row>42</xdr:row>
      <xdr:rowOff>14817</xdr:rowOff>
    </xdr:to>
    <xdr:sp macro="" textlink="">
      <xdr:nvSpPr>
        <xdr:cNvPr id="149" name="Text Box 9">
          <a:extLst>
            <a:ext uri="{FF2B5EF4-FFF2-40B4-BE49-F238E27FC236}">
              <a16:creationId xmlns:a16="http://schemas.microsoft.com/office/drawing/2014/main" id="{0ED103A3-E4B0-4E31-9627-81BC8B7974E7}"/>
            </a:ext>
          </a:extLst>
        </xdr:cNvPr>
        <xdr:cNvSpPr txBox="1">
          <a:spLocks noChangeArrowheads="1"/>
        </xdr:cNvSpPr>
      </xdr:nvSpPr>
      <xdr:spPr bwMode="auto">
        <a:xfrm>
          <a:off x="14280093" y="14646011"/>
          <a:ext cx="447675" cy="13494"/>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35</xdr:col>
      <xdr:colOff>40218</xdr:colOff>
      <xdr:row>41</xdr:row>
      <xdr:rowOff>699030</xdr:rowOff>
    </xdr:from>
    <xdr:to>
      <xdr:col>35</xdr:col>
      <xdr:colOff>487893</xdr:colOff>
      <xdr:row>42</xdr:row>
      <xdr:rowOff>14817</xdr:rowOff>
    </xdr:to>
    <xdr:sp macro="" textlink="">
      <xdr:nvSpPr>
        <xdr:cNvPr id="150" name="Text Box 9">
          <a:extLst>
            <a:ext uri="{FF2B5EF4-FFF2-40B4-BE49-F238E27FC236}">
              <a16:creationId xmlns:a16="http://schemas.microsoft.com/office/drawing/2014/main" id="{07CD3270-73BB-4051-AACA-1191B881A613}"/>
            </a:ext>
          </a:extLst>
        </xdr:cNvPr>
        <xdr:cNvSpPr txBox="1">
          <a:spLocks noChangeArrowheads="1"/>
        </xdr:cNvSpPr>
      </xdr:nvSpPr>
      <xdr:spPr bwMode="auto">
        <a:xfrm>
          <a:off x="14280093" y="14646011"/>
          <a:ext cx="447675" cy="13494"/>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35</xdr:col>
      <xdr:colOff>40218</xdr:colOff>
      <xdr:row>41</xdr:row>
      <xdr:rowOff>699030</xdr:rowOff>
    </xdr:from>
    <xdr:to>
      <xdr:col>35</xdr:col>
      <xdr:colOff>487893</xdr:colOff>
      <xdr:row>42</xdr:row>
      <xdr:rowOff>14817</xdr:rowOff>
    </xdr:to>
    <xdr:sp macro="" textlink="">
      <xdr:nvSpPr>
        <xdr:cNvPr id="151" name="Text Box 9">
          <a:extLst>
            <a:ext uri="{FF2B5EF4-FFF2-40B4-BE49-F238E27FC236}">
              <a16:creationId xmlns:a16="http://schemas.microsoft.com/office/drawing/2014/main" id="{D33EF5D2-048A-4E56-A12A-4B67397781CE}"/>
            </a:ext>
          </a:extLst>
        </xdr:cNvPr>
        <xdr:cNvSpPr txBox="1">
          <a:spLocks noChangeArrowheads="1"/>
        </xdr:cNvSpPr>
      </xdr:nvSpPr>
      <xdr:spPr bwMode="auto">
        <a:xfrm>
          <a:off x="14280093" y="14646011"/>
          <a:ext cx="447675" cy="13494"/>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⑫</a:t>
          </a:r>
          <a:endParaRPr lang="ja-JP" altLang="en-US"/>
        </a:p>
      </xdr:txBody>
    </xdr:sp>
    <xdr:clientData/>
  </xdr:twoCellAnchor>
  <xdr:twoCellAnchor>
    <xdr:from>
      <xdr:col>37</xdr:col>
      <xdr:colOff>40218</xdr:colOff>
      <xdr:row>41</xdr:row>
      <xdr:rowOff>699030</xdr:rowOff>
    </xdr:from>
    <xdr:to>
      <xdr:col>37</xdr:col>
      <xdr:colOff>487893</xdr:colOff>
      <xdr:row>42</xdr:row>
      <xdr:rowOff>14817</xdr:rowOff>
    </xdr:to>
    <xdr:sp macro="" textlink="">
      <xdr:nvSpPr>
        <xdr:cNvPr id="152" name="Text Box 9">
          <a:extLst>
            <a:ext uri="{FF2B5EF4-FFF2-40B4-BE49-F238E27FC236}">
              <a16:creationId xmlns:a16="http://schemas.microsoft.com/office/drawing/2014/main" id="{EFCD3DAE-5803-4392-9A40-11E41D2E0BBB}"/>
            </a:ext>
          </a:extLst>
        </xdr:cNvPr>
        <xdr:cNvSpPr txBox="1">
          <a:spLocks noChangeArrowheads="1"/>
        </xdr:cNvSpPr>
      </xdr:nvSpPr>
      <xdr:spPr bwMode="auto">
        <a:xfrm>
          <a:off x="15256406" y="14646011"/>
          <a:ext cx="447675" cy="13494"/>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37</xdr:col>
      <xdr:colOff>40218</xdr:colOff>
      <xdr:row>41</xdr:row>
      <xdr:rowOff>699030</xdr:rowOff>
    </xdr:from>
    <xdr:to>
      <xdr:col>37</xdr:col>
      <xdr:colOff>487893</xdr:colOff>
      <xdr:row>42</xdr:row>
      <xdr:rowOff>14817</xdr:rowOff>
    </xdr:to>
    <xdr:sp macro="" textlink="">
      <xdr:nvSpPr>
        <xdr:cNvPr id="153" name="Text Box 9">
          <a:extLst>
            <a:ext uri="{FF2B5EF4-FFF2-40B4-BE49-F238E27FC236}">
              <a16:creationId xmlns:a16="http://schemas.microsoft.com/office/drawing/2014/main" id="{E250180F-6A9A-4277-B5BC-CCF50A0E1B1A}"/>
            </a:ext>
          </a:extLst>
        </xdr:cNvPr>
        <xdr:cNvSpPr txBox="1">
          <a:spLocks noChangeArrowheads="1"/>
        </xdr:cNvSpPr>
      </xdr:nvSpPr>
      <xdr:spPr bwMode="auto">
        <a:xfrm>
          <a:off x="15256406" y="14646011"/>
          <a:ext cx="447675" cy="13494"/>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37</xdr:col>
      <xdr:colOff>40218</xdr:colOff>
      <xdr:row>41</xdr:row>
      <xdr:rowOff>699030</xdr:rowOff>
    </xdr:from>
    <xdr:to>
      <xdr:col>37</xdr:col>
      <xdr:colOff>487893</xdr:colOff>
      <xdr:row>42</xdr:row>
      <xdr:rowOff>14817</xdr:rowOff>
    </xdr:to>
    <xdr:sp macro="" textlink="">
      <xdr:nvSpPr>
        <xdr:cNvPr id="154" name="Text Box 9">
          <a:extLst>
            <a:ext uri="{FF2B5EF4-FFF2-40B4-BE49-F238E27FC236}">
              <a16:creationId xmlns:a16="http://schemas.microsoft.com/office/drawing/2014/main" id="{F3C80FE8-50AF-465D-B922-A930C70F1EA5}"/>
            </a:ext>
          </a:extLst>
        </xdr:cNvPr>
        <xdr:cNvSpPr txBox="1">
          <a:spLocks noChangeArrowheads="1"/>
        </xdr:cNvSpPr>
      </xdr:nvSpPr>
      <xdr:spPr bwMode="auto">
        <a:xfrm>
          <a:off x="15256406" y="14646011"/>
          <a:ext cx="447675" cy="13494"/>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⑭</a:t>
          </a:r>
          <a:endParaRPr lang="ja-JP" altLang="en-US"/>
        </a:p>
      </xdr:txBody>
    </xdr:sp>
    <xdr:clientData/>
  </xdr:twoCellAnchor>
  <xdr:twoCellAnchor>
    <xdr:from>
      <xdr:col>38</xdr:col>
      <xdr:colOff>92393</xdr:colOff>
      <xdr:row>41</xdr:row>
      <xdr:rowOff>657701</xdr:rowOff>
    </xdr:from>
    <xdr:to>
      <xdr:col>38</xdr:col>
      <xdr:colOff>647570</xdr:colOff>
      <xdr:row>42</xdr:row>
      <xdr:rowOff>7243</xdr:rowOff>
    </xdr:to>
    <xdr:sp macro="" textlink="">
      <xdr:nvSpPr>
        <xdr:cNvPr id="155" name="Text Box 1">
          <a:extLst>
            <a:ext uri="{FF2B5EF4-FFF2-40B4-BE49-F238E27FC236}">
              <a16:creationId xmlns:a16="http://schemas.microsoft.com/office/drawing/2014/main" id="{59C5C6F4-6813-4662-BCAE-0DF24E6C81FA}"/>
            </a:ext>
          </a:extLst>
        </xdr:cNvPr>
        <xdr:cNvSpPr txBox="1">
          <a:spLocks noChangeArrowheads="1"/>
        </xdr:cNvSpPr>
      </xdr:nvSpPr>
      <xdr:spPr bwMode="auto">
        <a:xfrm>
          <a:off x="15796737" y="14642782"/>
          <a:ext cx="393252" cy="9149"/>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38</xdr:col>
      <xdr:colOff>92393</xdr:colOff>
      <xdr:row>41</xdr:row>
      <xdr:rowOff>657701</xdr:rowOff>
    </xdr:from>
    <xdr:to>
      <xdr:col>38</xdr:col>
      <xdr:colOff>647570</xdr:colOff>
      <xdr:row>42</xdr:row>
      <xdr:rowOff>7243</xdr:rowOff>
    </xdr:to>
    <xdr:sp macro="" textlink="">
      <xdr:nvSpPr>
        <xdr:cNvPr id="156" name="Text Box 1">
          <a:extLst>
            <a:ext uri="{FF2B5EF4-FFF2-40B4-BE49-F238E27FC236}">
              <a16:creationId xmlns:a16="http://schemas.microsoft.com/office/drawing/2014/main" id="{F6C1DA7C-1FD8-4B60-8895-833EFAF3DCE6}"/>
            </a:ext>
          </a:extLst>
        </xdr:cNvPr>
        <xdr:cNvSpPr txBox="1">
          <a:spLocks noChangeArrowheads="1"/>
        </xdr:cNvSpPr>
      </xdr:nvSpPr>
      <xdr:spPr bwMode="auto">
        <a:xfrm>
          <a:off x="15796737" y="14642782"/>
          <a:ext cx="393252" cy="9149"/>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31</xdr:col>
      <xdr:colOff>49531</xdr:colOff>
      <xdr:row>41</xdr:row>
      <xdr:rowOff>669607</xdr:rowOff>
    </xdr:from>
    <xdr:to>
      <xdr:col>31</xdr:col>
      <xdr:colOff>604708</xdr:colOff>
      <xdr:row>42</xdr:row>
      <xdr:rowOff>19149</xdr:rowOff>
    </xdr:to>
    <xdr:sp macro="" textlink="">
      <xdr:nvSpPr>
        <xdr:cNvPr id="157" name="Text Box 1">
          <a:extLst>
            <a:ext uri="{FF2B5EF4-FFF2-40B4-BE49-F238E27FC236}">
              <a16:creationId xmlns:a16="http://schemas.microsoft.com/office/drawing/2014/main" id="{A6D8D6A1-DC96-40A2-8405-4C7D13F8EA37}"/>
            </a:ext>
          </a:extLst>
        </xdr:cNvPr>
        <xdr:cNvSpPr txBox="1">
          <a:spLocks noChangeArrowheads="1"/>
        </xdr:cNvSpPr>
      </xdr:nvSpPr>
      <xdr:spPr bwMode="auto">
        <a:xfrm>
          <a:off x="14327506" y="15566707"/>
          <a:ext cx="545652" cy="162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52</xdr:col>
      <xdr:colOff>51328</xdr:colOff>
      <xdr:row>41</xdr:row>
      <xdr:rowOff>695326</xdr:rowOff>
    </xdr:from>
    <xdr:to>
      <xdr:col>53</xdr:col>
      <xdr:colOff>11907</xdr:colOff>
      <xdr:row>42</xdr:row>
      <xdr:rowOff>6351</xdr:rowOff>
    </xdr:to>
    <xdr:sp macro="" textlink="">
      <xdr:nvSpPr>
        <xdr:cNvPr id="170" name="Text Box 9">
          <a:extLst>
            <a:ext uri="{FF2B5EF4-FFF2-40B4-BE49-F238E27FC236}">
              <a16:creationId xmlns:a16="http://schemas.microsoft.com/office/drawing/2014/main" id="{0FD864F7-C0BE-4181-B1C0-ACE36A869A65}"/>
            </a:ext>
          </a:extLst>
        </xdr:cNvPr>
        <xdr:cNvSpPr txBox="1">
          <a:spLocks noChangeArrowheads="1"/>
        </xdr:cNvSpPr>
      </xdr:nvSpPr>
      <xdr:spPr bwMode="auto">
        <a:xfrm>
          <a:off x="18301228" y="15563851"/>
          <a:ext cx="608279" cy="6350"/>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⑪</a:t>
          </a:r>
          <a:endParaRPr lang="ja-JP" altLang="en-US"/>
        </a:p>
      </xdr:txBody>
    </xdr:sp>
    <xdr:clientData/>
  </xdr:twoCellAnchor>
  <xdr:twoCellAnchor>
    <xdr:from>
      <xdr:col>16</xdr:col>
      <xdr:colOff>195263</xdr:colOff>
      <xdr:row>11</xdr:row>
      <xdr:rowOff>666750</xdr:rowOff>
    </xdr:from>
    <xdr:to>
      <xdr:col>17</xdr:col>
      <xdr:colOff>171450</xdr:colOff>
      <xdr:row>12</xdr:row>
      <xdr:rowOff>13493</xdr:rowOff>
    </xdr:to>
    <xdr:sp macro="" textlink="">
      <xdr:nvSpPr>
        <xdr:cNvPr id="273" name="Text Box 9">
          <a:extLst>
            <a:ext uri="{FF2B5EF4-FFF2-40B4-BE49-F238E27FC236}">
              <a16:creationId xmlns:a16="http://schemas.microsoft.com/office/drawing/2014/main" id="{6EFA42BD-3B91-41A3-B5E3-BFA90F6F4E79}"/>
            </a:ext>
          </a:extLst>
        </xdr:cNvPr>
        <xdr:cNvSpPr txBox="1">
          <a:spLocks noChangeArrowheads="1"/>
        </xdr:cNvSpPr>
      </xdr:nvSpPr>
      <xdr:spPr bwMode="auto">
        <a:xfrm>
          <a:off x="7032096" y="4618567"/>
          <a:ext cx="304271"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16</xdr:col>
      <xdr:colOff>195263</xdr:colOff>
      <xdr:row>14</xdr:row>
      <xdr:rowOff>666750</xdr:rowOff>
    </xdr:from>
    <xdr:to>
      <xdr:col>17</xdr:col>
      <xdr:colOff>171450</xdr:colOff>
      <xdr:row>15</xdr:row>
      <xdr:rowOff>13493</xdr:rowOff>
    </xdr:to>
    <xdr:sp macro="" textlink="">
      <xdr:nvSpPr>
        <xdr:cNvPr id="276" name="Text Box 9">
          <a:extLst>
            <a:ext uri="{FF2B5EF4-FFF2-40B4-BE49-F238E27FC236}">
              <a16:creationId xmlns:a16="http://schemas.microsoft.com/office/drawing/2014/main" id="{76FC0206-7E8B-486E-BE44-AD5852DE7017}"/>
            </a:ext>
          </a:extLst>
        </xdr:cNvPr>
        <xdr:cNvSpPr txBox="1">
          <a:spLocks noChangeArrowheads="1"/>
        </xdr:cNvSpPr>
      </xdr:nvSpPr>
      <xdr:spPr bwMode="auto">
        <a:xfrm>
          <a:off x="7032096" y="4618567"/>
          <a:ext cx="304271"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14</xdr:row>
      <xdr:rowOff>666750</xdr:rowOff>
    </xdr:from>
    <xdr:to>
      <xdr:col>18</xdr:col>
      <xdr:colOff>0</xdr:colOff>
      <xdr:row>15</xdr:row>
      <xdr:rowOff>13493</xdr:rowOff>
    </xdr:to>
    <xdr:sp macro="" textlink="">
      <xdr:nvSpPr>
        <xdr:cNvPr id="277" name="Text Box 9">
          <a:extLst>
            <a:ext uri="{FF2B5EF4-FFF2-40B4-BE49-F238E27FC236}">
              <a16:creationId xmlns:a16="http://schemas.microsoft.com/office/drawing/2014/main" id="{B84FE91B-CC68-4A7D-928F-35390618094C}"/>
            </a:ext>
          </a:extLst>
        </xdr:cNvPr>
        <xdr:cNvSpPr txBox="1">
          <a:spLocks noChangeArrowheads="1"/>
        </xdr:cNvSpPr>
      </xdr:nvSpPr>
      <xdr:spPr bwMode="auto">
        <a:xfrm>
          <a:off x="7188730" y="4618567"/>
          <a:ext cx="484187"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14</xdr:row>
      <xdr:rowOff>666750</xdr:rowOff>
    </xdr:from>
    <xdr:to>
      <xdr:col>18</xdr:col>
      <xdr:colOff>0</xdr:colOff>
      <xdr:row>15</xdr:row>
      <xdr:rowOff>13493</xdr:rowOff>
    </xdr:to>
    <xdr:sp macro="" textlink="">
      <xdr:nvSpPr>
        <xdr:cNvPr id="278" name="Text Box 9">
          <a:extLst>
            <a:ext uri="{FF2B5EF4-FFF2-40B4-BE49-F238E27FC236}">
              <a16:creationId xmlns:a16="http://schemas.microsoft.com/office/drawing/2014/main" id="{D6A44C9E-0DC2-45FF-AE4E-1755DAC8F04F}"/>
            </a:ext>
          </a:extLst>
        </xdr:cNvPr>
        <xdr:cNvSpPr txBox="1">
          <a:spLocks noChangeArrowheads="1"/>
        </xdr:cNvSpPr>
      </xdr:nvSpPr>
      <xdr:spPr bwMode="auto">
        <a:xfrm>
          <a:off x="7188730" y="4618567"/>
          <a:ext cx="484187"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16</xdr:col>
      <xdr:colOff>195263</xdr:colOff>
      <xdr:row>17</xdr:row>
      <xdr:rowOff>666750</xdr:rowOff>
    </xdr:from>
    <xdr:to>
      <xdr:col>17</xdr:col>
      <xdr:colOff>171450</xdr:colOff>
      <xdr:row>18</xdr:row>
      <xdr:rowOff>13493</xdr:rowOff>
    </xdr:to>
    <xdr:sp macro="" textlink="">
      <xdr:nvSpPr>
        <xdr:cNvPr id="279" name="Text Box 9">
          <a:extLst>
            <a:ext uri="{FF2B5EF4-FFF2-40B4-BE49-F238E27FC236}">
              <a16:creationId xmlns:a16="http://schemas.microsoft.com/office/drawing/2014/main" id="{8060DFA4-DFEE-4307-8521-A12A0159B6B4}"/>
            </a:ext>
          </a:extLst>
        </xdr:cNvPr>
        <xdr:cNvSpPr txBox="1">
          <a:spLocks noChangeArrowheads="1"/>
        </xdr:cNvSpPr>
      </xdr:nvSpPr>
      <xdr:spPr bwMode="auto">
        <a:xfrm>
          <a:off x="7032096" y="4618567"/>
          <a:ext cx="304271"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17</xdr:row>
      <xdr:rowOff>666750</xdr:rowOff>
    </xdr:from>
    <xdr:to>
      <xdr:col>18</xdr:col>
      <xdr:colOff>0</xdr:colOff>
      <xdr:row>18</xdr:row>
      <xdr:rowOff>13493</xdr:rowOff>
    </xdr:to>
    <xdr:sp macro="" textlink="">
      <xdr:nvSpPr>
        <xdr:cNvPr id="280" name="Text Box 9">
          <a:extLst>
            <a:ext uri="{FF2B5EF4-FFF2-40B4-BE49-F238E27FC236}">
              <a16:creationId xmlns:a16="http://schemas.microsoft.com/office/drawing/2014/main" id="{CFCB94FB-9C2E-4731-A9F4-D023724D7BE2}"/>
            </a:ext>
          </a:extLst>
        </xdr:cNvPr>
        <xdr:cNvSpPr txBox="1">
          <a:spLocks noChangeArrowheads="1"/>
        </xdr:cNvSpPr>
      </xdr:nvSpPr>
      <xdr:spPr bwMode="auto">
        <a:xfrm>
          <a:off x="7188730" y="4618567"/>
          <a:ext cx="484187"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17</xdr:row>
      <xdr:rowOff>666750</xdr:rowOff>
    </xdr:from>
    <xdr:to>
      <xdr:col>18</xdr:col>
      <xdr:colOff>0</xdr:colOff>
      <xdr:row>18</xdr:row>
      <xdr:rowOff>13493</xdr:rowOff>
    </xdr:to>
    <xdr:sp macro="" textlink="">
      <xdr:nvSpPr>
        <xdr:cNvPr id="281" name="Text Box 9">
          <a:extLst>
            <a:ext uri="{FF2B5EF4-FFF2-40B4-BE49-F238E27FC236}">
              <a16:creationId xmlns:a16="http://schemas.microsoft.com/office/drawing/2014/main" id="{CB69ED08-C56B-4AA6-AE62-074E49114736}"/>
            </a:ext>
          </a:extLst>
        </xdr:cNvPr>
        <xdr:cNvSpPr txBox="1">
          <a:spLocks noChangeArrowheads="1"/>
        </xdr:cNvSpPr>
      </xdr:nvSpPr>
      <xdr:spPr bwMode="auto">
        <a:xfrm>
          <a:off x="7188730" y="4618567"/>
          <a:ext cx="484187"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16</xdr:col>
      <xdr:colOff>195263</xdr:colOff>
      <xdr:row>20</xdr:row>
      <xdr:rowOff>666750</xdr:rowOff>
    </xdr:from>
    <xdr:to>
      <xdr:col>17</xdr:col>
      <xdr:colOff>171450</xdr:colOff>
      <xdr:row>21</xdr:row>
      <xdr:rowOff>13493</xdr:rowOff>
    </xdr:to>
    <xdr:sp macro="" textlink="">
      <xdr:nvSpPr>
        <xdr:cNvPr id="282" name="Text Box 9">
          <a:extLst>
            <a:ext uri="{FF2B5EF4-FFF2-40B4-BE49-F238E27FC236}">
              <a16:creationId xmlns:a16="http://schemas.microsoft.com/office/drawing/2014/main" id="{60A5B398-8008-4438-9C49-418D3168C053}"/>
            </a:ext>
          </a:extLst>
        </xdr:cNvPr>
        <xdr:cNvSpPr txBox="1">
          <a:spLocks noChangeArrowheads="1"/>
        </xdr:cNvSpPr>
      </xdr:nvSpPr>
      <xdr:spPr bwMode="auto">
        <a:xfrm>
          <a:off x="7032096" y="4618567"/>
          <a:ext cx="304271"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20</xdr:row>
      <xdr:rowOff>666750</xdr:rowOff>
    </xdr:from>
    <xdr:to>
      <xdr:col>18</xdr:col>
      <xdr:colOff>0</xdr:colOff>
      <xdr:row>21</xdr:row>
      <xdr:rowOff>13493</xdr:rowOff>
    </xdr:to>
    <xdr:sp macro="" textlink="">
      <xdr:nvSpPr>
        <xdr:cNvPr id="283" name="Text Box 9">
          <a:extLst>
            <a:ext uri="{FF2B5EF4-FFF2-40B4-BE49-F238E27FC236}">
              <a16:creationId xmlns:a16="http://schemas.microsoft.com/office/drawing/2014/main" id="{9344EC29-FBC2-4DD9-AFC4-88D6E73D4E4C}"/>
            </a:ext>
          </a:extLst>
        </xdr:cNvPr>
        <xdr:cNvSpPr txBox="1">
          <a:spLocks noChangeArrowheads="1"/>
        </xdr:cNvSpPr>
      </xdr:nvSpPr>
      <xdr:spPr bwMode="auto">
        <a:xfrm>
          <a:off x="7188730" y="4618567"/>
          <a:ext cx="484187"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20</xdr:row>
      <xdr:rowOff>666750</xdr:rowOff>
    </xdr:from>
    <xdr:to>
      <xdr:col>18</xdr:col>
      <xdr:colOff>0</xdr:colOff>
      <xdr:row>21</xdr:row>
      <xdr:rowOff>13493</xdr:rowOff>
    </xdr:to>
    <xdr:sp macro="" textlink="">
      <xdr:nvSpPr>
        <xdr:cNvPr id="284" name="Text Box 9">
          <a:extLst>
            <a:ext uri="{FF2B5EF4-FFF2-40B4-BE49-F238E27FC236}">
              <a16:creationId xmlns:a16="http://schemas.microsoft.com/office/drawing/2014/main" id="{BEFC47F1-6B13-4A0C-B595-8B4B1EF0410B}"/>
            </a:ext>
          </a:extLst>
        </xdr:cNvPr>
        <xdr:cNvSpPr txBox="1">
          <a:spLocks noChangeArrowheads="1"/>
        </xdr:cNvSpPr>
      </xdr:nvSpPr>
      <xdr:spPr bwMode="auto">
        <a:xfrm>
          <a:off x="7188730" y="4618567"/>
          <a:ext cx="484187"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16</xdr:col>
      <xdr:colOff>195263</xdr:colOff>
      <xdr:row>23</xdr:row>
      <xdr:rowOff>666750</xdr:rowOff>
    </xdr:from>
    <xdr:to>
      <xdr:col>17</xdr:col>
      <xdr:colOff>171450</xdr:colOff>
      <xdr:row>24</xdr:row>
      <xdr:rowOff>13493</xdr:rowOff>
    </xdr:to>
    <xdr:sp macro="" textlink="">
      <xdr:nvSpPr>
        <xdr:cNvPr id="285" name="Text Box 9">
          <a:extLst>
            <a:ext uri="{FF2B5EF4-FFF2-40B4-BE49-F238E27FC236}">
              <a16:creationId xmlns:a16="http://schemas.microsoft.com/office/drawing/2014/main" id="{3368C36F-E15B-46A3-8F0D-581EC0DB5A56}"/>
            </a:ext>
          </a:extLst>
        </xdr:cNvPr>
        <xdr:cNvSpPr txBox="1">
          <a:spLocks noChangeArrowheads="1"/>
        </xdr:cNvSpPr>
      </xdr:nvSpPr>
      <xdr:spPr bwMode="auto">
        <a:xfrm>
          <a:off x="7032096" y="4618567"/>
          <a:ext cx="304271"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23</xdr:row>
      <xdr:rowOff>666750</xdr:rowOff>
    </xdr:from>
    <xdr:to>
      <xdr:col>18</xdr:col>
      <xdr:colOff>0</xdr:colOff>
      <xdr:row>24</xdr:row>
      <xdr:rowOff>13493</xdr:rowOff>
    </xdr:to>
    <xdr:sp macro="" textlink="">
      <xdr:nvSpPr>
        <xdr:cNvPr id="286" name="Text Box 9">
          <a:extLst>
            <a:ext uri="{FF2B5EF4-FFF2-40B4-BE49-F238E27FC236}">
              <a16:creationId xmlns:a16="http://schemas.microsoft.com/office/drawing/2014/main" id="{892A93E3-4953-4D22-A314-BB2D04DCD027}"/>
            </a:ext>
          </a:extLst>
        </xdr:cNvPr>
        <xdr:cNvSpPr txBox="1">
          <a:spLocks noChangeArrowheads="1"/>
        </xdr:cNvSpPr>
      </xdr:nvSpPr>
      <xdr:spPr bwMode="auto">
        <a:xfrm>
          <a:off x="7188730" y="4618567"/>
          <a:ext cx="484187"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23</xdr:row>
      <xdr:rowOff>666750</xdr:rowOff>
    </xdr:from>
    <xdr:to>
      <xdr:col>18</xdr:col>
      <xdr:colOff>0</xdr:colOff>
      <xdr:row>24</xdr:row>
      <xdr:rowOff>13493</xdr:rowOff>
    </xdr:to>
    <xdr:sp macro="" textlink="">
      <xdr:nvSpPr>
        <xdr:cNvPr id="287" name="Text Box 9">
          <a:extLst>
            <a:ext uri="{FF2B5EF4-FFF2-40B4-BE49-F238E27FC236}">
              <a16:creationId xmlns:a16="http://schemas.microsoft.com/office/drawing/2014/main" id="{42CB1718-D919-43D6-9288-44A4CC707C26}"/>
            </a:ext>
          </a:extLst>
        </xdr:cNvPr>
        <xdr:cNvSpPr txBox="1">
          <a:spLocks noChangeArrowheads="1"/>
        </xdr:cNvSpPr>
      </xdr:nvSpPr>
      <xdr:spPr bwMode="auto">
        <a:xfrm>
          <a:off x="7188730" y="4618567"/>
          <a:ext cx="484187"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16</xdr:col>
      <xdr:colOff>195263</xdr:colOff>
      <xdr:row>26</xdr:row>
      <xdr:rowOff>666750</xdr:rowOff>
    </xdr:from>
    <xdr:to>
      <xdr:col>17</xdr:col>
      <xdr:colOff>171450</xdr:colOff>
      <xdr:row>27</xdr:row>
      <xdr:rowOff>13493</xdr:rowOff>
    </xdr:to>
    <xdr:sp macro="" textlink="">
      <xdr:nvSpPr>
        <xdr:cNvPr id="288" name="Text Box 9">
          <a:extLst>
            <a:ext uri="{FF2B5EF4-FFF2-40B4-BE49-F238E27FC236}">
              <a16:creationId xmlns:a16="http://schemas.microsoft.com/office/drawing/2014/main" id="{A3E0E0E3-8B24-43E3-96DF-B4B9784A762D}"/>
            </a:ext>
          </a:extLst>
        </xdr:cNvPr>
        <xdr:cNvSpPr txBox="1">
          <a:spLocks noChangeArrowheads="1"/>
        </xdr:cNvSpPr>
      </xdr:nvSpPr>
      <xdr:spPr bwMode="auto">
        <a:xfrm>
          <a:off x="7032096" y="4618567"/>
          <a:ext cx="304271"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26</xdr:row>
      <xdr:rowOff>666750</xdr:rowOff>
    </xdr:from>
    <xdr:to>
      <xdr:col>18</xdr:col>
      <xdr:colOff>0</xdr:colOff>
      <xdr:row>27</xdr:row>
      <xdr:rowOff>13493</xdr:rowOff>
    </xdr:to>
    <xdr:sp macro="" textlink="">
      <xdr:nvSpPr>
        <xdr:cNvPr id="289" name="Text Box 9">
          <a:extLst>
            <a:ext uri="{FF2B5EF4-FFF2-40B4-BE49-F238E27FC236}">
              <a16:creationId xmlns:a16="http://schemas.microsoft.com/office/drawing/2014/main" id="{B41C1BB2-F660-4C90-AEEB-41E19545CBE9}"/>
            </a:ext>
          </a:extLst>
        </xdr:cNvPr>
        <xdr:cNvSpPr txBox="1">
          <a:spLocks noChangeArrowheads="1"/>
        </xdr:cNvSpPr>
      </xdr:nvSpPr>
      <xdr:spPr bwMode="auto">
        <a:xfrm>
          <a:off x="7188730" y="4618567"/>
          <a:ext cx="484187"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26</xdr:row>
      <xdr:rowOff>666750</xdr:rowOff>
    </xdr:from>
    <xdr:to>
      <xdr:col>18</xdr:col>
      <xdr:colOff>0</xdr:colOff>
      <xdr:row>27</xdr:row>
      <xdr:rowOff>13493</xdr:rowOff>
    </xdr:to>
    <xdr:sp macro="" textlink="">
      <xdr:nvSpPr>
        <xdr:cNvPr id="290" name="Text Box 9">
          <a:extLst>
            <a:ext uri="{FF2B5EF4-FFF2-40B4-BE49-F238E27FC236}">
              <a16:creationId xmlns:a16="http://schemas.microsoft.com/office/drawing/2014/main" id="{ECBBC8A1-3D7F-46AB-8E10-464E57B8B358}"/>
            </a:ext>
          </a:extLst>
        </xdr:cNvPr>
        <xdr:cNvSpPr txBox="1">
          <a:spLocks noChangeArrowheads="1"/>
        </xdr:cNvSpPr>
      </xdr:nvSpPr>
      <xdr:spPr bwMode="auto">
        <a:xfrm>
          <a:off x="7188730" y="4618567"/>
          <a:ext cx="484187"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16</xdr:col>
      <xdr:colOff>195263</xdr:colOff>
      <xdr:row>29</xdr:row>
      <xdr:rowOff>666750</xdr:rowOff>
    </xdr:from>
    <xdr:to>
      <xdr:col>17</xdr:col>
      <xdr:colOff>171450</xdr:colOff>
      <xdr:row>30</xdr:row>
      <xdr:rowOff>13493</xdr:rowOff>
    </xdr:to>
    <xdr:sp macro="" textlink="">
      <xdr:nvSpPr>
        <xdr:cNvPr id="291" name="Text Box 9">
          <a:extLst>
            <a:ext uri="{FF2B5EF4-FFF2-40B4-BE49-F238E27FC236}">
              <a16:creationId xmlns:a16="http://schemas.microsoft.com/office/drawing/2014/main" id="{79BC914D-FD95-4D1C-A9BA-74161F64080E}"/>
            </a:ext>
          </a:extLst>
        </xdr:cNvPr>
        <xdr:cNvSpPr txBox="1">
          <a:spLocks noChangeArrowheads="1"/>
        </xdr:cNvSpPr>
      </xdr:nvSpPr>
      <xdr:spPr bwMode="auto">
        <a:xfrm>
          <a:off x="7032096" y="4618567"/>
          <a:ext cx="304271"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29</xdr:row>
      <xdr:rowOff>666750</xdr:rowOff>
    </xdr:from>
    <xdr:to>
      <xdr:col>18</xdr:col>
      <xdr:colOff>0</xdr:colOff>
      <xdr:row>30</xdr:row>
      <xdr:rowOff>13493</xdr:rowOff>
    </xdr:to>
    <xdr:sp macro="" textlink="">
      <xdr:nvSpPr>
        <xdr:cNvPr id="292" name="Text Box 9">
          <a:extLst>
            <a:ext uri="{FF2B5EF4-FFF2-40B4-BE49-F238E27FC236}">
              <a16:creationId xmlns:a16="http://schemas.microsoft.com/office/drawing/2014/main" id="{EA626C1F-20A1-4FA3-A2DD-EBF738636DE1}"/>
            </a:ext>
          </a:extLst>
        </xdr:cNvPr>
        <xdr:cNvSpPr txBox="1">
          <a:spLocks noChangeArrowheads="1"/>
        </xdr:cNvSpPr>
      </xdr:nvSpPr>
      <xdr:spPr bwMode="auto">
        <a:xfrm>
          <a:off x="7188730" y="4618567"/>
          <a:ext cx="484187"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29</xdr:row>
      <xdr:rowOff>666750</xdr:rowOff>
    </xdr:from>
    <xdr:to>
      <xdr:col>18</xdr:col>
      <xdr:colOff>0</xdr:colOff>
      <xdr:row>30</xdr:row>
      <xdr:rowOff>13493</xdr:rowOff>
    </xdr:to>
    <xdr:sp macro="" textlink="">
      <xdr:nvSpPr>
        <xdr:cNvPr id="293" name="Text Box 9">
          <a:extLst>
            <a:ext uri="{FF2B5EF4-FFF2-40B4-BE49-F238E27FC236}">
              <a16:creationId xmlns:a16="http://schemas.microsoft.com/office/drawing/2014/main" id="{27364F7E-0B35-4C54-A005-14C2BC2FD283}"/>
            </a:ext>
          </a:extLst>
        </xdr:cNvPr>
        <xdr:cNvSpPr txBox="1">
          <a:spLocks noChangeArrowheads="1"/>
        </xdr:cNvSpPr>
      </xdr:nvSpPr>
      <xdr:spPr bwMode="auto">
        <a:xfrm>
          <a:off x="7188730" y="4618567"/>
          <a:ext cx="484187"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16</xdr:col>
      <xdr:colOff>195263</xdr:colOff>
      <xdr:row>32</xdr:row>
      <xdr:rowOff>666750</xdr:rowOff>
    </xdr:from>
    <xdr:to>
      <xdr:col>17</xdr:col>
      <xdr:colOff>171450</xdr:colOff>
      <xdr:row>33</xdr:row>
      <xdr:rowOff>13493</xdr:rowOff>
    </xdr:to>
    <xdr:sp macro="" textlink="">
      <xdr:nvSpPr>
        <xdr:cNvPr id="294" name="Text Box 9">
          <a:extLst>
            <a:ext uri="{FF2B5EF4-FFF2-40B4-BE49-F238E27FC236}">
              <a16:creationId xmlns:a16="http://schemas.microsoft.com/office/drawing/2014/main" id="{50F36F9E-A0B0-4512-AA6B-F2AE5C8732D1}"/>
            </a:ext>
          </a:extLst>
        </xdr:cNvPr>
        <xdr:cNvSpPr txBox="1">
          <a:spLocks noChangeArrowheads="1"/>
        </xdr:cNvSpPr>
      </xdr:nvSpPr>
      <xdr:spPr bwMode="auto">
        <a:xfrm>
          <a:off x="7032096" y="4618567"/>
          <a:ext cx="304271"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32</xdr:row>
      <xdr:rowOff>666750</xdr:rowOff>
    </xdr:from>
    <xdr:to>
      <xdr:col>18</xdr:col>
      <xdr:colOff>0</xdr:colOff>
      <xdr:row>33</xdr:row>
      <xdr:rowOff>13493</xdr:rowOff>
    </xdr:to>
    <xdr:sp macro="" textlink="">
      <xdr:nvSpPr>
        <xdr:cNvPr id="295" name="Text Box 9">
          <a:extLst>
            <a:ext uri="{FF2B5EF4-FFF2-40B4-BE49-F238E27FC236}">
              <a16:creationId xmlns:a16="http://schemas.microsoft.com/office/drawing/2014/main" id="{E62B2B23-6FFD-4C46-9104-9E21C460C1DC}"/>
            </a:ext>
          </a:extLst>
        </xdr:cNvPr>
        <xdr:cNvSpPr txBox="1">
          <a:spLocks noChangeArrowheads="1"/>
        </xdr:cNvSpPr>
      </xdr:nvSpPr>
      <xdr:spPr bwMode="auto">
        <a:xfrm>
          <a:off x="7188730" y="4618567"/>
          <a:ext cx="484187"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32</xdr:row>
      <xdr:rowOff>666750</xdr:rowOff>
    </xdr:from>
    <xdr:to>
      <xdr:col>18</xdr:col>
      <xdr:colOff>0</xdr:colOff>
      <xdr:row>33</xdr:row>
      <xdr:rowOff>13493</xdr:rowOff>
    </xdr:to>
    <xdr:sp macro="" textlink="">
      <xdr:nvSpPr>
        <xdr:cNvPr id="296" name="Text Box 9">
          <a:extLst>
            <a:ext uri="{FF2B5EF4-FFF2-40B4-BE49-F238E27FC236}">
              <a16:creationId xmlns:a16="http://schemas.microsoft.com/office/drawing/2014/main" id="{736E236F-1DB9-49BA-B5A9-9F8DC18B6CCC}"/>
            </a:ext>
          </a:extLst>
        </xdr:cNvPr>
        <xdr:cNvSpPr txBox="1">
          <a:spLocks noChangeArrowheads="1"/>
        </xdr:cNvSpPr>
      </xdr:nvSpPr>
      <xdr:spPr bwMode="auto">
        <a:xfrm>
          <a:off x="7188730" y="4618567"/>
          <a:ext cx="484187"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16</xdr:col>
      <xdr:colOff>195263</xdr:colOff>
      <xdr:row>35</xdr:row>
      <xdr:rowOff>666750</xdr:rowOff>
    </xdr:from>
    <xdr:to>
      <xdr:col>17</xdr:col>
      <xdr:colOff>171450</xdr:colOff>
      <xdr:row>36</xdr:row>
      <xdr:rowOff>13493</xdr:rowOff>
    </xdr:to>
    <xdr:sp macro="" textlink="">
      <xdr:nvSpPr>
        <xdr:cNvPr id="297" name="Text Box 9">
          <a:extLst>
            <a:ext uri="{FF2B5EF4-FFF2-40B4-BE49-F238E27FC236}">
              <a16:creationId xmlns:a16="http://schemas.microsoft.com/office/drawing/2014/main" id="{377AB958-7F35-4925-BBC7-43018401FEB1}"/>
            </a:ext>
          </a:extLst>
        </xdr:cNvPr>
        <xdr:cNvSpPr txBox="1">
          <a:spLocks noChangeArrowheads="1"/>
        </xdr:cNvSpPr>
      </xdr:nvSpPr>
      <xdr:spPr bwMode="auto">
        <a:xfrm>
          <a:off x="7032096" y="4618567"/>
          <a:ext cx="304271"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35</xdr:row>
      <xdr:rowOff>666750</xdr:rowOff>
    </xdr:from>
    <xdr:to>
      <xdr:col>18</xdr:col>
      <xdr:colOff>0</xdr:colOff>
      <xdr:row>36</xdr:row>
      <xdr:rowOff>13493</xdr:rowOff>
    </xdr:to>
    <xdr:sp macro="" textlink="">
      <xdr:nvSpPr>
        <xdr:cNvPr id="298" name="Text Box 9">
          <a:extLst>
            <a:ext uri="{FF2B5EF4-FFF2-40B4-BE49-F238E27FC236}">
              <a16:creationId xmlns:a16="http://schemas.microsoft.com/office/drawing/2014/main" id="{0E0FBDB5-333A-4C61-83D3-FE2DE414ADE8}"/>
            </a:ext>
          </a:extLst>
        </xdr:cNvPr>
        <xdr:cNvSpPr txBox="1">
          <a:spLocks noChangeArrowheads="1"/>
        </xdr:cNvSpPr>
      </xdr:nvSpPr>
      <xdr:spPr bwMode="auto">
        <a:xfrm>
          <a:off x="7188730" y="4618567"/>
          <a:ext cx="484187"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35</xdr:row>
      <xdr:rowOff>666750</xdr:rowOff>
    </xdr:from>
    <xdr:to>
      <xdr:col>18</xdr:col>
      <xdr:colOff>0</xdr:colOff>
      <xdr:row>36</xdr:row>
      <xdr:rowOff>13493</xdr:rowOff>
    </xdr:to>
    <xdr:sp macro="" textlink="">
      <xdr:nvSpPr>
        <xdr:cNvPr id="299" name="Text Box 9">
          <a:extLst>
            <a:ext uri="{FF2B5EF4-FFF2-40B4-BE49-F238E27FC236}">
              <a16:creationId xmlns:a16="http://schemas.microsoft.com/office/drawing/2014/main" id="{9BB835E4-CF38-46ED-B6C0-3B47BB2CC6B1}"/>
            </a:ext>
          </a:extLst>
        </xdr:cNvPr>
        <xdr:cNvSpPr txBox="1">
          <a:spLocks noChangeArrowheads="1"/>
        </xdr:cNvSpPr>
      </xdr:nvSpPr>
      <xdr:spPr bwMode="auto">
        <a:xfrm>
          <a:off x="7188730" y="4618567"/>
          <a:ext cx="484187"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16</xdr:col>
      <xdr:colOff>195263</xdr:colOff>
      <xdr:row>38</xdr:row>
      <xdr:rowOff>666750</xdr:rowOff>
    </xdr:from>
    <xdr:to>
      <xdr:col>17</xdr:col>
      <xdr:colOff>171450</xdr:colOff>
      <xdr:row>39</xdr:row>
      <xdr:rowOff>13493</xdr:rowOff>
    </xdr:to>
    <xdr:sp macro="" textlink="">
      <xdr:nvSpPr>
        <xdr:cNvPr id="300" name="Text Box 9">
          <a:extLst>
            <a:ext uri="{FF2B5EF4-FFF2-40B4-BE49-F238E27FC236}">
              <a16:creationId xmlns:a16="http://schemas.microsoft.com/office/drawing/2014/main" id="{FC80CC64-AF08-4E15-B0D4-B9AA3518779D}"/>
            </a:ext>
          </a:extLst>
        </xdr:cNvPr>
        <xdr:cNvSpPr txBox="1">
          <a:spLocks noChangeArrowheads="1"/>
        </xdr:cNvSpPr>
      </xdr:nvSpPr>
      <xdr:spPr bwMode="auto">
        <a:xfrm>
          <a:off x="7032096" y="4618567"/>
          <a:ext cx="304271"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38</xdr:row>
      <xdr:rowOff>666750</xdr:rowOff>
    </xdr:from>
    <xdr:to>
      <xdr:col>18</xdr:col>
      <xdr:colOff>0</xdr:colOff>
      <xdr:row>39</xdr:row>
      <xdr:rowOff>13493</xdr:rowOff>
    </xdr:to>
    <xdr:sp macro="" textlink="">
      <xdr:nvSpPr>
        <xdr:cNvPr id="301" name="Text Box 9">
          <a:extLst>
            <a:ext uri="{FF2B5EF4-FFF2-40B4-BE49-F238E27FC236}">
              <a16:creationId xmlns:a16="http://schemas.microsoft.com/office/drawing/2014/main" id="{E41B9B45-656E-45E3-AAED-9279CA85E490}"/>
            </a:ext>
          </a:extLst>
        </xdr:cNvPr>
        <xdr:cNvSpPr txBox="1">
          <a:spLocks noChangeArrowheads="1"/>
        </xdr:cNvSpPr>
      </xdr:nvSpPr>
      <xdr:spPr bwMode="auto">
        <a:xfrm>
          <a:off x="7188730" y="4618567"/>
          <a:ext cx="484187"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38</xdr:row>
      <xdr:rowOff>666750</xdr:rowOff>
    </xdr:from>
    <xdr:to>
      <xdr:col>18</xdr:col>
      <xdr:colOff>0</xdr:colOff>
      <xdr:row>39</xdr:row>
      <xdr:rowOff>13493</xdr:rowOff>
    </xdr:to>
    <xdr:sp macro="" textlink="">
      <xdr:nvSpPr>
        <xdr:cNvPr id="302" name="Text Box 9">
          <a:extLst>
            <a:ext uri="{FF2B5EF4-FFF2-40B4-BE49-F238E27FC236}">
              <a16:creationId xmlns:a16="http://schemas.microsoft.com/office/drawing/2014/main" id="{8815360D-8370-4657-A5A0-302B553742B1}"/>
            </a:ext>
          </a:extLst>
        </xdr:cNvPr>
        <xdr:cNvSpPr txBox="1">
          <a:spLocks noChangeArrowheads="1"/>
        </xdr:cNvSpPr>
      </xdr:nvSpPr>
      <xdr:spPr bwMode="auto">
        <a:xfrm>
          <a:off x="7188730" y="4618567"/>
          <a:ext cx="484187" cy="925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43</xdr:col>
      <xdr:colOff>238125</xdr:colOff>
      <xdr:row>5</xdr:row>
      <xdr:rowOff>429947</xdr:rowOff>
    </xdr:from>
    <xdr:to>
      <xdr:col>44</xdr:col>
      <xdr:colOff>438151</xdr:colOff>
      <xdr:row>5</xdr:row>
      <xdr:rowOff>725537</xdr:rowOff>
    </xdr:to>
    <xdr:sp macro="" textlink="">
      <xdr:nvSpPr>
        <xdr:cNvPr id="173" name="Text Box 4">
          <a:extLst>
            <a:ext uri="{FF2B5EF4-FFF2-40B4-BE49-F238E27FC236}">
              <a16:creationId xmlns:a16="http://schemas.microsoft.com/office/drawing/2014/main" id="{5D64BB46-D56B-4653-99FD-2F1F0414B142}"/>
            </a:ext>
          </a:extLst>
        </xdr:cNvPr>
        <xdr:cNvSpPr txBox="1">
          <a:spLocks noChangeArrowheads="1"/>
        </xdr:cNvSpPr>
      </xdr:nvSpPr>
      <xdr:spPr bwMode="auto">
        <a:xfrm>
          <a:off x="19256375" y="3096947"/>
          <a:ext cx="940859" cy="295590"/>
        </a:xfrm>
        <a:prstGeom prst="rect">
          <a:avLst/>
        </a:prstGeom>
        <a:noFill/>
        <a:ln>
          <a:noFill/>
        </a:ln>
      </xdr:spPr>
      <xdr:txBody>
        <a:bodyPr vertOverflow="clip" wrap="square" lIns="27432" tIns="18288" rIns="27432" bIns="0" anchor="t" upright="1"/>
        <a:lstStyle/>
        <a:p>
          <a:pPr algn="ctr" rtl="0">
            <a:defRPr sz="1000"/>
          </a:pPr>
          <a:r>
            <a:rPr lang="ja-JP" altLang="en-US" sz="1000" b="1" i="0" u="none" strike="noStrike" baseline="0">
              <a:solidFill>
                <a:srgbClr val="000000"/>
              </a:solidFill>
              <a:latin typeface="ＭＳ Ｐゴシック"/>
              <a:ea typeface="ＭＳ Ｐゴシック"/>
            </a:rPr>
            <a:t>(様式２)</a:t>
          </a:r>
          <a:endParaRPr lang="ja-JP" altLang="en-US"/>
        </a:p>
      </xdr:txBody>
    </xdr:sp>
    <xdr:clientData/>
  </xdr:twoCellAnchor>
  <xdr:twoCellAnchor>
    <xdr:from>
      <xdr:col>32</xdr:col>
      <xdr:colOff>37572</xdr:colOff>
      <xdr:row>5</xdr:row>
      <xdr:rowOff>694004</xdr:rowOff>
    </xdr:from>
    <xdr:to>
      <xdr:col>33</xdr:col>
      <xdr:colOff>487100</xdr:colOff>
      <xdr:row>6</xdr:row>
      <xdr:rowOff>4501</xdr:rowOff>
    </xdr:to>
    <xdr:sp macro="" textlink="">
      <xdr:nvSpPr>
        <xdr:cNvPr id="175" name="Text Box 9">
          <a:extLst>
            <a:ext uri="{FF2B5EF4-FFF2-40B4-BE49-F238E27FC236}">
              <a16:creationId xmlns:a16="http://schemas.microsoft.com/office/drawing/2014/main" id="{52EBD50B-B59C-45D1-90C3-9D7FF6C2DCAE}"/>
            </a:ext>
          </a:extLst>
        </xdr:cNvPr>
        <xdr:cNvSpPr txBox="1">
          <a:spLocks noChangeArrowheads="1"/>
        </xdr:cNvSpPr>
      </xdr:nvSpPr>
      <xdr:spPr bwMode="auto">
        <a:xfrm>
          <a:off x="14277447" y="3349098"/>
          <a:ext cx="937684" cy="239184"/>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⑩</a:t>
          </a:r>
          <a:endParaRPr lang="ja-JP" altLang="en-US"/>
        </a:p>
      </xdr:txBody>
    </xdr:sp>
    <xdr:clientData/>
  </xdr:twoCellAnchor>
  <xdr:twoCellAnchor>
    <xdr:from>
      <xdr:col>17</xdr:col>
      <xdr:colOff>23813</xdr:colOff>
      <xdr:row>14</xdr:row>
      <xdr:rowOff>666750</xdr:rowOff>
    </xdr:from>
    <xdr:to>
      <xdr:col>18</xdr:col>
      <xdr:colOff>0</xdr:colOff>
      <xdr:row>15</xdr:row>
      <xdr:rowOff>13493</xdr:rowOff>
    </xdr:to>
    <xdr:sp macro="" textlink="">
      <xdr:nvSpPr>
        <xdr:cNvPr id="179" name="Text Box 9">
          <a:extLst>
            <a:ext uri="{FF2B5EF4-FFF2-40B4-BE49-F238E27FC236}">
              <a16:creationId xmlns:a16="http://schemas.microsoft.com/office/drawing/2014/main" id="{5EEE47D7-7E70-4FA4-BCD7-3ABF329C1255}"/>
            </a:ext>
          </a:extLst>
        </xdr:cNvPr>
        <xdr:cNvSpPr txBox="1">
          <a:spLocks noChangeArrowheads="1"/>
        </xdr:cNvSpPr>
      </xdr:nvSpPr>
      <xdr:spPr bwMode="auto">
        <a:xfrm>
          <a:off x="7188730" y="3333750"/>
          <a:ext cx="484187" cy="278076"/>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14</xdr:row>
      <xdr:rowOff>666750</xdr:rowOff>
    </xdr:from>
    <xdr:to>
      <xdr:col>18</xdr:col>
      <xdr:colOff>0</xdr:colOff>
      <xdr:row>15</xdr:row>
      <xdr:rowOff>13493</xdr:rowOff>
    </xdr:to>
    <xdr:sp macro="" textlink="">
      <xdr:nvSpPr>
        <xdr:cNvPr id="180" name="Text Box 9">
          <a:extLst>
            <a:ext uri="{FF2B5EF4-FFF2-40B4-BE49-F238E27FC236}">
              <a16:creationId xmlns:a16="http://schemas.microsoft.com/office/drawing/2014/main" id="{BE984F50-E8BF-46E4-B6BF-EC81ED2D3E46}"/>
            </a:ext>
          </a:extLst>
        </xdr:cNvPr>
        <xdr:cNvSpPr txBox="1">
          <a:spLocks noChangeArrowheads="1"/>
        </xdr:cNvSpPr>
      </xdr:nvSpPr>
      <xdr:spPr bwMode="auto">
        <a:xfrm>
          <a:off x="7188730" y="3333750"/>
          <a:ext cx="484187" cy="278076"/>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17</xdr:row>
      <xdr:rowOff>666750</xdr:rowOff>
    </xdr:from>
    <xdr:to>
      <xdr:col>18</xdr:col>
      <xdr:colOff>0</xdr:colOff>
      <xdr:row>18</xdr:row>
      <xdr:rowOff>13493</xdr:rowOff>
    </xdr:to>
    <xdr:sp macro="" textlink="">
      <xdr:nvSpPr>
        <xdr:cNvPr id="181" name="Text Box 9">
          <a:extLst>
            <a:ext uri="{FF2B5EF4-FFF2-40B4-BE49-F238E27FC236}">
              <a16:creationId xmlns:a16="http://schemas.microsoft.com/office/drawing/2014/main" id="{5A807B67-585B-4497-857C-B839FBC15C8A}"/>
            </a:ext>
          </a:extLst>
        </xdr:cNvPr>
        <xdr:cNvSpPr txBox="1">
          <a:spLocks noChangeArrowheads="1"/>
        </xdr:cNvSpPr>
      </xdr:nvSpPr>
      <xdr:spPr bwMode="auto">
        <a:xfrm>
          <a:off x="7188730" y="3333750"/>
          <a:ext cx="484187" cy="278076"/>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17</xdr:row>
      <xdr:rowOff>666750</xdr:rowOff>
    </xdr:from>
    <xdr:to>
      <xdr:col>18</xdr:col>
      <xdr:colOff>0</xdr:colOff>
      <xdr:row>18</xdr:row>
      <xdr:rowOff>13493</xdr:rowOff>
    </xdr:to>
    <xdr:sp macro="" textlink="">
      <xdr:nvSpPr>
        <xdr:cNvPr id="182" name="Text Box 9">
          <a:extLst>
            <a:ext uri="{FF2B5EF4-FFF2-40B4-BE49-F238E27FC236}">
              <a16:creationId xmlns:a16="http://schemas.microsoft.com/office/drawing/2014/main" id="{E2D90800-2267-40B2-9A57-7D989623934D}"/>
            </a:ext>
          </a:extLst>
        </xdr:cNvPr>
        <xdr:cNvSpPr txBox="1">
          <a:spLocks noChangeArrowheads="1"/>
        </xdr:cNvSpPr>
      </xdr:nvSpPr>
      <xdr:spPr bwMode="auto">
        <a:xfrm>
          <a:off x="7188730" y="3333750"/>
          <a:ext cx="484187" cy="278076"/>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20</xdr:row>
      <xdr:rowOff>666750</xdr:rowOff>
    </xdr:from>
    <xdr:to>
      <xdr:col>18</xdr:col>
      <xdr:colOff>0</xdr:colOff>
      <xdr:row>21</xdr:row>
      <xdr:rowOff>13493</xdr:rowOff>
    </xdr:to>
    <xdr:sp macro="" textlink="">
      <xdr:nvSpPr>
        <xdr:cNvPr id="183" name="Text Box 9">
          <a:extLst>
            <a:ext uri="{FF2B5EF4-FFF2-40B4-BE49-F238E27FC236}">
              <a16:creationId xmlns:a16="http://schemas.microsoft.com/office/drawing/2014/main" id="{EC337C97-D96F-488B-93B6-838A9164AF05}"/>
            </a:ext>
          </a:extLst>
        </xdr:cNvPr>
        <xdr:cNvSpPr txBox="1">
          <a:spLocks noChangeArrowheads="1"/>
        </xdr:cNvSpPr>
      </xdr:nvSpPr>
      <xdr:spPr bwMode="auto">
        <a:xfrm>
          <a:off x="7188730" y="3333750"/>
          <a:ext cx="484187" cy="278076"/>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20</xdr:row>
      <xdr:rowOff>666750</xdr:rowOff>
    </xdr:from>
    <xdr:to>
      <xdr:col>18</xdr:col>
      <xdr:colOff>0</xdr:colOff>
      <xdr:row>21</xdr:row>
      <xdr:rowOff>13493</xdr:rowOff>
    </xdr:to>
    <xdr:sp macro="" textlink="">
      <xdr:nvSpPr>
        <xdr:cNvPr id="184" name="Text Box 9">
          <a:extLst>
            <a:ext uri="{FF2B5EF4-FFF2-40B4-BE49-F238E27FC236}">
              <a16:creationId xmlns:a16="http://schemas.microsoft.com/office/drawing/2014/main" id="{413D79AE-0E46-4712-A022-831E314130F4}"/>
            </a:ext>
          </a:extLst>
        </xdr:cNvPr>
        <xdr:cNvSpPr txBox="1">
          <a:spLocks noChangeArrowheads="1"/>
        </xdr:cNvSpPr>
      </xdr:nvSpPr>
      <xdr:spPr bwMode="auto">
        <a:xfrm>
          <a:off x="7188730" y="3333750"/>
          <a:ext cx="484187" cy="278076"/>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23</xdr:row>
      <xdr:rowOff>666750</xdr:rowOff>
    </xdr:from>
    <xdr:to>
      <xdr:col>18</xdr:col>
      <xdr:colOff>0</xdr:colOff>
      <xdr:row>24</xdr:row>
      <xdr:rowOff>13493</xdr:rowOff>
    </xdr:to>
    <xdr:sp macro="" textlink="">
      <xdr:nvSpPr>
        <xdr:cNvPr id="185" name="Text Box 9">
          <a:extLst>
            <a:ext uri="{FF2B5EF4-FFF2-40B4-BE49-F238E27FC236}">
              <a16:creationId xmlns:a16="http://schemas.microsoft.com/office/drawing/2014/main" id="{C6A1B583-0512-4AD4-8D25-60420F103E09}"/>
            </a:ext>
          </a:extLst>
        </xdr:cNvPr>
        <xdr:cNvSpPr txBox="1">
          <a:spLocks noChangeArrowheads="1"/>
        </xdr:cNvSpPr>
      </xdr:nvSpPr>
      <xdr:spPr bwMode="auto">
        <a:xfrm>
          <a:off x="7188730" y="3333750"/>
          <a:ext cx="484187" cy="278076"/>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23</xdr:row>
      <xdr:rowOff>666750</xdr:rowOff>
    </xdr:from>
    <xdr:to>
      <xdr:col>18</xdr:col>
      <xdr:colOff>0</xdr:colOff>
      <xdr:row>24</xdr:row>
      <xdr:rowOff>13493</xdr:rowOff>
    </xdr:to>
    <xdr:sp macro="" textlink="">
      <xdr:nvSpPr>
        <xdr:cNvPr id="186" name="Text Box 9">
          <a:extLst>
            <a:ext uri="{FF2B5EF4-FFF2-40B4-BE49-F238E27FC236}">
              <a16:creationId xmlns:a16="http://schemas.microsoft.com/office/drawing/2014/main" id="{D426DA4E-0370-4314-B6A2-90CDA6CDB5F8}"/>
            </a:ext>
          </a:extLst>
        </xdr:cNvPr>
        <xdr:cNvSpPr txBox="1">
          <a:spLocks noChangeArrowheads="1"/>
        </xdr:cNvSpPr>
      </xdr:nvSpPr>
      <xdr:spPr bwMode="auto">
        <a:xfrm>
          <a:off x="7188730" y="3333750"/>
          <a:ext cx="484187" cy="278076"/>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26</xdr:row>
      <xdr:rowOff>666750</xdr:rowOff>
    </xdr:from>
    <xdr:to>
      <xdr:col>18</xdr:col>
      <xdr:colOff>0</xdr:colOff>
      <xdr:row>27</xdr:row>
      <xdr:rowOff>13493</xdr:rowOff>
    </xdr:to>
    <xdr:sp macro="" textlink="">
      <xdr:nvSpPr>
        <xdr:cNvPr id="187" name="Text Box 9">
          <a:extLst>
            <a:ext uri="{FF2B5EF4-FFF2-40B4-BE49-F238E27FC236}">
              <a16:creationId xmlns:a16="http://schemas.microsoft.com/office/drawing/2014/main" id="{08B3D5D2-8C9F-4206-A57D-F9DD59532E31}"/>
            </a:ext>
          </a:extLst>
        </xdr:cNvPr>
        <xdr:cNvSpPr txBox="1">
          <a:spLocks noChangeArrowheads="1"/>
        </xdr:cNvSpPr>
      </xdr:nvSpPr>
      <xdr:spPr bwMode="auto">
        <a:xfrm>
          <a:off x="7188730" y="3333750"/>
          <a:ext cx="484187" cy="278076"/>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26</xdr:row>
      <xdr:rowOff>666750</xdr:rowOff>
    </xdr:from>
    <xdr:to>
      <xdr:col>18</xdr:col>
      <xdr:colOff>0</xdr:colOff>
      <xdr:row>27</xdr:row>
      <xdr:rowOff>13493</xdr:rowOff>
    </xdr:to>
    <xdr:sp macro="" textlink="">
      <xdr:nvSpPr>
        <xdr:cNvPr id="188" name="Text Box 9">
          <a:extLst>
            <a:ext uri="{FF2B5EF4-FFF2-40B4-BE49-F238E27FC236}">
              <a16:creationId xmlns:a16="http://schemas.microsoft.com/office/drawing/2014/main" id="{80B4E36C-663C-437D-89B9-F9C3F0DFD43B}"/>
            </a:ext>
          </a:extLst>
        </xdr:cNvPr>
        <xdr:cNvSpPr txBox="1">
          <a:spLocks noChangeArrowheads="1"/>
        </xdr:cNvSpPr>
      </xdr:nvSpPr>
      <xdr:spPr bwMode="auto">
        <a:xfrm>
          <a:off x="7188730" y="3333750"/>
          <a:ext cx="484187" cy="278076"/>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29</xdr:row>
      <xdr:rowOff>666750</xdr:rowOff>
    </xdr:from>
    <xdr:to>
      <xdr:col>18</xdr:col>
      <xdr:colOff>0</xdr:colOff>
      <xdr:row>30</xdr:row>
      <xdr:rowOff>13493</xdr:rowOff>
    </xdr:to>
    <xdr:sp macro="" textlink="">
      <xdr:nvSpPr>
        <xdr:cNvPr id="189" name="Text Box 9">
          <a:extLst>
            <a:ext uri="{FF2B5EF4-FFF2-40B4-BE49-F238E27FC236}">
              <a16:creationId xmlns:a16="http://schemas.microsoft.com/office/drawing/2014/main" id="{FEA5AA0B-07CD-47F5-B722-351554E4B9D7}"/>
            </a:ext>
          </a:extLst>
        </xdr:cNvPr>
        <xdr:cNvSpPr txBox="1">
          <a:spLocks noChangeArrowheads="1"/>
        </xdr:cNvSpPr>
      </xdr:nvSpPr>
      <xdr:spPr bwMode="auto">
        <a:xfrm>
          <a:off x="7188730" y="3333750"/>
          <a:ext cx="484187" cy="278076"/>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29</xdr:row>
      <xdr:rowOff>666750</xdr:rowOff>
    </xdr:from>
    <xdr:to>
      <xdr:col>18</xdr:col>
      <xdr:colOff>0</xdr:colOff>
      <xdr:row>30</xdr:row>
      <xdr:rowOff>13493</xdr:rowOff>
    </xdr:to>
    <xdr:sp macro="" textlink="">
      <xdr:nvSpPr>
        <xdr:cNvPr id="190" name="Text Box 9">
          <a:extLst>
            <a:ext uri="{FF2B5EF4-FFF2-40B4-BE49-F238E27FC236}">
              <a16:creationId xmlns:a16="http://schemas.microsoft.com/office/drawing/2014/main" id="{CE21062D-BE1A-416B-A330-546D75C58628}"/>
            </a:ext>
          </a:extLst>
        </xdr:cNvPr>
        <xdr:cNvSpPr txBox="1">
          <a:spLocks noChangeArrowheads="1"/>
        </xdr:cNvSpPr>
      </xdr:nvSpPr>
      <xdr:spPr bwMode="auto">
        <a:xfrm>
          <a:off x="7188730" y="3333750"/>
          <a:ext cx="484187" cy="278076"/>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32</xdr:row>
      <xdr:rowOff>666750</xdr:rowOff>
    </xdr:from>
    <xdr:to>
      <xdr:col>18</xdr:col>
      <xdr:colOff>0</xdr:colOff>
      <xdr:row>33</xdr:row>
      <xdr:rowOff>13493</xdr:rowOff>
    </xdr:to>
    <xdr:sp macro="" textlink="">
      <xdr:nvSpPr>
        <xdr:cNvPr id="191" name="Text Box 9">
          <a:extLst>
            <a:ext uri="{FF2B5EF4-FFF2-40B4-BE49-F238E27FC236}">
              <a16:creationId xmlns:a16="http://schemas.microsoft.com/office/drawing/2014/main" id="{238E3099-111E-43AD-A0B6-6768ACDBCC82}"/>
            </a:ext>
          </a:extLst>
        </xdr:cNvPr>
        <xdr:cNvSpPr txBox="1">
          <a:spLocks noChangeArrowheads="1"/>
        </xdr:cNvSpPr>
      </xdr:nvSpPr>
      <xdr:spPr bwMode="auto">
        <a:xfrm>
          <a:off x="7188730" y="3333750"/>
          <a:ext cx="484187" cy="278076"/>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32</xdr:row>
      <xdr:rowOff>666750</xdr:rowOff>
    </xdr:from>
    <xdr:to>
      <xdr:col>18</xdr:col>
      <xdr:colOff>0</xdr:colOff>
      <xdr:row>33</xdr:row>
      <xdr:rowOff>13493</xdr:rowOff>
    </xdr:to>
    <xdr:sp macro="" textlink="">
      <xdr:nvSpPr>
        <xdr:cNvPr id="192" name="Text Box 9">
          <a:extLst>
            <a:ext uri="{FF2B5EF4-FFF2-40B4-BE49-F238E27FC236}">
              <a16:creationId xmlns:a16="http://schemas.microsoft.com/office/drawing/2014/main" id="{B6EDC9E8-B3C4-4D7A-932C-BD9633F47B40}"/>
            </a:ext>
          </a:extLst>
        </xdr:cNvPr>
        <xdr:cNvSpPr txBox="1">
          <a:spLocks noChangeArrowheads="1"/>
        </xdr:cNvSpPr>
      </xdr:nvSpPr>
      <xdr:spPr bwMode="auto">
        <a:xfrm>
          <a:off x="7188730" y="3333750"/>
          <a:ext cx="484187" cy="278076"/>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35</xdr:row>
      <xdr:rowOff>666750</xdr:rowOff>
    </xdr:from>
    <xdr:to>
      <xdr:col>18</xdr:col>
      <xdr:colOff>0</xdr:colOff>
      <xdr:row>36</xdr:row>
      <xdr:rowOff>13493</xdr:rowOff>
    </xdr:to>
    <xdr:sp macro="" textlink="">
      <xdr:nvSpPr>
        <xdr:cNvPr id="193" name="Text Box 9">
          <a:extLst>
            <a:ext uri="{FF2B5EF4-FFF2-40B4-BE49-F238E27FC236}">
              <a16:creationId xmlns:a16="http://schemas.microsoft.com/office/drawing/2014/main" id="{17C9B05B-D71C-4D0F-B0B2-A2CF1FDA1B78}"/>
            </a:ext>
          </a:extLst>
        </xdr:cNvPr>
        <xdr:cNvSpPr txBox="1">
          <a:spLocks noChangeArrowheads="1"/>
        </xdr:cNvSpPr>
      </xdr:nvSpPr>
      <xdr:spPr bwMode="auto">
        <a:xfrm>
          <a:off x="7188730" y="3333750"/>
          <a:ext cx="484187" cy="278076"/>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35</xdr:row>
      <xdr:rowOff>666750</xdr:rowOff>
    </xdr:from>
    <xdr:to>
      <xdr:col>18</xdr:col>
      <xdr:colOff>0</xdr:colOff>
      <xdr:row>36</xdr:row>
      <xdr:rowOff>13493</xdr:rowOff>
    </xdr:to>
    <xdr:sp macro="" textlink="">
      <xdr:nvSpPr>
        <xdr:cNvPr id="194" name="Text Box 9">
          <a:extLst>
            <a:ext uri="{FF2B5EF4-FFF2-40B4-BE49-F238E27FC236}">
              <a16:creationId xmlns:a16="http://schemas.microsoft.com/office/drawing/2014/main" id="{BB1E1621-FA7C-4F1E-8D3E-7AF1077D7B75}"/>
            </a:ext>
          </a:extLst>
        </xdr:cNvPr>
        <xdr:cNvSpPr txBox="1">
          <a:spLocks noChangeArrowheads="1"/>
        </xdr:cNvSpPr>
      </xdr:nvSpPr>
      <xdr:spPr bwMode="auto">
        <a:xfrm>
          <a:off x="7188730" y="3333750"/>
          <a:ext cx="484187" cy="278076"/>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38</xdr:row>
      <xdr:rowOff>666750</xdr:rowOff>
    </xdr:from>
    <xdr:to>
      <xdr:col>18</xdr:col>
      <xdr:colOff>0</xdr:colOff>
      <xdr:row>39</xdr:row>
      <xdr:rowOff>13493</xdr:rowOff>
    </xdr:to>
    <xdr:sp macro="" textlink="">
      <xdr:nvSpPr>
        <xdr:cNvPr id="195" name="Text Box 9">
          <a:extLst>
            <a:ext uri="{FF2B5EF4-FFF2-40B4-BE49-F238E27FC236}">
              <a16:creationId xmlns:a16="http://schemas.microsoft.com/office/drawing/2014/main" id="{B849D21F-B1DE-40D1-B2B6-CDA81D77292A}"/>
            </a:ext>
          </a:extLst>
        </xdr:cNvPr>
        <xdr:cNvSpPr txBox="1">
          <a:spLocks noChangeArrowheads="1"/>
        </xdr:cNvSpPr>
      </xdr:nvSpPr>
      <xdr:spPr bwMode="auto">
        <a:xfrm>
          <a:off x="7188730" y="3333750"/>
          <a:ext cx="484187" cy="278076"/>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38</xdr:row>
      <xdr:rowOff>666750</xdr:rowOff>
    </xdr:from>
    <xdr:to>
      <xdr:col>18</xdr:col>
      <xdr:colOff>0</xdr:colOff>
      <xdr:row>39</xdr:row>
      <xdr:rowOff>13493</xdr:rowOff>
    </xdr:to>
    <xdr:sp macro="" textlink="">
      <xdr:nvSpPr>
        <xdr:cNvPr id="196" name="Text Box 9">
          <a:extLst>
            <a:ext uri="{FF2B5EF4-FFF2-40B4-BE49-F238E27FC236}">
              <a16:creationId xmlns:a16="http://schemas.microsoft.com/office/drawing/2014/main" id="{09D4A8AD-D5C5-4EEA-AF42-5582CF0859CC}"/>
            </a:ext>
          </a:extLst>
        </xdr:cNvPr>
        <xdr:cNvSpPr txBox="1">
          <a:spLocks noChangeArrowheads="1"/>
        </xdr:cNvSpPr>
      </xdr:nvSpPr>
      <xdr:spPr bwMode="auto">
        <a:xfrm>
          <a:off x="7188730" y="3333750"/>
          <a:ext cx="484187" cy="278076"/>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18</xdr:col>
      <xdr:colOff>583406</xdr:colOff>
      <xdr:row>53</xdr:row>
      <xdr:rowOff>333371</xdr:rowOff>
    </xdr:from>
    <xdr:to>
      <xdr:col>34</xdr:col>
      <xdr:colOff>309562</xdr:colOff>
      <xdr:row>53</xdr:row>
      <xdr:rowOff>1321593</xdr:rowOff>
    </xdr:to>
    <xdr:sp macro="" textlink="">
      <xdr:nvSpPr>
        <xdr:cNvPr id="197" name="正方形/長方形 196">
          <a:extLst>
            <a:ext uri="{FF2B5EF4-FFF2-40B4-BE49-F238E27FC236}">
              <a16:creationId xmlns:a16="http://schemas.microsoft.com/office/drawing/2014/main" id="{E7F70AC7-0FBA-46AF-B24F-03EA39F4AAB1}"/>
            </a:ext>
          </a:extLst>
        </xdr:cNvPr>
        <xdr:cNvSpPr/>
      </xdr:nvSpPr>
      <xdr:spPr bwMode="auto">
        <a:xfrm>
          <a:off x="11384756" y="21459821"/>
          <a:ext cx="8860631" cy="988222"/>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「適用済」の場合、現在の実配置数で、それぞれ</a:t>
          </a:r>
          <a:r>
            <a:rPr kumimoji="1" lang="en-US" altLang="ja-JP" sz="1100">
              <a:solidFill>
                <a:srgbClr val="FF0000"/>
              </a:solidFill>
              <a:latin typeface="BIZ UDゴシック" panose="020B0400000000000000" pitchFamily="49" charset="-128"/>
              <a:ea typeface="BIZ UDゴシック" panose="020B0400000000000000" pitchFamily="49" charset="-128"/>
            </a:rPr>
            <a:t>AF</a:t>
          </a:r>
          <a:r>
            <a:rPr kumimoji="1" lang="ja-JP" altLang="en-US" sz="1100">
              <a:solidFill>
                <a:srgbClr val="FF0000"/>
              </a:solidFill>
              <a:latin typeface="BIZ UDゴシック" panose="020B0400000000000000" pitchFamily="49" charset="-128"/>
              <a:ea typeface="BIZ UDゴシック" panose="020B0400000000000000" pitchFamily="49" charset="-128"/>
            </a:rPr>
            <a:t>～</a:t>
          </a:r>
          <a:r>
            <a:rPr kumimoji="1" lang="en-US" altLang="ja-JP" sz="1100">
              <a:solidFill>
                <a:srgbClr val="FF0000"/>
              </a:solidFill>
              <a:latin typeface="BIZ UDゴシック" panose="020B0400000000000000" pitchFamily="49" charset="-128"/>
              <a:ea typeface="BIZ UDゴシック" panose="020B0400000000000000" pitchFamily="49" charset="-128"/>
            </a:rPr>
            <a:t>AK</a:t>
          </a:r>
          <a:r>
            <a:rPr kumimoji="1" lang="ja-JP" altLang="en-US" sz="1100">
              <a:solidFill>
                <a:srgbClr val="FF0000"/>
              </a:solidFill>
              <a:latin typeface="BIZ UDゴシック" panose="020B0400000000000000" pitchFamily="49" charset="-128"/>
              <a:ea typeface="BIZ UDゴシック" panose="020B0400000000000000" pitchFamily="49" charset="-128"/>
            </a:rPr>
            <a:t>列</a:t>
          </a:r>
          <a:r>
            <a:rPr kumimoji="1" lang="en-US" altLang="ja-JP" sz="1100">
              <a:solidFill>
                <a:srgbClr val="FF0000"/>
              </a:solidFill>
              <a:latin typeface="BIZ UDゴシック" panose="020B0400000000000000" pitchFamily="49" charset="-128"/>
              <a:ea typeface="BIZ UDゴシック" panose="020B0400000000000000" pitchFamily="49" charset="-128"/>
            </a:rPr>
            <a:t>43</a:t>
          </a:r>
          <a:r>
            <a:rPr kumimoji="1" lang="ja-JP" altLang="en-US" sz="1100">
              <a:solidFill>
                <a:srgbClr val="FF0000"/>
              </a:solidFill>
              <a:latin typeface="BIZ UDゴシック" panose="020B0400000000000000" pitchFamily="49" charset="-128"/>
              <a:ea typeface="BIZ UDゴシック" panose="020B0400000000000000" pitchFamily="49" charset="-128"/>
            </a:rPr>
            <a:t>行目に記載の加配数が補助上限の算定に当たって考慮されています。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 数値が入っている場合は、各々記載の分、実配置数を増やすことで、当該加算が考慮されるようになります。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en-US" altLang="ja-JP" sz="1100">
              <a:solidFill>
                <a:srgbClr val="FF0000"/>
              </a:solidFill>
              <a:latin typeface="BIZ UDゴシック" panose="020B0400000000000000" pitchFamily="49" charset="-128"/>
              <a:ea typeface="BIZ UDゴシック" panose="020B0400000000000000" pitchFamily="49" charset="-128"/>
            </a:rPr>
            <a:t> </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「障害児加配」以外の加配は、「適用済」であれば、実配置数の限りでなく、当該加配の人数（</a:t>
          </a:r>
          <a:r>
            <a:rPr kumimoji="1" lang="en-US" altLang="ja-JP" sz="1100">
              <a:solidFill>
                <a:schemeClr val="tx1"/>
              </a:solidFill>
              <a:latin typeface="BIZ UDゴシック" panose="020B0400000000000000" pitchFamily="49" charset="-128"/>
              <a:ea typeface="BIZ UDゴシック" panose="020B0400000000000000" pitchFamily="49" charset="-128"/>
            </a:rPr>
            <a:t>AF</a:t>
          </a:r>
          <a:r>
            <a:rPr kumimoji="1" lang="ja-JP" altLang="en-US" sz="1100">
              <a:solidFill>
                <a:schemeClr val="tx1"/>
              </a:solidFill>
              <a:latin typeface="BIZ UDゴシック" panose="020B0400000000000000" pitchFamily="49" charset="-128"/>
              <a:ea typeface="BIZ UDゴシック" panose="020B0400000000000000" pitchFamily="49" charset="-128"/>
            </a:rPr>
            <a:t>～</a:t>
          </a:r>
          <a:r>
            <a:rPr kumimoji="1" lang="en-US" altLang="ja-JP" sz="1100">
              <a:solidFill>
                <a:schemeClr val="tx1"/>
              </a:solidFill>
              <a:latin typeface="BIZ UDゴシック" panose="020B0400000000000000" pitchFamily="49" charset="-128"/>
              <a:ea typeface="BIZ UDゴシック" panose="020B0400000000000000" pitchFamily="49" charset="-128"/>
            </a:rPr>
            <a:t>AK</a:t>
          </a:r>
          <a:r>
            <a:rPr kumimoji="1" lang="ja-JP" altLang="en-US" sz="1100">
              <a:solidFill>
                <a:schemeClr val="tx1"/>
              </a:solidFill>
              <a:latin typeface="BIZ UDゴシック" panose="020B0400000000000000" pitchFamily="49" charset="-128"/>
              <a:ea typeface="BIZ UDゴシック" panose="020B0400000000000000" pitchFamily="49" charset="-128"/>
            </a:rPr>
            <a:t>列</a:t>
          </a:r>
          <a:r>
            <a:rPr kumimoji="1" lang="en-US" altLang="ja-JP" sz="1100">
              <a:solidFill>
                <a:schemeClr val="tx1"/>
              </a:solidFill>
              <a:latin typeface="BIZ UDゴシック" panose="020B0400000000000000" pitchFamily="49" charset="-128"/>
              <a:ea typeface="BIZ UDゴシック" panose="020B0400000000000000" pitchFamily="49" charset="-128"/>
            </a:rPr>
            <a:t>43</a:t>
          </a:r>
          <a:r>
            <a:rPr kumimoji="1" lang="ja-JP" altLang="en-US" sz="1100">
              <a:solidFill>
                <a:schemeClr val="tx1"/>
              </a:solidFill>
              <a:latin typeface="BIZ UDゴシック" panose="020B0400000000000000" pitchFamily="49" charset="-128"/>
              <a:ea typeface="BIZ UDゴシック" panose="020B0400000000000000" pitchFamily="49" charset="-128"/>
            </a:rPr>
            <a:t>行目）全てが</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補助算定に含まれます。</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11</xdr:col>
      <xdr:colOff>190500</xdr:colOff>
      <xdr:row>53</xdr:row>
      <xdr:rowOff>714373</xdr:rowOff>
    </xdr:from>
    <xdr:to>
      <xdr:col>18</xdr:col>
      <xdr:colOff>428623</xdr:colOff>
      <xdr:row>53</xdr:row>
      <xdr:rowOff>1333498</xdr:rowOff>
    </xdr:to>
    <xdr:sp macro="" textlink="">
      <xdr:nvSpPr>
        <xdr:cNvPr id="198" name="正方形/長方形 197">
          <a:extLst>
            <a:ext uri="{FF2B5EF4-FFF2-40B4-BE49-F238E27FC236}">
              <a16:creationId xmlns:a16="http://schemas.microsoft.com/office/drawing/2014/main" id="{0EEC6733-F7BA-47D3-A369-C7E2B92CB814}"/>
            </a:ext>
          </a:extLst>
        </xdr:cNvPr>
        <xdr:cNvSpPr/>
      </xdr:nvSpPr>
      <xdr:spPr bwMode="auto">
        <a:xfrm>
          <a:off x="6791325" y="21840823"/>
          <a:ext cx="4438648" cy="619125"/>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「障害児加配」については、各月、実配置数の限りにおいて、</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en-US" altLang="ja-JP" sz="1100">
              <a:solidFill>
                <a:srgbClr val="FF0000"/>
              </a:solidFill>
              <a:latin typeface="BIZ UDゴシック" panose="020B0400000000000000" pitchFamily="49" charset="-128"/>
              <a:ea typeface="BIZ UDゴシック" panose="020B0400000000000000" pitchFamily="49" charset="-128"/>
            </a:rPr>
            <a:t> </a:t>
          </a:r>
          <a:r>
            <a:rPr kumimoji="1" lang="ja-JP" altLang="en-US" sz="1100">
              <a:solidFill>
                <a:srgbClr val="FF0000"/>
              </a:solidFill>
              <a:latin typeface="BIZ UDゴシック" panose="020B0400000000000000" pitchFamily="49" charset="-128"/>
              <a:ea typeface="BIZ UDゴシック" panose="020B0400000000000000" pitchFamily="49" charset="-128"/>
            </a:rPr>
            <a:t>補助金の対象となります。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19</xdr:col>
      <xdr:colOff>14622</xdr:colOff>
      <xdr:row>53</xdr:row>
      <xdr:rowOff>23813</xdr:rowOff>
    </xdr:from>
    <xdr:to>
      <xdr:col>23</xdr:col>
      <xdr:colOff>11904</xdr:colOff>
      <xdr:row>53</xdr:row>
      <xdr:rowOff>311813</xdr:rowOff>
    </xdr:to>
    <xdr:sp macro="" textlink="">
      <xdr:nvSpPr>
        <xdr:cNvPr id="199" name="右中かっこ 198">
          <a:extLst>
            <a:ext uri="{FF2B5EF4-FFF2-40B4-BE49-F238E27FC236}">
              <a16:creationId xmlns:a16="http://schemas.microsoft.com/office/drawing/2014/main" id="{FFECE287-AF94-4223-A305-5B6A61680F2A}"/>
            </a:ext>
          </a:extLst>
        </xdr:cNvPr>
        <xdr:cNvSpPr/>
      </xdr:nvSpPr>
      <xdr:spPr bwMode="auto">
        <a:xfrm rot="5400000">
          <a:off x="12537513" y="20028797"/>
          <a:ext cx="288000" cy="2530932"/>
        </a:xfrm>
        <a:prstGeom prst="rightBrace">
          <a:avLst>
            <a:gd name="adj1" fmla="val 79167"/>
            <a:gd name="adj2" fmla="val 50000"/>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18</xdr:col>
      <xdr:colOff>190500</xdr:colOff>
      <xdr:row>52</xdr:row>
      <xdr:rowOff>654843</xdr:rowOff>
    </xdr:from>
    <xdr:to>
      <xdr:col>18</xdr:col>
      <xdr:colOff>523872</xdr:colOff>
      <xdr:row>53</xdr:row>
      <xdr:rowOff>702468</xdr:rowOff>
    </xdr:to>
    <xdr:cxnSp macro="">
      <xdr:nvCxnSpPr>
        <xdr:cNvPr id="200" name="直線コネクタ 199">
          <a:extLst>
            <a:ext uri="{FF2B5EF4-FFF2-40B4-BE49-F238E27FC236}">
              <a16:creationId xmlns:a16="http://schemas.microsoft.com/office/drawing/2014/main" id="{75521190-AB8A-4C31-8FAD-493BA1832D4D}"/>
            </a:ext>
          </a:extLst>
        </xdr:cNvPr>
        <xdr:cNvCxnSpPr/>
      </xdr:nvCxnSpPr>
      <xdr:spPr bwMode="auto">
        <a:xfrm flipH="1">
          <a:off x="10991850" y="20981193"/>
          <a:ext cx="333372" cy="847725"/>
        </a:xfrm>
        <a:prstGeom prst="line">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cxnSp>
    <xdr:clientData/>
  </xdr:twoCellAnchor>
  <xdr:twoCellAnchor>
    <xdr:from>
      <xdr:col>0</xdr:col>
      <xdr:colOff>35720</xdr:colOff>
      <xdr:row>46</xdr:row>
      <xdr:rowOff>59530</xdr:rowOff>
    </xdr:from>
    <xdr:to>
      <xdr:col>11</xdr:col>
      <xdr:colOff>547688</xdr:colOff>
      <xdr:row>53</xdr:row>
      <xdr:rowOff>1345968</xdr:rowOff>
    </xdr:to>
    <xdr:sp macro="" textlink="">
      <xdr:nvSpPr>
        <xdr:cNvPr id="201" name="吹き出し: 右矢印 200">
          <a:extLst>
            <a:ext uri="{FF2B5EF4-FFF2-40B4-BE49-F238E27FC236}">
              <a16:creationId xmlns:a16="http://schemas.microsoft.com/office/drawing/2014/main" id="{2EBE4C9C-B7AE-4BD3-AD69-695A8265817A}"/>
            </a:ext>
          </a:extLst>
        </xdr:cNvPr>
        <xdr:cNvSpPr/>
      </xdr:nvSpPr>
      <xdr:spPr bwMode="auto">
        <a:xfrm>
          <a:off x="35720" y="17395030"/>
          <a:ext cx="7112793" cy="5077388"/>
        </a:xfrm>
        <a:prstGeom prst="rightArrowCallout">
          <a:avLst>
            <a:gd name="adj1" fmla="val 9020"/>
            <a:gd name="adj2" fmla="val 9521"/>
            <a:gd name="adj3" fmla="val 6366"/>
            <a:gd name="adj4" fmla="val 93308"/>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200">
              <a:solidFill>
                <a:srgbClr val="FF0000"/>
              </a:solidFill>
              <a:latin typeface="BIZ UDゴシック" panose="020B0400000000000000" pitchFamily="49" charset="-128"/>
              <a:ea typeface="BIZ UDゴシック" panose="020B0400000000000000" pitchFamily="49" charset="-128"/>
            </a:rPr>
            <a:t> 右表は、</a:t>
          </a:r>
          <a:r>
            <a:rPr kumimoji="1" lang="ja-JP" altLang="ja-JP" sz="1200">
              <a:solidFill>
                <a:srgbClr val="FF0000"/>
              </a:solidFill>
              <a:effectLst/>
              <a:latin typeface="BIZ UDゴシック" panose="020B0400000000000000" pitchFamily="49" charset="-128"/>
              <a:ea typeface="BIZ UDゴシック" panose="020B0400000000000000" pitchFamily="49" charset="-128"/>
              <a:cs typeface="+mn-cs"/>
            </a:rPr>
            <a:t>実配置の現状</a:t>
          </a:r>
          <a:r>
            <a:rPr kumimoji="1" lang="ja-JP" altLang="en-US" sz="1200">
              <a:solidFill>
                <a:srgbClr val="FF0000"/>
              </a:solidFill>
              <a:effectLst/>
              <a:latin typeface="BIZ UDゴシック" panose="020B0400000000000000" pitchFamily="49" charset="-128"/>
              <a:ea typeface="BIZ UDゴシック" panose="020B0400000000000000" pitchFamily="49" charset="-128"/>
              <a:cs typeface="+mn-cs"/>
            </a:rPr>
            <a:t>を踏まえた</a:t>
          </a:r>
          <a:r>
            <a:rPr kumimoji="1" lang="ja-JP" altLang="en-US" sz="1200">
              <a:solidFill>
                <a:srgbClr val="FF0000"/>
              </a:solidFill>
              <a:latin typeface="BIZ UDゴシック" panose="020B0400000000000000" pitchFamily="49" charset="-128"/>
              <a:ea typeface="BIZ UDゴシック" panose="020B0400000000000000" pitchFamily="49" charset="-128"/>
            </a:rPr>
            <a:t>人件費等補助金の補助算定状況を示しています。</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endParaRPr lang="ja-JP" altLang="ja-JP" sz="500">
            <a:effectLst/>
          </a:endParaRPr>
        </a:p>
        <a:p>
          <a:pPr algn="l"/>
          <a:r>
            <a:rPr kumimoji="1" lang="en-US" altLang="ja-JP" sz="1200">
              <a:latin typeface="BIZ UDゴシック" panose="020B0400000000000000" pitchFamily="49" charset="-128"/>
              <a:ea typeface="BIZ UDゴシック" panose="020B0400000000000000" pitchFamily="49" charset="-128"/>
            </a:rPr>
            <a:t> ※</a:t>
          </a:r>
          <a:r>
            <a:rPr kumimoji="1" lang="ja-JP" altLang="en-US" sz="1200">
              <a:latin typeface="BIZ UDゴシック" panose="020B0400000000000000" pitchFamily="49" charset="-128"/>
              <a:ea typeface="BIZ UDゴシック" panose="020B0400000000000000" pitchFamily="49" charset="-128"/>
            </a:rPr>
            <a:t>人件費等補助金がいくらになるかは、収入額（給付費等）、支出額（各園で実際</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に支払われている人件費）、補助上限で計算しますが、補助上限について、保育</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士等の場合は「補助算定職員数</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単価」で算出します。</a:t>
          </a:r>
          <a:endParaRPr kumimoji="1" lang="en-US" altLang="ja-JP" sz="1200">
            <a:latin typeface="BIZ UDゴシック" panose="020B0400000000000000" pitchFamily="49" charset="-128"/>
            <a:ea typeface="BIZ UDゴシック" panose="020B0400000000000000" pitchFamily="49" charset="-128"/>
          </a:endParaRPr>
        </a:p>
        <a:p>
          <a:pPr algn="l"/>
          <a:r>
            <a:rPr kumimoji="1" lang="en-US" altLang="ja-JP" sz="1200">
              <a:latin typeface="BIZ UDゴシック" panose="020B0400000000000000" pitchFamily="49" charset="-128"/>
              <a:ea typeface="BIZ UDゴシック" panose="020B0400000000000000" pitchFamily="49" charset="-128"/>
            </a:rPr>
            <a:t> ※</a:t>
          </a:r>
          <a:r>
            <a:rPr kumimoji="1" lang="ja-JP" altLang="en-US" sz="1200">
              <a:latin typeface="BIZ UDゴシック" panose="020B0400000000000000" pitchFamily="49" charset="-128"/>
              <a:ea typeface="BIZ UDゴシック" panose="020B0400000000000000" pitchFamily="49" charset="-128"/>
            </a:rPr>
            <a:t>補助算定職員数は、①条例で定める配置基準に基づく職員数、②給付費の加算を</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取得するために配置が必要な職員数をベースに、③障害児加配、④１歳児加配、</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⑤標準保育時間対応保育士加配、⑥休憩対応保育士加配、⑦標準時間対応休憩保</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育士加配という市独自の加配があり、実配置数の状況で、適用範囲が決まります。</a:t>
          </a:r>
          <a:endParaRPr kumimoji="1" lang="en-US" altLang="ja-JP" sz="1200">
            <a:latin typeface="BIZ UDゴシック" panose="020B0400000000000000" pitchFamily="49" charset="-128"/>
            <a:ea typeface="BIZ UDゴシック" panose="020B0400000000000000" pitchFamily="49" charset="-128"/>
          </a:endParaRPr>
        </a:p>
        <a:p>
          <a:pPr algn="l"/>
          <a:endParaRPr kumimoji="1" lang="en-US" altLang="ja-JP" sz="400">
            <a:latin typeface="BIZ UDゴシック" panose="020B0400000000000000" pitchFamily="49" charset="-128"/>
            <a:ea typeface="BIZ UDゴシック" panose="020B0400000000000000" pitchFamily="49" charset="-128"/>
          </a:endParaRPr>
        </a:p>
        <a:p>
          <a:pPr algn="l"/>
          <a:r>
            <a:rPr kumimoji="1" lang="en-US" altLang="ja-JP" sz="1200">
              <a:solidFill>
                <a:srgbClr val="FF0000"/>
              </a:solidFill>
              <a:latin typeface="BIZ UDゴシック" panose="020B0400000000000000" pitchFamily="49" charset="-128"/>
              <a:ea typeface="BIZ UDゴシック" panose="020B0400000000000000" pitchFamily="49" charset="-128"/>
            </a:rPr>
            <a:t> 【</a:t>
          </a:r>
          <a:r>
            <a:rPr kumimoji="1" lang="ja-JP" altLang="en-US" sz="1200">
              <a:solidFill>
                <a:srgbClr val="FF0000"/>
              </a:solidFill>
              <a:latin typeface="BIZ UDゴシック" panose="020B0400000000000000" pitchFamily="49" charset="-128"/>
              <a:ea typeface="BIZ UDゴシック" panose="020B0400000000000000" pitchFamily="49" charset="-128"/>
            </a:rPr>
            <a:t>右表の見方</a:t>
          </a:r>
          <a:r>
            <a:rPr kumimoji="1" lang="en-US" altLang="ja-JP" sz="1200">
              <a:solidFill>
                <a:srgbClr val="FF0000"/>
              </a:solidFill>
              <a:latin typeface="BIZ UDゴシック" panose="020B0400000000000000" pitchFamily="49" charset="-128"/>
              <a:ea typeface="BIZ UDゴシック" panose="020B0400000000000000" pitchFamily="49" charset="-128"/>
            </a:rPr>
            <a:t>】</a:t>
          </a: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①「補助対象職員数の算定に含まれている加配」の行</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a:t>
          </a:r>
          <a:r>
            <a:rPr kumimoji="1" lang="ja-JP" altLang="en-US" sz="1200">
              <a:solidFill>
                <a:schemeClr val="tx1"/>
              </a:solidFill>
              <a:latin typeface="BIZ UDゴシック" panose="020B0400000000000000" pitchFamily="49" charset="-128"/>
              <a:ea typeface="BIZ UDゴシック" panose="020B0400000000000000" pitchFamily="49" charset="-128"/>
            </a:rPr>
            <a:t>現在の実配置数で、補助対象職員数の算定に含まれている加配に「○」、含まれ</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chemeClr val="tx1"/>
              </a:solidFill>
              <a:latin typeface="BIZ UDゴシック" panose="020B0400000000000000" pitchFamily="49" charset="-128"/>
              <a:ea typeface="BIZ UDゴシック" panose="020B0400000000000000" pitchFamily="49" charset="-128"/>
            </a:rPr>
            <a:t> れていない加配に「</a:t>
          </a:r>
          <a:r>
            <a:rPr kumimoji="1" lang="en-US" altLang="ja-JP" sz="1200">
              <a:solidFill>
                <a:schemeClr val="tx1"/>
              </a:solidFill>
              <a:latin typeface="BIZ UDゴシック" panose="020B0400000000000000" pitchFamily="49" charset="-128"/>
              <a:ea typeface="BIZ UDゴシック" panose="020B0400000000000000" pitchFamily="49" charset="-128"/>
            </a:rPr>
            <a:t>-</a:t>
          </a:r>
          <a:r>
            <a:rPr kumimoji="1" lang="ja-JP" altLang="en-US" sz="1200">
              <a:solidFill>
                <a:schemeClr val="tx1"/>
              </a:solidFill>
              <a:latin typeface="BIZ UDゴシック" panose="020B0400000000000000" pitchFamily="49" charset="-128"/>
              <a:ea typeface="BIZ UDゴシック" panose="020B0400000000000000" pitchFamily="49" charset="-128"/>
            </a:rPr>
            <a:t>」を表示します。</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chemeClr val="tx1"/>
              </a:solidFill>
              <a:latin typeface="BIZ UDゴシック" panose="020B0400000000000000" pitchFamily="49" charset="-128"/>
              <a:ea typeface="BIZ UDゴシック" panose="020B0400000000000000" pitchFamily="49" charset="-128"/>
            </a:rPr>
            <a:t>　 なお、障害児の受入がない場合、障害児加配は「非該当」を表示します。</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②「各加配を算定に含めるために必要な実配置数」の行</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a:t>
          </a:r>
          <a:r>
            <a:rPr kumimoji="1" lang="ja-JP" altLang="en-US" sz="1200">
              <a:solidFill>
                <a:schemeClr val="tx1"/>
              </a:solidFill>
              <a:latin typeface="BIZ UDゴシック" panose="020B0400000000000000" pitchFamily="49" charset="-128"/>
              <a:ea typeface="BIZ UDゴシック" panose="020B0400000000000000" pitchFamily="49" charset="-128"/>
            </a:rPr>
            <a:t>各加配を算定に含めるためには、あとどれだけ実配置（年間平均）を増やす必要</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baseline="0">
              <a:solidFill>
                <a:schemeClr val="tx1"/>
              </a:solidFill>
              <a:latin typeface="BIZ UDゴシック" panose="020B0400000000000000" pitchFamily="49" charset="-128"/>
              <a:ea typeface="BIZ UDゴシック" panose="020B0400000000000000" pitchFamily="49" charset="-128"/>
            </a:rPr>
            <a:t> が</a:t>
          </a:r>
          <a:r>
            <a:rPr kumimoji="1" lang="ja-JP" altLang="en-US" sz="1200">
              <a:solidFill>
                <a:schemeClr val="tx1"/>
              </a:solidFill>
              <a:latin typeface="BIZ UDゴシック" panose="020B0400000000000000" pitchFamily="49" charset="-128"/>
              <a:ea typeface="BIZ UDゴシック" panose="020B0400000000000000" pitchFamily="49" charset="-128"/>
            </a:rPr>
            <a:t>あるかを表示しています。なお既に算定に含まれている加配は「適用済」と表示</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chemeClr val="tx1"/>
              </a:solidFill>
              <a:latin typeface="BIZ UDゴシック" panose="020B0400000000000000" pitchFamily="49" charset="-128"/>
              <a:ea typeface="BIZ UDゴシック" panose="020B0400000000000000" pitchFamily="49" charset="-128"/>
            </a:rPr>
            <a:t> </a:t>
          </a:r>
          <a:r>
            <a:rPr kumimoji="1" lang="en-US" altLang="ja-JP" sz="1200" b="1" u="sng">
              <a:solidFill>
                <a:schemeClr val="tx1"/>
              </a:solidFill>
              <a:latin typeface="BIZ UDゴシック" panose="020B0400000000000000" pitchFamily="49" charset="-128"/>
              <a:ea typeface="BIZ UDゴシック" panose="020B0400000000000000" pitchFamily="49" charset="-128"/>
            </a:rPr>
            <a:t>※</a:t>
          </a:r>
          <a:r>
            <a:rPr kumimoji="1" lang="ja-JP" altLang="en-US" sz="1200" b="1" u="sng">
              <a:solidFill>
                <a:schemeClr val="tx1"/>
              </a:solidFill>
              <a:latin typeface="BIZ UDゴシック" panose="020B0400000000000000" pitchFamily="49" charset="-128"/>
              <a:ea typeface="BIZ UDゴシック" panose="020B0400000000000000" pitchFamily="49" charset="-128"/>
            </a:rPr>
            <a:t>新たに加配が適用されると補助上限が上がります（補助金は直ちに増えません）</a:t>
          </a:r>
          <a:endParaRPr kumimoji="1" lang="en-US" altLang="ja-JP" sz="1200" b="1" u="sng">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③「今後配置必要実配置数」の行</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FF0000"/>
              </a:solidFill>
              <a:latin typeface="BIZ UDゴシック" panose="020B0400000000000000" pitchFamily="49" charset="-128"/>
              <a:ea typeface="BIZ UDゴシック" panose="020B0400000000000000" pitchFamily="49" charset="-128"/>
            </a:rPr>
            <a:t> 　</a:t>
          </a:r>
          <a:r>
            <a:rPr kumimoji="1" lang="ja-JP" altLang="en-US" sz="1200">
              <a:solidFill>
                <a:schemeClr val="tx1"/>
              </a:solidFill>
              <a:latin typeface="BIZ UDゴシック" panose="020B0400000000000000" pitchFamily="49" charset="-128"/>
              <a:ea typeface="BIZ UDゴシック" panose="020B0400000000000000" pitchFamily="49" charset="-128"/>
            </a:rPr>
            <a:t>補助算定職員数は年間平均で算出します。雇用開始月に応じて、②を満たすため</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a:solidFill>
                <a:schemeClr val="tx1"/>
              </a:solidFill>
              <a:latin typeface="BIZ UDゴシック" panose="020B0400000000000000" pitchFamily="49" charset="-128"/>
              <a:ea typeface="BIZ UDゴシック" panose="020B0400000000000000" pitchFamily="49" charset="-128"/>
            </a:rPr>
            <a:t> に</a:t>
          </a:r>
          <a:r>
            <a:rPr kumimoji="1" lang="ja-JP" altLang="en-US" sz="1100">
              <a:solidFill>
                <a:schemeClr val="tx1"/>
              </a:solidFill>
              <a:effectLst/>
              <a:latin typeface="BIZ UDゴシック" panose="020B0400000000000000" pitchFamily="49" charset="-128"/>
              <a:ea typeface="BIZ UDゴシック" panose="020B0400000000000000" pitchFamily="49" charset="-128"/>
              <a:cs typeface="+mn-cs"/>
            </a:rPr>
            <a:t>今後毎月</a:t>
          </a:r>
          <a:r>
            <a:rPr kumimoji="1" lang="ja-JP" altLang="en-US" sz="1200">
              <a:solidFill>
                <a:schemeClr val="tx1"/>
              </a:solidFill>
              <a:latin typeface="BIZ UDゴシック" panose="020B0400000000000000" pitchFamily="49" charset="-128"/>
              <a:ea typeface="BIZ UDゴシック" panose="020B0400000000000000" pitchFamily="49" charset="-128"/>
            </a:rPr>
            <a:t>何人分の雇用が必要かを示しています。（表右側の補足も要参照）</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23</xdr:col>
      <xdr:colOff>11905</xdr:colOff>
      <xdr:row>49</xdr:row>
      <xdr:rowOff>71437</xdr:rowOff>
    </xdr:from>
    <xdr:to>
      <xdr:col>35</xdr:col>
      <xdr:colOff>71437</xdr:colOff>
      <xdr:row>51</xdr:row>
      <xdr:rowOff>47625</xdr:rowOff>
    </xdr:to>
    <xdr:sp macro="" textlink="">
      <xdr:nvSpPr>
        <xdr:cNvPr id="202" name="吹き出し: 左矢印 201">
          <a:extLst>
            <a:ext uri="{FF2B5EF4-FFF2-40B4-BE49-F238E27FC236}">
              <a16:creationId xmlns:a16="http://schemas.microsoft.com/office/drawing/2014/main" id="{8D0AC5E8-4500-4878-89A1-82E687885EEB}"/>
            </a:ext>
          </a:extLst>
        </xdr:cNvPr>
        <xdr:cNvSpPr/>
      </xdr:nvSpPr>
      <xdr:spPr bwMode="auto">
        <a:xfrm>
          <a:off x="13946980" y="18740437"/>
          <a:ext cx="6660357" cy="1176338"/>
        </a:xfrm>
        <a:prstGeom prst="leftArrowCallout">
          <a:avLst>
            <a:gd name="adj1" fmla="val 18478"/>
            <a:gd name="adj2" fmla="val 19565"/>
            <a:gd name="adj3" fmla="val 13470"/>
            <a:gd name="adj4" fmla="val 95479"/>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ja-JP" sz="1100">
              <a:solidFill>
                <a:srgbClr val="FF0000"/>
              </a:solidFill>
              <a:effectLst/>
              <a:latin typeface="BIZ UDゴシック" panose="020B0400000000000000" pitchFamily="49" charset="-128"/>
              <a:ea typeface="BIZ UDゴシック" panose="020B0400000000000000" pitchFamily="49" charset="-128"/>
              <a:cs typeface="+mn-cs"/>
            </a:rPr>
            <a:t>様式２の「資格内容」のいずれかに○、「勤務実績」の雇用開始月以降に「○」を入れて</a:t>
          </a:r>
          <a:endPar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endParaRPr>
        </a:p>
        <a:p>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 </a:t>
          </a:r>
          <a:r>
            <a:rPr kumimoji="1" lang="ja-JP" altLang="ja-JP" sz="1100">
              <a:solidFill>
                <a:srgbClr val="FF0000"/>
              </a:solidFill>
              <a:effectLst/>
              <a:latin typeface="BIZ UDゴシック" panose="020B0400000000000000" pitchFamily="49" charset="-128"/>
              <a:ea typeface="BIZ UDゴシック" panose="020B0400000000000000" pitchFamily="49" charset="-128"/>
              <a:cs typeface="+mn-cs"/>
            </a:rPr>
            <a:t>いただく、又は様式３の「雇用期間」、「１箇月あたりの勤務時間」を仮に入力いただく</a:t>
          </a:r>
          <a:endPar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endParaRPr>
        </a:p>
        <a:p>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 </a:t>
          </a:r>
          <a:r>
            <a:rPr kumimoji="1" lang="ja-JP" altLang="ja-JP" sz="1100">
              <a:solidFill>
                <a:srgbClr val="FF0000"/>
              </a:solidFill>
              <a:effectLst/>
              <a:latin typeface="BIZ UDゴシック" panose="020B0400000000000000" pitchFamily="49" charset="-128"/>
              <a:ea typeface="BIZ UDゴシック" panose="020B0400000000000000" pitchFamily="49" charset="-128"/>
              <a:cs typeface="+mn-cs"/>
            </a:rPr>
            <a:t>ことで、新たに職員を雇用した場合にどうなるか、シミュレーションいただけます。</a:t>
          </a:r>
          <a:endParaRPr lang="ja-JP" altLang="ja-JP">
            <a:solidFill>
              <a:srgbClr val="FF0000"/>
            </a:solidFill>
            <a:effectLst/>
            <a:latin typeface="BIZ UDゴシック" panose="020B0400000000000000" pitchFamily="49" charset="-128"/>
            <a:ea typeface="BIZ UDゴシック" panose="020B0400000000000000" pitchFamily="49" charset="-128"/>
          </a:endParaRPr>
        </a:p>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新たに雇用することを検討</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されている</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職員が</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専従の</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常勤</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職員</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の場合は様式２</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を</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en-US" sz="1100" baseline="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非常勤</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職員や非専従の常勤職員</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の場合は様式３を使用</a:t>
          </a:r>
          <a:endParaRPr lang="ja-JP" altLang="ja-JP">
            <a:effectLst/>
            <a:latin typeface="BIZ UDゴシック" panose="020B0400000000000000" pitchFamily="49" charset="-128"/>
            <a:ea typeface="BIZ UDゴシック" panose="020B0400000000000000" pitchFamily="49" charset="-128"/>
          </a:endParaRPr>
        </a:p>
      </xdr:txBody>
    </xdr:sp>
    <xdr:clientData/>
  </xdr:twoCellAnchor>
  <xdr:twoCellAnchor>
    <xdr:from>
      <xdr:col>23</xdr:col>
      <xdr:colOff>21430</xdr:colOff>
      <xdr:row>51</xdr:row>
      <xdr:rowOff>107156</xdr:rowOff>
    </xdr:from>
    <xdr:to>
      <xdr:col>35</xdr:col>
      <xdr:colOff>80962</xdr:colOff>
      <xdr:row>53</xdr:row>
      <xdr:rowOff>166687</xdr:rowOff>
    </xdr:to>
    <xdr:sp macro="" textlink="">
      <xdr:nvSpPr>
        <xdr:cNvPr id="203" name="吹き出し: 左矢印 202">
          <a:extLst>
            <a:ext uri="{FF2B5EF4-FFF2-40B4-BE49-F238E27FC236}">
              <a16:creationId xmlns:a16="http://schemas.microsoft.com/office/drawing/2014/main" id="{3AB82C7D-9A7B-4633-B552-6B7755CE0A16}"/>
            </a:ext>
          </a:extLst>
        </xdr:cNvPr>
        <xdr:cNvSpPr/>
      </xdr:nvSpPr>
      <xdr:spPr bwMode="auto">
        <a:xfrm>
          <a:off x="13956505" y="19976306"/>
          <a:ext cx="6660357" cy="1316831"/>
        </a:xfrm>
        <a:prstGeom prst="leftArrowCallout">
          <a:avLst>
            <a:gd name="adj1" fmla="val 18590"/>
            <a:gd name="adj2" fmla="val 17219"/>
            <a:gd name="adj3" fmla="val 12922"/>
            <a:gd name="adj4" fmla="val 95479"/>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補足</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p>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補助算定職員数は年間平均で算出しますので、例えば年間</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0.5</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人分の実配置を増やすには、</a:t>
          </a:r>
          <a:endPar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endParaRPr>
        </a:p>
        <a:p>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 </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４月雇用の場合は</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0.5</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人分で足りますが、</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10</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月雇用の場合は</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1.0</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人分が必要です。</a:t>
          </a:r>
          <a:endPar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endParaRPr>
        </a:p>
        <a:p>
          <a:r>
            <a:rPr kumimoji="1" lang="ja-JP" altLang="en-US" sz="1100" baseline="0">
              <a:solidFill>
                <a:srgbClr val="FF0000"/>
              </a:solidFill>
              <a:effectLst/>
              <a:latin typeface="BIZ UDゴシック" panose="020B0400000000000000" pitchFamily="49" charset="-128"/>
              <a:ea typeface="BIZ UDゴシック" panose="020B0400000000000000" pitchFamily="49" charset="-128"/>
              <a:cs typeface="+mn-cs"/>
            </a:rPr>
            <a:t> </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複数人の組合せの場合、常勤換算人数は各々端数処理するため、若干誤差が生じます。</a:t>
          </a: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（例）４月雇用の場合　</a:t>
          </a:r>
          <a:r>
            <a:rPr kumimoji="1" lang="en-US" altLang="ja-JP" sz="1100" u="sng">
              <a:solidFill>
                <a:schemeClr val="dk1"/>
              </a:solidFill>
              <a:effectLst/>
              <a:latin typeface="BIZ UDゴシック" panose="020B0400000000000000" pitchFamily="49" charset="-128"/>
              <a:ea typeface="BIZ UDゴシック" panose="020B0400000000000000" pitchFamily="49" charset="-128"/>
              <a:cs typeface="+mn-cs"/>
            </a:rPr>
            <a:t>0.5</a:t>
          </a:r>
          <a:r>
            <a:rPr kumimoji="1" lang="ja-JP" altLang="en-US" sz="1100" u="sng">
              <a:solidFill>
                <a:schemeClr val="dk1"/>
              </a:solidFill>
              <a:effectLst/>
              <a:latin typeface="BIZ UDゴシック" panose="020B0400000000000000" pitchFamily="49" charset="-128"/>
              <a:ea typeface="BIZ UDゴシック" panose="020B0400000000000000" pitchFamily="49" charset="-128"/>
              <a:cs typeface="+mn-cs"/>
            </a:rPr>
            <a:t>人</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雇用月数</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12</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箇月（４月～３月）／年間</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12</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箇月＝平均</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0.5</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人</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10</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月雇用の場合　</a:t>
          </a:r>
          <a:r>
            <a:rPr kumimoji="1" lang="en-US" altLang="ja-JP" sz="1100" u="sng">
              <a:solidFill>
                <a:schemeClr val="dk1"/>
              </a:solidFill>
              <a:effectLst/>
              <a:latin typeface="BIZ UDゴシック" panose="020B0400000000000000" pitchFamily="49" charset="-128"/>
              <a:ea typeface="BIZ UDゴシック" panose="020B0400000000000000" pitchFamily="49" charset="-128"/>
              <a:cs typeface="+mn-cs"/>
            </a:rPr>
            <a:t>1.0</a:t>
          </a:r>
          <a:r>
            <a:rPr kumimoji="1" lang="ja-JP" altLang="en-US" sz="1100" u="sng">
              <a:solidFill>
                <a:schemeClr val="dk1"/>
              </a:solidFill>
              <a:effectLst/>
              <a:latin typeface="BIZ UDゴシック" panose="020B0400000000000000" pitchFamily="49" charset="-128"/>
              <a:ea typeface="BIZ UDゴシック" panose="020B0400000000000000" pitchFamily="49" charset="-128"/>
              <a:cs typeface="+mn-cs"/>
            </a:rPr>
            <a:t>人</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雇用月数６箇月（</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10</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月～３月）／年間</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12</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箇月＝平均</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0.5</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人</a:t>
          </a:r>
          <a:endParaRPr lang="ja-JP" altLang="ja-JP">
            <a:effectLst/>
            <a:latin typeface="BIZ UDゴシック" panose="020B0400000000000000" pitchFamily="49" charset="-128"/>
            <a:ea typeface="BIZ UDゴシック" panose="020B0400000000000000" pitchFamily="49" charset="-128"/>
          </a:endParaRPr>
        </a:p>
      </xdr:txBody>
    </xdr:sp>
    <xdr:clientData/>
  </xdr:twoCellAnchor>
  <xdr:twoCellAnchor>
    <xdr:from>
      <xdr:col>23</xdr:col>
      <xdr:colOff>126205</xdr:colOff>
      <xdr:row>41</xdr:row>
      <xdr:rowOff>688447</xdr:rowOff>
    </xdr:from>
    <xdr:to>
      <xdr:col>23</xdr:col>
      <xdr:colOff>592932</xdr:colOff>
      <xdr:row>42</xdr:row>
      <xdr:rowOff>4234</xdr:rowOff>
    </xdr:to>
    <xdr:sp macro="" textlink="">
      <xdr:nvSpPr>
        <xdr:cNvPr id="30742" name="Text Box 9">
          <a:extLst>
            <a:ext uri="{FF2B5EF4-FFF2-40B4-BE49-F238E27FC236}">
              <a16:creationId xmlns:a16="http://schemas.microsoft.com/office/drawing/2014/main" id="{FA785767-0E7E-451C-B901-EBE6446180D6}"/>
            </a:ext>
          </a:extLst>
        </xdr:cNvPr>
        <xdr:cNvSpPr txBox="1">
          <a:spLocks noChangeArrowheads="1"/>
        </xdr:cNvSpPr>
      </xdr:nvSpPr>
      <xdr:spPr bwMode="auto">
        <a:xfrm>
          <a:off x="14021499" y="15047665"/>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23</xdr:col>
      <xdr:colOff>126205</xdr:colOff>
      <xdr:row>41</xdr:row>
      <xdr:rowOff>688447</xdr:rowOff>
    </xdr:from>
    <xdr:to>
      <xdr:col>23</xdr:col>
      <xdr:colOff>592932</xdr:colOff>
      <xdr:row>42</xdr:row>
      <xdr:rowOff>4234</xdr:rowOff>
    </xdr:to>
    <xdr:sp macro="" textlink="">
      <xdr:nvSpPr>
        <xdr:cNvPr id="30743" name="Text Box 9">
          <a:extLst>
            <a:ext uri="{FF2B5EF4-FFF2-40B4-BE49-F238E27FC236}">
              <a16:creationId xmlns:a16="http://schemas.microsoft.com/office/drawing/2014/main" id="{14959294-29B0-403A-ABF2-F07ECB2D706A}"/>
            </a:ext>
          </a:extLst>
        </xdr:cNvPr>
        <xdr:cNvSpPr txBox="1">
          <a:spLocks noChangeArrowheads="1"/>
        </xdr:cNvSpPr>
      </xdr:nvSpPr>
      <xdr:spPr bwMode="auto">
        <a:xfrm>
          <a:off x="14021499" y="15047665"/>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23</xdr:col>
      <xdr:colOff>126205</xdr:colOff>
      <xdr:row>41</xdr:row>
      <xdr:rowOff>688447</xdr:rowOff>
    </xdr:from>
    <xdr:to>
      <xdr:col>23</xdr:col>
      <xdr:colOff>592932</xdr:colOff>
      <xdr:row>42</xdr:row>
      <xdr:rowOff>4234</xdr:rowOff>
    </xdr:to>
    <xdr:sp macro="" textlink="">
      <xdr:nvSpPr>
        <xdr:cNvPr id="30744" name="Text Box 9">
          <a:extLst>
            <a:ext uri="{FF2B5EF4-FFF2-40B4-BE49-F238E27FC236}">
              <a16:creationId xmlns:a16="http://schemas.microsoft.com/office/drawing/2014/main" id="{855AB78F-EB95-412D-9C61-B54815617271}"/>
            </a:ext>
          </a:extLst>
        </xdr:cNvPr>
        <xdr:cNvSpPr txBox="1">
          <a:spLocks noChangeArrowheads="1"/>
        </xdr:cNvSpPr>
      </xdr:nvSpPr>
      <xdr:spPr bwMode="auto">
        <a:xfrm>
          <a:off x="14021499" y="15047665"/>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24</xdr:col>
      <xdr:colOff>67235</xdr:colOff>
      <xdr:row>5</xdr:row>
      <xdr:rowOff>688447</xdr:rowOff>
    </xdr:from>
    <xdr:to>
      <xdr:col>24</xdr:col>
      <xdr:colOff>533962</xdr:colOff>
      <xdr:row>6</xdr:row>
      <xdr:rowOff>4234</xdr:rowOff>
    </xdr:to>
    <xdr:sp macro="" textlink="">
      <xdr:nvSpPr>
        <xdr:cNvPr id="205" name="Text Box 9">
          <a:extLst>
            <a:ext uri="{FF2B5EF4-FFF2-40B4-BE49-F238E27FC236}">
              <a16:creationId xmlns:a16="http://schemas.microsoft.com/office/drawing/2014/main" id="{99F5F702-AFBF-4FF8-A1B2-F9926A7967E1}"/>
            </a:ext>
          </a:extLst>
        </xdr:cNvPr>
        <xdr:cNvSpPr txBox="1">
          <a:spLocks noChangeArrowheads="1"/>
        </xdr:cNvSpPr>
      </xdr:nvSpPr>
      <xdr:spPr bwMode="auto">
        <a:xfrm>
          <a:off x="14567647" y="3344241"/>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24</xdr:col>
      <xdr:colOff>67235</xdr:colOff>
      <xdr:row>8</xdr:row>
      <xdr:rowOff>688447</xdr:rowOff>
    </xdr:from>
    <xdr:to>
      <xdr:col>24</xdr:col>
      <xdr:colOff>533962</xdr:colOff>
      <xdr:row>9</xdr:row>
      <xdr:rowOff>4234</xdr:rowOff>
    </xdr:to>
    <xdr:sp macro="" textlink="">
      <xdr:nvSpPr>
        <xdr:cNvPr id="2" name="Text Box 9">
          <a:extLst>
            <a:ext uri="{FF2B5EF4-FFF2-40B4-BE49-F238E27FC236}">
              <a16:creationId xmlns:a16="http://schemas.microsoft.com/office/drawing/2014/main" id="{CC825B9B-A397-406D-ACD8-B8030E71A5A9}"/>
            </a:ext>
          </a:extLst>
        </xdr:cNvPr>
        <xdr:cNvSpPr txBox="1">
          <a:spLocks noChangeArrowheads="1"/>
        </xdr:cNvSpPr>
      </xdr:nvSpPr>
      <xdr:spPr bwMode="auto">
        <a:xfrm>
          <a:off x="14567647" y="3344241"/>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24</xdr:col>
      <xdr:colOff>67235</xdr:colOff>
      <xdr:row>14</xdr:row>
      <xdr:rowOff>688447</xdr:rowOff>
    </xdr:from>
    <xdr:to>
      <xdr:col>24</xdr:col>
      <xdr:colOff>533962</xdr:colOff>
      <xdr:row>15</xdr:row>
      <xdr:rowOff>4234</xdr:rowOff>
    </xdr:to>
    <xdr:sp macro="" textlink="">
      <xdr:nvSpPr>
        <xdr:cNvPr id="4" name="Text Box 9">
          <a:extLst>
            <a:ext uri="{FF2B5EF4-FFF2-40B4-BE49-F238E27FC236}">
              <a16:creationId xmlns:a16="http://schemas.microsoft.com/office/drawing/2014/main" id="{60976198-7E55-408D-93E1-4E04CE7CF59D}"/>
            </a:ext>
          </a:extLst>
        </xdr:cNvPr>
        <xdr:cNvSpPr txBox="1">
          <a:spLocks noChangeArrowheads="1"/>
        </xdr:cNvSpPr>
      </xdr:nvSpPr>
      <xdr:spPr bwMode="auto">
        <a:xfrm>
          <a:off x="14567647" y="4626194"/>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24</xdr:col>
      <xdr:colOff>67235</xdr:colOff>
      <xdr:row>14</xdr:row>
      <xdr:rowOff>688447</xdr:rowOff>
    </xdr:from>
    <xdr:to>
      <xdr:col>24</xdr:col>
      <xdr:colOff>533962</xdr:colOff>
      <xdr:row>15</xdr:row>
      <xdr:rowOff>4234</xdr:rowOff>
    </xdr:to>
    <xdr:sp macro="" textlink="">
      <xdr:nvSpPr>
        <xdr:cNvPr id="5" name="Text Box 9">
          <a:extLst>
            <a:ext uri="{FF2B5EF4-FFF2-40B4-BE49-F238E27FC236}">
              <a16:creationId xmlns:a16="http://schemas.microsoft.com/office/drawing/2014/main" id="{F0C6F4BB-E97A-4A42-8B2A-6709FAD3EDD2}"/>
            </a:ext>
          </a:extLst>
        </xdr:cNvPr>
        <xdr:cNvSpPr txBox="1">
          <a:spLocks noChangeArrowheads="1"/>
        </xdr:cNvSpPr>
      </xdr:nvSpPr>
      <xdr:spPr bwMode="auto">
        <a:xfrm>
          <a:off x="14567647" y="3344241"/>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24</xdr:col>
      <xdr:colOff>67235</xdr:colOff>
      <xdr:row>17</xdr:row>
      <xdr:rowOff>688447</xdr:rowOff>
    </xdr:from>
    <xdr:to>
      <xdr:col>24</xdr:col>
      <xdr:colOff>533962</xdr:colOff>
      <xdr:row>18</xdr:row>
      <xdr:rowOff>4234</xdr:rowOff>
    </xdr:to>
    <xdr:sp macro="" textlink="">
      <xdr:nvSpPr>
        <xdr:cNvPr id="6" name="Text Box 9">
          <a:extLst>
            <a:ext uri="{FF2B5EF4-FFF2-40B4-BE49-F238E27FC236}">
              <a16:creationId xmlns:a16="http://schemas.microsoft.com/office/drawing/2014/main" id="{86435D61-345B-47C9-AB1B-B70B38525696}"/>
            </a:ext>
          </a:extLst>
        </xdr:cNvPr>
        <xdr:cNvSpPr txBox="1">
          <a:spLocks noChangeArrowheads="1"/>
        </xdr:cNvSpPr>
      </xdr:nvSpPr>
      <xdr:spPr bwMode="auto">
        <a:xfrm>
          <a:off x="14567647" y="4626194"/>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24</xdr:col>
      <xdr:colOff>67235</xdr:colOff>
      <xdr:row>17</xdr:row>
      <xdr:rowOff>688447</xdr:rowOff>
    </xdr:from>
    <xdr:to>
      <xdr:col>24</xdr:col>
      <xdr:colOff>533962</xdr:colOff>
      <xdr:row>18</xdr:row>
      <xdr:rowOff>4234</xdr:rowOff>
    </xdr:to>
    <xdr:sp macro="" textlink="">
      <xdr:nvSpPr>
        <xdr:cNvPr id="7" name="Text Box 9">
          <a:extLst>
            <a:ext uri="{FF2B5EF4-FFF2-40B4-BE49-F238E27FC236}">
              <a16:creationId xmlns:a16="http://schemas.microsoft.com/office/drawing/2014/main" id="{BB3753F8-9F22-4163-B226-B0FA081348C9}"/>
            </a:ext>
          </a:extLst>
        </xdr:cNvPr>
        <xdr:cNvSpPr txBox="1">
          <a:spLocks noChangeArrowheads="1"/>
        </xdr:cNvSpPr>
      </xdr:nvSpPr>
      <xdr:spPr bwMode="auto">
        <a:xfrm>
          <a:off x="14567647" y="3344241"/>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24</xdr:col>
      <xdr:colOff>67235</xdr:colOff>
      <xdr:row>20</xdr:row>
      <xdr:rowOff>688447</xdr:rowOff>
    </xdr:from>
    <xdr:to>
      <xdr:col>24</xdr:col>
      <xdr:colOff>533962</xdr:colOff>
      <xdr:row>21</xdr:row>
      <xdr:rowOff>4234</xdr:rowOff>
    </xdr:to>
    <xdr:sp macro="" textlink="">
      <xdr:nvSpPr>
        <xdr:cNvPr id="8" name="Text Box 9">
          <a:extLst>
            <a:ext uri="{FF2B5EF4-FFF2-40B4-BE49-F238E27FC236}">
              <a16:creationId xmlns:a16="http://schemas.microsoft.com/office/drawing/2014/main" id="{67E1BD2E-77C8-40E0-8DC5-DF70168909D0}"/>
            </a:ext>
          </a:extLst>
        </xdr:cNvPr>
        <xdr:cNvSpPr txBox="1">
          <a:spLocks noChangeArrowheads="1"/>
        </xdr:cNvSpPr>
      </xdr:nvSpPr>
      <xdr:spPr bwMode="auto">
        <a:xfrm>
          <a:off x="14567647" y="4626194"/>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24</xdr:col>
      <xdr:colOff>67235</xdr:colOff>
      <xdr:row>20</xdr:row>
      <xdr:rowOff>688447</xdr:rowOff>
    </xdr:from>
    <xdr:to>
      <xdr:col>24</xdr:col>
      <xdr:colOff>533962</xdr:colOff>
      <xdr:row>21</xdr:row>
      <xdr:rowOff>4234</xdr:rowOff>
    </xdr:to>
    <xdr:sp macro="" textlink="">
      <xdr:nvSpPr>
        <xdr:cNvPr id="9" name="Text Box 9">
          <a:extLst>
            <a:ext uri="{FF2B5EF4-FFF2-40B4-BE49-F238E27FC236}">
              <a16:creationId xmlns:a16="http://schemas.microsoft.com/office/drawing/2014/main" id="{33E5746C-37A2-4CE5-A59B-5317D2F9C6E4}"/>
            </a:ext>
          </a:extLst>
        </xdr:cNvPr>
        <xdr:cNvSpPr txBox="1">
          <a:spLocks noChangeArrowheads="1"/>
        </xdr:cNvSpPr>
      </xdr:nvSpPr>
      <xdr:spPr bwMode="auto">
        <a:xfrm>
          <a:off x="14567647" y="3344241"/>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24</xdr:col>
      <xdr:colOff>67235</xdr:colOff>
      <xdr:row>23</xdr:row>
      <xdr:rowOff>688447</xdr:rowOff>
    </xdr:from>
    <xdr:to>
      <xdr:col>24</xdr:col>
      <xdr:colOff>533962</xdr:colOff>
      <xdr:row>24</xdr:row>
      <xdr:rowOff>4234</xdr:rowOff>
    </xdr:to>
    <xdr:sp macro="" textlink="">
      <xdr:nvSpPr>
        <xdr:cNvPr id="10" name="Text Box 9">
          <a:extLst>
            <a:ext uri="{FF2B5EF4-FFF2-40B4-BE49-F238E27FC236}">
              <a16:creationId xmlns:a16="http://schemas.microsoft.com/office/drawing/2014/main" id="{60862890-3F23-477B-BA29-80A11951D2D8}"/>
            </a:ext>
          </a:extLst>
        </xdr:cNvPr>
        <xdr:cNvSpPr txBox="1">
          <a:spLocks noChangeArrowheads="1"/>
        </xdr:cNvSpPr>
      </xdr:nvSpPr>
      <xdr:spPr bwMode="auto">
        <a:xfrm>
          <a:off x="14567647" y="4626194"/>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24</xdr:col>
      <xdr:colOff>67235</xdr:colOff>
      <xdr:row>23</xdr:row>
      <xdr:rowOff>688447</xdr:rowOff>
    </xdr:from>
    <xdr:to>
      <xdr:col>24</xdr:col>
      <xdr:colOff>533962</xdr:colOff>
      <xdr:row>24</xdr:row>
      <xdr:rowOff>4234</xdr:rowOff>
    </xdr:to>
    <xdr:sp macro="" textlink="">
      <xdr:nvSpPr>
        <xdr:cNvPr id="11" name="Text Box 9">
          <a:extLst>
            <a:ext uri="{FF2B5EF4-FFF2-40B4-BE49-F238E27FC236}">
              <a16:creationId xmlns:a16="http://schemas.microsoft.com/office/drawing/2014/main" id="{5063C011-22F4-4B46-BD13-07B9DDA981E5}"/>
            </a:ext>
          </a:extLst>
        </xdr:cNvPr>
        <xdr:cNvSpPr txBox="1">
          <a:spLocks noChangeArrowheads="1"/>
        </xdr:cNvSpPr>
      </xdr:nvSpPr>
      <xdr:spPr bwMode="auto">
        <a:xfrm>
          <a:off x="14567647" y="3344241"/>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24</xdr:col>
      <xdr:colOff>67235</xdr:colOff>
      <xdr:row>26</xdr:row>
      <xdr:rowOff>688447</xdr:rowOff>
    </xdr:from>
    <xdr:to>
      <xdr:col>24</xdr:col>
      <xdr:colOff>533962</xdr:colOff>
      <xdr:row>27</xdr:row>
      <xdr:rowOff>4234</xdr:rowOff>
    </xdr:to>
    <xdr:sp macro="" textlink="">
      <xdr:nvSpPr>
        <xdr:cNvPr id="12" name="Text Box 9">
          <a:extLst>
            <a:ext uri="{FF2B5EF4-FFF2-40B4-BE49-F238E27FC236}">
              <a16:creationId xmlns:a16="http://schemas.microsoft.com/office/drawing/2014/main" id="{DC8A5D0F-1BC2-4B64-8D0C-64B062F720AC}"/>
            </a:ext>
          </a:extLst>
        </xdr:cNvPr>
        <xdr:cNvSpPr txBox="1">
          <a:spLocks noChangeArrowheads="1"/>
        </xdr:cNvSpPr>
      </xdr:nvSpPr>
      <xdr:spPr bwMode="auto">
        <a:xfrm>
          <a:off x="14567647" y="4626194"/>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24</xdr:col>
      <xdr:colOff>67235</xdr:colOff>
      <xdr:row>26</xdr:row>
      <xdr:rowOff>688447</xdr:rowOff>
    </xdr:from>
    <xdr:to>
      <xdr:col>24</xdr:col>
      <xdr:colOff>533962</xdr:colOff>
      <xdr:row>27</xdr:row>
      <xdr:rowOff>4234</xdr:rowOff>
    </xdr:to>
    <xdr:sp macro="" textlink="">
      <xdr:nvSpPr>
        <xdr:cNvPr id="13" name="Text Box 9">
          <a:extLst>
            <a:ext uri="{FF2B5EF4-FFF2-40B4-BE49-F238E27FC236}">
              <a16:creationId xmlns:a16="http://schemas.microsoft.com/office/drawing/2014/main" id="{B16CBE4A-FEA0-431D-AE10-31110A9072E1}"/>
            </a:ext>
          </a:extLst>
        </xdr:cNvPr>
        <xdr:cNvSpPr txBox="1">
          <a:spLocks noChangeArrowheads="1"/>
        </xdr:cNvSpPr>
      </xdr:nvSpPr>
      <xdr:spPr bwMode="auto">
        <a:xfrm>
          <a:off x="14567647" y="3344241"/>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24</xdr:col>
      <xdr:colOff>67235</xdr:colOff>
      <xdr:row>29</xdr:row>
      <xdr:rowOff>688447</xdr:rowOff>
    </xdr:from>
    <xdr:to>
      <xdr:col>24</xdr:col>
      <xdr:colOff>533962</xdr:colOff>
      <xdr:row>30</xdr:row>
      <xdr:rowOff>4234</xdr:rowOff>
    </xdr:to>
    <xdr:sp macro="" textlink="">
      <xdr:nvSpPr>
        <xdr:cNvPr id="14" name="Text Box 9">
          <a:extLst>
            <a:ext uri="{FF2B5EF4-FFF2-40B4-BE49-F238E27FC236}">
              <a16:creationId xmlns:a16="http://schemas.microsoft.com/office/drawing/2014/main" id="{6EACB8EE-92CB-4106-A99E-43FF66CF2887}"/>
            </a:ext>
          </a:extLst>
        </xdr:cNvPr>
        <xdr:cNvSpPr txBox="1">
          <a:spLocks noChangeArrowheads="1"/>
        </xdr:cNvSpPr>
      </xdr:nvSpPr>
      <xdr:spPr bwMode="auto">
        <a:xfrm>
          <a:off x="14567647" y="4626194"/>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24</xdr:col>
      <xdr:colOff>67235</xdr:colOff>
      <xdr:row>29</xdr:row>
      <xdr:rowOff>688447</xdr:rowOff>
    </xdr:from>
    <xdr:to>
      <xdr:col>24</xdr:col>
      <xdr:colOff>533962</xdr:colOff>
      <xdr:row>30</xdr:row>
      <xdr:rowOff>4234</xdr:rowOff>
    </xdr:to>
    <xdr:sp macro="" textlink="">
      <xdr:nvSpPr>
        <xdr:cNvPr id="15" name="Text Box 9">
          <a:extLst>
            <a:ext uri="{FF2B5EF4-FFF2-40B4-BE49-F238E27FC236}">
              <a16:creationId xmlns:a16="http://schemas.microsoft.com/office/drawing/2014/main" id="{4F118100-9F9A-41F8-9CE2-E6B2571FB727}"/>
            </a:ext>
          </a:extLst>
        </xdr:cNvPr>
        <xdr:cNvSpPr txBox="1">
          <a:spLocks noChangeArrowheads="1"/>
        </xdr:cNvSpPr>
      </xdr:nvSpPr>
      <xdr:spPr bwMode="auto">
        <a:xfrm>
          <a:off x="14567647" y="3344241"/>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24</xdr:col>
      <xdr:colOff>67235</xdr:colOff>
      <xdr:row>32</xdr:row>
      <xdr:rowOff>688447</xdr:rowOff>
    </xdr:from>
    <xdr:to>
      <xdr:col>24</xdr:col>
      <xdr:colOff>533962</xdr:colOff>
      <xdr:row>33</xdr:row>
      <xdr:rowOff>4234</xdr:rowOff>
    </xdr:to>
    <xdr:sp macro="" textlink="">
      <xdr:nvSpPr>
        <xdr:cNvPr id="25" name="Text Box 9">
          <a:extLst>
            <a:ext uri="{FF2B5EF4-FFF2-40B4-BE49-F238E27FC236}">
              <a16:creationId xmlns:a16="http://schemas.microsoft.com/office/drawing/2014/main" id="{6CECF767-0FD6-47AD-9B17-C73C84256E34}"/>
            </a:ext>
          </a:extLst>
        </xdr:cNvPr>
        <xdr:cNvSpPr txBox="1">
          <a:spLocks noChangeArrowheads="1"/>
        </xdr:cNvSpPr>
      </xdr:nvSpPr>
      <xdr:spPr bwMode="auto">
        <a:xfrm>
          <a:off x="14567647" y="4626194"/>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24</xdr:col>
      <xdr:colOff>67235</xdr:colOff>
      <xdr:row>32</xdr:row>
      <xdr:rowOff>688447</xdr:rowOff>
    </xdr:from>
    <xdr:to>
      <xdr:col>24</xdr:col>
      <xdr:colOff>533962</xdr:colOff>
      <xdr:row>33</xdr:row>
      <xdr:rowOff>4234</xdr:rowOff>
    </xdr:to>
    <xdr:sp macro="" textlink="">
      <xdr:nvSpPr>
        <xdr:cNvPr id="27" name="Text Box 9">
          <a:extLst>
            <a:ext uri="{FF2B5EF4-FFF2-40B4-BE49-F238E27FC236}">
              <a16:creationId xmlns:a16="http://schemas.microsoft.com/office/drawing/2014/main" id="{BABE1035-1B0E-47B2-B3EB-4EB0B2E7A7DC}"/>
            </a:ext>
          </a:extLst>
        </xdr:cNvPr>
        <xdr:cNvSpPr txBox="1">
          <a:spLocks noChangeArrowheads="1"/>
        </xdr:cNvSpPr>
      </xdr:nvSpPr>
      <xdr:spPr bwMode="auto">
        <a:xfrm>
          <a:off x="14567647" y="3344241"/>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24</xdr:col>
      <xdr:colOff>67235</xdr:colOff>
      <xdr:row>35</xdr:row>
      <xdr:rowOff>688447</xdr:rowOff>
    </xdr:from>
    <xdr:to>
      <xdr:col>24</xdr:col>
      <xdr:colOff>533962</xdr:colOff>
      <xdr:row>36</xdr:row>
      <xdr:rowOff>4234</xdr:rowOff>
    </xdr:to>
    <xdr:sp macro="" textlink="">
      <xdr:nvSpPr>
        <xdr:cNvPr id="30720" name="Text Box 9">
          <a:extLst>
            <a:ext uri="{FF2B5EF4-FFF2-40B4-BE49-F238E27FC236}">
              <a16:creationId xmlns:a16="http://schemas.microsoft.com/office/drawing/2014/main" id="{1E913B58-BD10-41DF-BCF7-6A62EF4A2A36}"/>
            </a:ext>
          </a:extLst>
        </xdr:cNvPr>
        <xdr:cNvSpPr txBox="1">
          <a:spLocks noChangeArrowheads="1"/>
        </xdr:cNvSpPr>
      </xdr:nvSpPr>
      <xdr:spPr bwMode="auto">
        <a:xfrm>
          <a:off x="14567647" y="4626194"/>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24</xdr:col>
      <xdr:colOff>67235</xdr:colOff>
      <xdr:row>35</xdr:row>
      <xdr:rowOff>688447</xdr:rowOff>
    </xdr:from>
    <xdr:to>
      <xdr:col>24</xdr:col>
      <xdr:colOff>533962</xdr:colOff>
      <xdr:row>36</xdr:row>
      <xdr:rowOff>4234</xdr:rowOff>
    </xdr:to>
    <xdr:sp macro="" textlink="">
      <xdr:nvSpPr>
        <xdr:cNvPr id="30723" name="Text Box 9">
          <a:extLst>
            <a:ext uri="{FF2B5EF4-FFF2-40B4-BE49-F238E27FC236}">
              <a16:creationId xmlns:a16="http://schemas.microsoft.com/office/drawing/2014/main" id="{0EF1BD18-6755-4B82-957D-5F219DA0D56E}"/>
            </a:ext>
          </a:extLst>
        </xdr:cNvPr>
        <xdr:cNvSpPr txBox="1">
          <a:spLocks noChangeArrowheads="1"/>
        </xdr:cNvSpPr>
      </xdr:nvSpPr>
      <xdr:spPr bwMode="auto">
        <a:xfrm>
          <a:off x="14567647" y="3344241"/>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24</xdr:col>
      <xdr:colOff>67235</xdr:colOff>
      <xdr:row>38</xdr:row>
      <xdr:rowOff>688447</xdr:rowOff>
    </xdr:from>
    <xdr:to>
      <xdr:col>24</xdr:col>
      <xdr:colOff>533962</xdr:colOff>
      <xdr:row>39</xdr:row>
      <xdr:rowOff>4234</xdr:rowOff>
    </xdr:to>
    <xdr:sp macro="" textlink="">
      <xdr:nvSpPr>
        <xdr:cNvPr id="30726" name="Text Box 9">
          <a:extLst>
            <a:ext uri="{FF2B5EF4-FFF2-40B4-BE49-F238E27FC236}">
              <a16:creationId xmlns:a16="http://schemas.microsoft.com/office/drawing/2014/main" id="{D9B638D5-392D-47AC-B3AA-1ED809E7842E}"/>
            </a:ext>
          </a:extLst>
        </xdr:cNvPr>
        <xdr:cNvSpPr txBox="1">
          <a:spLocks noChangeArrowheads="1"/>
        </xdr:cNvSpPr>
      </xdr:nvSpPr>
      <xdr:spPr bwMode="auto">
        <a:xfrm>
          <a:off x="14567647" y="4626194"/>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24</xdr:col>
      <xdr:colOff>67235</xdr:colOff>
      <xdr:row>38</xdr:row>
      <xdr:rowOff>688447</xdr:rowOff>
    </xdr:from>
    <xdr:to>
      <xdr:col>24</xdr:col>
      <xdr:colOff>533962</xdr:colOff>
      <xdr:row>39</xdr:row>
      <xdr:rowOff>4234</xdr:rowOff>
    </xdr:to>
    <xdr:sp macro="" textlink="">
      <xdr:nvSpPr>
        <xdr:cNvPr id="30727" name="Text Box 9">
          <a:extLst>
            <a:ext uri="{FF2B5EF4-FFF2-40B4-BE49-F238E27FC236}">
              <a16:creationId xmlns:a16="http://schemas.microsoft.com/office/drawing/2014/main" id="{7073AF5A-556B-4E4C-9FCB-7B42C3EF2544}"/>
            </a:ext>
          </a:extLst>
        </xdr:cNvPr>
        <xdr:cNvSpPr txBox="1">
          <a:spLocks noChangeArrowheads="1"/>
        </xdr:cNvSpPr>
      </xdr:nvSpPr>
      <xdr:spPr bwMode="auto">
        <a:xfrm>
          <a:off x="14567647" y="3344241"/>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24</xdr:col>
      <xdr:colOff>67235</xdr:colOff>
      <xdr:row>41</xdr:row>
      <xdr:rowOff>688447</xdr:rowOff>
    </xdr:from>
    <xdr:to>
      <xdr:col>24</xdr:col>
      <xdr:colOff>533962</xdr:colOff>
      <xdr:row>42</xdr:row>
      <xdr:rowOff>4234</xdr:rowOff>
    </xdr:to>
    <xdr:sp macro="" textlink="">
      <xdr:nvSpPr>
        <xdr:cNvPr id="30728" name="Text Box 9">
          <a:extLst>
            <a:ext uri="{FF2B5EF4-FFF2-40B4-BE49-F238E27FC236}">
              <a16:creationId xmlns:a16="http://schemas.microsoft.com/office/drawing/2014/main" id="{15E8D8AA-BE3D-49D8-A82E-8A007F08FD23}"/>
            </a:ext>
          </a:extLst>
        </xdr:cNvPr>
        <xdr:cNvSpPr txBox="1">
          <a:spLocks noChangeArrowheads="1"/>
        </xdr:cNvSpPr>
      </xdr:nvSpPr>
      <xdr:spPr bwMode="auto">
        <a:xfrm>
          <a:off x="14567647" y="4626194"/>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24</xdr:col>
      <xdr:colOff>67235</xdr:colOff>
      <xdr:row>41</xdr:row>
      <xdr:rowOff>688447</xdr:rowOff>
    </xdr:from>
    <xdr:to>
      <xdr:col>24</xdr:col>
      <xdr:colOff>533962</xdr:colOff>
      <xdr:row>42</xdr:row>
      <xdr:rowOff>4234</xdr:rowOff>
    </xdr:to>
    <xdr:sp macro="" textlink="">
      <xdr:nvSpPr>
        <xdr:cNvPr id="30729" name="Text Box 9">
          <a:extLst>
            <a:ext uri="{FF2B5EF4-FFF2-40B4-BE49-F238E27FC236}">
              <a16:creationId xmlns:a16="http://schemas.microsoft.com/office/drawing/2014/main" id="{734CA999-4D19-4E63-832C-6D6C266C1ADB}"/>
            </a:ext>
          </a:extLst>
        </xdr:cNvPr>
        <xdr:cNvSpPr txBox="1">
          <a:spLocks noChangeArrowheads="1"/>
        </xdr:cNvSpPr>
      </xdr:nvSpPr>
      <xdr:spPr bwMode="auto">
        <a:xfrm>
          <a:off x="14567647" y="3344241"/>
          <a:ext cx="466727" cy="245875"/>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24</xdr:col>
      <xdr:colOff>67235</xdr:colOff>
      <xdr:row>44</xdr:row>
      <xdr:rowOff>688447</xdr:rowOff>
    </xdr:from>
    <xdr:to>
      <xdr:col>24</xdr:col>
      <xdr:colOff>533962</xdr:colOff>
      <xdr:row>45</xdr:row>
      <xdr:rowOff>4234</xdr:rowOff>
    </xdr:to>
    <xdr:sp macro="" textlink="">
      <xdr:nvSpPr>
        <xdr:cNvPr id="30731" name="Text Box 9">
          <a:extLst>
            <a:ext uri="{FF2B5EF4-FFF2-40B4-BE49-F238E27FC236}">
              <a16:creationId xmlns:a16="http://schemas.microsoft.com/office/drawing/2014/main" id="{4A2AD0BD-7073-4A8A-A415-302F7A2679E1}"/>
            </a:ext>
          </a:extLst>
        </xdr:cNvPr>
        <xdr:cNvSpPr txBox="1">
          <a:spLocks noChangeArrowheads="1"/>
        </xdr:cNvSpPr>
      </xdr:nvSpPr>
      <xdr:spPr bwMode="auto">
        <a:xfrm>
          <a:off x="14567647" y="4626194"/>
          <a:ext cx="466727" cy="6069"/>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r>
            <a:rPr lang="en-US" altLang="ja-JP" sz="12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38</xdr:col>
      <xdr:colOff>92393</xdr:colOff>
      <xdr:row>5</xdr:row>
      <xdr:rowOff>657701</xdr:rowOff>
    </xdr:from>
    <xdr:to>
      <xdr:col>38</xdr:col>
      <xdr:colOff>647570</xdr:colOff>
      <xdr:row>6</xdr:row>
      <xdr:rowOff>7243</xdr:rowOff>
    </xdr:to>
    <xdr:sp macro="" textlink="">
      <xdr:nvSpPr>
        <xdr:cNvPr id="30732" name="Text Box 1">
          <a:extLst>
            <a:ext uri="{FF2B5EF4-FFF2-40B4-BE49-F238E27FC236}">
              <a16:creationId xmlns:a16="http://schemas.microsoft.com/office/drawing/2014/main" id="{C9E85584-6FA4-4AA6-AA28-E276E019883C}"/>
            </a:ext>
          </a:extLst>
        </xdr:cNvPr>
        <xdr:cNvSpPr txBox="1">
          <a:spLocks noChangeArrowheads="1"/>
        </xdr:cNvSpPr>
      </xdr:nvSpPr>
      <xdr:spPr bwMode="auto">
        <a:xfrm>
          <a:off x="22895243"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38</xdr:col>
      <xdr:colOff>92393</xdr:colOff>
      <xdr:row>5</xdr:row>
      <xdr:rowOff>657701</xdr:rowOff>
    </xdr:from>
    <xdr:to>
      <xdr:col>38</xdr:col>
      <xdr:colOff>647570</xdr:colOff>
      <xdr:row>6</xdr:row>
      <xdr:rowOff>7243</xdr:rowOff>
    </xdr:to>
    <xdr:sp macro="" textlink="">
      <xdr:nvSpPr>
        <xdr:cNvPr id="30733" name="Text Box 1">
          <a:extLst>
            <a:ext uri="{FF2B5EF4-FFF2-40B4-BE49-F238E27FC236}">
              <a16:creationId xmlns:a16="http://schemas.microsoft.com/office/drawing/2014/main" id="{88E17083-4166-42F9-BDA4-59D7E15F76EA}"/>
            </a:ext>
          </a:extLst>
        </xdr:cNvPr>
        <xdr:cNvSpPr txBox="1">
          <a:spLocks noChangeArrowheads="1"/>
        </xdr:cNvSpPr>
      </xdr:nvSpPr>
      <xdr:spPr bwMode="auto">
        <a:xfrm>
          <a:off x="22895243"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38</xdr:col>
      <xdr:colOff>92393</xdr:colOff>
      <xdr:row>5</xdr:row>
      <xdr:rowOff>657701</xdr:rowOff>
    </xdr:from>
    <xdr:to>
      <xdr:col>38</xdr:col>
      <xdr:colOff>647570</xdr:colOff>
      <xdr:row>6</xdr:row>
      <xdr:rowOff>7243</xdr:rowOff>
    </xdr:to>
    <xdr:sp macro="" textlink="">
      <xdr:nvSpPr>
        <xdr:cNvPr id="30734" name="Text Box 1">
          <a:extLst>
            <a:ext uri="{FF2B5EF4-FFF2-40B4-BE49-F238E27FC236}">
              <a16:creationId xmlns:a16="http://schemas.microsoft.com/office/drawing/2014/main" id="{7F8D379F-3528-4A89-9BF9-8167907645B7}"/>
            </a:ext>
          </a:extLst>
        </xdr:cNvPr>
        <xdr:cNvSpPr txBox="1">
          <a:spLocks noChangeArrowheads="1"/>
        </xdr:cNvSpPr>
      </xdr:nvSpPr>
      <xdr:spPr bwMode="auto">
        <a:xfrm>
          <a:off x="22895243"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t>
          </a:r>
          <a:r>
            <a:rPr lang="en-US" altLang="ja-JP" sz="1300" b="1" i="0" u="none" strike="noStrike" baseline="0">
              <a:solidFill>
                <a:srgbClr val="000000"/>
              </a:solidFill>
              <a:latin typeface="ＭＳ Ｐゴシック"/>
              <a:ea typeface="ＭＳ Ｐゴシック"/>
            </a:rPr>
            <a:t>B</a:t>
          </a:r>
          <a:r>
            <a:rPr lang="ja-JP" altLang="en-US" sz="1300" b="1" i="0" u="none" strike="noStrike" baseline="0">
              <a:solidFill>
                <a:srgbClr val="000000"/>
              </a:solidFill>
              <a:latin typeface="ＭＳ Ｐゴシック"/>
              <a:ea typeface="ＭＳ Ｐゴシック"/>
            </a:rPr>
            <a:t>)</a:t>
          </a:r>
          <a:endParaRPr lang="ja-JP" altLang="en-US"/>
        </a:p>
      </xdr:txBody>
    </xdr:sp>
    <xdr:clientData/>
  </xdr:twoCellAnchor>
  <xdr:twoCellAnchor>
    <xdr:from>
      <xdr:col>31</xdr:col>
      <xdr:colOff>92393</xdr:colOff>
      <xdr:row>5</xdr:row>
      <xdr:rowOff>657701</xdr:rowOff>
    </xdr:from>
    <xdr:to>
      <xdr:col>31</xdr:col>
      <xdr:colOff>647570</xdr:colOff>
      <xdr:row>6</xdr:row>
      <xdr:rowOff>7243</xdr:rowOff>
    </xdr:to>
    <xdr:sp macro="" textlink="">
      <xdr:nvSpPr>
        <xdr:cNvPr id="30735" name="Text Box 1">
          <a:extLst>
            <a:ext uri="{FF2B5EF4-FFF2-40B4-BE49-F238E27FC236}">
              <a16:creationId xmlns:a16="http://schemas.microsoft.com/office/drawing/2014/main" id="{4B31DEF4-4957-4AA4-8CB1-46B3D5573988}"/>
            </a:ext>
          </a:extLst>
        </xdr:cNvPr>
        <xdr:cNvSpPr txBox="1">
          <a:spLocks noChangeArrowheads="1"/>
        </xdr:cNvSpPr>
      </xdr:nvSpPr>
      <xdr:spPr bwMode="auto">
        <a:xfrm>
          <a:off x="18694718"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31</xdr:col>
      <xdr:colOff>92393</xdr:colOff>
      <xdr:row>8</xdr:row>
      <xdr:rowOff>657701</xdr:rowOff>
    </xdr:from>
    <xdr:to>
      <xdr:col>31</xdr:col>
      <xdr:colOff>647570</xdr:colOff>
      <xdr:row>9</xdr:row>
      <xdr:rowOff>7243</xdr:rowOff>
    </xdr:to>
    <xdr:sp macro="" textlink="">
      <xdr:nvSpPr>
        <xdr:cNvPr id="30736" name="Text Box 1">
          <a:extLst>
            <a:ext uri="{FF2B5EF4-FFF2-40B4-BE49-F238E27FC236}">
              <a16:creationId xmlns:a16="http://schemas.microsoft.com/office/drawing/2014/main" id="{CD0132FD-945B-4392-A003-39F14B7FFA7E}"/>
            </a:ext>
          </a:extLst>
        </xdr:cNvPr>
        <xdr:cNvSpPr txBox="1">
          <a:spLocks noChangeArrowheads="1"/>
        </xdr:cNvSpPr>
      </xdr:nvSpPr>
      <xdr:spPr bwMode="auto">
        <a:xfrm>
          <a:off x="18694718"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31</xdr:col>
      <xdr:colOff>92393</xdr:colOff>
      <xdr:row>8</xdr:row>
      <xdr:rowOff>657701</xdr:rowOff>
    </xdr:from>
    <xdr:to>
      <xdr:col>31</xdr:col>
      <xdr:colOff>647570</xdr:colOff>
      <xdr:row>9</xdr:row>
      <xdr:rowOff>7243</xdr:rowOff>
    </xdr:to>
    <xdr:sp macro="" textlink="">
      <xdr:nvSpPr>
        <xdr:cNvPr id="30737" name="Text Box 1">
          <a:extLst>
            <a:ext uri="{FF2B5EF4-FFF2-40B4-BE49-F238E27FC236}">
              <a16:creationId xmlns:a16="http://schemas.microsoft.com/office/drawing/2014/main" id="{ECEBFA11-E666-4BA2-BC3A-2B8BD787F89A}"/>
            </a:ext>
          </a:extLst>
        </xdr:cNvPr>
        <xdr:cNvSpPr txBox="1">
          <a:spLocks noChangeArrowheads="1"/>
        </xdr:cNvSpPr>
      </xdr:nvSpPr>
      <xdr:spPr bwMode="auto">
        <a:xfrm>
          <a:off x="18694718"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31</xdr:col>
      <xdr:colOff>92393</xdr:colOff>
      <xdr:row>11</xdr:row>
      <xdr:rowOff>657701</xdr:rowOff>
    </xdr:from>
    <xdr:to>
      <xdr:col>31</xdr:col>
      <xdr:colOff>647570</xdr:colOff>
      <xdr:row>12</xdr:row>
      <xdr:rowOff>7243</xdr:rowOff>
    </xdr:to>
    <xdr:sp macro="" textlink="">
      <xdr:nvSpPr>
        <xdr:cNvPr id="30738" name="Text Box 1">
          <a:extLst>
            <a:ext uri="{FF2B5EF4-FFF2-40B4-BE49-F238E27FC236}">
              <a16:creationId xmlns:a16="http://schemas.microsoft.com/office/drawing/2014/main" id="{24D4A403-FDA3-47D5-9636-10196D6531D5}"/>
            </a:ext>
          </a:extLst>
        </xdr:cNvPr>
        <xdr:cNvSpPr txBox="1">
          <a:spLocks noChangeArrowheads="1"/>
        </xdr:cNvSpPr>
      </xdr:nvSpPr>
      <xdr:spPr bwMode="auto">
        <a:xfrm>
          <a:off x="18694718"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31</xdr:col>
      <xdr:colOff>92393</xdr:colOff>
      <xdr:row>11</xdr:row>
      <xdr:rowOff>657701</xdr:rowOff>
    </xdr:from>
    <xdr:to>
      <xdr:col>31</xdr:col>
      <xdr:colOff>647570</xdr:colOff>
      <xdr:row>12</xdr:row>
      <xdr:rowOff>7243</xdr:rowOff>
    </xdr:to>
    <xdr:sp macro="" textlink="">
      <xdr:nvSpPr>
        <xdr:cNvPr id="30739" name="Text Box 1">
          <a:extLst>
            <a:ext uri="{FF2B5EF4-FFF2-40B4-BE49-F238E27FC236}">
              <a16:creationId xmlns:a16="http://schemas.microsoft.com/office/drawing/2014/main" id="{CD925D64-38DB-4C43-B336-2EC03A89AD83}"/>
            </a:ext>
          </a:extLst>
        </xdr:cNvPr>
        <xdr:cNvSpPr txBox="1">
          <a:spLocks noChangeArrowheads="1"/>
        </xdr:cNvSpPr>
      </xdr:nvSpPr>
      <xdr:spPr bwMode="auto">
        <a:xfrm>
          <a:off x="18694718"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31</xdr:col>
      <xdr:colOff>92393</xdr:colOff>
      <xdr:row>14</xdr:row>
      <xdr:rowOff>657701</xdr:rowOff>
    </xdr:from>
    <xdr:to>
      <xdr:col>31</xdr:col>
      <xdr:colOff>647570</xdr:colOff>
      <xdr:row>15</xdr:row>
      <xdr:rowOff>7243</xdr:rowOff>
    </xdr:to>
    <xdr:sp macro="" textlink="">
      <xdr:nvSpPr>
        <xdr:cNvPr id="30740" name="Text Box 1">
          <a:extLst>
            <a:ext uri="{FF2B5EF4-FFF2-40B4-BE49-F238E27FC236}">
              <a16:creationId xmlns:a16="http://schemas.microsoft.com/office/drawing/2014/main" id="{90CD06AE-C595-4983-9B92-53907E057074}"/>
            </a:ext>
          </a:extLst>
        </xdr:cNvPr>
        <xdr:cNvSpPr txBox="1">
          <a:spLocks noChangeArrowheads="1"/>
        </xdr:cNvSpPr>
      </xdr:nvSpPr>
      <xdr:spPr bwMode="auto">
        <a:xfrm>
          <a:off x="18694718"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31</xdr:col>
      <xdr:colOff>92393</xdr:colOff>
      <xdr:row>14</xdr:row>
      <xdr:rowOff>657701</xdr:rowOff>
    </xdr:from>
    <xdr:to>
      <xdr:col>31</xdr:col>
      <xdr:colOff>647570</xdr:colOff>
      <xdr:row>15</xdr:row>
      <xdr:rowOff>7243</xdr:rowOff>
    </xdr:to>
    <xdr:sp macro="" textlink="">
      <xdr:nvSpPr>
        <xdr:cNvPr id="30741" name="Text Box 1">
          <a:extLst>
            <a:ext uri="{FF2B5EF4-FFF2-40B4-BE49-F238E27FC236}">
              <a16:creationId xmlns:a16="http://schemas.microsoft.com/office/drawing/2014/main" id="{DD44C732-E3B6-4824-AEE5-05EF58C723C0}"/>
            </a:ext>
          </a:extLst>
        </xdr:cNvPr>
        <xdr:cNvSpPr txBox="1">
          <a:spLocks noChangeArrowheads="1"/>
        </xdr:cNvSpPr>
      </xdr:nvSpPr>
      <xdr:spPr bwMode="auto">
        <a:xfrm>
          <a:off x="18694718"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31</xdr:col>
      <xdr:colOff>92393</xdr:colOff>
      <xdr:row>17</xdr:row>
      <xdr:rowOff>657701</xdr:rowOff>
    </xdr:from>
    <xdr:to>
      <xdr:col>31</xdr:col>
      <xdr:colOff>647570</xdr:colOff>
      <xdr:row>18</xdr:row>
      <xdr:rowOff>7243</xdr:rowOff>
    </xdr:to>
    <xdr:sp macro="" textlink="">
      <xdr:nvSpPr>
        <xdr:cNvPr id="30745" name="Text Box 1">
          <a:extLst>
            <a:ext uri="{FF2B5EF4-FFF2-40B4-BE49-F238E27FC236}">
              <a16:creationId xmlns:a16="http://schemas.microsoft.com/office/drawing/2014/main" id="{B9985B2B-8C30-4257-9177-E86B24D41094}"/>
            </a:ext>
          </a:extLst>
        </xdr:cNvPr>
        <xdr:cNvSpPr txBox="1">
          <a:spLocks noChangeArrowheads="1"/>
        </xdr:cNvSpPr>
      </xdr:nvSpPr>
      <xdr:spPr bwMode="auto">
        <a:xfrm>
          <a:off x="18694718"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31</xdr:col>
      <xdr:colOff>92393</xdr:colOff>
      <xdr:row>17</xdr:row>
      <xdr:rowOff>657701</xdr:rowOff>
    </xdr:from>
    <xdr:to>
      <xdr:col>31</xdr:col>
      <xdr:colOff>647570</xdr:colOff>
      <xdr:row>18</xdr:row>
      <xdr:rowOff>7243</xdr:rowOff>
    </xdr:to>
    <xdr:sp macro="" textlink="">
      <xdr:nvSpPr>
        <xdr:cNvPr id="30746" name="Text Box 1">
          <a:extLst>
            <a:ext uri="{FF2B5EF4-FFF2-40B4-BE49-F238E27FC236}">
              <a16:creationId xmlns:a16="http://schemas.microsoft.com/office/drawing/2014/main" id="{C9355A69-ED27-4108-BD9E-BDD3A08F91DC}"/>
            </a:ext>
          </a:extLst>
        </xdr:cNvPr>
        <xdr:cNvSpPr txBox="1">
          <a:spLocks noChangeArrowheads="1"/>
        </xdr:cNvSpPr>
      </xdr:nvSpPr>
      <xdr:spPr bwMode="auto">
        <a:xfrm>
          <a:off x="18694718"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31</xdr:col>
      <xdr:colOff>92393</xdr:colOff>
      <xdr:row>20</xdr:row>
      <xdr:rowOff>657701</xdr:rowOff>
    </xdr:from>
    <xdr:to>
      <xdr:col>31</xdr:col>
      <xdr:colOff>647570</xdr:colOff>
      <xdr:row>21</xdr:row>
      <xdr:rowOff>7243</xdr:rowOff>
    </xdr:to>
    <xdr:sp macro="" textlink="">
      <xdr:nvSpPr>
        <xdr:cNvPr id="30747" name="Text Box 1">
          <a:extLst>
            <a:ext uri="{FF2B5EF4-FFF2-40B4-BE49-F238E27FC236}">
              <a16:creationId xmlns:a16="http://schemas.microsoft.com/office/drawing/2014/main" id="{2ABC3F22-1369-489F-A69A-556B20695EE5}"/>
            </a:ext>
          </a:extLst>
        </xdr:cNvPr>
        <xdr:cNvSpPr txBox="1">
          <a:spLocks noChangeArrowheads="1"/>
        </xdr:cNvSpPr>
      </xdr:nvSpPr>
      <xdr:spPr bwMode="auto">
        <a:xfrm>
          <a:off x="18694718"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31</xdr:col>
      <xdr:colOff>92393</xdr:colOff>
      <xdr:row>20</xdr:row>
      <xdr:rowOff>657701</xdr:rowOff>
    </xdr:from>
    <xdr:to>
      <xdr:col>31</xdr:col>
      <xdr:colOff>647570</xdr:colOff>
      <xdr:row>21</xdr:row>
      <xdr:rowOff>7243</xdr:rowOff>
    </xdr:to>
    <xdr:sp macro="" textlink="">
      <xdr:nvSpPr>
        <xdr:cNvPr id="30748" name="Text Box 1">
          <a:extLst>
            <a:ext uri="{FF2B5EF4-FFF2-40B4-BE49-F238E27FC236}">
              <a16:creationId xmlns:a16="http://schemas.microsoft.com/office/drawing/2014/main" id="{6D006484-5FA3-4B59-A773-B95206FE771C}"/>
            </a:ext>
          </a:extLst>
        </xdr:cNvPr>
        <xdr:cNvSpPr txBox="1">
          <a:spLocks noChangeArrowheads="1"/>
        </xdr:cNvSpPr>
      </xdr:nvSpPr>
      <xdr:spPr bwMode="auto">
        <a:xfrm>
          <a:off x="18694718"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31</xdr:col>
      <xdr:colOff>92393</xdr:colOff>
      <xdr:row>23</xdr:row>
      <xdr:rowOff>657701</xdr:rowOff>
    </xdr:from>
    <xdr:to>
      <xdr:col>31</xdr:col>
      <xdr:colOff>647570</xdr:colOff>
      <xdr:row>24</xdr:row>
      <xdr:rowOff>7243</xdr:rowOff>
    </xdr:to>
    <xdr:sp macro="" textlink="">
      <xdr:nvSpPr>
        <xdr:cNvPr id="30749" name="Text Box 1">
          <a:extLst>
            <a:ext uri="{FF2B5EF4-FFF2-40B4-BE49-F238E27FC236}">
              <a16:creationId xmlns:a16="http://schemas.microsoft.com/office/drawing/2014/main" id="{6B154F12-5653-40F0-81E4-DF14B59CD073}"/>
            </a:ext>
          </a:extLst>
        </xdr:cNvPr>
        <xdr:cNvSpPr txBox="1">
          <a:spLocks noChangeArrowheads="1"/>
        </xdr:cNvSpPr>
      </xdr:nvSpPr>
      <xdr:spPr bwMode="auto">
        <a:xfrm>
          <a:off x="18694718"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31</xdr:col>
      <xdr:colOff>92393</xdr:colOff>
      <xdr:row>23</xdr:row>
      <xdr:rowOff>657701</xdr:rowOff>
    </xdr:from>
    <xdr:to>
      <xdr:col>31</xdr:col>
      <xdr:colOff>647570</xdr:colOff>
      <xdr:row>24</xdr:row>
      <xdr:rowOff>7243</xdr:rowOff>
    </xdr:to>
    <xdr:sp macro="" textlink="">
      <xdr:nvSpPr>
        <xdr:cNvPr id="30750" name="Text Box 1">
          <a:extLst>
            <a:ext uri="{FF2B5EF4-FFF2-40B4-BE49-F238E27FC236}">
              <a16:creationId xmlns:a16="http://schemas.microsoft.com/office/drawing/2014/main" id="{74254305-D672-49AA-8F5B-05D3965DEA08}"/>
            </a:ext>
          </a:extLst>
        </xdr:cNvPr>
        <xdr:cNvSpPr txBox="1">
          <a:spLocks noChangeArrowheads="1"/>
        </xdr:cNvSpPr>
      </xdr:nvSpPr>
      <xdr:spPr bwMode="auto">
        <a:xfrm>
          <a:off x="18694718"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31</xdr:col>
      <xdr:colOff>92393</xdr:colOff>
      <xdr:row>26</xdr:row>
      <xdr:rowOff>657701</xdr:rowOff>
    </xdr:from>
    <xdr:to>
      <xdr:col>31</xdr:col>
      <xdr:colOff>647570</xdr:colOff>
      <xdr:row>27</xdr:row>
      <xdr:rowOff>7243</xdr:rowOff>
    </xdr:to>
    <xdr:sp macro="" textlink="">
      <xdr:nvSpPr>
        <xdr:cNvPr id="30751" name="Text Box 1">
          <a:extLst>
            <a:ext uri="{FF2B5EF4-FFF2-40B4-BE49-F238E27FC236}">
              <a16:creationId xmlns:a16="http://schemas.microsoft.com/office/drawing/2014/main" id="{5E500F58-3DE1-433D-9C47-61C4E73BB8C1}"/>
            </a:ext>
          </a:extLst>
        </xdr:cNvPr>
        <xdr:cNvSpPr txBox="1">
          <a:spLocks noChangeArrowheads="1"/>
        </xdr:cNvSpPr>
      </xdr:nvSpPr>
      <xdr:spPr bwMode="auto">
        <a:xfrm>
          <a:off x="18694718"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31</xdr:col>
      <xdr:colOff>92393</xdr:colOff>
      <xdr:row>26</xdr:row>
      <xdr:rowOff>657701</xdr:rowOff>
    </xdr:from>
    <xdr:to>
      <xdr:col>31</xdr:col>
      <xdr:colOff>647570</xdr:colOff>
      <xdr:row>27</xdr:row>
      <xdr:rowOff>7243</xdr:rowOff>
    </xdr:to>
    <xdr:sp macro="" textlink="">
      <xdr:nvSpPr>
        <xdr:cNvPr id="256" name="Text Box 1">
          <a:extLst>
            <a:ext uri="{FF2B5EF4-FFF2-40B4-BE49-F238E27FC236}">
              <a16:creationId xmlns:a16="http://schemas.microsoft.com/office/drawing/2014/main" id="{DDA0D6CE-37BD-42F8-9C02-B3F8BD110681}"/>
            </a:ext>
          </a:extLst>
        </xdr:cNvPr>
        <xdr:cNvSpPr txBox="1">
          <a:spLocks noChangeArrowheads="1"/>
        </xdr:cNvSpPr>
      </xdr:nvSpPr>
      <xdr:spPr bwMode="auto">
        <a:xfrm>
          <a:off x="18694718"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31</xdr:col>
      <xdr:colOff>92393</xdr:colOff>
      <xdr:row>29</xdr:row>
      <xdr:rowOff>657701</xdr:rowOff>
    </xdr:from>
    <xdr:to>
      <xdr:col>31</xdr:col>
      <xdr:colOff>647570</xdr:colOff>
      <xdr:row>30</xdr:row>
      <xdr:rowOff>7243</xdr:rowOff>
    </xdr:to>
    <xdr:sp macro="" textlink="">
      <xdr:nvSpPr>
        <xdr:cNvPr id="257" name="Text Box 1">
          <a:extLst>
            <a:ext uri="{FF2B5EF4-FFF2-40B4-BE49-F238E27FC236}">
              <a16:creationId xmlns:a16="http://schemas.microsoft.com/office/drawing/2014/main" id="{3A8187F3-245A-4D1B-BB6F-0016BF79FA10}"/>
            </a:ext>
          </a:extLst>
        </xdr:cNvPr>
        <xdr:cNvSpPr txBox="1">
          <a:spLocks noChangeArrowheads="1"/>
        </xdr:cNvSpPr>
      </xdr:nvSpPr>
      <xdr:spPr bwMode="auto">
        <a:xfrm>
          <a:off x="18694718"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31</xdr:col>
      <xdr:colOff>92393</xdr:colOff>
      <xdr:row>29</xdr:row>
      <xdr:rowOff>657701</xdr:rowOff>
    </xdr:from>
    <xdr:to>
      <xdr:col>31</xdr:col>
      <xdr:colOff>647570</xdr:colOff>
      <xdr:row>30</xdr:row>
      <xdr:rowOff>7243</xdr:rowOff>
    </xdr:to>
    <xdr:sp macro="" textlink="">
      <xdr:nvSpPr>
        <xdr:cNvPr id="258" name="Text Box 1">
          <a:extLst>
            <a:ext uri="{FF2B5EF4-FFF2-40B4-BE49-F238E27FC236}">
              <a16:creationId xmlns:a16="http://schemas.microsoft.com/office/drawing/2014/main" id="{70999B12-311B-4F84-B85A-BB383919F065}"/>
            </a:ext>
          </a:extLst>
        </xdr:cNvPr>
        <xdr:cNvSpPr txBox="1">
          <a:spLocks noChangeArrowheads="1"/>
        </xdr:cNvSpPr>
      </xdr:nvSpPr>
      <xdr:spPr bwMode="auto">
        <a:xfrm>
          <a:off x="18694718"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31</xdr:col>
      <xdr:colOff>92393</xdr:colOff>
      <xdr:row>32</xdr:row>
      <xdr:rowOff>657701</xdr:rowOff>
    </xdr:from>
    <xdr:to>
      <xdr:col>31</xdr:col>
      <xdr:colOff>647570</xdr:colOff>
      <xdr:row>33</xdr:row>
      <xdr:rowOff>7243</xdr:rowOff>
    </xdr:to>
    <xdr:sp macro="" textlink="">
      <xdr:nvSpPr>
        <xdr:cNvPr id="259" name="Text Box 1">
          <a:extLst>
            <a:ext uri="{FF2B5EF4-FFF2-40B4-BE49-F238E27FC236}">
              <a16:creationId xmlns:a16="http://schemas.microsoft.com/office/drawing/2014/main" id="{D6D64E31-4525-4925-9A69-F31908FD704C}"/>
            </a:ext>
          </a:extLst>
        </xdr:cNvPr>
        <xdr:cNvSpPr txBox="1">
          <a:spLocks noChangeArrowheads="1"/>
        </xdr:cNvSpPr>
      </xdr:nvSpPr>
      <xdr:spPr bwMode="auto">
        <a:xfrm>
          <a:off x="18694718"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31</xdr:col>
      <xdr:colOff>92393</xdr:colOff>
      <xdr:row>32</xdr:row>
      <xdr:rowOff>657701</xdr:rowOff>
    </xdr:from>
    <xdr:to>
      <xdr:col>31</xdr:col>
      <xdr:colOff>647570</xdr:colOff>
      <xdr:row>33</xdr:row>
      <xdr:rowOff>7243</xdr:rowOff>
    </xdr:to>
    <xdr:sp macro="" textlink="">
      <xdr:nvSpPr>
        <xdr:cNvPr id="260" name="Text Box 1">
          <a:extLst>
            <a:ext uri="{FF2B5EF4-FFF2-40B4-BE49-F238E27FC236}">
              <a16:creationId xmlns:a16="http://schemas.microsoft.com/office/drawing/2014/main" id="{F046200E-B6B5-43D8-8B2F-6AC998644CF9}"/>
            </a:ext>
          </a:extLst>
        </xdr:cNvPr>
        <xdr:cNvSpPr txBox="1">
          <a:spLocks noChangeArrowheads="1"/>
        </xdr:cNvSpPr>
      </xdr:nvSpPr>
      <xdr:spPr bwMode="auto">
        <a:xfrm>
          <a:off x="18694718"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31</xdr:col>
      <xdr:colOff>92393</xdr:colOff>
      <xdr:row>35</xdr:row>
      <xdr:rowOff>657701</xdr:rowOff>
    </xdr:from>
    <xdr:to>
      <xdr:col>31</xdr:col>
      <xdr:colOff>647570</xdr:colOff>
      <xdr:row>36</xdr:row>
      <xdr:rowOff>7243</xdr:rowOff>
    </xdr:to>
    <xdr:sp macro="" textlink="">
      <xdr:nvSpPr>
        <xdr:cNvPr id="261" name="Text Box 1">
          <a:extLst>
            <a:ext uri="{FF2B5EF4-FFF2-40B4-BE49-F238E27FC236}">
              <a16:creationId xmlns:a16="http://schemas.microsoft.com/office/drawing/2014/main" id="{196DB217-1CA4-4E3A-8C24-DEDD1F67906D}"/>
            </a:ext>
          </a:extLst>
        </xdr:cNvPr>
        <xdr:cNvSpPr txBox="1">
          <a:spLocks noChangeArrowheads="1"/>
        </xdr:cNvSpPr>
      </xdr:nvSpPr>
      <xdr:spPr bwMode="auto">
        <a:xfrm>
          <a:off x="18694718"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31</xdr:col>
      <xdr:colOff>92393</xdr:colOff>
      <xdr:row>35</xdr:row>
      <xdr:rowOff>657701</xdr:rowOff>
    </xdr:from>
    <xdr:to>
      <xdr:col>31</xdr:col>
      <xdr:colOff>647570</xdr:colOff>
      <xdr:row>36</xdr:row>
      <xdr:rowOff>7243</xdr:rowOff>
    </xdr:to>
    <xdr:sp macro="" textlink="">
      <xdr:nvSpPr>
        <xdr:cNvPr id="262" name="Text Box 1">
          <a:extLst>
            <a:ext uri="{FF2B5EF4-FFF2-40B4-BE49-F238E27FC236}">
              <a16:creationId xmlns:a16="http://schemas.microsoft.com/office/drawing/2014/main" id="{E21B5C72-D727-4704-B295-F6C07FB1F9A7}"/>
            </a:ext>
          </a:extLst>
        </xdr:cNvPr>
        <xdr:cNvSpPr txBox="1">
          <a:spLocks noChangeArrowheads="1"/>
        </xdr:cNvSpPr>
      </xdr:nvSpPr>
      <xdr:spPr bwMode="auto">
        <a:xfrm>
          <a:off x="18694718"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31</xdr:col>
      <xdr:colOff>92393</xdr:colOff>
      <xdr:row>38</xdr:row>
      <xdr:rowOff>657701</xdr:rowOff>
    </xdr:from>
    <xdr:to>
      <xdr:col>31</xdr:col>
      <xdr:colOff>647570</xdr:colOff>
      <xdr:row>39</xdr:row>
      <xdr:rowOff>7243</xdr:rowOff>
    </xdr:to>
    <xdr:sp macro="" textlink="">
      <xdr:nvSpPr>
        <xdr:cNvPr id="263" name="Text Box 1">
          <a:extLst>
            <a:ext uri="{FF2B5EF4-FFF2-40B4-BE49-F238E27FC236}">
              <a16:creationId xmlns:a16="http://schemas.microsoft.com/office/drawing/2014/main" id="{F6D90051-C9BF-49A2-9588-80EBBE01B620}"/>
            </a:ext>
          </a:extLst>
        </xdr:cNvPr>
        <xdr:cNvSpPr txBox="1">
          <a:spLocks noChangeArrowheads="1"/>
        </xdr:cNvSpPr>
      </xdr:nvSpPr>
      <xdr:spPr bwMode="auto">
        <a:xfrm>
          <a:off x="18694718"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31</xdr:col>
      <xdr:colOff>92393</xdr:colOff>
      <xdr:row>38</xdr:row>
      <xdr:rowOff>657701</xdr:rowOff>
    </xdr:from>
    <xdr:to>
      <xdr:col>31</xdr:col>
      <xdr:colOff>647570</xdr:colOff>
      <xdr:row>39</xdr:row>
      <xdr:rowOff>7243</xdr:rowOff>
    </xdr:to>
    <xdr:sp macro="" textlink="">
      <xdr:nvSpPr>
        <xdr:cNvPr id="264" name="Text Box 1">
          <a:extLst>
            <a:ext uri="{FF2B5EF4-FFF2-40B4-BE49-F238E27FC236}">
              <a16:creationId xmlns:a16="http://schemas.microsoft.com/office/drawing/2014/main" id="{B0D5D2F9-0C8A-4047-9D71-AE79EC4ABDBC}"/>
            </a:ext>
          </a:extLst>
        </xdr:cNvPr>
        <xdr:cNvSpPr txBox="1">
          <a:spLocks noChangeArrowheads="1"/>
        </xdr:cNvSpPr>
      </xdr:nvSpPr>
      <xdr:spPr bwMode="auto">
        <a:xfrm>
          <a:off x="18694718"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31</xdr:col>
      <xdr:colOff>92393</xdr:colOff>
      <xdr:row>41</xdr:row>
      <xdr:rowOff>657701</xdr:rowOff>
    </xdr:from>
    <xdr:to>
      <xdr:col>31</xdr:col>
      <xdr:colOff>647570</xdr:colOff>
      <xdr:row>42</xdr:row>
      <xdr:rowOff>7243</xdr:rowOff>
    </xdr:to>
    <xdr:sp macro="" textlink="">
      <xdr:nvSpPr>
        <xdr:cNvPr id="265" name="Text Box 1">
          <a:extLst>
            <a:ext uri="{FF2B5EF4-FFF2-40B4-BE49-F238E27FC236}">
              <a16:creationId xmlns:a16="http://schemas.microsoft.com/office/drawing/2014/main" id="{2C3F0C15-7FA6-4D31-8EE8-7DC7EACEDDD9}"/>
            </a:ext>
          </a:extLst>
        </xdr:cNvPr>
        <xdr:cNvSpPr txBox="1">
          <a:spLocks noChangeArrowheads="1"/>
        </xdr:cNvSpPr>
      </xdr:nvSpPr>
      <xdr:spPr bwMode="auto">
        <a:xfrm>
          <a:off x="18694718"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31</xdr:col>
      <xdr:colOff>92393</xdr:colOff>
      <xdr:row>41</xdr:row>
      <xdr:rowOff>657701</xdr:rowOff>
    </xdr:from>
    <xdr:to>
      <xdr:col>31</xdr:col>
      <xdr:colOff>647570</xdr:colOff>
      <xdr:row>42</xdr:row>
      <xdr:rowOff>7243</xdr:rowOff>
    </xdr:to>
    <xdr:sp macro="" textlink="">
      <xdr:nvSpPr>
        <xdr:cNvPr id="266" name="Text Box 1">
          <a:extLst>
            <a:ext uri="{FF2B5EF4-FFF2-40B4-BE49-F238E27FC236}">
              <a16:creationId xmlns:a16="http://schemas.microsoft.com/office/drawing/2014/main" id="{EB9BD734-1274-4529-9BFF-656AF26497F8}"/>
            </a:ext>
          </a:extLst>
        </xdr:cNvPr>
        <xdr:cNvSpPr txBox="1">
          <a:spLocks noChangeArrowheads="1"/>
        </xdr:cNvSpPr>
      </xdr:nvSpPr>
      <xdr:spPr bwMode="auto">
        <a:xfrm>
          <a:off x="18694718" y="3315176"/>
          <a:ext cx="507552" cy="282992"/>
        </a:xfrm>
        <a:prstGeom prst="rect">
          <a:avLst/>
        </a:prstGeom>
        <a:noFill/>
        <a:ln>
          <a:noFill/>
        </a:ln>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23</xdr:col>
      <xdr:colOff>126205</xdr:colOff>
      <xdr:row>8</xdr:row>
      <xdr:rowOff>688447</xdr:rowOff>
    </xdr:from>
    <xdr:to>
      <xdr:col>23</xdr:col>
      <xdr:colOff>592932</xdr:colOff>
      <xdr:row>9</xdr:row>
      <xdr:rowOff>4234</xdr:rowOff>
    </xdr:to>
    <xdr:sp macro="" textlink="">
      <xdr:nvSpPr>
        <xdr:cNvPr id="267" name="Text Box 9">
          <a:extLst>
            <a:ext uri="{FF2B5EF4-FFF2-40B4-BE49-F238E27FC236}">
              <a16:creationId xmlns:a16="http://schemas.microsoft.com/office/drawing/2014/main" id="{4EE2596C-4A0E-4EEF-90F2-DCFFD67989F1}"/>
            </a:ext>
          </a:extLst>
        </xdr:cNvPr>
        <xdr:cNvSpPr txBox="1">
          <a:spLocks noChangeArrowheads="1"/>
        </xdr:cNvSpPr>
      </xdr:nvSpPr>
      <xdr:spPr bwMode="auto">
        <a:xfrm>
          <a:off x="13927930" y="3345922"/>
          <a:ext cx="466727" cy="24923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23</xdr:col>
      <xdr:colOff>126205</xdr:colOff>
      <xdr:row>11</xdr:row>
      <xdr:rowOff>688447</xdr:rowOff>
    </xdr:from>
    <xdr:to>
      <xdr:col>23</xdr:col>
      <xdr:colOff>592932</xdr:colOff>
      <xdr:row>12</xdr:row>
      <xdr:rowOff>4234</xdr:rowOff>
    </xdr:to>
    <xdr:sp macro="" textlink="">
      <xdr:nvSpPr>
        <xdr:cNvPr id="268" name="Text Box 9">
          <a:extLst>
            <a:ext uri="{FF2B5EF4-FFF2-40B4-BE49-F238E27FC236}">
              <a16:creationId xmlns:a16="http://schemas.microsoft.com/office/drawing/2014/main" id="{DC6A34EC-F207-4C07-A9D0-45B4B798BC6D}"/>
            </a:ext>
          </a:extLst>
        </xdr:cNvPr>
        <xdr:cNvSpPr txBox="1">
          <a:spLocks noChangeArrowheads="1"/>
        </xdr:cNvSpPr>
      </xdr:nvSpPr>
      <xdr:spPr bwMode="auto">
        <a:xfrm>
          <a:off x="13927930" y="4622272"/>
          <a:ext cx="466727" cy="158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23</xdr:col>
      <xdr:colOff>126205</xdr:colOff>
      <xdr:row>14</xdr:row>
      <xdr:rowOff>688447</xdr:rowOff>
    </xdr:from>
    <xdr:to>
      <xdr:col>23</xdr:col>
      <xdr:colOff>592932</xdr:colOff>
      <xdr:row>15</xdr:row>
      <xdr:rowOff>4234</xdr:rowOff>
    </xdr:to>
    <xdr:sp macro="" textlink="">
      <xdr:nvSpPr>
        <xdr:cNvPr id="269" name="Text Box 9">
          <a:extLst>
            <a:ext uri="{FF2B5EF4-FFF2-40B4-BE49-F238E27FC236}">
              <a16:creationId xmlns:a16="http://schemas.microsoft.com/office/drawing/2014/main" id="{F8C70C6C-8DF3-47F0-92DE-8B78DE79D2F2}"/>
            </a:ext>
          </a:extLst>
        </xdr:cNvPr>
        <xdr:cNvSpPr txBox="1">
          <a:spLocks noChangeArrowheads="1"/>
        </xdr:cNvSpPr>
      </xdr:nvSpPr>
      <xdr:spPr bwMode="auto">
        <a:xfrm>
          <a:off x="13927930" y="4622272"/>
          <a:ext cx="466727" cy="158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23</xdr:col>
      <xdr:colOff>126205</xdr:colOff>
      <xdr:row>17</xdr:row>
      <xdr:rowOff>688447</xdr:rowOff>
    </xdr:from>
    <xdr:to>
      <xdr:col>23</xdr:col>
      <xdr:colOff>592932</xdr:colOff>
      <xdr:row>18</xdr:row>
      <xdr:rowOff>4234</xdr:rowOff>
    </xdr:to>
    <xdr:sp macro="" textlink="">
      <xdr:nvSpPr>
        <xdr:cNvPr id="270" name="Text Box 9">
          <a:extLst>
            <a:ext uri="{FF2B5EF4-FFF2-40B4-BE49-F238E27FC236}">
              <a16:creationId xmlns:a16="http://schemas.microsoft.com/office/drawing/2014/main" id="{CD6BB7F1-137D-43EF-83CE-CA43ECDE3A8F}"/>
            </a:ext>
          </a:extLst>
        </xdr:cNvPr>
        <xdr:cNvSpPr txBox="1">
          <a:spLocks noChangeArrowheads="1"/>
        </xdr:cNvSpPr>
      </xdr:nvSpPr>
      <xdr:spPr bwMode="auto">
        <a:xfrm>
          <a:off x="13927930" y="4622272"/>
          <a:ext cx="466727" cy="158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23</xdr:col>
      <xdr:colOff>126205</xdr:colOff>
      <xdr:row>20</xdr:row>
      <xdr:rowOff>688447</xdr:rowOff>
    </xdr:from>
    <xdr:to>
      <xdr:col>23</xdr:col>
      <xdr:colOff>592932</xdr:colOff>
      <xdr:row>21</xdr:row>
      <xdr:rowOff>4234</xdr:rowOff>
    </xdr:to>
    <xdr:sp macro="" textlink="">
      <xdr:nvSpPr>
        <xdr:cNvPr id="271" name="Text Box 9">
          <a:extLst>
            <a:ext uri="{FF2B5EF4-FFF2-40B4-BE49-F238E27FC236}">
              <a16:creationId xmlns:a16="http://schemas.microsoft.com/office/drawing/2014/main" id="{6B2B7456-6971-4185-BF24-300AEED3B639}"/>
            </a:ext>
          </a:extLst>
        </xdr:cNvPr>
        <xdr:cNvSpPr txBox="1">
          <a:spLocks noChangeArrowheads="1"/>
        </xdr:cNvSpPr>
      </xdr:nvSpPr>
      <xdr:spPr bwMode="auto">
        <a:xfrm>
          <a:off x="13927930" y="4622272"/>
          <a:ext cx="466727" cy="158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23</xdr:col>
      <xdr:colOff>126205</xdr:colOff>
      <xdr:row>23</xdr:row>
      <xdr:rowOff>688447</xdr:rowOff>
    </xdr:from>
    <xdr:to>
      <xdr:col>23</xdr:col>
      <xdr:colOff>592932</xdr:colOff>
      <xdr:row>24</xdr:row>
      <xdr:rowOff>4234</xdr:rowOff>
    </xdr:to>
    <xdr:sp macro="" textlink="">
      <xdr:nvSpPr>
        <xdr:cNvPr id="272" name="Text Box 9">
          <a:extLst>
            <a:ext uri="{FF2B5EF4-FFF2-40B4-BE49-F238E27FC236}">
              <a16:creationId xmlns:a16="http://schemas.microsoft.com/office/drawing/2014/main" id="{CAA0E31F-646A-4527-A81E-A8F96E3B4A81}"/>
            </a:ext>
          </a:extLst>
        </xdr:cNvPr>
        <xdr:cNvSpPr txBox="1">
          <a:spLocks noChangeArrowheads="1"/>
        </xdr:cNvSpPr>
      </xdr:nvSpPr>
      <xdr:spPr bwMode="auto">
        <a:xfrm>
          <a:off x="13927930" y="4622272"/>
          <a:ext cx="466727" cy="158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23</xdr:col>
      <xdr:colOff>126205</xdr:colOff>
      <xdr:row>26</xdr:row>
      <xdr:rowOff>688447</xdr:rowOff>
    </xdr:from>
    <xdr:to>
      <xdr:col>23</xdr:col>
      <xdr:colOff>592932</xdr:colOff>
      <xdr:row>27</xdr:row>
      <xdr:rowOff>4234</xdr:rowOff>
    </xdr:to>
    <xdr:sp macro="" textlink="">
      <xdr:nvSpPr>
        <xdr:cNvPr id="33" name="Text Box 9">
          <a:extLst>
            <a:ext uri="{FF2B5EF4-FFF2-40B4-BE49-F238E27FC236}">
              <a16:creationId xmlns:a16="http://schemas.microsoft.com/office/drawing/2014/main" id="{33323F7F-3943-4748-B871-BD48F312FEA1}"/>
            </a:ext>
          </a:extLst>
        </xdr:cNvPr>
        <xdr:cNvSpPr txBox="1">
          <a:spLocks noChangeArrowheads="1"/>
        </xdr:cNvSpPr>
      </xdr:nvSpPr>
      <xdr:spPr bwMode="auto">
        <a:xfrm>
          <a:off x="13927930" y="4622272"/>
          <a:ext cx="466727" cy="158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23</xdr:col>
      <xdr:colOff>126205</xdr:colOff>
      <xdr:row>29</xdr:row>
      <xdr:rowOff>688447</xdr:rowOff>
    </xdr:from>
    <xdr:to>
      <xdr:col>23</xdr:col>
      <xdr:colOff>592932</xdr:colOff>
      <xdr:row>30</xdr:row>
      <xdr:rowOff>4234</xdr:rowOff>
    </xdr:to>
    <xdr:sp macro="" textlink="">
      <xdr:nvSpPr>
        <xdr:cNvPr id="35" name="Text Box 9">
          <a:extLst>
            <a:ext uri="{FF2B5EF4-FFF2-40B4-BE49-F238E27FC236}">
              <a16:creationId xmlns:a16="http://schemas.microsoft.com/office/drawing/2014/main" id="{CB2A2146-CFAF-4199-A799-EEB1332AD1CD}"/>
            </a:ext>
          </a:extLst>
        </xdr:cNvPr>
        <xdr:cNvSpPr txBox="1">
          <a:spLocks noChangeArrowheads="1"/>
        </xdr:cNvSpPr>
      </xdr:nvSpPr>
      <xdr:spPr bwMode="auto">
        <a:xfrm>
          <a:off x="13927930" y="4622272"/>
          <a:ext cx="466727" cy="158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23</xdr:col>
      <xdr:colOff>126205</xdr:colOff>
      <xdr:row>32</xdr:row>
      <xdr:rowOff>688447</xdr:rowOff>
    </xdr:from>
    <xdr:to>
      <xdr:col>23</xdr:col>
      <xdr:colOff>592932</xdr:colOff>
      <xdr:row>33</xdr:row>
      <xdr:rowOff>4234</xdr:rowOff>
    </xdr:to>
    <xdr:sp macro="" textlink="">
      <xdr:nvSpPr>
        <xdr:cNvPr id="36" name="Text Box 9">
          <a:extLst>
            <a:ext uri="{FF2B5EF4-FFF2-40B4-BE49-F238E27FC236}">
              <a16:creationId xmlns:a16="http://schemas.microsoft.com/office/drawing/2014/main" id="{07DAC5BB-6F51-4E33-8F82-6EFF88E296D5}"/>
            </a:ext>
          </a:extLst>
        </xdr:cNvPr>
        <xdr:cNvSpPr txBox="1">
          <a:spLocks noChangeArrowheads="1"/>
        </xdr:cNvSpPr>
      </xdr:nvSpPr>
      <xdr:spPr bwMode="auto">
        <a:xfrm>
          <a:off x="13927930" y="4622272"/>
          <a:ext cx="466727" cy="158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23</xdr:col>
      <xdr:colOff>126205</xdr:colOff>
      <xdr:row>35</xdr:row>
      <xdr:rowOff>688447</xdr:rowOff>
    </xdr:from>
    <xdr:to>
      <xdr:col>23</xdr:col>
      <xdr:colOff>592932</xdr:colOff>
      <xdr:row>36</xdr:row>
      <xdr:rowOff>4234</xdr:rowOff>
    </xdr:to>
    <xdr:sp macro="" textlink="">
      <xdr:nvSpPr>
        <xdr:cNvPr id="37" name="Text Box 9">
          <a:extLst>
            <a:ext uri="{FF2B5EF4-FFF2-40B4-BE49-F238E27FC236}">
              <a16:creationId xmlns:a16="http://schemas.microsoft.com/office/drawing/2014/main" id="{4B9EB875-376D-48D5-8930-379EB01BB126}"/>
            </a:ext>
          </a:extLst>
        </xdr:cNvPr>
        <xdr:cNvSpPr txBox="1">
          <a:spLocks noChangeArrowheads="1"/>
        </xdr:cNvSpPr>
      </xdr:nvSpPr>
      <xdr:spPr bwMode="auto">
        <a:xfrm>
          <a:off x="13927930" y="4622272"/>
          <a:ext cx="466727" cy="158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23</xdr:col>
      <xdr:colOff>126205</xdr:colOff>
      <xdr:row>38</xdr:row>
      <xdr:rowOff>688447</xdr:rowOff>
    </xdr:from>
    <xdr:to>
      <xdr:col>23</xdr:col>
      <xdr:colOff>592932</xdr:colOff>
      <xdr:row>39</xdr:row>
      <xdr:rowOff>4234</xdr:rowOff>
    </xdr:to>
    <xdr:sp macro="" textlink="">
      <xdr:nvSpPr>
        <xdr:cNvPr id="38" name="Text Box 9">
          <a:extLst>
            <a:ext uri="{FF2B5EF4-FFF2-40B4-BE49-F238E27FC236}">
              <a16:creationId xmlns:a16="http://schemas.microsoft.com/office/drawing/2014/main" id="{FFF1CD5D-61E9-419B-93C5-74AFAB0D15A2}"/>
            </a:ext>
          </a:extLst>
        </xdr:cNvPr>
        <xdr:cNvSpPr txBox="1">
          <a:spLocks noChangeArrowheads="1"/>
        </xdr:cNvSpPr>
      </xdr:nvSpPr>
      <xdr:spPr bwMode="auto">
        <a:xfrm>
          <a:off x="13927930" y="4622272"/>
          <a:ext cx="466727" cy="158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23</xdr:col>
      <xdr:colOff>126205</xdr:colOff>
      <xdr:row>41</xdr:row>
      <xdr:rowOff>688447</xdr:rowOff>
    </xdr:from>
    <xdr:to>
      <xdr:col>23</xdr:col>
      <xdr:colOff>592932</xdr:colOff>
      <xdr:row>42</xdr:row>
      <xdr:rowOff>4234</xdr:rowOff>
    </xdr:to>
    <xdr:sp macro="" textlink="">
      <xdr:nvSpPr>
        <xdr:cNvPr id="39" name="Text Box 9">
          <a:extLst>
            <a:ext uri="{FF2B5EF4-FFF2-40B4-BE49-F238E27FC236}">
              <a16:creationId xmlns:a16="http://schemas.microsoft.com/office/drawing/2014/main" id="{9AFFF731-F5C3-4AE1-98C2-DDAC8C91A491}"/>
            </a:ext>
          </a:extLst>
        </xdr:cNvPr>
        <xdr:cNvSpPr txBox="1">
          <a:spLocks noChangeArrowheads="1"/>
        </xdr:cNvSpPr>
      </xdr:nvSpPr>
      <xdr:spPr bwMode="auto">
        <a:xfrm>
          <a:off x="13927930" y="4622272"/>
          <a:ext cx="466727" cy="1587"/>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⑥</a:t>
          </a:r>
          <a:endParaRPr lang="ja-JP" altLang="en-US"/>
        </a:p>
      </xdr:txBody>
    </xdr:sp>
    <xdr:clientData/>
  </xdr:twoCellAnchor>
  <xdr:twoCellAnchor>
    <xdr:from>
      <xdr:col>17</xdr:col>
      <xdr:colOff>23813</xdr:colOff>
      <xdr:row>5</xdr:row>
      <xdr:rowOff>666750</xdr:rowOff>
    </xdr:from>
    <xdr:to>
      <xdr:col>18</xdr:col>
      <xdr:colOff>0</xdr:colOff>
      <xdr:row>6</xdr:row>
      <xdr:rowOff>13493</xdr:rowOff>
    </xdr:to>
    <xdr:sp macro="" textlink="">
      <xdr:nvSpPr>
        <xdr:cNvPr id="49" name="Text Box 9">
          <a:extLst>
            <a:ext uri="{FF2B5EF4-FFF2-40B4-BE49-F238E27FC236}">
              <a16:creationId xmlns:a16="http://schemas.microsoft.com/office/drawing/2014/main" id="{6EF1686C-7F59-4DC4-A6D7-127276C6E853}"/>
            </a:ext>
          </a:extLst>
        </xdr:cNvPr>
        <xdr:cNvSpPr txBox="1">
          <a:spLocks noChangeArrowheads="1"/>
        </xdr:cNvSpPr>
      </xdr:nvSpPr>
      <xdr:spPr bwMode="auto">
        <a:xfrm>
          <a:off x="10038670" y="4629150"/>
          <a:ext cx="574901" cy="1077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17</xdr:col>
      <xdr:colOff>23813</xdr:colOff>
      <xdr:row>5</xdr:row>
      <xdr:rowOff>666750</xdr:rowOff>
    </xdr:from>
    <xdr:to>
      <xdr:col>18</xdr:col>
      <xdr:colOff>0</xdr:colOff>
      <xdr:row>6</xdr:row>
      <xdr:rowOff>13493</xdr:rowOff>
    </xdr:to>
    <xdr:sp macro="" textlink="">
      <xdr:nvSpPr>
        <xdr:cNvPr id="53" name="Text Box 9">
          <a:extLst>
            <a:ext uri="{FF2B5EF4-FFF2-40B4-BE49-F238E27FC236}">
              <a16:creationId xmlns:a16="http://schemas.microsoft.com/office/drawing/2014/main" id="{1D30D81E-4E67-45BC-A6A5-6A8C2F92E9F1}"/>
            </a:ext>
          </a:extLst>
        </xdr:cNvPr>
        <xdr:cNvSpPr txBox="1">
          <a:spLocks noChangeArrowheads="1"/>
        </xdr:cNvSpPr>
      </xdr:nvSpPr>
      <xdr:spPr bwMode="auto">
        <a:xfrm>
          <a:off x="10038670" y="4629150"/>
          <a:ext cx="574901" cy="10772"/>
        </a:xfrm>
        <a:prstGeom prst="rect">
          <a:avLst/>
        </a:prstGeom>
        <a:noFill/>
        <a:ln>
          <a:noFill/>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533400</xdr:colOff>
      <xdr:row>0</xdr:row>
      <xdr:rowOff>50800</xdr:rowOff>
    </xdr:from>
    <xdr:to>
      <xdr:col>17</xdr:col>
      <xdr:colOff>533400</xdr:colOff>
      <xdr:row>3</xdr:row>
      <xdr:rowOff>25400</xdr:rowOff>
    </xdr:to>
    <xdr:sp macro="" textlink="">
      <xdr:nvSpPr>
        <xdr:cNvPr id="2" name="テキスト ボックス 1">
          <a:extLst>
            <a:ext uri="{FF2B5EF4-FFF2-40B4-BE49-F238E27FC236}">
              <a16:creationId xmlns:a16="http://schemas.microsoft.com/office/drawing/2014/main" id="{633D74C5-77D0-4235-B959-AC9C698F7132}"/>
            </a:ext>
          </a:extLst>
        </xdr:cNvPr>
        <xdr:cNvSpPr txBox="1"/>
      </xdr:nvSpPr>
      <xdr:spPr>
        <a:xfrm>
          <a:off x="10033000" y="50800"/>
          <a:ext cx="3556000" cy="762000"/>
        </a:xfrm>
        <a:prstGeom prst="rect">
          <a:avLst/>
        </a:prstGeom>
        <a:solidFill>
          <a:srgbClr val="FF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「講師配置加算」の算定を受けている場合、</a:t>
          </a:r>
          <a:endParaRPr kumimoji="1" lang="en-US" altLang="ja-JP" sz="1200" b="1">
            <a:solidFill>
              <a:srgbClr val="FF0000"/>
            </a:solidFill>
          </a:endParaRPr>
        </a:p>
        <a:p>
          <a:r>
            <a:rPr kumimoji="1" lang="ja-JP" altLang="en-US" sz="1200" b="1">
              <a:solidFill>
                <a:srgbClr val="FF0000"/>
              </a:solidFill>
            </a:rPr>
            <a:t>当該加算の算定を受けるために配置している</a:t>
          </a:r>
          <a:endParaRPr kumimoji="1" lang="en-US" altLang="ja-JP" sz="1200" b="1">
            <a:solidFill>
              <a:srgbClr val="FF0000"/>
            </a:solidFill>
          </a:endParaRPr>
        </a:p>
        <a:p>
          <a:r>
            <a:rPr kumimoji="1" lang="ja-JP" altLang="en-US" sz="1200" b="1">
              <a:solidFill>
                <a:srgbClr val="FF0000"/>
              </a:solidFill>
            </a:rPr>
            <a:t>講師は入力しないでください。</a:t>
          </a:r>
          <a:endParaRPr kumimoji="1" lang="en-US" altLang="ja-JP" sz="12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257175</xdr:colOff>
      <xdr:row>45</xdr:row>
      <xdr:rowOff>28575</xdr:rowOff>
    </xdr:from>
    <xdr:to>
      <xdr:col>13</xdr:col>
      <xdr:colOff>190500</xdr:colOff>
      <xdr:row>55</xdr:row>
      <xdr:rowOff>66675</xdr:rowOff>
    </xdr:to>
    <xdr:cxnSp macro="">
      <xdr:nvCxnSpPr>
        <xdr:cNvPr id="51707" name="直線矢印コネクタ 2">
          <a:extLst>
            <a:ext uri="{FF2B5EF4-FFF2-40B4-BE49-F238E27FC236}">
              <a16:creationId xmlns:a16="http://schemas.microsoft.com/office/drawing/2014/main" id="{16A2D7B7-8D05-460D-89EB-2C573B05EC27}"/>
            </a:ext>
          </a:extLst>
        </xdr:cNvPr>
        <xdr:cNvCxnSpPr>
          <a:cxnSpLocks noChangeShapeType="1"/>
        </xdr:cNvCxnSpPr>
      </xdr:nvCxnSpPr>
      <xdr:spPr bwMode="auto">
        <a:xfrm flipH="1">
          <a:off x="5048250" y="13325475"/>
          <a:ext cx="209550" cy="2819400"/>
        </a:xfrm>
        <a:prstGeom prst="straightConnector1">
          <a:avLst/>
        </a:prstGeom>
        <a:noFill/>
        <a:ln w="9525" algn="ctr">
          <a:solidFill>
            <a:srgbClr val="4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203200</xdr:colOff>
      <xdr:row>0</xdr:row>
      <xdr:rowOff>149225</xdr:rowOff>
    </xdr:from>
    <xdr:to>
      <xdr:col>36</xdr:col>
      <xdr:colOff>241300</xdr:colOff>
      <xdr:row>2</xdr:row>
      <xdr:rowOff>464343</xdr:rowOff>
    </xdr:to>
    <xdr:sp macro="" textlink="">
      <xdr:nvSpPr>
        <xdr:cNvPr id="4" name="テキスト ボックス 3">
          <a:extLst>
            <a:ext uri="{FF2B5EF4-FFF2-40B4-BE49-F238E27FC236}">
              <a16:creationId xmlns:a16="http://schemas.microsoft.com/office/drawing/2014/main" id="{B5C5D524-25DC-4B4C-92C9-4BCF3A1E9832}"/>
            </a:ext>
          </a:extLst>
        </xdr:cNvPr>
        <xdr:cNvSpPr txBox="1"/>
      </xdr:nvSpPr>
      <xdr:spPr>
        <a:xfrm>
          <a:off x="13109575" y="149225"/>
          <a:ext cx="3550444" cy="815181"/>
        </a:xfrm>
        <a:prstGeom prst="rect">
          <a:avLst/>
        </a:prstGeom>
        <a:solidFill>
          <a:srgbClr val="FF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「講師配置加算」の算定を受けている場合、</a:t>
          </a:r>
          <a:endParaRPr kumimoji="1" lang="en-US" altLang="ja-JP" sz="1200" b="1">
            <a:solidFill>
              <a:srgbClr val="FF0000"/>
            </a:solidFill>
          </a:endParaRPr>
        </a:p>
        <a:p>
          <a:r>
            <a:rPr kumimoji="1" lang="ja-JP" altLang="en-US" sz="1200" b="1">
              <a:solidFill>
                <a:srgbClr val="FF0000"/>
              </a:solidFill>
            </a:rPr>
            <a:t>当該加算の算定を受けるために配置している</a:t>
          </a:r>
          <a:endParaRPr kumimoji="1" lang="en-US" altLang="ja-JP" sz="1200" b="1">
            <a:solidFill>
              <a:srgbClr val="FF0000"/>
            </a:solidFill>
          </a:endParaRPr>
        </a:p>
        <a:p>
          <a:r>
            <a:rPr kumimoji="1" lang="ja-JP" altLang="en-US" sz="1200" b="1">
              <a:solidFill>
                <a:srgbClr val="FF0000"/>
              </a:solidFill>
            </a:rPr>
            <a:t>講師は入力しないでください。</a:t>
          </a:r>
          <a:endParaRPr kumimoji="1" lang="en-US" altLang="ja-JP" sz="12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44</xdr:col>
      <xdr:colOff>304800</xdr:colOff>
      <xdr:row>11</xdr:row>
      <xdr:rowOff>215900</xdr:rowOff>
    </xdr:from>
    <xdr:to>
      <xdr:col>50</xdr:col>
      <xdr:colOff>571500</xdr:colOff>
      <xdr:row>15</xdr:row>
      <xdr:rowOff>317501</xdr:rowOff>
    </xdr:to>
    <xdr:sp macro="" textlink="">
      <xdr:nvSpPr>
        <xdr:cNvPr id="2" name="線吹き出し 2 (枠付き) 1">
          <a:extLst>
            <a:ext uri="{FF2B5EF4-FFF2-40B4-BE49-F238E27FC236}">
              <a16:creationId xmlns:a16="http://schemas.microsoft.com/office/drawing/2014/main" id="{7C4B7A60-8337-4062-AAAF-81FCB4BE451E}"/>
            </a:ext>
          </a:extLst>
        </xdr:cNvPr>
        <xdr:cNvSpPr/>
      </xdr:nvSpPr>
      <xdr:spPr bwMode="auto">
        <a:xfrm>
          <a:off x="20535900" y="3365500"/>
          <a:ext cx="3619500" cy="1422401"/>
        </a:xfrm>
        <a:prstGeom prst="borderCallout2">
          <a:avLst>
            <a:gd name="adj1" fmla="val 18750"/>
            <a:gd name="adj2" fmla="val -8333"/>
            <a:gd name="adj3" fmla="val 18750"/>
            <a:gd name="adj4" fmla="val -16667"/>
            <a:gd name="adj5" fmla="val -37037"/>
            <a:gd name="adj6" fmla="val -85108"/>
          </a:avLst>
        </a:prstGeom>
        <a:solidFill>
          <a:schemeClr val="bg1"/>
        </a:solidFill>
        <a:ln w="9525" cap="flat" cmpd="sng" algn="ctr">
          <a:solidFill>
            <a:srgbClr val="400000"/>
          </a:solidFill>
          <a:prstDash val="solid"/>
          <a:round/>
          <a:headEnd type="none" w="med" len="med"/>
          <a:tailEnd type="none" w="med" len="med"/>
        </a:ln>
        <a:effectLst>
          <a:outerShdw blurRad="50800" dist="38100" dir="5400000" algn="ctr" rotWithShape="0">
            <a:srgbClr val="000000">
              <a:alpha val="86000"/>
            </a:srgbClr>
          </a:outerShdw>
        </a:effectLst>
      </xdr:spPr>
      <xdr:txBody>
        <a:bodyPr vertOverflow="clip" wrap="square" lIns="18288" tIns="0" rIns="0" bIns="0" rtlCol="0" anchor="t" upright="1"/>
        <a:lstStyle/>
        <a:p>
          <a:pPr algn="l">
            <a:lnSpc>
              <a:spcPts val="1400"/>
            </a:lnSpc>
          </a:pPr>
          <a:r>
            <a:rPr kumimoji="1" lang="ja-JP" altLang="en-US" sz="1200">
              <a:latin typeface="+mj-ea"/>
              <a:ea typeface="+mj-ea"/>
            </a:rPr>
            <a:t>雇用契約等における</a:t>
          </a:r>
          <a:r>
            <a:rPr kumimoji="1" lang="en-US" altLang="ja-JP" sz="1200">
              <a:latin typeface="+mj-ea"/>
              <a:ea typeface="+mj-ea"/>
            </a:rPr>
            <a:t>1</a:t>
          </a:r>
          <a:r>
            <a:rPr kumimoji="1" lang="ja-JP" altLang="en-US" sz="1200">
              <a:latin typeface="+mj-ea"/>
              <a:ea typeface="+mj-ea"/>
            </a:rPr>
            <a:t>箇月あたりの労働時間数，又は変形労働時間制の場合は</a:t>
          </a:r>
          <a:r>
            <a:rPr kumimoji="1" lang="en-US" altLang="ja-JP" sz="1200">
              <a:latin typeface="+mj-ea"/>
              <a:ea typeface="+mj-ea"/>
            </a:rPr>
            <a:t>1</a:t>
          </a:r>
          <a:r>
            <a:rPr kumimoji="1" lang="ja-JP" altLang="en-US" sz="1200">
              <a:latin typeface="+mj-ea"/>
              <a:ea typeface="+mj-ea"/>
            </a:rPr>
            <a:t>箇月あたりの平均労働時間数を入力してください。</a:t>
          </a:r>
        </a:p>
        <a:p>
          <a:pPr algn="l">
            <a:lnSpc>
              <a:spcPts val="1400"/>
            </a:lnSpc>
          </a:pPr>
          <a:r>
            <a:rPr kumimoji="1" lang="ja-JP" altLang="en-US" sz="1200">
              <a:latin typeface="+mj-ea"/>
              <a:ea typeface="+mj-ea"/>
            </a:rPr>
            <a:t>契約の変更がない限り，全月（</a:t>
          </a:r>
          <a:r>
            <a:rPr kumimoji="1" lang="en-US" altLang="ja-JP" sz="1200">
              <a:latin typeface="+mj-ea"/>
              <a:ea typeface="+mj-ea"/>
            </a:rPr>
            <a:t>4</a:t>
          </a:r>
          <a:r>
            <a:rPr kumimoji="1" lang="ja-JP" altLang="en-US" sz="1200">
              <a:latin typeface="+mj-ea"/>
              <a:ea typeface="+mj-ea"/>
            </a:rPr>
            <a:t>月～</a:t>
          </a:r>
          <a:r>
            <a:rPr kumimoji="1" lang="en-US" altLang="ja-JP" sz="1200">
              <a:latin typeface="+mj-ea"/>
              <a:ea typeface="+mj-ea"/>
            </a:rPr>
            <a:t>3</a:t>
          </a:r>
          <a:r>
            <a:rPr kumimoji="1" lang="ja-JP" altLang="en-US" sz="1200">
              <a:latin typeface="+mj-ea"/>
              <a:ea typeface="+mj-ea"/>
            </a:rPr>
            <a:t>月）同じ時間数になります。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I31"/>
  <sheetViews>
    <sheetView view="pageBreakPreview" topLeftCell="A7" zoomScale="84" zoomScaleNormal="100" zoomScaleSheetLayoutView="84" workbookViewId="0">
      <selection activeCell="A9" sqref="A9"/>
    </sheetView>
  </sheetViews>
  <sheetFormatPr defaultRowHeight="13.5"/>
  <cols>
    <col min="1" max="1" width="4.375" customWidth="1"/>
    <col min="2" max="3" width="3.625" customWidth="1"/>
    <col min="4" max="4" width="13.25" customWidth="1"/>
    <col min="5" max="5" width="10.25" customWidth="1"/>
    <col min="6" max="7" width="8.25" customWidth="1"/>
    <col min="8" max="10" width="3.875" customWidth="1"/>
    <col min="11" max="11" width="10.125" customWidth="1"/>
    <col min="12" max="13" width="4.375" customWidth="1"/>
    <col min="14" max="28" width="3.625" customWidth="1"/>
    <col min="29" max="29" width="14.875" customWidth="1"/>
    <col min="30" max="32" width="9.875" customWidth="1"/>
    <col min="33" max="33" width="6.125" customWidth="1"/>
    <col min="34" max="36" width="7.625" customWidth="1"/>
    <col min="37" max="37" width="10" customWidth="1"/>
    <col min="38" max="38" width="13.75" customWidth="1"/>
    <col min="39" max="39" width="2.5" customWidth="1"/>
    <col min="40" max="41" width="6.375" customWidth="1"/>
    <col min="42" max="42" width="7.875" customWidth="1"/>
    <col min="43" max="43" width="10.5" customWidth="1"/>
    <col min="44" max="44" width="13.625" customWidth="1"/>
    <col min="45" max="46" width="9.625" customWidth="1"/>
  </cols>
  <sheetData>
    <row r="1" spans="1:61" ht="14.25">
      <c r="B1" s="201"/>
      <c r="C1" s="202"/>
      <c r="D1" s="202"/>
      <c r="E1" s="202"/>
      <c r="F1" s="202"/>
      <c r="G1" s="202"/>
      <c r="H1" s="202"/>
      <c r="I1" s="202"/>
      <c r="J1" s="202"/>
      <c r="K1" s="201"/>
      <c r="L1" s="201"/>
      <c r="M1" s="201"/>
      <c r="N1" s="201"/>
      <c r="O1" s="201"/>
      <c r="P1" s="201"/>
      <c r="Q1" s="201"/>
      <c r="R1" s="201"/>
      <c r="S1" s="201"/>
      <c r="T1" s="201"/>
      <c r="U1" s="201"/>
      <c r="V1" s="201"/>
      <c r="W1" s="201"/>
      <c r="X1" s="201"/>
      <c r="Y1" s="201"/>
      <c r="Z1" s="201"/>
      <c r="AA1" s="201"/>
      <c r="AB1" s="201"/>
      <c r="AC1" s="202"/>
      <c r="AD1" s="202"/>
      <c r="AE1" s="202"/>
      <c r="AF1" s="202"/>
    </row>
    <row r="2" spans="1:61" ht="22.5" customHeight="1">
      <c r="B2" s="457" t="s">
        <v>255</v>
      </c>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331"/>
      <c r="AE2" s="274"/>
      <c r="AF2" s="278"/>
    </row>
    <row r="3" spans="1:61" ht="14.25">
      <c r="B3" s="201"/>
      <c r="C3" s="202"/>
      <c r="D3" s="202"/>
      <c r="E3" s="202"/>
      <c r="F3" s="202"/>
      <c r="G3" s="202"/>
      <c r="H3" s="202"/>
      <c r="I3" s="202"/>
      <c r="J3" s="202"/>
      <c r="K3" s="201"/>
      <c r="L3" s="201"/>
      <c r="M3" s="201"/>
      <c r="N3" s="201"/>
      <c r="O3" s="201"/>
      <c r="P3" s="201"/>
      <c r="Q3" s="201"/>
      <c r="R3" s="201"/>
      <c r="S3" s="201"/>
      <c r="T3" s="201"/>
      <c r="U3" s="201"/>
      <c r="V3" s="201"/>
      <c r="W3" s="201"/>
      <c r="X3" s="201"/>
      <c r="Y3" s="201"/>
      <c r="Z3" s="445" t="s">
        <v>186</v>
      </c>
      <c r="AA3" s="445"/>
      <c r="AB3" s="445"/>
      <c r="AC3" s="482">
        <f>様式１!C1</f>
        <v>0</v>
      </c>
      <c r="AD3" s="482"/>
      <c r="AE3" s="277"/>
      <c r="AF3" s="278"/>
    </row>
    <row r="4" spans="1:61" ht="14.25">
      <c r="B4" s="201"/>
      <c r="C4" s="202"/>
      <c r="D4" s="202"/>
      <c r="E4" s="202"/>
      <c r="F4" s="202"/>
      <c r="G4" s="202"/>
      <c r="H4" s="202"/>
      <c r="I4" s="202"/>
      <c r="J4" s="202"/>
      <c r="K4" s="201"/>
      <c r="L4" s="201"/>
      <c r="M4" s="201"/>
      <c r="N4" s="201"/>
      <c r="O4" s="201"/>
      <c r="P4" s="201"/>
      <c r="Q4" s="201"/>
      <c r="R4" s="201"/>
      <c r="S4" s="201"/>
      <c r="T4" s="201"/>
      <c r="U4" s="201"/>
      <c r="V4" s="201"/>
      <c r="W4" s="201"/>
      <c r="X4" s="201"/>
      <c r="Y4" s="201"/>
      <c r="Z4" s="446" t="s">
        <v>93</v>
      </c>
      <c r="AA4" s="446"/>
      <c r="AB4" s="446"/>
      <c r="AC4" s="486">
        <f>様式１!C2</f>
        <v>0</v>
      </c>
      <c r="AD4" s="486"/>
      <c r="AE4" s="277"/>
      <c r="AF4" s="278"/>
    </row>
    <row r="5" spans="1:61" ht="18" thickBot="1">
      <c r="B5" s="289" t="s">
        <v>251</v>
      </c>
      <c r="C5" s="288"/>
      <c r="D5" s="288"/>
      <c r="E5" s="202"/>
      <c r="F5" s="202"/>
      <c r="G5" s="202"/>
      <c r="H5" s="202"/>
      <c r="I5" s="202"/>
      <c r="J5" s="202"/>
      <c r="K5" s="201"/>
      <c r="L5" s="201"/>
      <c r="M5" s="201"/>
      <c r="N5" s="201"/>
      <c r="O5" s="201"/>
      <c r="P5" s="201"/>
      <c r="Q5" s="201"/>
      <c r="R5" s="201"/>
      <c r="S5" s="201"/>
      <c r="T5" s="201"/>
      <c r="U5" s="201"/>
      <c r="V5" s="201"/>
      <c r="W5" s="201"/>
      <c r="X5" s="201"/>
      <c r="Y5" s="201"/>
      <c r="Z5" s="201"/>
      <c r="AA5" s="201"/>
      <c r="AB5" s="201"/>
      <c r="AC5" s="202"/>
      <c r="AD5" s="202"/>
      <c r="AE5" s="202"/>
      <c r="AF5" s="202"/>
    </row>
    <row r="6" spans="1:61" ht="14.25" customHeight="1" thickBot="1">
      <c r="B6" s="458"/>
      <c r="C6" s="459"/>
      <c r="D6" s="464" t="s">
        <v>212</v>
      </c>
      <c r="E6" s="333" t="s">
        <v>78</v>
      </c>
      <c r="F6" s="437" t="s">
        <v>76</v>
      </c>
      <c r="G6" s="438"/>
      <c r="H6" s="464" t="s">
        <v>252</v>
      </c>
      <c r="I6" s="465"/>
      <c r="J6" s="465"/>
      <c r="K6" s="332" t="s">
        <v>110</v>
      </c>
      <c r="L6" s="341"/>
      <c r="M6" s="341"/>
      <c r="N6" s="341" t="s">
        <v>109</v>
      </c>
      <c r="O6" s="341"/>
      <c r="P6" s="341"/>
      <c r="Q6" s="483" t="s">
        <v>219</v>
      </c>
      <c r="R6" s="483"/>
      <c r="S6" s="483"/>
      <c r="T6" s="483" t="s">
        <v>220</v>
      </c>
      <c r="U6" s="483"/>
      <c r="V6" s="483"/>
      <c r="W6" s="483" t="s">
        <v>221</v>
      </c>
      <c r="X6" s="483"/>
      <c r="Y6" s="483"/>
      <c r="Z6" s="483" t="s">
        <v>222</v>
      </c>
      <c r="AA6" s="483"/>
      <c r="AB6" s="490"/>
      <c r="AC6" s="432" t="s">
        <v>210</v>
      </c>
      <c r="AD6" s="335" t="s">
        <v>225</v>
      </c>
      <c r="AE6" s="480" t="s">
        <v>226</v>
      </c>
      <c r="AF6" s="481"/>
      <c r="AG6" s="450"/>
      <c r="AH6" s="475" t="s">
        <v>234</v>
      </c>
      <c r="AI6" s="475"/>
      <c r="AJ6" s="475"/>
      <c r="AK6" s="475"/>
      <c r="AL6" s="475"/>
      <c r="AM6" s="475"/>
      <c r="AN6" s="475"/>
      <c r="AO6" s="475"/>
      <c r="AP6" s="475"/>
      <c r="AQ6" s="475"/>
      <c r="AR6" s="475"/>
      <c r="AS6" s="475"/>
      <c r="AT6" s="475"/>
      <c r="AU6" s="293"/>
      <c r="AV6" s="293"/>
      <c r="AW6" s="453" t="s">
        <v>248</v>
      </c>
      <c r="AX6" s="454"/>
      <c r="AY6" s="454"/>
      <c r="AZ6" s="454"/>
      <c r="BA6" s="454"/>
      <c r="BB6" s="454"/>
      <c r="BC6" s="454"/>
      <c r="BD6" s="454"/>
      <c r="BE6" s="454"/>
      <c r="BF6" s="454"/>
      <c r="BG6" s="454"/>
      <c r="BH6" s="454"/>
      <c r="BI6" s="455"/>
    </row>
    <row r="7" spans="1:61" ht="15.75" customHeight="1" thickBot="1">
      <c r="B7" s="460"/>
      <c r="C7" s="461"/>
      <c r="D7" s="466"/>
      <c r="E7" s="430" t="s">
        <v>257</v>
      </c>
      <c r="F7" s="436" t="s">
        <v>258</v>
      </c>
      <c r="G7" s="438"/>
      <c r="H7" s="466"/>
      <c r="I7" s="467"/>
      <c r="J7" s="467"/>
      <c r="K7" s="430" t="s">
        <v>187</v>
      </c>
      <c r="L7" s="436" t="s">
        <v>188</v>
      </c>
      <c r="M7" s="437"/>
      <c r="N7" s="437"/>
      <c r="O7" s="437"/>
      <c r="P7" s="438"/>
      <c r="Q7" s="464" t="s">
        <v>189</v>
      </c>
      <c r="R7" s="465"/>
      <c r="S7" s="476"/>
      <c r="T7" s="470" t="s">
        <v>44</v>
      </c>
      <c r="U7" s="471"/>
      <c r="V7" s="472"/>
      <c r="W7" s="470" t="s">
        <v>190</v>
      </c>
      <c r="X7" s="471"/>
      <c r="Y7" s="472"/>
      <c r="Z7" s="470" t="s">
        <v>191</v>
      </c>
      <c r="AA7" s="471"/>
      <c r="AB7" s="473"/>
      <c r="AC7" s="433"/>
      <c r="AD7" s="451" t="s">
        <v>257</v>
      </c>
      <c r="AE7" s="478" t="s">
        <v>258</v>
      </c>
      <c r="AF7" s="479"/>
      <c r="AG7" s="450"/>
      <c r="AH7" s="453" t="s">
        <v>253</v>
      </c>
      <c r="AI7" s="454"/>
      <c r="AJ7" s="454"/>
      <c r="AK7" s="454"/>
      <c r="AL7" s="455"/>
      <c r="AM7" s="294"/>
      <c r="AN7" s="453" t="s">
        <v>231</v>
      </c>
      <c r="AO7" s="454"/>
      <c r="AP7" s="454"/>
      <c r="AQ7" s="454"/>
      <c r="AR7" s="454"/>
      <c r="AS7" s="454"/>
      <c r="AT7" s="456"/>
      <c r="AU7" s="293"/>
      <c r="AV7" s="293"/>
      <c r="AW7" s="447" t="s">
        <v>224</v>
      </c>
      <c r="AX7" s="448"/>
      <c r="AY7" s="448"/>
      <c r="AZ7" s="448"/>
      <c r="BA7" s="448"/>
      <c r="BB7" s="448"/>
      <c r="BC7" s="448"/>
      <c r="BD7" s="448"/>
      <c r="BE7" s="448"/>
      <c r="BF7" s="448"/>
      <c r="BG7" s="448"/>
      <c r="BH7" s="448"/>
      <c r="BI7" s="449"/>
    </row>
    <row r="8" spans="1:61" ht="18" customHeight="1">
      <c r="B8" s="462"/>
      <c r="C8" s="463"/>
      <c r="D8" s="468"/>
      <c r="E8" s="431"/>
      <c r="F8" s="290" t="s">
        <v>217</v>
      </c>
      <c r="G8" s="334" t="s">
        <v>218</v>
      </c>
      <c r="H8" s="468"/>
      <c r="I8" s="469"/>
      <c r="J8" s="469"/>
      <c r="K8" s="431"/>
      <c r="L8" s="439" t="s">
        <v>223</v>
      </c>
      <c r="M8" s="441"/>
      <c r="N8" s="439" t="s">
        <v>267</v>
      </c>
      <c r="O8" s="440"/>
      <c r="P8" s="441"/>
      <c r="Q8" s="468"/>
      <c r="R8" s="469"/>
      <c r="S8" s="477"/>
      <c r="T8" s="439"/>
      <c r="U8" s="440"/>
      <c r="V8" s="441"/>
      <c r="W8" s="439"/>
      <c r="X8" s="440"/>
      <c r="Y8" s="441"/>
      <c r="Z8" s="439"/>
      <c r="AA8" s="440"/>
      <c r="AB8" s="474"/>
      <c r="AC8" s="434"/>
      <c r="AD8" s="452"/>
      <c r="AE8" s="291" t="s">
        <v>249</v>
      </c>
      <c r="AF8" s="292" t="s">
        <v>250</v>
      </c>
      <c r="AG8" s="275"/>
      <c r="AH8" s="295" t="s">
        <v>77</v>
      </c>
      <c r="AI8" s="295" t="s">
        <v>227</v>
      </c>
      <c r="AJ8" s="295" t="s">
        <v>228</v>
      </c>
      <c r="AK8" s="295" t="s">
        <v>229</v>
      </c>
      <c r="AL8" s="295" t="s">
        <v>230</v>
      </c>
      <c r="AM8" s="294"/>
      <c r="AN8" s="295" t="s">
        <v>77</v>
      </c>
      <c r="AO8" s="295" t="s">
        <v>227</v>
      </c>
      <c r="AP8" s="295" t="s">
        <v>228</v>
      </c>
      <c r="AQ8" s="295" t="s">
        <v>229</v>
      </c>
      <c r="AR8" s="295" t="s">
        <v>230</v>
      </c>
      <c r="AS8" s="296" t="s">
        <v>232</v>
      </c>
      <c r="AT8" s="297" t="s">
        <v>233</v>
      </c>
      <c r="AU8" s="293"/>
      <c r="AV8" s="293"/>
      <c r="AW8" s="297" t="s">
        <v>235</v>
      </c>
      <c r="AX8" s="298" t="s">
        <v>236</v>
      </c>
      <c r="AY8" s="299" t="s">
        <v>237</v>
      </c>
      <c r="AZ8" s="299" t="s">
        <v>238</v>
      </c>
      <c r="BA8" s="299" t="s">
        <v>239</v>
      </c>
      <c r="BB8" s="299" t="s">
        <v>240</v>
      </c>
      <c r="BC8" s="300" t="s">
        <v>241</v>
      </c>
      <c r="BD8" s="301" t="s">
        <v>242</v>
      </c>
      <c r="BE8" s="299" t="s">
        <v>243</v>
      </c>
      <c r="BF8" s="299" t="s">
        <v>244</v>
      </c>
      <c r="BG8" s="299" t="s">
        <v>245</v>
      </c>
      <c r="BH8" s="299" t="s">
        <v>246</v>
      </c>
      <c r="BI8" s="302" t="s">
        <v>247</v>
      </c>
    </row>
    <row r="9" spans="1:61" ht="18.75" customHeight="1">
      <c r="A9">
        <f>$AC$3</f>
        <v>0</v>
      </c>
      <c r="B9" s="484" t="s">
        <v>192</v>
      </c>
      <c r="C9" s="485"/>
      <c r="D9" s="342">
        <f>様式１!AW7-様式１!BH7</f>
        <v>0</v>
      </c>
      <c r="E9" s="280">
        <f t="shared" ref="E9:E21" si="0">D9-SUM(F9:G9)</f>
        <v>0</v>
      </c>
      <c r="F9" s="342">
        <f>IF(MIN(L9,D9-K9)&lt;0,0,MIN(L9,D9-K9))</f>
        <v>0</v>
      </c>
      <c r="G9" s="342">
        <f>IF(MIN(N9,D9-K9-F9)&lt;0,0,MIN(N9,D9-K9-F9))</f>
        <v>0</v>
      </c>
      <c r="H9" s="442">
        <f t="shared" ref="H9:H21" si="1">SUM(K9:AB9)</f>
        <v>2</v>
      </c>
      <c r="I9" s="443"/>
      <c r="J9" s="444"/>
      <c r="K9" s="337">
        <f>様式１!Q8+様式１!V8+様式１!S8+様式１!P7+様式１!Z8+様式１!AD8</f>
        <v>1</v>
      </c>
      <c r="L9" s="442">
        <f>様式１!AG7</f>
        <v>0</v>
      </c>
      <c r="M9" s="444"/>
      <c r="N9" s="442">
        <f>様式１!AH7</f>
        <v>0</v>
      </c>
      <c r="O9" s="443"/>
      <c r="P9" s="444"/>
      <c r="Q9" s="442">
        <f>様式１!AI7</f>
        <v>0</v>
      </c>
      <c r="R9" s="443"/>
      <c r="S9" s="444"/>
      <c r="T9" s="442">
        <f>様式１!AJ7</f>
        <v>0</v>
      </c>
      <c r="U9" s="443"/>
      <c r="V9" s="444"/>
      <c r="W9" s="442">
        <f>様式１!AL7</f>
        <v>0</v>
      </c>
      <c r="X9" s="443"/>
      <c r="Y9" s="444"/>
      <c r="Z9" s="442">
        <f>様式１!AK7</f>
        <v>1</v>
      </c>
      <c r="AA9" s="443"/>
      <c r="AB9" s="489"/>
      <c r="AC9" s="330">
        <f>SUM(AD9:AF9)</f>
        <v>1</v>
      </c>
      <c r="AD9" s="281">
        <f>AT9</f>
        <v>1</v>
      </c>
      <c r="AE9" s="281">
        <f>MIN(F9,L9)</f>
        <v>0</v>
      </c>
      <c r="AF9" s="282">
        <f>MIN(G9,N9)</f>
        <v>0</v>
      </c>
      <c r="AH9" s="303">
        <f t="shared" ref="AH9:AH21" si="2">E9-K9</f>
        <v>-1</v>
      </c>
      <c r="AI9" s="303">
        <f t="shared" ref="AI9:AI21" si="3">E9-SUM(K9,Q9)</f>
        <v>-1</v>
      </c>
      <c r="AJ9" s="303">
        <f t="shared" ref="AJ9:AJ21" si="4">E9-SUM(K9,Q9:V9)</f>
        <v>-1</v>
      </c>
      <c r="AK9" s="303">
        <f t="shared" ref="AK9:AK21" si="5">E9-SUM(K9,Q9:Y9)</f>
        <v>-1</v>
      </c>
      <c r="AL9" s="303">
        <f t="shared" ref="AL9:AL21" si="6">E9-SUM(K9,Q9:AB9)</f>
        <v>-2</v>
      </c>
      <c r="AM9" s="304"/>
      <c r="AN9" s="303">
        <f t="shared" ref="AN9:AN21" si="7">IF(AH9&lt;=0,SUM(K9),99)</f>
        <v>1</v>
      </c>
      <c r="AO9" s="303">
        <f t="shared" ref="AO9:AO21" si="8">IF(AI9&lt;=0,SUM(K9,Q9),99)</f>
        <v>1</v>
      </c>
      <c r="AP9" s="303">
        <f t="shared" ref="AP9:AP21" si="9">IF(AJ9&lt;=0,SUM(K9,Q9:V9),99)</f>
        <v>1</v>
      </c>
      <c r="AQ9" s="303">
        <f t="shared" ref="AQ9:AQ21" si="10">IF(AK9&lt;=0,SUM(K9,Q9:Y9),99)</f>
        <v>1</v>
      </c>
      <c r="AR9" s="303">
        <f t="shared" ref="AR9:AR21" si="11">IF(AL9&lt;=0,SUM(K9,Q9:AB9),99)</f>
        <v>2</v>
      </c>
      <c r="AS9" s="322">
        <f>H9-SUM(L9:P9)</f>
        <v>2</v>
      </c>
      <c r="AT9" s="306">
        <f>MIN(AN9:AS9)</f>
        <v>1</v>
      </c>
      <c r="AU9" s="293"/>
      <c r="AV9" s="293"/>
      <c r="AW9" s="307">
        <f>SUM(様式１!C8:C9)</f>
        <v>0</v>
      </c>
      <c r="AX9" s="308">
        <f>'様式１－１（標準時間対応）'!$J7</f>
        <v>0</v>
      </c>
      <c r="AY9" s="309">
        <f>'様式１－１（標準時間対応）'!$R7</f>
        <v>0</v>
      </c>
      <c r="AZ9" s="309">
        <f>'様式１－１（標準時間対応）'!$Z7</f>
        <v>0</v>
      </c>
      <c r="BA9" s="309">
        <f>'様式１－１（標準時間対応）'!$AH7</f>
        <v>0</v>
      </c>
      <c r="BB9" s="309">
        <f>'様式１－１（標準時間対応）'!$AP7</f>
        <v>0</v>
      </c>
      <c r="BC9" s="305">
        <f>'様式１－１（標準時間対応）'!$AX7</f>
        <v>0</v>
      </c>
      <c r="BD9" s="310">
        <f>様式１!D9-'様式１－１（標準時間対応）'!$J7</f>
        <v>0</v>
      </c>
      <c r="BE9" s="309">
        <f>様式１!E9-'様式１－１（標準時間対応）'!$R7</f>
        <v>0</v>
      </c>
      <c r="BF9" s="309">
        <f>様式１!G9-'様式１－１（標準時間対応）'!$Z7</f>
        <v>0</v>
      </c>
      <c r="BG9" s="309">
        <f>様式１!I8-'様式１－１（標準時間対応）'!$AH7</f>
        <v>0</v>
      </c>
      <c r="BH9" s="309">
        <f>様式１!J8-'様式１－１（標準時間対応）'!$AP7</f>
        <v>0</v>
      </c>
      <c r="BI9" s="311">
        <f>様式１!K8-'様式１－１（標準時間対応）'!$AX7</f>
        <v>0</v>
      </c>
    </row>
    <row r="10" spans="1:61" ht="18.75" customHeight="1">
      <c r="A10">
        <f t="shared" ref="A10:A21" si="12">$AC$3</f>
        <v>0</v>
      </c>
      <c r="B10" s="487" t="s">
        <v>193</v>
      </c>
      <c r="C10" s="488"/>
      <c r="D10" s="326">
        <f>様式１!AW10-様式１!BH10</f>
        <v>0</v>
      </c>
      <c r="E10" s="336">
        <f t="shared" si="0"/>
        <v>0</v>
      </c>
      <c r="F10" s="336">
        <f t="shared" ref="F10:F20" si="13">IF(MIN(L10,D10-K10)&lt;0,0,MIN(L10,D10-K10))</f>
        <v>0</v>
      </c>
      <c r="G10" s="336">
        <f t="shared" ref="G10:G21" si="14">IF(MIN(N10,D10-K10-F10)&lt;0,0,MIN(N10,D10-K10-F10))</f>
        <v>0</v>
      </c>
      <c r="H10" s="421">
        <f t="shared" si="1"/>
        <v>2</v>
      </c>
      <c r="I10" s="422"/>
      <c r="J10" s="423"/>
      <c r="K10" s="326">
        <f>様式１!P10+様式１!Q11+様式１!S11+様式１!V11+様式１!Z11+様式１!AD11</f>
        <v>1</v>
      </c>
      <c r="L10" s="421">
        <f>様式１!AG10</f>
        <v>0</v>
      </c>
      <c r="M10" s="423"/>
      <c r="N10" s="421">
        <f>様式１!AH10</f>
        <v>0</v>
      </c>
      <c r="O10" s="422"/>
      <c r="P10" s="423"/>
      <c r="Q10" s="421">
        <f>$Q$9</f>
        <v>0</v>
      </c>
      <c r="R10" s="422"/>
      <c r="S10" s="423"/>
      <c r="T10" s="421">
        <f>様式１!AJ10</f>
        <v>0</v>
      </c>
      <c r="U10" s="422"/>
      <c r="V10" s="423"/>
      <c r="W10" s="421">
        <f>様式１!AL10</f>
        <v>0</v>
      </c>
      <c r="X10" s="422"/>
      <c r="Y10" s="423"/>
      <c r="Z10" s="421">
        <f>様式１!AK10</f>
        <v>1</v>
      </c>
      <c r="AA10" s="422"/>
      <c r="AB10" s="435"/>
      <c r="AC10" s="329">
        <f t="shared" ref="AC10:AC20" si="15">SUM(AD10:AF10)</f>
        <v>1</v>
      </c>
      <c r="AD10" s="283">
        <f t="shared" ref="AD10:AD21" si="16">AT10</f>
        <v>1</v>
      </c>
      <c r="AE10" s="283">
        <f t="shared" ref="AE10:AE20" si="17">MIN(F10,L10)</f>
        <v>0</v>
      </c>
      <c r="AF10" s="284">
        <f t="shared" ref="AF10:AF20" si="18">MIN(G10,N10)</f>
        <v>0</v>
      </c>
      <c r="AH10" s="303">
        <f t="shared" si="2"/>
        <v>-1</v>
      </c>
      <c r="AI10" s="303">
        <f t="shared" si="3"/>
        <v>-1</v>
      </c>
      <c r="AJ10" s="303">
        <f t="shared" si="4"/>
        <v>-1</v>
      </c>
      <c r="AK10" s="303">
        <f t="shared" si="5"/>
        <v>-1</v>
      </c>
      <c r="AL10" s="303">
        <f t="shared" si="6"/>
        <v>-2</v>
      </c>
      <c r="AM10" s="304"/>
      <c r="AN10" s="303">
        <f t="shared" si="7"/>
        <v>1</v>
      </c>
      <c r="AO10" s="303">
        <f t="shared" si="8"/>
        <v>1</v>
      </c>
      <c r="AP10" s="303">
        <f t="shared" si="9"/>
        <v>1</v>
      </c>
      <c r="AQ10" s="303">
        <f t="shared" si="10"/>
        <v>1</v>
      </c>
      <c r="AR10" s="303">
        <f t="shared" si="11"/>
        <v>2</v>
      </c>
      <c r="AS10" s="322">
        <f t="shared" ref="AS10:AS20" si="19">H10-SUM(L10:P10)</f>
        <v>2</v>
      </c>
      <c r="AT10" s="306">
        <f t="shared" ref="AT10:AT20" si="20">MIN(AN10:AS10)</f>
        <v>1</v>
      </c>
      <c r="AU10" s="293"/>
      <c r="AV10" s="293"/>
      <c r="AW10" s="307">
        <f>SUM(様式１!C11:C12)</f>
        <v>0</v>
      </c>
      <c r="AX10" s="308">
        <f>'様式１－１（標準時間対応）'!$J9</f>
        <v>0</v>
      </c>
      <c r="AY10" s="309">
        <f>'様式１－１（標準時間対応）'!$R9</f>
        <v>0</v>
      </c>
      <c r="AZ10" s="309">
        <f>'様式１－１（標準時間対応）'!$Z9</f>
        <v>0</v>
      </c>
      <c r="BA10" s="309">
        <f>'様式１－１（標準時間対応）'!$AH9</f>
        <v>0</v>
      </c>
      <c r="BB10" s="309">
        <f>'様式１－１（標準時間対応）'!$AP9</f>
        <v>0</v>
      </c>
      <c r="BC10" s="305">
        <f>'様式１－１（標準時間対応）'!$AX9</f>
        <v>0</v>
      </c>
      <c r="BD10" s="310">
        <f>様式１!D12-'様式１－１（標準時間対応）'!$J9</f>
        <v>0</v>
      </c>
      <c r="BE10" s="309">
        <f>様式１!E12-'様式１－１（標準時間対応）'!$R9</f>
        <v>0</v>
      </c>
      <c r="BF10" s="309">
        <f>様式１!G12-'様式１－１（標準時間対応）'!$Z9</f>
        <v>0</v>
      </c>
      <c r="BG10" s="309">
        <f>様式１!I11-'様式１－１（標準時間対応）'!$AH9</f>
        <v>0</v>
      </c>
      <c r="BH10" s="309">
        <f>様式１!J11-'様式１－１（標準時間対応）'!$AP9</f>
        <v>0</v>
      </c>
      <c r="BI10" s="311">
        <f>様式１!K11-'様式１－１（標準時間対応）'!$AX9</f>
        <v>0</v>
      </c>
    </row>
    <row r="11" spans="1:61" ht="18.75" customHeight="1">
      <c r="A11">
        <f t="shared" si="12"/>
        <v>0</v>
      </c>
      <c r="B11" s="487" t="s">
        <v>194</v>
      </c>
      <c r="C11" s="488"/>
      <c r="D11" s="326">
        <f>様式１!AW13-様式１!BH13</f>
        <v>0</v>
      </c>
      <c r="E11" s="336">
        <f t="shared" si="0"/>
        <v>0</v>
      </c>
      <c r="F11" s="336">
        <f t="shared" si="13"/>
        <v>0</v>
      </c>
      <c r="G11" s="336">
        <f t="shared" si="14"/>
        <v>0</v>
      </c>
      <c r="H11" s="421">
        <f t="shared" si="1"/>
        <v>2</v>
      </c>
      <c r="I11" s="422"/>
      <c r="J11" s="423"/>
      <c r="K11" s="326">
        <f>様式１!P13+様式１!Q14+様式１!S14+様式１!V14+様式１!Z14+様式１!AD14</f>
        <v>1</v>
      </c>
      <c r="L11" s="421">
        <f>様式１!AG13</f>
        <v>0</v>
      </c>
      <c r="M11" s="423"/>
      <c r="N11" s="421">
        <f>様式１!AH13</f>
        <v>0</v>
      </c>
      <c r="O11" s="422"/>
      <c r="P11" s="423"/>
      <c r="Q11" s="421">
        <f t="shared" ref="Q11:Q21" si="21">$Q$9</f>
        <v>0</v>
      </c>
      <c r="R11" s="422"/>
      <c r="S11" s="423"/>
      <c r="T11" s="421">
        <f>様式１!AJ13</f>
        <v>0</v>
      </c>
      <c r="U11" s="422"/>
      <c r="V11" s="423"/>
      <c r="W11" s="421">
        <f>様式１!AL13</f>
        <v>0</v>
      </c>
      <c r="X11" s="422"/>
      <c r="Y11" s="423"/>
      <c r="Z11" s="421">
        <f>様式１!AK13</f>
        <v>1</v>
      </c>
      <c r="AA11" s="422"/>
      <c r="AB11" s="435"/>
      <c r="AC11" s="329">
        <f t="shared" si="15"/>
        <v>1</v>
      </c>
      <c r="AD11" s="283">
        <f t="shared" si="16"/>
        <v>1</v>
      </c>
      <c r="AE11" s="283">
        <f t="shared" si="17"/>
        <v>0</v>
      </c>
      <c r="AF11" s="284">
        <f t="shared" si="18"/>
        <v>0</v>
      </c>
      <c r="AH11" s="303">
        <f t="shared" si="2"/>
        <v>-1</v>
      </c>
      <c r="AI11" s="303">
        <f t="shared" si="3"/>
        <v>-1</v>
      </c>
      <c r="AJ11" s="303">
        <f t="shared" si="4"/>
        <v>-1</v>
      </c>
      <c r="AK11" s="303">
        <f t="shared" si="5"/>
        <v>-1</v>
      </c>
      <c r="AL11" s="303">
        <f t="shared" si="6"/>
        <v>-2</v>
      </c>
      <c r="AM11" s="304"/>
      <c r="AN11" s="303">
        <f t="shared" si="7"/>
        <v>1</v>
      </c>
      <c r="AO11" s="303">
        <f t="shared" si="8"/>
        <v>1</v>
      </c>
      <c r="AP11" s="303">
        <f t="shared" si="9"/>
        <v>1</v>
      </c>
      <c r="AQ11" s="303">
        <f t="shared" si="10"/>
        <v>1</v>
      </c>
      <c r="AR11" s="303">
        <f t="shared" si="11"/>
        <v>2</v>
      </c>
      <c r="AS11" s="322">
        <f t="shared" si="19"/>
        <v>2</v>
      </c>
      <c r="AT11" s="306">
        <f t="shared" si="20"/>
        <v>1</v>
      </c>
      <c r="AU11" s="293"/>
      <c r="AV11" s="293"/>
      <c r="AW11" s="307">
        <f>SUM(様式１!C14:C15)</f>
        <v>0</v>
      </c>
      <c r="AX11" s="308">
        <f>'様式１－１（標準時間対応）'!$J11</f>
        <v>0</v>
      </c>
      <c r="AY11" s="309">
        <f>'様式１－１（標準時間対応）'!$R11</f>
        <v>0</v>
      </c>
      <c r="AZ11" s="309">
        <f>'様式１－１（標準時間対応）'!$Z11</f>
        <v>0</v>
      </c>
      <c r="BA11" s="309">
        <f>'様式１－１（標準時間対応）'!$AH11</f>
        <v>0</v>
      </c>
      <c r="BB11" s="309">
        <f>'様式１－１（標準時間対応）'!$AP11</f>
        <v>0</v>
      </c>
      <c r="BC11" s="305">
        <f>'様式１－１（標準時間対応）'!$AX11</f>
        <v>0</v>
      </c>
      <c r="BD11" s="310">
        <f>様式１!D15-'様式１－１（標準時間対応）'!$J11</f>
        <v>0</v>
      </c>
      <c r="BE11" s="309">
        <f>様式１!E15-'様式１－１（標準時間対応）'!$R11</f>
        <v>0</v>
      </c>
      <c r="BF11" s="309">
        <f>様式１!G15-'様式１－１（標準時間対応）'!$Z11</f>
        <v>0</v>
      </c>
      <c r="BG11" s="309">
        <f>様式１!I14-'様式１－１（標準時間対応）'!$AH11</f>
        <v>0</v>
      </c>
      <c r="BH11" s="309">
        <f>様式１!J14-'様式１－１（標準時間対応）'!$AP11</f>
        <v>0</v>
      </c>
      <c r="BI11" s="311">
        <f>様式１!K14-'様式１－１（標準時間対応）'!$AX11</f>
        <v>0</v>
      </c>
    </row>
    <row r="12" spans="1:61" ht="18.75" customHeight="1">
      <c r="A12">
        <f t="shared" si="12"/>
        <v>0</v>
      </c>
      <c r="B12" s="487" t="s">
        <v>176</v>
      </c>
      <c r="C12" s="488"/>
      <c r="D12" s="326">
        <f>様式１!AW16-様式１!BH16</f>
        <v>0</v>
      </c>
      <c r="E12" s="336">
        <f t="shared" si="0"/>
        <v>0</v>
      </c>
      <c r="F12" s="336">
        <f t="shared" si="13"/>
        <v>0</v>
      </c>
      <c r="G12" s="336">
        <f t="shared" si="14"/>
        <v>0</v>
      </c>
      <c r="H12" s="421">
        <f t="shared" si="1"/>
        <v>2</v>
      </c>
      <c r="I12" s="422"/>
      <c r="J12" s="423"/>
      <c r="K12" s="326">
        <f>様式１!P16+様式１!Q17+様式１!S17+様式１!V17+様式１!Z17+様式１!AD17</f>
        <v>1</v>
      </c>
      <c r="L12" s="421">
        <f>様式１!AG16</f>
        <v>0</v>
      </c>
      <c r="M12" s="423"/>
      <c r="N12" s="421">
        <f>様式１!AH16</f>
        <v>0</v>
      </c>
      <c r="O12" s="422"/>
      <c r="P12" s="423"/>
      <c r="Q12" s="421">
        <f t="shared" si="21"/>
        <v>0</v>
      </c>
      <c r="R12" s="422"/>
      <c r="S12" s="423"/>
      <c r="T12" s="421">
        <f>様式１!AJ16</f>
        <v>0</v>
      </c>
      <c r="U12" s="422"/>
      <c r="V12" s="423"/>
      <c r="W12" s="421">
        <f>様式１!AL16</f>
        <v>0</v>
      </c>
      <c r="X12" s="422"/>
      <c r="Y12" s="423"/>
      <c r="Z12" s="421">
        <f>様式１!AK16</f>
        <v>1</v>
      </c>
      <c r="AA12" s="422"/>
      <c r="AB12" s="435"/>
      <c r="AC12" s="329">
        <f t="shared" si="15"/>
        <v>1</v>
      </c>
      <c r="AD12" s="283">
        <f t="shared" si="16"/>
        <v>1</v>
      </c>
      <c r="AE12" s="283">
        <f t="shared" si="17"/>
        <v>0</v>
      </c>
      <c r="AF12" s="284">
        <f t="shared" si="18"/>
        <v>0</v>
      </c>
      <c r="AH12" s="303">
        <f t="shared" si="2"/>
        <v>-1</v>
      </c>
      <c r="AI12" s="303">
        <f t="shared" si="3"/>
        <v>-1</v>
      </c>
      <c r="AJ12" s="303">
        <f t="shared" si="4"/>
        <v>-1</v>
      </c>
      <c r="AK12" s="303">
        <f t="shared" si="5"/>
        <v>-1</v>
      </c>
      <c r="AL12" s="303">
        <f t="shared" si="6"/>
        <v>-2</v>
      </c>
      <c r="AM12" s="304"/>
      <c r="AN12" s="303">
        <f t="shared" si="7"/>
        <v>1</v>
      </c>
      <c r="AO12" s="303">
        <f t="shared" si="8"/>
        <v>1</v>
      </c>
      <c r="AP12" s="303">
        <f t="shared" si="9"/>
        <v>1</v>
      </c>
      <c r="AQ12" s="303">
        <f t="shared" si="10"/>
        <v>1</v>
      </c>
      <c r="AR12" s="303">
        <f t="shared" si="11"/>
        <v>2</v>
      </c>
      <c r="AS12" s="322">
        <f t="shared" si="19"/>
        <v>2</v>
      </c>
      <c r="AT12" s="306">
        <f t="shared" si="20"/>
        <v>1</v>
      </c>
      <c r="AU12" s="293"/>
      <c r="AV12" s="293"/>
      <c r="AW12" s="307">
        <f>SUM(様式１!C17:C18)</f>
        <v>0</v>
      </c>
      <c r="AX12" s="308">
        <f>'様式１－１（標準時間対応）'!$J13</f>
        <v>0</v>
      </c>
      <c r="AY12" s="309">
        <f>'様式１－１（標準時間対応）'!$R13</f>
        <v>0</v>
      </c>
      <c r="AZ12" s="309">
        <f>'様式１－１（標準時間対応）'!$Z13</f>
        <v>0</v>
      </c>
      <c r="BA12" s="309">
        <f>'様式１－１（標準時間対応）'!$AH13</f>
        <v>0</v>
      </c>
      <c r="BB12" s="309">
        <f>'様式１－１（標準時間対応）'!$AP13</f>
        <v>0</v>
      </c>
      <c r="BC12" s="305">
        <f>'様式１－１（標準時間対応）'!$AX13</f>
        <v>0</v>
      </c>
      <c r="BD12" s="310">
        <f>様式１!D18-'様式１－１（標準時間対応）'!$J13</f>
        <v>0</v>
      </c>
      <c r="BE12" s="309">
        <f>様式１!E18-'様式１－１（標準時間対応）'!$R13</f>
        <v>0</v>
      </c>
      <c r="BF12" s="309">
        <f>様式１!G18-'様式１－１（標準時間対応）'!$Z13</f>
        <v>0</v>
      </c>
      <c r="BG12" s="309">
        <f>様式１!I17-'様式１－１（標準時間対応）'!$AH13</f>
        <v>0</v>
      </c>
      <c r="BH12" s="309">
        <f>様式１!J17-'様式１－１（標準時間対応）'!$AP13</f>
        <v>0</v>
      </c>
      <c r="BI12" s="311">
        <f>様式１!K17-'様式１－１（標準時間対応）'!$AX13</f>
        <v>0</v>
      </c>
    </row>
    <row r="13" spans="1:61" ht="18.75" customHeight="1">
      <c r="A13">
        <f t="shared" si="12"/>
        <v>0</v>
      </c>
      <c r="B13" s="487" t="s">
        <v>177</v>
      </c>
      <c r="C13" s="488"/>
      <c r="D13" s="326">
        <f>様式１!AW19-様式１!BH19</f>
        <v>0</v>
      </c>
      <c r="E13" s="336">
        <f t="shared" si="0"/>
        <v>0</v>
      </c>
      <c r="F13" s="336">
        <f t="shared" si="13"/>
        <v>0</v>
      </c>
      <c r="G13" s="336">
        <f t="shared" si="14"/>
        <v>0</v>
      </c>
      <c r="H13" s="421">
        <f t="shared" si="1"/>
        <v>2</v>
      </c>
      <c r="I13" s="422"/>
      <c r="J13" s="423"/>
      <c r="K13" s="326">
        <f>様式１!P19+様式１!Q20+様式１!S20+様式１!V20+様式１!Z20+様式１!AD20</f>
        <v>1</v>
      </c>
      <c r="L13" s="421">
        <f>様式１!AG19</f>
        <v>0</v>
      </c>
      <c r="M13" s="423"/>
      <c r="N13" s="421">
        <f>様式１!AH19</f>
        <v>0</v>
      </c>
      <c r="O13" s="422"/>
      <c r="P13" s="423"/>
      <c r="Q13" s="421">
        <f t="shared" si="21"/>
        <v>0</v>
      </c>
      <c r="R13" s="422"/>
      <c r="S13" s="423"/>
      <c r="T13" s="421">
        <f>様式１!AJ19</f>
        <v>0</v>
      </c>
      <c r="U13" s="422"/>
      <c r="V13" s="423"/>
      <c r="W13" s="421">
        <f>様式１!AL19</f>
        <v>0</v>
      </c>
      <c r="X13" s="422"/>
      <c r="Y13" s="423"/>
      <c r="Z13" s="421">
        <f>様式１!AK19</f>
        <v>1</v>
      </c>
      <c r="AA13" s="422"/>
      <c r="AB13" s="435"/>
      <c r="AC13" s="329">
        <f t="shared" si="15"/>
        <v>1</v>
      </c>
      <c r="AD13" s="283">
        <f t="shared" si="16"/>
        <v>1</v>
      </c>
      <c r="AE13" s="283">
        <f t="shared" si="17"/>
        <v>0</v>
      </c>
      <c r="AF13" s="284">
        <f t="shared" si="18"/>
        <v>0</v>
      </c>
      <c r="AH13" s="303">
        <f t="shared" si="2"/>
        <v>-1</v>
      </c>
      <c r="AI13" s="303">
        <f t="shared" si="3"/>
        <v>-1</v>
      </c>
      <c r="AJ13" s="303">
        <f t="shared" si="4"/>
        <v>-1</v>
      </c>
      <c r="AK13" s="303">
        <f t="shared" si="5"/>
        <v>-1</v>
      </c>
      <c r="AL13" s="303">
        <f t="shared" si="6"/>
        <v>-2</v>
      </c>
      <c r="AM13" s="304"/>
      <c r="AN13" s="303">
        <f t="shared" si="7"/>
        <v>1</v>
      </c>
      <c r="AO13" s="303">
        <f t="shared" si="8"/>
        <v>1</v>
      </c>
      <c r="AP13" s="303">
        <f t="shared" si="9"/>
        <v>1</v>
      </c>
      <c r="AQ13" s="303">
        <f t="shared" si="10"/>
        <v>1</v>
      </c>
      <c r="AR13" s="303">
        <f t="shared" si="11"/>
        <v>2</v>
      </c>
      <c r="AS13" s="322">
        <f t="shared" si="19"/>
        <v>2</v>
      </c>
      <c r="AT13" s="306">
        <f t="shared" si="20"/>
        <v>1</v>
      </c>
      <c r="AU13" s="293"/>
      <c r="AV13" s="293"/>
      <c r="AW13" s="307">
        <f>SUM(様式１!C20:C21)</f>
        <v>0</v>
      </c>
      <c r="AX13" s="308">
        <f>'様式１－１（標準時間対応）'!$J15</f>
        <v>0</v>
      </c>
      <c r="AY13" s="309">
        <f>'様式１－１（標準時間対応）'!$R15</f>
        <v>0</v>
      </c>
      <c r="AZ13" s="309">
        <f>'様式１－１（標準時間対応）'!$Z15</f>
        <v>0</v>
      </c>
      <c r="BA13" s="309">
        <f>'様式１－１（標準時間対応）'!$AH15</f>
        <v>0</v>
      </c>
      <c r="BB13" s="309">
        <f>'様式１－１（標準時間対応）'!$AP15</f>
        <v>0</v>
      </c>
      <c r="BC13" s="305">
        <f>'様式１－１（標準時間対応）'!$AX15</f>
        <v>0</v>
      </c>
      <c r="BD13" s="310">
        <f>様式１!D21-'様式１－１（標準時間対応）'!$J15</f>
        <v>0</v>
      </c>
      <c r="BE13" s="309">
        <f>様式１!E21-'様式１－１（標準時間対応）'!$R15</f>
        <v>0</v>
      </c>
      <c r="BF13" s="309">
        <f>様式１!G21-'様式１－１（標準時間対応）'!$Z15</f>
        <v>0</v>
      </c>
      <c r="BG13" s="309">
        <f>様式１!I20-'様式１－１（標準時間対応）'!$AH15</f>
        <v>0</v>
      </c>
      <c r="BH13" s="309">
        <f>様式１!J20-'様式１－１（標準時間対応）'!$AP15</f>
        <v>0</v>
      </c>
      <c r="BI13" s="311">
        <f>様式１!K20-'様式１－１（標準時間対応）'!$AX15</f>
        <v>0</v>
      </c>
    </row>
    <row r="14" spans="1:61" ht="18.75" customHeight="1">
      <c r="A14">
        <f t="shared" si="12"/>
        <v>0</v>
      </c>
      <c r="B14" s="487" t="s">
        <v>178</v>
      </c>
      <c r="C14" s="488"/>
      <c r="D14" s="326">
        <f>様式１!AW22-様式１!BH22</f>
        <v>0</v>
      </c>
      <c r="E14" s="336">
        <f t="shared" si="0"/>
        <v>0</v>
      </c>
      <c r="F14" s="336">
        <f t="shared" si="13"/>
        <v>0</v>
      </c>
      <c r="G14" s="336">
        <f t="shared" si="14"/>
        <v>0</v>
      </c>
      <c r="H14" s="421">
        <f t="shared" si="1"/>
        <v>2</v>
      </c>
      <c r="I14" s="422"/>
      <c r="J14" s="423"/>
      <c r="K14" s="326">
        <f>様式１!P22+様式１!Q23+様式１!S23+様式１!V23+様式１!Z23+様式１!AD23</f>
        <v>1</v>
      </c>
      <c r="L14" s="421">
        <f>様式１!AG22</f>
        <v>0</v>
      </c>
      <c r="M14" s="423"/>
      <c r="N14" s="421">
        <f>様式１!AH22</f>
        <v>0</v>
      </c>
      <c r="O14" s="422"/>
      <c r="P14" s="423"/>
      <c r="Q14" s="421">
        <f>$Q$9</f>
        <v>0</v>
      </c>
      <c r="R14" s="422"/>
      <c r="S14" s="423"/>
      <c r="T14" s="421">
        <f>様式１!AJ22</f>
        <v>0</v>
      </c>
      <c r="U14" s="422"/>
      <c r="V14" s="423"/>
      <c r="W14" s="421">
        <f>様式１!AL22</f>
        <v>0</v>
      </c>
      <c r="X14" s="422"/>
      <c r="Y14" s="423"/>
      <c r="Z14" s="421">
        <f>様式１!AK22</f>
        <v>1</v>
      </c>
      <c r="AA14" s="422"/>
      <c r="AB14" s="435"/>
      <c r="AC14" s="329">
        <f t="shared" si="15"/>
        <v>1</v>
      </c>
      <c r="AD14" s="283">
        <f t="shared" si="16"/>
        <v>1</v>
      </c>
      <c r="AE14" s="283">
        <f t="shared" si="17"/>
        <v>0</v>
      </c>
      <c r="AF14" s="284">
        <f t="shared" si="18"/>
        <v>0</v>
      </c>
      <c r="AH14" s="303">
        <f t="shared" si="2"/>
        <v>-1</v>
      </c>
      <c r="AI14" s="303">
        <f t="shared" si="3"/>
        <v>-1</v>
      </c>
      <c r="AJ14" s="303">
        <f t="shared" si="4"/>
        <v>-1</v>
      </c>
      <c r="AK14" s="303">
        <f t="shared" si="5"/>
        <v>-1</v>
      </c>
      <c r="AL14" s="303">
        <f t="shared" si="6"/>
        <v>-2</v>
      </c>
      <c r="AM14" s="304"/>
      <c r="AN14" s="303">
        <f t="shared" si="7"/>
        <v>1</v>
      </c>
      <c r="AO14" s="303">
        <f t="shared" si="8"/>
        <v>1</v>
      </c>
      <c r="AP14" s="303">
        <f t="shared" si="9"/>
        <v>1</v>
      </c>
      <c r="AQ14" s="303">
        <f t="shared" si="10"/>
        <v>1</v>
      </c>
      <c r="AR14" s="303">
        <f t="shared" si="11"/>
        <v>2</v>
      </c>
      <c r="AS14" s="322">
        <f t="shared" si="19"/>
        <v>2</v>
      </c>
      <c r="AT14" s="306">
        <f t="shared" si="20"/>
        <v>1</v>
      </c>
      <c r="AU14" s="293"/>
      <c r="AV14" s="293"/>
      <c r="AW14" s="307">
        <f>SUM(様式１!C23:C24)</f>
        <v>0</v>
      </c>
      <c r="AX14" s="308">
        <f>'様式１－１（標準時間対応）'!$J17</f>
        <v>0</v>
      </c>
      <c r="AY14" s="309">
        <f>'様式１－１（標準時間対応）'!$R17</f>
        <v>0</v>
      </c>
      <c r="AZ14" s="309">
        <f>'様式１－１（標準時間対応）'!$Z17</f>
        <v>0</v>
      </c>
      <c r="BA14" s="309">
        <f>'様式１－１（標準時間対応）'!$AH17</f>
        <v>0</v>
      </c>
      <c r="BB14" s="309">
        <f>'様式１－１（標準時間対応）'!$AP17</f>
        <v>0</v>
      </c>
      <c r="BC14" s="305">
        <f>'様式１－１（標準時間対応）'!$AX17</f>
        <v>0</v>
      </c>
      <c r="BD14" s="310">
        <f>様式１!D24-'様式１－１（標準時間対応）'!$J17</f>
        <v>0</v>
      </c>
      <c r="BE14" s="309">
        <f>様式１!E24-'様式１－１（標準時間対応）'!$R17</f>
        <v>0</v>
      </c>
      <c r="BF14" s="309">
        <f>様式１!G24-'様式１－１（標準時間対応）'!$Z17</f>
        <v>0</v>
      </c>
      <c r="BG14" s="309">
        <f>様式１!I23-'様式１－１（標準時間対応）'!$AH17</f>
        <v>0</v>
      </c>
      <c r="BH14" s="309">
        <f>様式１!J23-'様式１－１（標準時間対応）'!$AP17</f>
        <v>0</v>
      </c>
      <c r="BI14" s="311">
        <f>様式１!K23-'様式１－１（標準時間対応）'!$AX17</f>
        <v>0</v>
      </c>
    </row>
    <row r="15" spans="1:61" ht="18.75" customHeight="1">
      <c r="A15">
        <f t="shared" si="12"/>
        <v>0</v>
      </c>
      <c r="B15" s="487" t="s">
        <v>179</v>
      </c>
      <c r="C15" s="488"/>
      <c r="D15" s="326">
        <f>様式１!AW25-様式１!BH25</f>
        <v>0</v>
      </c>
      <c r="E15" s="336">
        <f t="shared" si="0"/>
        <v>0</v>
      </c>
      <c r="F15" s="336">
        <f t="shared" si="13"/>
        <v>0</v>
      </c>
      <c r="G15" s="336">
        <f t="shared" si="14"/>
        <v>0</v>
      </c>
      <c r="H15" s="421">
        <f t="shared" si="1"/>
        <v>2</v>
      </c>
      <c r="I15" s="422"/>
      <c r="J15" s="423"/>
      <c r="K15" s="326">
        <f>様式１!P25+様式１!Q26+様式１!S26+様式１!V26+様式１!Z26+様式１!AD26</f>
        <v>1</v>
      </c>
      <c r="L15" s="421">
        <f>様式１!AG25</f>
        <v>0</v>
      </c>
      <c r="M15" s="423"/>
      <c r="N15" s="421">
        <f>様式１!AH25</f>
        <v>0</v>
      </c>
      <c r="O15" s="422"/>
      <c r="P15" s="423"/>
      <c r="Q15" s="421">
        <f t="shared" si="21"/>
        <v>0</v>
      </c>
      <c r="R15" s="422"/>
      <c r="S15" s="423"/>
      <c r="T15" s="421">
        <f>様式１!AJ25</f>
        <v>0</v>
      </c>
      <c r="U15" s="422"/>
      <c r="V15" s="423"/>
      <c r="W15" s="421">
        <f>様式１!AL25</f>
        <v>0</v>
      </c>
      <c r="X15" s="422"/>
      <c r="Y15" s="423"/>
      <c r="Z15" s="421">
        <f>様式１!AK25</f>
        <v>1</v>
      </c>
      <c r="AA15" s="422"/>
      <c r="AB15" s="435"/>
      <c r="AC15" s="329">
        <f t="shared" si="15"/>
        <v>1</v>
      </c>
      <c r="AD15" s="283">
        <f t="shared" si="16"/>
        <v>1</v>
      </c>
      <c r="AE15" s="283">
        <f t="shared" si="17"/>
        <v>0</v>
      </c>
      <c r="AF15" s="284">
        <f t="shared" si="18"/>
        <v>0</v>
      </c>
      <c r="AH15" s="303">
        <f t="shared" si="2"/>
        <v>-1</v>
      </c>
      <c r="AI15" s="303">
        <f t="shared" si="3"/>
        <v>-1</v>
      </c>
      <c r="AJ15" s="303">
        <f t="shared" si="4"/>
        <v>-1</v>
      </c>
      <c r="AK15" s="303">
        <f t="shared" si="5"/>
        <v>-1</v>
      </c>
      <c r="AL15" s="303">
        <f t="shared" si="6"/>
        <v>-2</v>
      </c>
      <c r="AM15" s="304"/>
      <c r="AN15" s="303">
        <f t="shared" si="7"/>
        <v>1</v>
      </c>
      <c r="AO15" s="303">
        <f t="shared" si="8"/>
        <v>1</v>
      </c>
      <c r="AP15" s="303">
        <f t="shared" si="9"/>
        <v>1</v>
      </c>
      <c r="AQ15" s="303">
        <f t="shared" si="10"/>
        <v>1</v>
      </c>
      <c r="AR15" s="303">
        <f t="shared" si="11"/>
        <v>2</v>
      </c>
      <c r="AS15" s="322">
        <f t="shared" si="19"/>
        <v>2</v>
      </c>
      <c r="AT15" s="306">
        <f t="shared" si="20"/>
        <v>1</v>
      </c>
      <c r="AU15" s="293"/>
      <c r="AV15" s="293"/>
      <c r="AW15" s="307">
        <f>SUM(様式１!C26:C27)</f>
        <v>0</v>
      </c>
      <c r="AX15" s="308">
        <f>'様式１－１（標準時間対応）'!$J19</f>
        <v>0</v>
      </c>
      <c r="AY15" s="309">
        <f>'様式１－１（標準時間対応）'!$R19</f>
        <v>0</v>
      </c>
      <c r="AZ15" s="309">
        <f>'様式１－１（標準時間対応）'!$Z19</f>
        <v>0</v>
      </c>
      <c r="BA15" s="309">
        <f>'様式１－１（標準時間対応）'!$AH19</f>
        <v>0</v>
      </c>
      <c r="BB15" s="309">
        <f>'様式１－１（標準時間対応）'!$AP19</f>
        <v>0</v>
      </c>
      <c r="BC15" s="305">
        <f>'様式１－１（標準時間対応）'!$AX19</f>
        <v>0</v>
      </c>
      <c r="BD15" s="310">
        <f>様式１!D27-'様式１－１（標準時間対応）'!$J19</f>
        <v>0</v>
      </c>
      <c r="BE15" s="309">
        <f>様式１!E27-'様式１－１（標準時間対応）'!$R19</f>
        <v>0</v>
      </c>
      <c r="BF15" s="309">
        <f>様式１!G27-'様式１－１（標準時間対応）'!$Z19</f>
        <v>0</v>
      </c>
      <c r="BG15" s="309">
        <f>様式１!I26-'様式１－１（標準時間対応）'!$AH19</f>
        <v>0</v>
      </c>
      <c r="BH15" s="309">
        <f>様式１!J26-'様式１－１（標準時間対応）'!$AP19</f>
        <v>0</v>
      </c>
      <c r="BI15" s="311">
        <f>様式１!K26-'様式１－１（標準時間対応）'!$AX19</f>
        <v>0</v>
      </c>
    </row>
    <row r="16" spans="1:61" ht="18.75" customHeight="1">
      <c r="A16">
        <f t="shared" si="12"/>
        <v>0</v>
      </c>
      <c r="B16" s="487" t="s">
        <v>180</v>
      </c>
      <c r="C16" s="488"/>
      <c r="D16" s="326">
        <f>様式１!AW28-様式１!BH28</f>
        <v>0</v>
      </c>
      <c r="E16" s="336">
        <f t="shared" si="0"/>
        <v>0</v>
      </c>
      <c r="F16" s="336">
        <f t="shared" si="13"/>
        <v>0</v>
      </c>
      <c r="G16" s="336">
        <f t="shared" si="14"/>
        <v>0</v>
      </c>
      <c r="H16" s="421">
        <f t="shared" si="1"/>
        <v>2</v>
      </c>
      <c r="I16" s="422"/>
      <c r="J16" s="423"/>
      <c r="K16" s="326">
        <f>様式１!P28+様式１!Q29+様式１!S29+様式１!V29+様式１!Z29+様式１!AD29</f>
        <v>1</v>
      </c>
      <c r="L16" s="421">
        <f>様式１!AG28</f>
        <v>0</v>
      </c>
      <c r="M16" s="423"/>
      <c r="N16" s="421">
        <f>様式１!AH28</f>
        <v>0</v>
      </c>
      <c r="O16" s="422"/>
      <c r="P16" s="423"/>
      <c r="Q16" s="421">
        <f t="shared" si="21"/>
        <v>0</v>
      </c>
      <c r="R16" s="422"/>
      <c r="S16" s="423"/>
      <c r="T16" s="421">
        <f>様式１!AJ28</f>
        <v>0</v>
      </c>
      <c r="U16" s="422"/>
      <c r="V16" s="423"/>
      <c r="W16" s="421">
        <f>様式１!AL28</f>
        <v>0</v>
      </c>
      <c r="X16" s="422"/>
      <c r="Y16" s="423"/>
      <c r="Z16" s="421">
        <f>様式１!AK28</f>
        <v>1</v>
      </c>
      <c r="AA16" s="422"/>
      <c r="AB16" s="435"/>
      <c r="AC16" s="329">
        <f t="shared" si="15"/>
        <v>1</v>
      </c>
      <c r="AD16" s="283">
        <f t="shared" si="16"/>
        <v>1</v>
      </c>
      <c r="AE16" s="283">
        <f t="shared" si="17"/>
        <v>0</v>
      </c>
      <c r="AF16" s="284">
        <f t="shared" si="18"/>
        <v>0</v>
      </c>
      <c r="AH16" s="303">
        <f t="shared" si="2"/>
        <v>-1</v>
      </c>
      <c r="AI16" s="303">
        <f t="shared" si="3"/>
        <v>-1</v>
      </c>
      <c r="AJ16" s="303">
        <f t="shared" si="4"/>
        <v>-1</v>
      </c>
      <c r="AK16" s="303">
        <f t="shared" si="5"/>
        <v>-1</v>
      </c>
      <c r="AL16" s="303">
        <f t="shared" si="6"/>
        <v>-2</v>
      </c>
      <c r="AM16" s="304"/>
      <c r="AN16" s="303">
        <f t="shared" si="7"/>
        <v>1</v>
      </c>
      <c r="AO16" s="303">
        <f t="shared" si="8"/>
        <v>1</v>
      </c>
      <c r="AP16" s="303">
        <f t="shared" si="9"/>
        <v>1</v>
      </c>
      <c r="AQ16" s="303">
        <f t="shared" si="10"/>
        <v>1</v>
      </c>
      <c r="AR16" s="303">
        <f t="shared" si="11"/>
        <v>2</v>
      </c>
      <c r="AS16" s="322">
        <f t="shared" si="19"/>
        <v>2</v>
      </c>
      <c r="AT16" s="306">
        <f t="shared" si="20"/>
        <v>1</v>
      </c>
      <c r="AU16" s="293"/>
      <c r="AV16" s="293"/>
      <c r="AW16" s="307">
        <f>SUM(様式１!C29:C30)</f>
        <v>0</v>
      </c>
      <c r="AX16" s="308">
        <f>'様式１－１（標準時間対応）'!$J21</f>
        <v>0</v>
      </c>
      <c r="AY16" s="309">
        <f>'様式１－１（標準時間対応）'!$R21</f>
        <v>0</v>
      </c>
      <c r="AZ16" s="309">
        <f>'様式１－１（標準時間対応）'!$Z21</f>
        <v>0</v>
      </c>
      <c r="BA16" s="309">
        <f>'様式１－１（標準時間対応）'!$AH21</f>
        <v>0</v>
      </c>
      <c r="BB16" s="309">
        <f>'様式１－１（標準時間対応）'!$AP21</f>
        <v>0</v>
      </c>
      <c r="BC16" s="305">
        <f>'様式１－１（標準時間対応）'!$AX21</f>
        <v>0</v>
      </c>
      <c r="BD16" s="310">
        <f>様式１!D30-'様式１－１（標準時間対応）'!$J21</f>
        <v>0</v>
      </c>
      <c r="BE16" s="309">
        <f>様式１!E30-'様式１－１（標準時間対応）'!$R21</f>
        <v>0</v>
      </c>
      <c r="BF16" s="309">
        <f>様式１!G30-'様式１－１（標準時間対応）'!$Z21</f>
        <v>0</v>
      </c>
      <c r="BG16" s="309">
        <f>様式１!I29-'様式１－１（標準時間対応）'!$AH21</f>
        <v>0</v>
      </c>
      <c r="BH16" s="309">
        <f>様式１!J29-'様式１－１（標準時間対応）'!$AP21</f>
        <v>0</v>
      </c>
      <c r="BI16" s="311">
        <f>様式１!K29-'様式１－１（標準時間対応）'!$AX21</f>
        <v>0</v>
      </c>
    </row>
    <row r="17" spans="1:61" ht="18.75" customHeight="1">
      <c r="A17">
        <f t="shared" si="12"/>
        <v>0</v>
      </c>
      <c r="B17" s="487" t="s">
        <v>181</v>
      </c>
      <c r="C17" s="488"/>
      <c r="D17" s="326">
        <f>様式１!AW31-様式１!BH31</f>
        <v>0</v>
      </c>
      <c r="E17" s="336">
        <f t="shared" si="0"/>
        <v>0</v>
      </c>
      <c r="F17" s="336">
        <f t="shared" si="13"/>
        <v>0</v>
      </c>
      <c r="G17" s="336">
        <f t="shared" si="14"/>
        <v>0</v>
      </c>
      <c r="H17" s="421">
        <f t="shared" si="1"/>
        <v>2</v>
      </c>
      <c r="I17" s="422"/>
      <c r="J17" s="423"/>
      <c r="K17" s="326">
        <f>様式１!P31+様式１!Q32+様式１!S32+様式１!V32+様式１!Z32+様式１!AD32</f>
        <v>1</v>
      </c>
      <c r="L17" s="421">
        <f>様式１!AG31</f>
        <v>0</v>
      </c>
      <c r="M17" s="423"/>
      <c r="N17" s="421">
        <f>様式１!AH31</f>
        <v>0</v>
      </c>
      <c r="O17" s="422"/>
      <c r="P17" s="423"/>
      <c r="Q17" s="421">
        <f t="shared" si="21"/>
        <v>0</v>
      </c>
      <c r="R17" s="422"/>
      <c r="S17" s="423"/>
      <c r="T17" s="421">
        <f>様式１!AJ31</f>
        <v>0</v>
      </c>
      <c r="U17" s="422"/>
      <c r="V17" s="423"/>
      <c r="W17" s="421">
        <f>様式１!AL31</f>
        <v>0</v>
      </c>
      <c r="X17" s="422"/>
      <c r="Y17" s="423"/>
      <c r="Z17" s="421">
        <f>様式１!AK31</f>
        <v>1</v>
      </c>
      <c r="AA17" s="422"/>
      <c r="AB17" s="435"/>
      <c r="AC17" s="329">
        <f t="shared" si="15"/>
        <v>1</v>
      </c>
      <c r="AD17" s="283">
        <f t="shared" si="16"/>
        <v>1</v>
      </c>
      <c r="AE17" s="283">
        <f t="shared" si="17"/>
        <v>0</v>
      </c>
      <c r="AF17" s="284">
        <f t="shared" si="18"/>
        <v>0</v>
      </c>
      <c r="AH17" s="303">
        <f t="shared" si="2"/>
        <v>-1</v>
      </c>
      <c r="AI17" s="303">
        <f t="shared" si="3"/>
        <v>-1</v>
      </c>
      <c r="AJ17" s="303">
        <f t="shared" si="4"/>
        <v>-1</v>
      </c>
      <c r="AK17" s="303">
        <f t="shared" si="5"/>
        <v>-1</v>
      </c>
      <c r="AL17" s="303">
        <f t="shared" si="6"/>
        <v>-2</v>
      </c>
      <c r="AM17" s="304"/>
      <c r="AN17" s="303">
        <f t="shared" si="7"/>
        <v>1</v>
      </c>
      <c r="AO17" s="303">
        <f t="shared" si="8"/>
        <v>1</v>
      </c>
      <c r="AP17" s="303">
        <f t="shared" si="9"/>
        <v>1</v>
      </c>
      <c r="AQ17" s="303">
        <f t="shared" si="10"/>
        <v>1</v>
      </c>
      <c r="AR17" s="303">
        <f t="shared" si="11"/>
        <v>2</v>
      </c>
      <c r="AS17" s="322">
        <f t="shared" si="19"/>
        <v>2</v>
      </c>
      <c r="AT17" s="306">
        <f t="shared" si="20"/>
        <v>1</v>
      </c>
      <c r="AU17" s="293"/>
      <c r="AV17" s="293"/>
      <c r="AW17" s="307">
        <f>SUM(様式１!C32:C33)</f>
        <v>0</v>
      </c>
      <c r="AX17" s="308">
        <f>'様式１－１（標準時間対応）'!$J23</f>
        <v>0</v>
      </c>
      <c r="AY17" s="309">
        <f>'様式１－１（標準時間対応）'!$R23</f>
        <v>0</v>
      </c>
      <c r="AZ17" s="309">
        <f>'様式１－１（標準時間対応）'!$Z23</f>
        <v>0</v>
      </c>
      <c r="BA17" s="309">
        <f>'様式１－１（標準時間対応）'!$AH23</f>
        <v>0</v>
      </c>
      <c r="BB17" s="309">
        <f>'様式１－１（標準時間対応）'!$AP23</f>
        <v>0</v>
      </c>
      <c r="BC17" s="305">
        <f>'様式１－１（標準時間対応）'!$AX23</f>
        <v>0</v>
      </c>
      <c r="BD17" s="310">
        <f>様式１!D33-'様式１－１（標準時間対応）'!$J23</f>
        <v>0</v>
      </c>
      <c r="BE17" s="309">
        <f>様式１!E33-'様式１－１（標準時間対応）'!$R23</f>
        <v>0</v>
      </c>
      <c r="BF17" s="309">
        <f>様式１!G33-'様式１－１（標準時間対応）'!$Z23</f>
        <v>0</v>
      </c>
      <c r="BG17" s="309">
        <f>様式１!I32-'様式１－１（標準時間対応）'!$AH23</f>
        <v>0</v>
      </c>
      <c r="BH17" s="309">
        <f>様式１!J32-'様式１－１（標準時間対応）'!$AP23</f>
        <v>0</v>
      </c>
      <c r="BI17" s="311">
        <f>様式１!K32-'様式１－１（標準時間対応）'!$AX23</f>
        <v>0</v>
      </c>
    </row>
    <row r="18" spans="1:61" ht="18.75" customHeight="1">
      <c r="A18">
        <f t="shared" si="12"/>
        <v>0</v>
      </c>
      <c r="B18" s="487" t="s">
        <v>182</v>
      </c>
      <c r="C18" s="488"/>
      <c r="D18" s="326">
        <f>様式１!AW34-様式１!BH34</f>
        <v>0</v>
      </c>
      <c r="E18" s="336">
        <f t="shared" si="0"/>
        <v>0</v>
      </c>
      <c r="F18" s="336">
        <f t="shared" si="13"/>
        <v>0</v>
      </c>
      <c r="G18" s="336">
        <f t="shared" si="14"/>
        <v>0</v>
      </c>
      <c r="H18" s="421">
        <f t="shared" si="1"/>
        <v>2</v>
      </c>
      <c r="I18" s="422"/>
      <c r="J18" s="423"/>
      <c r="K18" s="326">
        <f>様式１!P34+様式１!Q35+様式１!S35+様式１!V35+様式１!Z35+様式１!AD35</f>
        <v>1</v>
      </c>
      <c r="L18" s="421">
        <f>様式１!AG34</f>
        <v>0</v>
      </c>
      <c r="M18" s="423"/>
      <c r="N18" s="421">
        <f>様式１!AH34</f>
        <v>0</v>
      </c>
      <c r="O18" s="422"/>
      <c r="P18" s="423"/>
      <c r="Q18" s="421">
        <f t="shared" si="21"/>
        <v>0</v>
      </c>
      <c r="R18" s="422"/>
      <c r="S18" s="423"/>
      <c r="T18" s="421">
        <f>様式１!AJ34</f>
        <v>0</v>
      </c>
      <c r="U18" s="422"/>
      <c r="V18" s="423"/>
      <c r="W18" s="421">
        <f>様式１!AL34</f>
        <v>0</v>
      </c>
      <c r="X18" s="422"/>
      <c r="Y18" s="423"/>
      <c r="Z18" s="421">
        <f>様式１!AK34</f>
        <v>1</v>
      </c>
      <c r="AA18" s="422"/>
      <c r="AB18" s="435"/>
      <c r="AC18" s="329">
        <f t="shared" si="15"/>
        <v>1</v>
      </c>
      <c r="AD18" s="283">
        <f t="shared" si="16"/>
        <v>1</v>
      </c>
      <c r="AE18" s="283">
        <f t="shared" si="17"/>
        <v>0</v>
      </c>
      <c r="AF18" s="284">
        <f t="shared" si="18"/>
        <v>0</v>
      </c>
      <c r="AH18" s="303">
        <f t="shared" si="2"/>
        <v>-1</v>
      </c>
      <c r="AI18" s="303">
        <f t="shared" si="3"/>
        <v>-1</v>
      </c>
      <c r="AJ18" s="303">
        <f t="shared" si="4"/>
        <v>-1</v>
      </c>
      <c r="AK18" s="303">
        <f t="shared" si="5"/>
        <v>-1</v>
      </c>
      <c r="AL18" s="303">
        <f t="shared" si="6"/>
        <v>-2</v>
      </c>
      <c r="AM18" s="304"/>
      <c r="AN18" s="303">
        <f t="shared" si="7"/>
        <v>1</v>
      </c>
      <c r="AO18" s="303">
        <f t="shared" si="8"/>
        <v>1</v>
      </c>
      <c r="AP18" s="303">
        <f t="shared" si="9"/>
        <v>1</v>
      </c>
      <c r="AQ18" s="303">
        <f t="shared" si="10"/>
        <v>1</v>
      </c>
      <c r="AR18" s="303">
        <f t="shared" si="11"/>
        <v>2</v>
      </c>
      <c r="AS18" s="322">
        <f t="shared" si="19"/>
        <v>2</v>
      </c>
      <c r="AT18" s="306">
        <f t="shared" si="20"/>
        <v>1</v>
      </c>
      <c r="AU18" s="293"/>
      <c r="AV18" s="293"/>
      <c r="AW18" s="307">
        <f>SUM(様式１!C35:C36)</f>
        <v>0</v>
      </c>
      <c r="AX18" s="308">
        <f>'様式１－１（標準時間対応）'!$J25</f>
        <v>0</v>
      </c>
      <c r="AY18" s="309">
        <f>'様式１－１（標準時間対応）'!$R25</f>
        <v>0</v>
      </c>
      <c r="AZ18" s="309">
        <f>'様式１－１（標準時間対応）'!$Z25</f>
        <v>0</v>
      </c>
      <c r="BA18" s="309">
        <f>'様式１－１（標準時間対応）'!$AH25</f>
        <v>0</v>
      </c>
      <c r="BB18" s="309">
        <f>'様式１－１（標準時間対応）'!$AP25</f>
        <v>0</v>
      </c>
      <c r="BC18" s="305">
        <f>'様式１－１（標準時間対応）'!$AX25</f>
        <v>0</v>
      </c>
      <c r="BD18" s="310">
        <f>様式１!D36-'様式１－１（標準時間対応）'!$J25</f>
        <v>0</v>
      </c>
      <c r="BE18" s="309">
        <f>様式１!E36-'様式１－１（標準時間対応）'!$R25</f>
        <v>0</v>
      </c>
      <c r="BF18" s="309">
        <f>様式１!G36-'様式１－１（標準時間対応）'!$Z25</f>
        <v>0</v>
      </c>
      <c r="BG18" s="309">
        <f>様式１!I35-'様式１－１（標準時間対応）'!$AH25</f>
        <v>0</v>
      </c>
      <c r="BH18" s="309">
        <f>様式１!J35-'様式１－１（標準時間対応）'!$AP25</f>
        <v>0</v>
      </c>
      <c r="BI18" s="311">
        <f>様式１!K35-'様式１－１（標準時間対応）'!$AX25</f>
        <v>0</v>
      </c>
    </row>
    <row r="19" spans="1:61" ht="18.75" customHeight="1">
      <c r="A19">
        <f t="shared" si="12"/>
        <v>0</v>
      </c>
      <c r="B19" s="487" t="s">
        <v>16</v>
      </c>
      <c r="C19" s="488"/>
      <c r="D19" s="326">
        <f>様式１!AW37-様式１!BH37</f>
        <v>0</v>
      </c>
      <c r="E19" s="336">
        <f t="shared" si="0"/>
        <v>0</v>
      </c>
      <c r="F19" s="336">
        <f t="shared" si="13"/>
        <v>0</v>
      </c>
      <c r="G19" s="336">
        <f t="shared" si="14"/>
        <v>0</v>
      </c>
      <c r="H19" s="421">
        <f t="shared" si="1"/>
        <v>2</v>
      </c>
      <c r="I19" s="422"/>
      <c r="J19" s="423"/>
      <c r="K19" s="326">
        <f>様式１!P37+様式１!Q38+様式１!S38+様式１!V38+様式１!Z38+様式１!AD38</f>
        <v>1</v>
      </c>
      <c r="L19" s="421">
        <f>様式１!AG37</f>
        <v>0</v>
      </c>
      <c r="M19" s="423"/>
      <c r="N19" s="421">
        <f>様式１!AH37</f>
        <v>0</v>
      </c>
      <c r="O19" s="422"/>
      <c r="P19" s="423"/>
      <c r="Q19" s="421">
        <f t="shared" si="21"/>
        <v>0</v>
      </c>
      <c r="R19" s="422"/>
      <c r="S19" s="423"/>
      <c r="T19" s="421">
        <f>様式１!AJ37</f>
        <v>0</v>
      </c>
      <c r="U19" s="422"/>
      <c r="V19" s="423"/>
      <c r="W19" s="421">
        <f>様式１!AL37</f>
        <v>0</v>
      </c>
      <c r="X19" s="422"/>
      <c r="Y19" s="423"/>
      <c r="Z19" s="421">
        <f>様式１!AK37</f>
        <v>1</v>
      </c>
      <c r="AA19" s="422"/>
      <c r="AB19" s="435"/>
      <c r="AC19" s="329">
        <f t="shared" si="15"/>
        <v>1</v>
      </c>
      <c r="AD19" s="283">
        <f t="shared" si="16"/>
        <v>1</v>
      </c>
      <c r="AE19" s="283">
        <f t="shared" si="17"/>
        <v>0</v>
      </c>
      <c r="AF19" s="284">
        <f t="shared" si="18"/>
        <v>0</v>
      </c>
      <c r="AH19" s="303">
        <f t="shared" si="2"/>
        <v>-1</v>
      </c>
      <c r="AI19" s="303">
        <f t="shared" si="3"/>
        <v>-1</v>
      </c>
      <c r="AJ19" s="303">
        <f t="shared" si="4"/>
        <v>-1</v>
      </c>
      <c r="AK19" s="303">
        <f t="shared" si="5"/>
        <v>-1</v>
      </c>
      <c r="AL19" s="303">
        <f t="shared" si="6"/>
        <v>-2</v>
      </c>
      <c r="AM19" s="304"/>
      <c r="AN19" s="303">
        <f t="shared" si="7"/>
        <v>1</v>
      </c>
      <c r="AO19" s="303">
        <f t="shared" si="8"/>
        <v>1</v>
      </c>
      <c r="AP19" s="303">
        <f t="shared" si="9"/>
        <v>1</v>
      </c>
      <c r="AQ19" s="303">
        <f t="shared" si="10"/>
        <v>1</v>
      </c>
      <c r="AR19" s="303">
        <f t="shared" si="11"/>
        <v>2</v>
      </c>
      <c r="AS19" s="322">
        <f t="shared" si="19"/>
        <v>2</v>
      </c>
      <c r="AT19" s="306">
        <f t="shared" si="20"/>
        <v>1</v>
      </c>
      <c r="AU19" s="293"/>
      <c r="AV19" s="293"/>
      <c r="AW19" s="307">
        <f>SUM(様式１!C38:C39)</f>
        <v>0</v>
      </c>
      <c r="AX19" s="308">
        <f>'様式１－１（標準時間対応）'!$J27</f>
        <v>0</v>
      </c>
      <c r="AY19" s="309">
        <f>'様式１－１（標準時間対応）'!$R27</f>
        <v>0</v>
      </c>
      <c r="AZ19" s="309">
        <f>'様式１－１（標準時間対応）'!$Z27</f>
        <v>0</v>
      </c>
      <c r="BA19" s="309">
        <f>'様式１－１（標準時間対応）'!$AH27</f>
        <v>0</v>
      </c>
      <c r="BB19" s="309">
        <f>'様式１－１（標準時間対応）'!$AP27</f>
        <v>0</v>
      </c>
      <c r="BC19" s="305">
        <f>'様式１－１（標準時間対応）'!$AX27</f>
        <v>0</v>
      </c>
      <c r="BD19" s="310">
        <f>様式１!D39-'様式１－１（標準時間対応）'!$J27</f>
        <v>0</v>
      </c>
      <c r="BE19" s="309">
        <f>様式１!E39-'様式１－１（標準時間対応）'!$R27</f>
        <v>0</v>
      </c>
      <c r="BF19" s="309">
        <f>様式１!G39-'様式１－１（標準時間対応）'!$Z27</f>
        <v>0</v>
      </c>
      <c r="BG19" s="309">
        <f>様式１!I38-'様式１－１（標準時間対応）'!$AH27</f>
        <v>0</v>
      </c>
      <c r="BH19" s="309">
        <f>様式１!J38-'様式１－１（標準時間対応）'!$AP27</f>
        <v>0</v>
      </c>
      <c r="BI19" s="311">
        <f>様式１!K38-'様式１－１（標準時間対応）'!$AX27</f>
        <v>0</v>
      </c>
    </row>
    <row r="20" spans="1:61" ht="18.75" customHeight="1" thickBot="1">
      <c r="A20">
        <f t="shared" si="12"/>
        <v>0</v>
      </c>
      <c r="B20" s="496" t="s">
        <v>183</v>
      </c>
      <c r="C20" s="497"/>
      <c r="D20" s="327">
        <f>様式１!AW40-様式１!BH40</f>
        <v>0</v>
      </c>
      <c r="E20" s="339">
        <f t="shared" si="0"/>
        <v>0</v>
      </c>
      <c r="F20" s="339">
        <f t="shared" si="13"/>
        <v>0</v>
      </c>
      <c r="G20" s="339">
        <f t="shared" si="14"/>
        <v>0</v>
      </c>
      <c r="H20" s="424">
        <f t="shared" si="1"/>
        <v>2</v>
      </c>
      <c r="I20" s="425"/>
      <c r="J20" s="426"/>
      <c r="K20" s="327">
        <f>様式１!P40+様式１!Q41+様式１!S41+様式１!V41+様式１!Z41+様式１!AD41</f>
        <v>1</v>
      </c>
      <c r="L20" s="424">
        <f>様式１!AG40</f>
        <v>0</v>
      </c>
      <c r="M20" s="426"/>
      <c r="N20" s="424">
        <f>様式１!AH40</f>
        <v>0</v>
      </c>
      <c r="O20" s="425"/>
      <c r="P20" s="426"/>
      <c r="Q20" s="424">
        <f t="shared" si="21"/>
        <v>0</v>
      </c>
      <c r="R20" s="425"/>
      <c r="S20" s="426"/>
      <c r="T20" s="424">
        <f>様式１!AJ40</f>
        <v>0</v>
      </c>
      <c r="U20" s="425"/>
      <c r="V20" s="426"/>
      <c r="W20" s="424">
        <f>様式１!AL40</f>
        <v>0</v>
      </c>
      <c r="X20" s="425"/>
      <c r="Y20" s="426"/>
      <c r="Z20" s="424">
        <f>様式１!AK40</f>
        <v>1</v>
      </c>
      <c r="AA20" s="425"/>
      <c r="AB20" s="495"/>
      <c r="AC20" s="340">
        <f t="shared" si="15"/>
        <v>1</v>
      </c>
      <c r="AD20" s="285">
        <f t="shared" si="16"/>
        <v>1</v>
      </c>
      <c r="AE20" s="344">
        <f t="shared" si="17"/>
        <v>0</v>
      </c>
      <c r="AF20" s="345">
        <f t="shared" si="18"/>
        <v>0</v>
      </c>
      <c r="AH20" s="303">
        <f t="shared" si="2"/>
        <v>-1</v>
      </c>
      <c r="AI20" s="303">
        <f t="shared" si="3"/>
        <v>-1</v>
      </c>
      <c r="AJ20" s="303">
        <f t="shared" si="4"/>
        <v>-1</v>
      </c>
      <c r="AK20" s="303">
        <f t="shared" si="5"/>
        <v>-1</v>
      </c>
      <c r="AL20" s="303">
        <f t="shared" si="6"/>
        <v>-2</v>
      </c>
      <c r="AM20" s="304"/>
      <c r="AN20" s="303">
        <f t="shared" si="7"/>
        <v>1</v>
      </c>
      <c r="AO20" s="303">
        <f t="shared" si="8"/>
        <v>1</v>
      </c>
      <c r="AP20" s="303">
        <f t="shared" si="9"/>
        <v>1</v>
      </c>
      <c r="AQ20" s="303">
        <f t="shared" si="10"/>
        <v>1</v>
      </c>
      <c r="AR20" s="303">
        <f t="shared" si="11"/>
        <v>2</v>
      </c>
      <c r="AS20" s="322">
        <f t="shared" si="19"/>
        <v>2</v>
      </c>
      <c r="AT20" s="306">
        <f t="shared" si="20"/>
        <v>1</v>
      </c>
      <c r="AU20" s="293"/>
      <c r="AV20" s="293"/>
      <c r="AW20" s="307">
        <f>SUM(様式１!C41:C42)</f>
        <v>0</v>
      </c>
      <c r="AX20" s="308">
        <f>'様式１－１（標準時間対応）'!$J29</f>
        <v>0</v>
      </c>
      <c r="AY20" s="309">
        <f>'様式１－１（標準時間対応）'!$R29</f>
        <v>0</v>
      </c>
      <c r="AZ20" s="309">
        <f>'様式１－１（標準時間対応）'!$Z29</f>
        <v>0</v>
      </c>
      <c r="BA20" s="309">
        <f>'様式１－１（標準時間対応）'!$AH29</f>
        <v>0</v>
      </c>
      <c r="BB20" s="309">
        <f>'様式１－１（標準時間対応）'!$AP29</f>
        <v>0</v>
      </c>
      <c r="BC20" s="305">
        <f>'様式１－１（標準時間対応）'!$AX29</f>
        <v>0</v>
      </c>
      <c r="BD20" s="310">
        <f>様式１!D42-'様式１－１（標準時間対応）'!$J29</f>
        <v>0</v>
      </c>
      <c r="BE20" s="309">
        <f>様式１!E42-'様式１－１（標準時間対応）'!$R29</f>
        <v>0</v>
      </c>
      <c r="BF20" s="309">
        <f>様式１!G42-'様式１－１（標準時間対応）'!$Z29</f>
        <v>0</v>
      </c>
      <c r="BG20" s="309">
        <f>様式１!I41-'様式１－１（標準時間対応）'!$AH29</f>
        <v>0</v>
      </c>
      <c r="BH20" s="309">
        <f>様式１!J41-'様式１－１（標準時間対応）'!$AP29</f>
        <v>0</v>
      </c>
      <c r="BI20" s="311">
        <f>様式１!K41-'様式１－１（標準時間対応）'!$AX29</f>
        <v>0</v>
      </c>
    </row>
    <row r="21" spans="1:61" ht="18.75" customHeight="1" thickTop="1" thickBot="1">
      <c r="A21">
        <f t="shared" si="12"/>
        <v>0</v>
      </c>
      <c r="B21" s="492" t="s">
        <v>209</v>
      </c>
      <c r="C21" s="493"/>
      <c r="D21" s="328">
        <f>様式１!AW43-様式１!BH43</f>
        <v>0</v>
      </c>
      <c r="E21" s="338">
        <f t="shared" si="0"/>
        <v>0</v>
      </c>
      <c r="F21" s="338">
        <f>IF(MIN(L21,D21-K21)&lt;0,0,MIN(L21,D21-K21))</f>
        <v>0</v>
      </c>
      <c r="G21" s="338">
        <f t="shared" si="14"/>
        <v>0</v>
      </c>
      <c r="H21" s="427">
        <f t="shared" si="1"/>
        <v>2</v>
      </c>
      <c r="I21" s="428"/>
      <c r="J21" s="429"/>
      <c r="K21" s="328">
        <f>様式１!P43+様式１!Q44+様式１!S44+様式１!V44+様式１!Z44+様式１!AD44</f>
        <v>1</v>
      </c>
      <c r="L21" s="427">
        <f>様式１!AG43</f>
        <v>0</v>
      </c>
      <c r="M21" s="429"/>
      <c r="N21" s="427">
        <f>様式１!AH43</f>
        <v>0</v>
      </c>
      <c r="O21" s="428"/>
      <c r="P21" s="429"/>
      <c r="Q21" s="427">
        <f t="shared" si="21"/>
        <v>0</v>
      </c>
      <c r="R21" s="428"/>
      <c r="S21" s="429"/>
      <c r="T21" s="427">
        <f>様式１!AJ43</f>
        <v>0</v>
      </c>
      <c r="U21" s="428"/>
      <c r="V21" s="429"/>
      <c r="W21" s="427">
        <f>様式１!AL43</f>
        <v>0</v>
      </c>
      <c r="X21" s="428"/>
      <c r="Y21" s="429"/>
      <c r="Z21" s="427">
        <f>様式１!AK43</f>
        <v>1</v>
      </c>
      <c r="AA21" s="428"/>
      <c r="AB21" s="494"/>
      <c r="AC21" s="343">
        <f>SUM(AD21:AF21)</f>
        <v>1</v>
      </c>
      <c r="AD21" s="286">
        <f t="shared" si="16"/>
        <v>1</v>
      </c>
      <c r="AE21" s="287">
        <f>MIN(F21,L21)</f>
        <v>0</v>
      </c>
      <c r="AF21" s="346">
        <f>MIN(G21,N21)</f>
        <v>0</v>
      </c>
      <c r="AH21" s="303">
        <f t="shared" si="2"/>
        <v>-1</v>
      </c>
      <c r="AI21" s="303">
        <f t="shared" si="3"/>
        <v>-1</v>
      </c>
      <c r="AJ21" s="303">
        <f t="shared" si="4"/>
        <v>-1</v>
      </c>
      <c r="AK21" s="303">
        <f t="shared" si="5"/>
        <v>-1</v>
      </c>
      <c r="AL21" s="303">
        <f t="shared" si="6"/>
        <v>-2</v>
      </c>
      <c r="AM21" s="304"/>
      <c r="AN21" s="303">
        <f t="shared" si="7"/>
        <v>1</v>
      </c>
      <c r="AO21" s="303">
        <f t="shared" si="8"/>
        <v>1</v>
      </c>
      <c r="AP21" s="303">
        <f t="shared" si="9"/>
        <v>1</v>
      </c>
      <c r="AQ21" s="303">
        <f t="shared" si="10"/>
        <v>1</v>
      </c>
      <c r="AR21" s="303">
        <f t="shared" si="11"/>
        <v>2</v>
      </c>
      <c r="AS21" s="322">
        <f>H21-SUM(L21:P21)</f>
        <v>2</v>
      </c>
      <c r="AT21" s="312">
        <f>MIN(AN21:AS21)</f>
        <v>1</v>
      </c>
      <c r="AU21" s="293"/>
      <c r="AV21" s="293"/>
      <c r="AW21" s="313">
        <f>SUM(様式１!C44:C45)</f>
        <v>0</v>
      </c>
      <c r="AX21" s="314">
        <f>'様式１－１（標準時間対応）'!$J31</f>
        <v>0</v>
      </c>
      <c r="AY21" s="315">
        <f>'様式１－１（標準時間対応）'!$R31</f>
        <v>0</v>
      </c>
      <c r="AZ21" s="315">
        <f>'様式１－１（標準時間対応）'!$Z31</f>
        <v>0</v>
      </c>
      <c r="BA21" s="315">
        <f>'様式１－１（標準時間対応）'!$AH31</f>
        <v>0</v>
      </c>
      <c r="BB21" s="315">
        <f>'様式１－１（標準時間対応）'!$AP31</f>
        <v>0</v>
      </c>
      <c r="BC21" s="316">
        <f>'様式１－１（標準時間対応）'!$AX31</f>
        <v>0</v>
      </c>
      <c r="BD21" s="317">
        <f>様式１!D45-'様式１－１（標準時間対応）'!$J31</f>
        <v>0</v>
      </c>
      <c r="BE21" s="315">
        <f>様式１!E45-'様式１－１（標準時間対応）'!$R31</f>
        <v>0</v>
      </c>
      <c r="BF21" s="315">
        <f>様式１!G45-'様式１－１（標準時間対応）'!$Z31</f>
        <v>0</v>
      </c>
      <c r="BG21" s="315">
        <f>様式１!I44-'様式１－１（標準時間対応）'!$AH31</f>
        <v>0</v>
      </c>
      <c r="BH21" s="315">
        <f>様式１!J44-'様式１－１（標準時間対応）'!$AP31</f>
        <v>0</v>
      </c>
      <c r="BI21" s="318">
        <f>様式１!K44-'様式１－１（標準時間対応）'!$AX31</f>
        <v>0</v>
      </c>
    </row>
    <row r="22" spans="1:61" ht="10.5" customHeight="1">
      <c r="B22" s="203"/>
      <c r="C22" s="203"/>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row>
    <row r="23" spans="1:61" ht="22.5" customHeight="1">
      <c r="B23" s="319" t="s">
        <v>256</v>
      </c>
      <c r="C23" s="320"/>
      <c r="D23" s="321"/>
      <c r="E23" s="321"/>
      <c r="F23" s="321"/>
      <c r="G23" s="321"/>
      <c r="H23" s="321"/>
      <c r="I23" s="321"/>
      <c r="J23" s="321"/>
      <c r="K23" s="321"/>
      <c r="L23" s="321"/>
      <c r="M23" s="321"/>
      <c r="N23" s="321"/>
      <c r="O23" s="321"/>
      <c r="P23" s="321"/>
      <c r="Q23" s="321"/>
      <c r="R23" s="321"/>
      <c r="S23" s="321"/>
      <c r="T23" s="321"/>
      <c r="U23" s="321"/>
      <c r="V23" s="321"/>
      <c r="W23" s="321"/>
      <c r="X23" s="321"/>
      <c r="Y23" s="321"/>
      <c r="Z23" s="321"/>
      <c r="AA23" s="321"/>
      <c r="AB23" s="321"/>
      <c r="AC23" s="321"/>
      <c r="AD23" s="205"/>
      <c r="AE23" s="205"/>
      <c r="AF23" s="205"/>
    </row>
    <row r="24" spans="1:61" ht="17.25" customHeight="1">
      <c r="B24" s="491" t="s">
        <v>254</v>
      </c>
      <c r="C24" s="491"/>
      <c r="D24" s="491"/>
      <c r="E24" s="491"/>
      <c r="F24" s="491"/>
      <c r="G24" s="491"/>
      <c r="H24" s="491"/>
      <c r="I24" s="491"/>
      <c r="J24" s="491"/>
      <c r="K24" s="491"/>
      <c r="L24" s="491"/>
      <c r="M24" s="491"/>
      <c r="N24" s="491"/>
      <c r="O24" s="491"/>
      <c r="P24" s="491"/>
      <c r="Q24" s="491"/>
      <c r="R24" s="491"/>
      <c r="S24" s="491"/>
      <c r="T24" s="491"/>
      <c r="U24" s="491"/>
      <c r="V24" s="491"/>
      <c r="W24" s="491"/>
      <c r="X24" s="491"/>
      <c r="Y24" s="491"/>
      <c r="Z24" s="491"/>
      <c r="AA24" s="491"/>
      <c r="AB24" s="491"/>
      <c r="AC24" s="491"/>
      <c r="AD24" s="276"/>
      <c r="AE24" s="276"/>
      <c r="AF24" s="276"/>
    </row>
    <row r="25" spans="1:61" ht="33" customHeight="1">
      <c r="B25" s="491"/>
      <c r="C25" s="491"/>
      <c r="D25" s="491"/>
      <c r="E25" s="491"/>
      <c r="F25" s="491"/>
      <c r="G25" s="491"/>
      <c r="H25" s="491"/>
      <c r="I25" s="491"/>
      <c r="J25" s="491"/>
      <c r="K25" s="491"/>
      <c r="L25" s="491"/>
      <c r="M25" s="491"/>
      <c r="N25" s="491"/>
      <c r="O25" s="491"/>
      <c r="P25" s="491"/>
      <c r="Q25" s="491"/>
      <c r="R25" s="491"/>
      <c r="S25" s="491"/>
      <c r="T25" s="491"/>
      <c r="U25" s="491"/>
      <c r="V25" s="491"/>
      <c r="W25" s="491"/>
      <c r="X25" s="491"/>
      <c r="Y25" s="491"/>
      <c r="Z25" s="491"/>
      <c r="AA25" s="491"/>
      <c r="AB25" s="491"/>
      <c r="AC25" s="491"/>
      <c r="AD25" s="276"/>
      <c r="AE25" s="276"/>
      <c r="AF25" s="276"/>
    </row>
    <row r="29" spans="1:61">
      <c r="AG29" t="s">
        <v>195</v>
      </c>
    </row>
    <row r="30" spans="1:61">
      <c r="AG30" t="s">
        <v>196</v>
      </c>
    </row>
    <row r="31" spans="1:61">
      <c r="AG31" t="s">
        <v>197</v>
      </c>
    </row>
  </sheetData>
  <sheetProtection algorithmName="SHA-512" hashValue="jbrhi9muFh/1nR/376xbBv/WBhCRGrekY1Us014LRwSc8ii8vCfKyitA9F/EbfML2hScdenwHOHxfIybE+IfrA==" saltValue="7wB+tWfzBvyOZ8Q6hMs0QQ==" spinCount="100000" sheet="1" objects="1" scenarios="1"/>
  <mergeCells count="138">
    <mergeCell ref="B17:C17"/>
    <mergeCell ref="H17:J17"/>
    <mergeCell ref="B16:C16"/>
    <mergeCell ref="H16:J16"/>
    <mergeCell ref="L17:M17"/>
    <mergeCell ref="AW6:BI6"/>
    <mergeCell ref="B19:C19"/>
    <mergeCell ref="H19:J19"/>
    <mergeCell ref="Q19:S19"/>
    <mergeCell ref="W19:Y19"/>
    <mergeCell ref="T18:V18"/>
    <mergeCell ref="W18:Y18"/>
    <mergeCell ref="Z18:AB18"/>
    <mergeCell ref="T19:V19"/>
    <mergeCell ref="Z19:AB19"/>
    <mergeCell ref="B18:C18"/>
    <mergeCell ref="H18:J18"/>
    <mergeCell ref="T16:V16"/>
    <mergeCell ref="W16:Y16"/>
    <mergeCell ref="Z16:AB16"/>
    <mergeCell ref="Q17:S17"/>
    <mergeCell ref="T17:V17"/>
    <mergeCell ref="B15:C15"/>
    <mergeCell ref="H15:J15"/>
    <mergeCell ref="B24:AC25"/>
    <mergeCell ref="B21:C21"/>
    <mergeCell ref="H21:J21"/>
    <mergeCell ref="Z21:AB21"/>
    <mergeCell ref="Q21:S21"/>
    <mergeCell ref="T21:V21"/>
    <mergeCell ref="W21:Y21"/>
    <mergeCell ref="L21:M21"/>
    <mergeCell ref="Q18:S18"/>
    <mergeCell ref="Z20:AB20"/>
    <mergeCell ref="T20:V20"/>
    <mergeCell ref="W20:Y20"/>
    <mergeCell ref="B20:C20"/>
    <mergeCell ref="H20:J20"/>
    <mergeCell ref="Q20:S20"/>
    <mergeCell ref="L18:M18"/>
    <mergeCell ref="L19:M19"/>
    <mergeCell ref="L20:M20"/>
    <mergeCell ref="B14:C14"/>
    <mergeCell ref="H14:J14"/>
    <mergeCell ref="L15:M15"/>
    <mergeCell ref="L16:M16"/>
    <mergeCell ref="T14:V14"/>
    <mergeCell ref="W14:Y14"/>
    <mergeCell ref="Z14:AB14"/>
    <mergeCell ref="Q16:S16"/>
    <mergeCell ref="Q15:S15"/>
    <mergeCell ref="T15:V15"/>
    <mergeCell ref="W15:Y15"/>
    <mergeCell ref="Z15:AB15"/>
    <mergeCell ref="Q14:S14"/>
    <mergeCell ref="N15:P15"/>
    <mergeCell ref="N16:P16"/>
    <mergeCell ref="B13:C13"/>
    <mergeCell ref="H13:J13"/>
    <mergeCell ref="B12:C12"/>
    <mergeCell ref="H12:J12"/>
    <mergeCell ref="T12:V12"/>
    <mergeCell ref="W12:Y12"/>
    <mergeCell ref="Z12:AB12"/>
    <mergeCell ref="Q13:S13"/>
    <mergeCell ref="T13:V13"/>
    <mergeCell ref="W13:Y13"/>
    <mergeCell ref="Z13:AB13"/>
    <mergeCell ref="Q12:S12"/>
    <mergeCell ref="B9:C9"/>
    <mergeCell ref="AC4:AD4"/>
    <mergeCell ref="B10:C10"/>
    <mergeCell ref="H10:J10"/>
    <mergeCell ref="B11:C11"/>
    <mergeCell ref="H11:J11"/>
    <mergeCell ref="Z9:AB9"/>
    <mergeCell ref="W9:Y9"/>
    <mergeCell ref="H9:J9"/>
    <mergeCell ref="Q9:S9"/>
    <mergeCell ref="T9:V9"/>
    <mergeCell ref="Z6:AB6"/>
    <mergeCell ref="T10:V10"/>
    <mergeCell ref="Q11:S11"/>
    <mergeCell ref="T11:V11"/>
    <mergeCell ref="W11:Y11"/>
    <mergeCell ref="Z11:AB11"/>
    <mergeCell ref="Q10:S10"/>
    <mergeCell ref="W10:Y10"/>
    <mergeCell ref="Z10:AB10"/>
    <mergeCell ref="T7:V8"/>
    <mergeCell ref="L8:M8"/>
    <mergeCell ref="L9:M9"/>
    <mergeCell ref="L10:M10"/>
    <mergeCell ref="Z3:AB3"/>
    <mergeCell ref="Z4:AB4"/>
    <mergeCell ref="AW7:BI7"/>
    <mergeCell ref="AG6:AG7"/>
    <mergeCell ref="AD7:AD8"/>
    <mergeCell ref="AH7:AL7"/>
    <mergeCell ref="AN7:AT7"/>
    <mergeCell ref="B2:AC2"/>
    <mergeCell ref="F6:G6"/>
    <mergeCell ref="B6:C8"/>
    <mergeCell ref="E7:E8"/>
    <mergeCell ref="F7:G7"/>
    <mergeCell ref="H6:J8"/>
    <mergeCell ref="W7:Y8"/>
    <mergeCell ref="Z7:AB8"/>
    <mergeCell ref="AH6:AT6"/>
    <mergeCell ref="Q7:S8"/>
    <mergeCell ref="AE7:AF7"/>
    <mergeCell ref="AE6:AF6"/>
    <mergeCell ref="AC3:AD3"/>
    <mergeCell ref="Q6:S6"/>
    <mergeCell ref="T6:V6"/>
    <mergeCell ref="W6:Y6"/>
    <mergeCell ref="D6:D8"/>
    <mergeCell ref="N17:P17"/>
    <mergeCell ref="N18:P18"/>
    <mergeCell ref="N19:P19"/>
    <mergeCell ref="N20:P20"/>
    <mergeCell ref="N21:P21"/>
    <mergeCell ref="K7:K8"/>
    <mergeCell ref="AC6:AC8"/>
    <mergeCell ref="W17:Y17"/>
    <mergeCell ref="Z17:AB17"/>
    <mergeCell ref="L11:M11"/>
    <mergeCell ref="L12:M12"/>
    <mergeCell ref="L13:M13"/>
    <mergeCell ref="L14:M14"/>
    <mergeCell ref="L7:P7"/>
    <mergeCell ref="N8:P8"/>
    <mergeCell ref="N9:P9"/>
    <mergeCell ref="N10:P10"/>
    <mergeCell ref="N11:P11"/>
    <mergeCell ref="N12:P12"/>
    <mergeCell ref="N13:P13"/>
    <mergeCell ref="N14:P14"/>
  </mergeCells>
  <phoneticPr fontId="2"/>
  <conditionalFormatting sqref="K21:L21 K9:L19">
    <cfRule type="expression" dxfId="25" priority="22">
      <formula>$K$26&lt;=#REF!</formula>
    </cfRule>
  </conditionalFormatting>
  <conditionalFormatting sqref="N9:N21">
    <cfRule type="expression" dxfId="24" priority="21">
      <formula>$N$26&lt;=#REF!</formula>
    </cfRule>
  </conditionalFormatting>
  <conditionalFormatting sqref="Q9:S19 Q21:S21">
    <cfRule type="expression" dxfId="23" priority="20">
      <formula>$Q$26&lt;=#REF!</formula>
    </cfRule>
  </conditionalFormatting>
  <conditionalFormatting sqref="T9:V19 T21:V21">
    <cfRule type="expression" dxfId="22" priority="19">
      <formula>$T$26&lt;=#REF!</formula>
    </cfRule>
  </conditionalFormatting>
  <conditionalFormatting sqref="W9:Y19 W21:Y21">
    <cfRule type="expression" dxfId="21" priority="18">
      <formula>$W$26&lt;=#REF!</formula>
    </cfRule>
  </conditionalFormatting>
  <conditionalFormatting sqref="Z9:AB19 Z21:AB21">
    <cfRule type="expression" dxfId="20" priority="17">
      <formula>$Z$26&lt;=#REF!</formula>
    </cfRule>
  </conditionalFormatting>
  <conditionalFormatting sqref="K20:L20 D21">
    <cfRule type="expression" dxfId="19" priority="15">
      <formula>$K$26&lt;=#REF!</formula>
    </cfRule>
  </conditionalFormatting>
  <conditionalFormatting sqref="Q20:S20">
    <cfRule type="expression" dxfId="18" priority="13">
      <formula>$Q$26&lt;=#REF!</formula>
    </cfRule>
  </conditionalFormatting>
  <conditionalFormatting sqref="T20:V20">
    <cfRule type="expression" dxfId="17" priority="12">
      <formula>$T$26&lt;=#REF!</formula>
    </cfRule>
  </conditionalFormatting>
  <conditionalFormatting sqref="W20:Y20">
    <cfRule type="expression" dxfId="16" priority="11">
      <formula>$W$26&lt;=#REF!</formula>
    </cfRule>
  </conditionalFormatting>
  <conditionalFormatting sqref="Z20:AB20">
    <cfRule type="expression" dxfId="15" priority="10">
      <formula>$Z$26&lt;=#REF!</formula>
    </cfRule>
  </conditionalFormatting>
  <conditionalFormatting sqref="D9:D19">
    <cfRule type="expression" dxfId="14" priority="8">
      <formula>$K$26&lt;=#REF!</formula>
    </cfRule>
  </conditionalFormatting>
  <conditionalFormatting sqref="D20">
    <cfRule type="expression" dxfId="13" priority="7">
      <formula>$K$26&lt;=#REF!</formula>
    </cfRule>
  </conditionalFormatting>
  <conditionalFormatting sqref="AC9:AC21">
    <cfRule type="expression" dxfId="12" priority="1">
      <formula>$Z$26&lt;=#REF!</formula>
    </cfRule>
  </conditionalFormatting>
  <pageMargins left="0.7" right="0.7" top="0.75" bottom="0.75" header="0.3" footer="0.3"/>
  <pageSetup paperSize="9" scale="7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
  <sheetViews>
    <sheetView view="pageBreakPreview" zoomScale="70" zoomScaleNormal="100" zoomScaleSheetLayoutView="70" workbookViewId="0">
      <selection activeCell="Z5" sqref="Z5"/>
    </sheetView>
  </sheetViews>
  <sheetFormatPr defaultRowHeight="13.5"/>
  <cols>
    <col min="1" max="22" width="5.625" customWidth="1"/>
  </cols>
  <sheetData>
    <row r="1" spans="1:22" ht="249.95" customHeight="1">
      <c r="A1" s="352" t="s">
        <v>135</v>
      </c>
      <c r="B1" s="352" t="s">
        <v>93</v>
      </c>
      <c r="C1" s="352" t="s">
        <v>136</v>
      </c>
      <c r="D1" s="352" t="s">
        <v>102</v>
      </c>
      <c r="E1" s="352" t="s">
        <v>100</v>
      </c>
      <c r="F1" s="352" t="s">
        <v>137</v>
      </c>
      <c r="G1" s="352" t="s">
        <v>138</v>
      </c>
      <c r="H1" s="352" t="s">
        <v>137</v>
      </c>
      <c r="I1" s="352" t="s">
        <v>139</v>
      </c>
      <c r="J1" s="352" t="s">
        <v>103</v>
      </c>
      <c r="K1" s="147" t="s">
        <v>141</v>
      </c>
      <c r="L1" s="148" t="s">
        <v>142</v>
      </c>
      <c r="M1" s="148" t="s">
        <v>143</v>
      </c>
      <c r="N1" s="148" t="s">
        <v>144</v>
      </c>
      <c r="O1" s="148" t="s">
        <v>145</v>
      </c>
      <c r="P1" s="148" t="s">
        <v>146</v>
      </c>
      <c r="Q1" s="148" t="s">
        <v>147</v>
      </c>
      <c r="R1" s="148" t="s">
        <v>148</v>
      </c>
      <c r="S1" s="148" t="s">
        <v>149</v>
      </c>
      <c r="T1" s="148" t="s">
        <v>150</v>
      </c>
      <c r="U1" s="148" t="s">
        <v>151</v>
      </c>
      <c r="V1" s="148" t="s">
        <v>152</v>
      </c>
    </row>
    <row r="2" spans="1:22">
      <c r="A2" s="149">
        <f>様式１!C1</f>
        <v>0</v>
      </c>
      <c r="B2" s="149">
        <f>様式１!C2</f>
        <v>0</v>
      </c>
      <c r="C2" s="149"/>
      <c r="D2" s="149"/>
      <c r="E2" s="149"/>
      <c r="F2" s="149"/>
      <c r="G2" s="149" t="s">
        <v>140</v>
      </c>
      <c r="H2" s="149" t="s">
        <v>140</v>
      </c>
      <c r="I2" s="149"/>
      <c r="J2" s="149"/>
      <c r="K2" s="150">
        <f>様式１!$AX7</f>
        <v>-2</v>
      </c>
      <c r="L2" s="150">
        <f>様式１!$AX10</f>
        <v>-2</v>
      </c>
      <c r="M2" s="150">
        <f>様式１!$AX13</f>
        <v>-2</v>
      </c>
      <c r="N2" s="150">
        <f>様式１!$AX16</f>
        <v>-2</v>
      </c>
      <c r="O2" s="150">
        <f>様式１!$AX19</f>
        <v>-2</v>
      </c>
      <c r="P2" s="150">
        <f>様式１!$AX22</f>
        <v>-2</v>
      </c>
      <c r="Q2" s="150">
        <f>様式１!$AX25</f>
        <v>-2</v>
      </c>
      <c r="R2" s="150">
        <f>様式１!$AX28</f>
        <v>-2</v>
      </c>
      <c r="S2" s="150">
        <f>様式１!$AX31</f>
        <v>-2</v>
      </c>
      <c r="T2" s="150">
        <f>様式１!$AX34</f>
        <v>-2</v>
      </c>
      <c r="U2" s="150">
        <f>様式１!$AX37</f>
        <v>-2</v>
      </c>
      <c r="V2" s="150">
        <f>様式１!$AX40</f>
        <v>-2</v>
      </c>
    </row>
  </sheetData>
  <sheetProtection algorithmName="SHA-512" hashValue="005wK1NXJqJ9EEa0VV7TC/ST5R3MjxsEqSOd4ZQKEA/zS9x5Cxx80N5CdHWfA0SVhEwEAjVMyS/6P3M6KcEyuw==" saltValue="hWu2Fs5GSuav6tQS9oonIg==" spinCount="100000" sheet="1" objects="1" scenarios="1"/>
  <phoneticPr fontId="2"/>
  <pageMargins left="0.7" right="0.7" top="0.75" bottom="0.75" header="0.3" footer="0.3"/>
  <pageSetup paperSize="9" scale="6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C000"/>
  </sheetPr>
  <dimension ref="A1:BN109"/>
  <sheetViews>
    <sheetView tabSelected="1" view="pageBreakPreview" zoomScale="70" zoomScaleNormal="75" zoomScaleSheetLayoutView="70" workbookViewId="0">
      <selection activeCell="Y7" sqref="Y7:Y9"/>
    </sheetView>
  </sheetViews>
  <sheetFormatPr defaultColWidth="7.875" defaultRowHeight="13.5"/>
  <cols>
    <col min="1" max="1" width="5.625" style="1" customWidth="1"/>
    <col min="2" max="21" width="7.875" style="1" customWidth="1"/>
    <col min="22" max="23" width="9" style="1" customWidth="1"/>
    <col min="24" max="39" width="7.875" style="1" customWidth="1"/>
    <col min="40" max="40" width="1.375" style="1" customWidth="1"/>
    <col min="41" max="41" width="8.625" style="1" hidden="1" customWidth="1"/>
    <col min="42" max="42" width="0.625" style="199" customWidth="1"/>
    <col min="43" max="43" width="6.875" style="1" customWidth="1"/>
    <col min="44" max="44" width="9.75" style="1" customWidth="1"/>
    <col min="45" max="45" width="7.75" style="79" customWidth="1"/>
    <col min="46" max="46" width="6.375" style="79" customWidth="1"/>
    <col min="47" max="48" width="7.75" style="79" customWidth="1"/>
    <col min="49" max="49" width="8.625" style="1" customWidth="1"/>
    <col min="50" max="50" width="8.5" style="1" bestFit="1" customWidth="1"/>
    <col min="51" max="51" width="7.875" style="1" customWidth="1"/>
    <col min="52" max="52" width="3.625" style="1" customWidth="1"/>
    <col min="53" max="16384" width="7.875" style="1"/>
  </cols>
  <sheetData>
    <row r="1" spans="1:66" ht="43.5" customHeight="1" thickBot="1">
      <c r="A1" s="650" t="s">
        <v>133</v>
      </c>
      <c r="B1" s="650"/>
      <c r="C1" s="143"/>
      <c r="D1" s="61"/>
      <c r="AG1" s="13"/>
      <c r="AH1" s="13"/>
      <c r="AI1" s="62"/>
      <c r="AJ1" s="62"/>
      <c r="AK1" s="62"/>
      <c r="AL1" s="62"/>
      <c r="AM1" s="62"/>
      <c r="AN1" s="62"/>
      <c r="AO1" s="13"/>
      <c r="AP1" s="193"/>
      <c r="AS1" s="726"/>
      <c r="AT1" s="726"/>
      <c r="AU1" s="726"/>
      <c r="AV1" s="726"/>
      <c r="AW1" s="726"/>
      <c r="AX1" s="726"/>
    </row>
    <row r="2" spans="1:66" ht="41.25" customHeight="1" thickBot="1">
      <c r="A2" s="651" t="s">
        <v>93</v>
      </c>
      <c r="B2" s="652"/>
      <c r="C2" s="683"/>
      <c r="D2" s="683"/>
      <c r="E2" s="683"/>
      <c r="F2" s="683"/>
      <c r="G2" s="683"/>
      <c r="H2" s="683"/>
      <c r="I2" s="683"/>
      <c r="J2" s="683"/>
      <c r="K2" s="61"/>
      <c r="L2" s="61"/>
      <c r="M2" s="61"/>
      <c r="N2" s="63"/>
      <c r="O2" s="63"/>
      <c r="P2" s="59"/>
      <c r="Q2" s="59"/>
      <c r="R2" s="59"/>
      <c r="S2" s="59"/>
      <c r="T2" s="59"/>
      <c r="U2" s="59"/>
      <c r="V2" s="59"/>
      <c r="W2" s="394"/>
      <c r="X2" s="59"/>
      <c r="Y2" s="394"/>
      <c r="Z2" s="59"/>
      <c r="AA2" s="59"/>
      <c r="AB2" s="59"/>
      <c r="AC2" s="59"/>
      <c r="AD2" s="59"/>
      <c r="AE2" s="59"/>
      <c r="AF2" s="59"/>
      <c r="AG2" s="64"/>
      <c r="AH2" s="64"/>
      <c r="AI2" s="64"/>
      <c r="AJ2" s="64"/>
      <c r="AK2" s="64"/>
      <c r="AL2" s="64"/>
      <c r="AM2" s="64"/>
      <c r="AN2" s="59"/>
      <c r="AO2" s="64"/>
      <c r="AP2" s="194"/>
      <c r="AQ2" s="64"/>
      <c r="AR2" s="64"/>
      <c r="AS2" s="65"/>
      <c r="AT2" s="65"/>
      <c r="AU2" s="65"/>
      <c r="AV2" s="65"/>
      <c r="AW2" s="64"/>
      <c r="AX2" s="66" t="s">
        <v>67</v>
      </c>
    </row>
    <row r="3" spans="1:66" ht="46.5" customHeight="1" thickTop="1" thickBot="1">
      <c r="A3" s="653" t="s">
        <v>1</v>
      </c>
      <c r="B3" s="638" t="s">
        <v>211</v>
      </c>
      <c r="C3" s="639"/>
      <c r="D3" s="639"/>
      <c r="E3" s="639"/>
      <c r="F3" s="639"/>
      <c r="G3" s="639"/>
      <c r="H3" s="639"/>
      <c r="I3" s="639"/>
      <c r="J3" s="639"/>
      <c r="K3" s="639"/>
      <c r="L3" s="639"/>
      <c r="M3" s="639"/>
      <c r="N3" s="640"/>
      <c r="O3" s="670" t="s">
        <v>207</v>
      </c>
      <c r="P3" s="671"/>
      <c r="Q3" s="633" t="s">
        <v>44</v>
      </c>
      <c r="R3" s="722"/>
      <c r="S3" s="760" t="s">
        <v>96</v>
      </c>
      <c r="T3" s="761"/>
      <c r="U3" s="664" t="s">
        <v>328</v>
      </c>
      <c r="V3" s="665"/>
      <c r="W3" s="665"/>
      <c r="X3" s="789" t="s">
        <v>329</v>
      </c>
      <c r="Y3" s="766" t="s">
        <v>330</v>
      </c>
      <c r="Z3" s="729" t="s">
        <v>155</v>
      </c>
      <c r="AA3" s="729"/>
      <c r="AB3" s="729"/>
      <c r="AC3" s="729"/>
      <c r="AD3" s="729"/>
      <c r="AE3" s="740"/>
      <c r="AF3" s="737" t="s">
        <v>331</v>
      </c>
      <c r="AG3" s="676" t="s">
        <v>259</v>
      </c>
      <c r="AH3" s="677"/>
      <c r="AI3" s="677"/>
      <c r="AJ3" s="677"/>
      <c r="AK3" s="677"/>
      <c r="AL3" s="678"/>
      <c r="AM3" s="792" t="s">
        <v>332</v>
      </c>
      <c r="AN3" s="165"/>
      <c r="AP3" s="195"/>
      <c r="AQ3" s="639" t="s">
        <v>97</v>
      </c>
      <c r="AR3" s="639"/>
      <c r="AS3" s="639"/>
      <c r="AT3" s="639"/>
      <c r="AU3" s="639"/>
      <c r="AV3" s="639"/>
      <c r="AW3" s="801"/>
      <c r="AX3" s="809" t="s">
        <v>45</v>
      </c>
      <c r="AY3" s="810"/>
      <c r="BA3" s="192" t="s">
        <v>185</v>
      </c>
    </row>
    <row r="4" spans="1:66" ht="14.25" customHeight="1" thickTop="1" thickBot="1">
      <c r="A4" s="653"/>
      <c r="B4" s="628" t="s">
        <v>81</v>
      </c>
      <c r="C4" s="646" t="s">
        <v>208</v>
      </c>
      <c r="D4" s="631" t="s">
        <v>21</v>
      </c>
      <c r="E4" s="633" t="s">
        <v>107</v>
      </c>
      <c r="F4" s="67"/>
      <c r="G4" s="635" t="s">
        <v>18</v>
      </c>
      <c r="H4" s="635" t="s">
        <v>75</v>
      </c>
      <c r="I4" s="635" t="s">
        <v>0</v>
      </c>
      <c r="J4" s="631" t="s">
        <v>19</v>
      </c>
      <c r="K4" s="635" t="s">
        <v>20</v>
      </c>
      <c r="L4" s="633" t="s">
        <v>68</v>
      </c>
      <c r="M4" s="649" t="s">
        <v>14</v>
      </c>
      <c r="N4" s="649"/>
      <c r="O4" s="672"/>
      <c r="P4" s="673"/>
      <c r="Q4" s="636"/>
      <c r="R4" s="723"/>
      <c r="S4" s="762"/>
      <c r="T4" s="763"/>
      <c r="U4" s="666"/>
      <c r="V4" s="667"/>
      <c r="W4" s="667"/>
      <c r="X4" s="790"/>
      <c r="Y4" s="767"/>
      <c r="Z4" s="802" t="s">
        <v>95</v>
      </c>
      <c r="AA4" s="803"/>
      <c r="AB4" s="635" t="s">
        <v>132</v>
      </c>
      <c r="AC4" s="670" t="s">
        <v>104</v>
      </c>
      <c r="AD4" s="734"/>
      <c r="AE4" s="671"/>
      <c r="AF4" s="738"/>
      <c r="AG4" s="656" t="s">
        <v>216</v>
      </c>
      <c r="AH4" s="657"/>
      <c r="AI4" s="795" t="s">
        <v>106</v>
      </c>
      <c r="AJ4" s="719" t="s">
        <v>156</v>
      </c>
      <c r="AK4" s="719" t="s">
        <v>157</v>
      </c>
      <c r="AL4" s="680" t="s">
        <v>333</v>
      </c>
      <c r="AM4" s="793"/>
      <c r="AN4" s="214"/>
      <c r="AP4" s="195"/>
      <c r="AQ4" s="665" t="s">
        <v>94</v>
      </c>
      <c r="AR4" s="665"/>
      <c r="AS4" s="727"/>
      <c r="AT4" s="729" t="s">
        <v>101</v>
      </c>
      <c r="AU4" s="729"/>
      <c r="AV4" s="729"/>
      <c r="AW4" s="798" t="s">
        <v>113</v>
      </c>
      <c r="AX4" s="255" t="s">
        <v>213</v>
      </c>
      <c r="AY4" s="783" t="s">
        <v>338</v>
      </c>
      <c r="BA4" s="786" t="s">
        <v>17</v>
      </c>
    </row>
    <row r="5" spans="1:66" ht="63.75" customHeight="1" thickTop="1">
      <c r="A5" s="654"/>
      <c r="B5" s="629"/>
      <c r="C5" s="647"/>
      <c r="D5" s="632"/>
      <c r="E5" s="634"/>
      <c r="F5" s="151" t="s">
        <v>153</v>
      </c>
      <c r="G5" s="634"/>
      <c r="H5" s="634"/>
      <c r="I5" s="634"/>
      <c r="J5" s="632"/>
      <c r="K5" s="634"/>
      <c r="L5" s="636"/>
      <c r="M5" s="649"/>
      <c r="N5" s="649"/>
      <c r="O5" s="672"/>
      <c r="P5" s="673"/>
      <c r="Q5" s="636"/>
      <c r="R5" s="723"/>
      <c r="S5" s="764"/>
      <c r="T5" s="765"/>
      <c r="U5" s="666"/>
      <c r="V5" s="667"/>
      <c r="W5" s="667"/>
      <c r="X5" s="791"/>
      <c r="Y5" s="767"/>
      <c r="Z5" s="804"/>
      <c r="AA5" s="805"/>
      <c r="AB5" s="808"/>
      <c r="AC5" s="672"/>
      <c r="AD5" s="735"/>
      <c r="AE5" s="673"/>
      <c r="AF5" s="739"/>
      <c r="AG5" s="658"/>
      <c r="AH5" s="659"/>
      <c r="AI5" s="796"/>
      <c r="AJ5" s="720"/>
      <c r="AK5" s="720"/>
      <c r="AL5" s="681"/>
      <c r="AM5" s="794"/>
      <c r="AN5" s="214"/>
      <c r="AP5" s="195"/>
      <c r="AQ5" s="669"/>
      <c r="AR5" s="669"/>
      <c r="AS5" s="728"/>
      <c r="AT5" s="730"/>
      <c r="AU5" s="730"/>
      <c r="AV5" s="730"/>
      <c r="AW5" s="799"/>
      <c r="AX5" s="781" t="s">
        <v>339</v>
      </c>
      <c r="AY5" s="784"/>
      <c r="BA5" s="787"/>
      <c r="BB5" s="779" t="s">
        <v>342</v>
      </c>
      <c r="BF5"/>
      <c r="BG5" s="206" t="s">
        <v>204</v>
      </c>
      <c r="BH5"/>
      <c r="BI5"/>
      <c r="BK5"/>
      <c r="BL5" s="206" t="s">
        <v>205</v>
      </c>
      <c r="BM5"/>
      <c r="BN5"/>
    </row>
    <row r="6" spans="1:66" ht="73.5" customHeight="1">
      <c r="A6" s="655"/>
      <c r="B6" s="630"/>
      <c r="C6" s="648"/>
      <c r="D6" s="641" t="s">
        <v>115</v>
      </c>
      <c r="E6" s="642"/>
      <c r="F6" s="642"/>
      <c r="G6" s="642"/>
      <c r="H6" s="642"/>
      <c r="I6" s="642"/>
      <c r="J6" s="642"/>
      <c r="K6" s="642"/>
      <c r="L6" s="637"/>
      <c r="M6" s="649"/>
      <c r="N6" s="649"/>
      <c r="O6" s="674"/>
      <c r="P6" s="675"/>
      <c r="Q6" s="637"/>
      <c r="R6" s="724"/>
      <c r="S6" s="407" t="s">
        <v>341</v>
      </c>
      <c r="T6" s="408" t="s">
        <v>340</v>
      </c>
      <c r="U6" s="668"/>
      <c r="V6" s="669"/>
      <c r="W6" s="669"/>
      <c r="X6" s="791"/>
      <c r="Y6" s="768"/>
      <c r="Z6" s="806"/>
      <c r="AA6" s="807"/>
      <c r="AB6" s="634"/>
      <c r="AC6" s="674"/>
      <c r="AD6" s="736"/>
      <c r="AE6" s="675"/>
      <c r="AF6" s="739"/>
      <c r="AG6" s="279" t="s">
        <v>214</v>
      </c>
      <c r="AH6" s="279" t="s">
        <v>215</v>
      </c>
      <c r="AI6" s="797"/>
      <c r="AJ6" s="721"/>
      <c r="AK6" s="721"/>
      <c r="AL6" s="682"/>
      <c r="AM6" s="794"/>
      <c r="AN6" s="214"/>
      <c r="AP6" s="195"/>
      <c r="AQ6" s="68" t="s">
        <v>260</v>
      </c>
      <c r="AR6" s="69" t="s">
        <v>262</v>
      </c>
      <c r="AS6" s="323" t="s">
        <v>261</v>
      </c>
      <c r="AT6" s="70" t="s">
        <v>102</v>
      </c>
      <c r="AU6" s="70" t="s">
        <v>100</v>
      </c>
      <c r="AV6" s="71" t="s">
        <v>103</v>
      </c>
      <c r="AW6" s="800"/>
      <c r="AX6" s="782"/>
      <c r="AY6" s="785"/>
      <c r="BA6" s="788"/>
      <c r="BB6" s="780"/>
      <c r="BF6"/>
      <c r="BG6" s="156" t="s">
        <v>198</v>
      </c>
      <c r="BH6" s="250" t="s">
        <v>264</v>
      </c>
      <c r="BI6" s="156" t="s">
        <v>173</v>
      </c>
      <c r="BK6"/>
      <c r="BL6" s="156" t="s">
        <v>198</v>
      </c>
      <c r="BM6" s="250" t="s">
        <v>206</v>
      </c>
      <c r="BN6" s="156" t="s">
        <v>173</v>
      </c>
    </row>
    <row r="7" spans="1:66" ht="27" customHeight="1">
      <c r="A7" s="575" t="s">
        <v>11</v>
      </c>
      <c r="B7" s="72" t="s">
        <v>72</v>
      </c>
      <c r="C7" s="256"/>
      <c r="D7" s="73"/>
      <c r="E7" s="74"/>
      <c r="F7" s="74"/>
      <c r="G7" s="74"/>
      <c r="H7" s="161"/>
      <c r="I7" s="161"/>
      <c r="J7" s="161"/>
      <c r="K7" s="161"/>
      <c r="L7" s="349"/>
      <c r="M7" s="56">
        <f>SUM(H7:K7)</f>
        <v>0</v>
      </c>
      <c r="N7" s="643">
        <f>SUM(M7:M9)</f>
        <v>0</v>
      </c>
      <c r="O7" s="155"/>
      <c r="P7" s="597">
        <f>O8</f>
        <v>1</v>
      </c>
      <c r="Q7" s="154"/>
      <c r="R7" s="597">
        <f>IF('様式１－１（標準時間対応）'!BC7&gt;0,1,0)</f>
        <v>0</v>
      </c>
      <c r="S7" s="412">
        <f>IF($M7&gt;0,1,0)</f>
        <v>0</v>
      </c>
      <c r="T7" s="661"/>
      <c r="U7" s="572" t="str">
        <f>'(R6)年齢別配置基準'!I14</f>
        <v>H</v>
      </c>
      <c r="V7" s="420">
        <f>IF(U7="判定不能","年齢別配置基準エラー",
ROUND(
IF(U7="A",ROUNDDOWN((J7+K7)/25,1)+ROUNDDOWN((I7)/15,1)+ROUNDDOWN((H7)/6,1),
IF(U7="B",ROUNDDOWN((J7+K7)/25,1)+ROUNDDOWN((I7)/15,1)+ROUNDDOWN((H7)/15,1),
IF(U7="C",ROUNDDOWN((J7+K7)/25,1)+ROUNDDOWN((I7)/20,1)+ROUNDDOWN((H7)/6,1),
IF(U7="D",ROUNDDOWN((J7+K7)/25,1)+ROUNDDOWN((I7)/20,1)+ROUNDDOWN((H7)/20,1),
IF(U7="E",ROUNDDOWN((J7+K7)/30,1)+ROUNDDOWN((I7)/15,1)+ROUNDDOWN((H7)/6,1),
IF(U7="F",ROUNDDOWN((J7+K7)/30,1)+ROUNDDOWN((I7)/15,1)+ROUNDDOWN((H7)/15,1),
IF(U7="G",ROUNDDOWN((J7+K7)/30,1)+ROUNDDOWN((I7)/20,1)+ROUNDDOWN((H7)/6,1),
IF(U7="H",ROUNDDOWN((J7+K7)/30,1)+ROUNDDOWN((I7)/20,1)+ROUNDDOWN((H7)/20,1))))))))),0))</f>
        <v>0</v>
      </c>
      <c r="W7" s="599">
        <f>IF(U7="判定不能","年齢別配置基準エラー",
ROUND(IF(U7="A",ROUNDDOWN((J7+K7+K8)/25,1)+ROUNDDOWN((J8)/20,1)+ROUNDDOWN((I7+I8)/15,1)+ROUNDDOWN((H7)/6,1)+ROUNDDOWN((G9)/6,1)+ROUNDDOWN((E9)/5,1)+ROUNDDOWN(D9/3,1),
IF(U7="B",ROUNDDOWN((J7+K7+K8)/25,1)+ROUNDDOWN((J8)/20,1)+ROUNDDOWN((I7+I8)/15,1)+ROUNDDOWN((H7)/15,1)+ROUNDDOWN((G9)/6,1)+ROUNDDOWN((E9)/5,1)+ROUNDDOWN(D9/3,1),
IF(U7="C",ROUNDDOWN((J7+K7+K8)/25,1)+ROUNDDOWN((J8)/20,1)+ROUNDDOWN((I7)/20,1)+ROUNDDOWN((I8)/15,1)+ROUNDDOWN((H7)/6,1)+ROUNDDOWN((G9)/6,1)+ROUNDDOWN((E9)/5,1)+ROUNDDOWN(D9/3,1),
IF(U7="D",ROUNDDOWN((J7+K7+K8)/25,1)+ROUNDDOWN((J8)/20,1)+ROUNDDOWN((I7)/20,1)+ROUNDDOWN((I8)/15,1)+ROUNDDOWN((H7)/20,1)+ROUNDDOWN((G9)/6,1)+ROUNDDOWN((E9)/5,1)+ROUNDDOWN(D9/3,1),
IF(U7="E",ROUNDDOWN((J7+K7)/30,1)+ROUNDDOWN((K8)/25,1)+ROUNDDOWN((J8)/20,1)+ROUNDDOWN((I7+I8)/15,1)+ROUNDDOWN((H7)/6,1)+ROUNDDOWN((G9)/6,1)+ROUNDDOWN((E9)/5,1)+ROUNDDOWN(D9/3,1),
IF(U7="F",ROUNDDOWN((J7+K7)/30,1)+ROUNDDOWN((K8)/25,1)+ROUNDDOWN((J8)/20,1)+ROUNDDOWN((I7+I8)/15,1)+ROUNDDOWN((H7)/15,1)+ROUNDDOWN((G9)/6,1)+ROUNDDOWN((E9)/5,1)+ROUNDDOWN(D9/3,1),
IF(U7="G",ROUNDDOWN((J7+K7)/30,1)+ROUNDDOWN((K8)/25,1)+ROUNDDOWN((J8)/20,1)+ROUNDDOWN((I7)/20,1)+ROUNDDOWN((I8)/15,1)+ROUNDDOWN((H7)/6,1)+ROUNDDOWN((G9)/6,1)+ROUNDDOWN((E9)/5,1)+ROUNDDOWN(D9/3,1),
IF(U7="H",ROUNDDOWN((J7+K7)/30,1)+ROUNDDOWN((K8)/25,1)+ROUNDDOWN((J8)/20,1)+ROUNDDOWN((I7)/20,1)+ROUNDDOWN((I8)/15,1)+ROUNDDOWN((H7)/20,1)+ROUNDDOWN((G9)/6,1)+ROUNDDOWN((E9)/5,1)+ROUNDDOWN(D9/3,1))))))))),0))</f>
        <v>0</v>
      </c>
      <c r="X7" s="507">
        <f>P7+R7+S7+S8+W7-T7</f>
        <v>1</v>
      </c>
      <c r="Y7" s="507">
        <f>IF(U7="判定不能","年齢別配置基準エラー",
IF(OR(U7="A",U7="C",U7="E",U7="G"),
ROUND(ROUNDDOWN((_5歳児①4+_5歳児②4+_4歳児①4)/25,1)+ROUNDDOWN((_4歳児②4)/20,1)+ROUNDDOWN((_3歳児①4+_3歳児②4)/15,1)+ROUNDDOWN((満3歳児①4)/6,1)+ROUNDDOWN((_2歳児③4)/6,1)+ROUNDDOWN((_1歳児③4)/5,1)+ROUNDDOWN((_0歳児③4)/3,1),0)+P7+R7+S7+S8-T7,
ROUND(ROUNDDOWN((_5歳児①4+_5歳児②4+_4歳児①4)/25,1)+ROUNDDOWN((_4歳児②4)/20,1)+ROUNDDOWN((_3歳児①4+_3歳児②4)/15,1)+ROUNDDOWN((満3歳児①4)/15,1)+ROUNDDOWN((_2歳児③4)/6,1)+ROUNDDOWN((_1歳児③4)/5,1)+ROUNDDOWN((_0歳児③4)/3,1),0)+P7+R7+S7+S8-T7))</f>
        <v>1</v>
      </c>
      <c r="Z7" s="160">
        <f>IFERROR(ROUND((M7/(M7+M8))*AA7,1),0)</f>
        <v>0</v>
      </c>
      <c r="AA7" s="660">
        <f>'(R6)年齢別配置基準'!C14</f>
        <v>0</v>
      </c>
      <c r="AB7" s="604"/>
      <c r="AC7" s="569"/>
      <c r="AD7" s="357">
        <f>IFERROR(ROUND(AE7*(M7/N7),1),0)</f>
        <v>0</v>
      </c>
      <c r="AE7" s="619">
        <f>IF(AC7="専任",0,1)</f>
        <v>1</v>
      </c>
      <c r="AF7" s="507">
        <f>X7+AA7+AB7+AE7</f>
        <v>2</v>
      </c>
      <c r="AG7" s="621"/>
      <c r="AH7" s="621"/>
      <c r="AI7" s="503">
        <f>(ROUNDDOWN(($E9-$F9)/5,1)+ROUNDDOWN($F9/4.6,1))-ROUNDDOWN($E9/5,1)</f>
        <v>0</v>
      </c>
      <c r="AJ7" s="503">
        <f>SUM('様式１－１（標準時間対応）'!BA7:BA8)</f>
        <v>0</v>
      </c>
      <c r="AK7" s="503">
        <f>IF(OR(AND('様式１－１（標準時間対応）'!J7&gt;0, '様式１－１（標準時間対応）'!R7&gt;0), '様式１－１（標準時間対応）'!BC7&gt;=ROUND((C8+C9)*0.3,0)),1,0)</f>
        <v>1</v>
      </c>
      <c r="AL7" s="549">
        <f>1-P7</f>
        <v>0</v>
      </c>
      <c r="AM7" s="526">
        <f>SUM(AF7:AL9)</f>
        <v>3</v>
      </c>
      <c r="AN7" s="215"/>
      <c r="AP7" s="196"/>
      <c r="AQ7" s="538">
        <f>'様式２（専従の常勤）'!G58</f>
        <v>0</v>
      </c>
      <c r="AR7" s="539">
        <f>COUNTIFS('様式３（非専従の常勤＋非常勤）'!$N$8:$N$37,"&gt;=1")+'様式２（専従の常勤）'!G70</f>
        <v>0</v>
      </c>
      <c r="AS7" s="552">
        <f>'様式３（非専従の常勤＋非常勤）'!$O$41</f>
        <v>0</v>
      </c>
      <c r="AT7" s="543"/>
      <c r="AU7" s="546">
        <f>COUNTIFS('様式３（非専従の常勤＋非常勤）'!$N$50:$N$54,"&gt;=1")</f>
        <v>0</v>
      </c>
      <c r="AV7" s="731">
        <f>ROUNDDOWN('様式３（非専従の常勤＋非常勤）'!$N$57,1)</f>
        <v>0</v>
      </c>
      <c r="AW7" s="507">
        <f>AQ7+AS7+IF((AT7+AV7)&gt;=AA7,AA7,(AT7+AV7))</f>
        <v>0</v>
      </c>
      <c r="AX7" s="507">
        <f>AW7-AF7</f>
        <v>-2</v>
      </c>
      <c r="AY7" s="507">
        <f>AW7-(Y7+AA7+AB7+AE7)</f>
        <v>-2</v>
      </c>
      <c r="BA7" s="509"/>
      <c r="BB7" s="531" t="str">
        <f>IF(BA7&gt;=0.2,AW7-AF7-BA7,"")</f>
        <v/>
      </c>
      <c r="BF7" s="498" t="s">
        <v>11</v>
      </c>
      <c r="BG7" s="324" t="s">
        <v>72</v>
      </c>
      <c r="BH7" s="208">
        <f>S7+V7+Z7+AD7+AB7</f>
        <v>0</v>
      </c>
      <c r="BI7" s="325">
        <f>ROUND(BH7/(BH7+BH8),2)</f>
        <v>0</v>
      </c>
      <c r="BK7" s="498" t="s">
        <v>11</v>
      </c>
      <c r="BL7" s="324" t="s">
        <v>72</v>
      </c>
      <c r="BM7" s="208">
        <f>S7+V7</f>
        <v>0</v>
      </c>
      <c r="BN7" s="325">
        <f>ROUND(BM7/(BM7+BM8),2)</f>
        <v>0</v>
      </c>
    </row>
    <row r="8" spans="1:66" ht="27" customHeight="1">
      <c r="A8" s="576"/>
      <c r="B8" s="72" t="s">
        <v>73</v>
      </c>
      <c r="C8" s="256"/>
      <c r="D8" s="73"/>
      <c r="E8" s="74"/>
      <c r="F8" s="74"/>
      <c r="G8" s="74"/>
      <c r="H8" s="162"/>
      <c r="I8" s="161"/>
      <c r="J8" s="161"/>
      <c r="K8" s="161"/>
      <c r="L8" s="349"/>
      <c r="M8" s="56">
        <f>SUM(I8:K8)</f>
        <v>0</v>
      </c>
      <c r="N8" s="644"/>
      <c r="O8" s="581">
        <f>IF(C8+C9&lt;=90,1,0)</f>
        <v>1</v>
      </c>
      <c r="P8" s="589"/>
      <c r="Q8" s="585">
        <f>R7</f>
        <v>0</v>
      </c>
      <c r="R8" s="589"/>
      <c r="S8" s="587">
        <f>IF(M8+M9&gt;0,1,0)</f>
        <v>0</v>
      </c>
      <c r="T8" s="662"/>
      <c r="U8" s="573"/>
      <c r="V8" s="561">
        <f>W7-V7</f>
        <v>0</v>
      </c>
      <c r="W8" s="600"/>
      <c r="X8" s="508"/>
      <c r="Y8" s="508"/>
      <c r="Z8" s="409">
        <f>AA7-Z7</f>
        <v>0</v>
      </c>
      <c r="AA8" s="609"/>
      <c r="AB8" s="605"/>
      <c r="AC8" s="570"/>
      <c r="AD8" s="563">
        <f>IFERROR(ROUND(AE7*((M8+M9)/N7),1),0)</f>
        <v>0</v>
      </c>
      <c r="AE8" s="616"/>
      <c r="AF8" s="508"/>
      <c r="AG8" s="622"/>
      <c r="AH8" s="622"/>
      <c r="AI8" s="504"/>
      <c r="AJ8" s="504"/>
      <c r="AK8" s="504"/>
      <c r="AL8" s="550"/>
      <c r="AM8" s="527"/>
      <c r="AN8" s="215"/>
      <c r="AP8" s="196"/>
      <c r="AQ8" s="517"/>
      <c r="AR8" s="540" t="e">
        <v>#VALUE!</v>
      </c>
      <c r="AS8" s="553"/>
      <c r="AT8" s="544"/>
      <c r="AU8" s="547" t="e">
        <v>#VALUE!</v>
      </c>
      <c r="AV8" s="732"/>
      <c r="AW8" s="508"/>
      <c r="AX8" s="508"/>
      <c r="AY8" s="508"/>
      <c r="BA8" s="510"/>
      <c r="BB8" s="532"/>
      <c r="BD8" s="1">
        <v>0</v>
      </c>
      <c r="BE8" s="1">
        <v>1</v>
      </c>
      <c r="BF8" s="499"/>
      <c r="BG8" s="501" t="s">
        <v>154</v>
      </c>
      <c r="BH8" s="502">
        <f>O8+Q8+V8+Z8+AD8+AI7+AJ7+AK7+AL7+S8</f>
        <v>2</v>
      </c>
      <c r="BI8" s="506">
        <f>ROUND(BH8/(BH7+BH8),2)</f>
        <v>1</v>
      </c>
      <c r="BK8" s="499"/>
      <c r="BL8" s="501" t="s">
        <v>154</v>
      </c>
      <c r="BM8" s="502">
        <f>O8+Q8+V8+S8</f>
        <v>1</v>
      </c>
      <c r="BN8" s="506">
        <f>ROUND(BM8/(BM7+BM8),2)</f>
        <v>1</v>
      </c>
    </row>
    <row r="9" spans="1:66" ht="27" customHeight="1">
      <c r="A9" s="577"/>
      <c r="B9" s="72" t="s">
        <v>74</v>
      </c>
      <c r="C9" s="256"/>
      <c r="D9" s="60"/>
      <c r="E9" s="251"/>
      <c r="F9" s="161"/>
      <c r="G9" s="55"/>
      <c r="H9" s="74"/>
      <c r="I9" s="74"/>
      <c r="J9" s="74"/>
      <c r="K9" s="74"/>
      <c r="L9" s="349"/>
      <c r="M9" s="56">
        <f>SUM(D9:E9,G9)</f>
        <v>0</v>
      </c>
      <c r="N9" s="645"/>
      <c r="O9" s="582"/>
      <c r="P9" s="590"/>
      <c r="Q9" s="586"/>
      <c r="R9" s="590"/>
      <c r="S9" s="588"/>
      <c r="T9" s="663"/>
      <c r="U9" s="574"/>
      <c r="V9" s="562"/>
      <c r="W9" s="679"/>
      <c r="X9" s="512"/>
      <c r="Y9" s="512"/>
      <c r="Z9" s="410"/>
      <c r="AA9" s="610"/>
      <c r="AB9" s="606"/>
      <c r="AC9" s="571"/>
      <c r="AD9" s="564"/>
      <c r="AE9" s="617"/>
      <c r="AF9" s="512"/>
      <c r="AG9" s="623"/>
      <c r="AH9" s="623"/>
      <c r="AI9" s="529"/>
      <c r="AJ9" s="529"/>
      <c r="AK9" s="529"/>
      <c r="AL9" s="551"/>
      <c r="AM9" s="542"/>
      <c r="AN9" s="215"/>
      <c r="AP9" s="196"/>
      <c r="AQ9" s="518"/>
      <c r="AR9" s="541" t="e">
        <v>#VALUE!</v>
      </c>
      <c r="AS9" s="554"/>
      <c r="AT9" s="545"/>
      <c r="AU9" s="548" t="e">
        <v>#VALUE!</v>
      </c>
      <c r="AV9" s="733"/>
      <c r="AW9" s="512"/>
      <c r="AX9" s="512"/>
      <c r="AY9" s="512"/>
      <c r="BA9" s="511"/>
      <c r="BB9" s="533"/>
      <c r="BF9" s="500"/>
      <c r="BG9" s="501"/>
      <c r="BH9" s="502"/>
      <c r="BI9" s="506"/>
      <c r="BK9" s="500"/>
      <c r="BL9" s="501"/>
      <c r="BM9" s="502"/>
      <c r="BN9" s="506"/>
    </row>
    <row r="10" spans="1:66" ht="27" customHeight="1">
      <c r="A10" s="575" t="s">
        <v>2</v>
      </c>
      <c r="B10" s="75" t="s">
        <v>72</v>
      </c>
      <c r="C10" s="257">
        <f>$C7</f>
        <v>0</v>
      </c>
      <c r="D10" s="74"/>
      <c r="E10" s="74"/>
      <c r="F10" s="74"/>
      <c r="G10" s="74"/>
      <c r="H10" s="55"/>
      <c r="I10" s="161"/>
      <c r="J10" s="161"/>
      <c r="K10" s="161"/>
      <c r="L10" s="349"/>
      <c r="M10" s="56">
        <f>SUM(H10:K10)</f>
        <v>0</v>
      </c>
      <c r="N10" s="578">
        <f>SUM(M10:M12)</f>
        <v>0</v>
      </c>
      <c r="O10" s="155"/>
      <c r="P10" s="597">
        <f>O11</f>
        <v>1</v>
      </c>
      <c r="Q10" s="154"/>
      <c r="R10" s="597">
        <f>IF('様式１－１（標準時間対応）'!BC9&gt;0,1,0)</f>
        <v>0</v>
      </c>
      <c r="S10" s="412">
        <f>IF($M10&gt;0,1,0)</f>
        <v>0</v>
      </c>
      <c r="T10" s="661"/>
      <c r="U10" s="572" t="str">
        <f>'(R6)年齢別配置基準'!I15</f>
        <v>H</v>
      </c>
      <c r="V10" s="420">
        <f>IF(U10="判定不能","年齢別配置基準エラー",
ROUND(
IF(U10="A",ROUNDDOWN((J10+K10)/25,1)+ROUNDDOWN((I10)/15,1)+ROUNDDOWN((H10)/6,1),
IF(U10="B",ROUNDDOWN((J10+K10)/25,1)+ROUNDDOWN((I10)/15,1)+ROUNDDOWN((H10)/15,1),
IF(U10="C",ROUNDDOWN((J10+K10)/25,1)+ROUNDDOWN((I10)/20,1)+ROUNDDOWN((H10)/6,1),
IF(U10="D",ROUNDDOWN((J10+K10)/25,1)+ROUNDDOWN((I10)/20,1)+ROUNDDOWN((H10)/20,1),
IF(U10="E",ROUNDDOWN((J10+K10)/30,1)+ROUNDDOWN((I10)/15,1)+ROUNDDOWN((H10)/6,1),
IF(U10="F",ROUNDDOWN((J10+K10)/30,1)+ROUNDDOWN((I10)/15,1)+ROUNDDOWN((H10)/15,1),
IF(U10="G",ROUNDDOWN((J10+K10)/30,1)+ROUNDDOWN((I10)/20,1)+ROUNDDOWN((H10)/6,1),
IF(U10="H",ROUNDDOWN((J10+K10)/30,1)+ROUNDDOWN((I10)/20,1)+ROUNDDOWN((H10)/20,1))))))))),0))</f>
        <v>0</v>
      </c>
      <c r="W10" s="599">
        <f t="shared" ref="W10" si="0">IF(U10="判定不能","年齢別配置基準エラー",
ROUND(IF(U10="A",ROUNDDOWN((J10+K10+K11)/25,1)+ROUNDDOWN((J11)/20,1)+ROUNDDOWN((I10+I11)/15,1)+ROUNDDOWN((H10)/6,1)+ROUNDDOWN((G12)/6,1)+ROUNDDOWN((E12)/5,1)+ROUNDDOWN(D12/3,1),
IF(U10="B",ROUNDDOWN((J10+K10+K11)/25,1)+ROUNDDOWN((J11)/20,1)+ROUNDDOWN((I10+I11)/15,1)+ROUNDDOWN((H10)/15,1)+ROUNDDOWN((G12)/6,1)+ROUNDDOWN((E12)/5,1)+ROUNDDOWN(D12/3,1),
IF(U10="C",ROUNDDOWN((J10+K10+K11)/25,1)+ROUNDDOWN((J11)/20,1)+ROUNDDOWN((I10)/20,1)+ROUNDDOWN((I11)/15,1)+ROUNDDOWN((H10)/6,1)+ROUNDDOWN((G12)/6,1)+ROUNDDOWN((E12)/5,1)+ROUNDDOWN(D12/3,1),
IF(U10="D",ROUNDDOWN((J10+K10+K11)/25,1)+ROUNDDOWN((J11)/20,1)+ROUNDDOWN((I10)/20,1)+ROUNDDOWN((I11)/15,1)+ROUNDDOWN((H10)/20,1)+ROUNDDOWN((G12)/6,1)+ROUNDDOWN((E12)/5,1)+ROUNDDOWN(D12/3,1),
IF(U10="E",ROUNDDOWN((J10+K10)/30,1)+ROUNDDOWN((K11)/25,1)+ROUNDDOWN((J11)/20,1)+ROUNDDOWN((I10+I11)/15,1)+ROUNDDOWN((H10)/6,1)+ROUNDDOWN((G12)/6,1)+ROUNDDOWN((E12)/5,1)+ROUNDDOWN(D12/3,1),
IF(U10="F",ROUNDDOWN((J10+K10)/30,1)+ROUNDDOWN((K11)/25,1)+ROUNDDOWN((J11)/20,1)+ROUNDDOWN((I10+I11)/15,1)+ROUNDDOWN((H10)/15,1)+ROUNDDOWN((G12)/6,1)+ROUNDDOWN((E12)/5,1)+ROUNDDOWN(D12/3,1),
IF(U10="G",ROUNDDOWN((J10+K10)/30,1)+ROUNDDOWN((K11)/25,1)+ROUNDDOWN((J11)/20,1)+ROUNDDOWN((I10)/20,1)+ROUNDDOWN((I11)/15,1)+ROUNDDOWN((H10)/6,1)+ROUNDDOWN((G12)/6,1)+ROUNDDOWN((E12)/5,1)+ROUNDDOWN(D12/3,1),
IF(U10="H",ROUNDDOWN((J10+K10)/30,1)+ROUNDDOWN((K11)/25,1)+ROUNDDOWN((J11)/20,1)+ROUNDDOWN((I10)/20,1)+ROUNDDOWN((I11)/15,1)+ROUNDDOWN((H10)/20,1)+ROUNDDOWN((G12)/6,1)+ROUNDDOWN((E12)/5,1)+ROUNDDOWN(D12/3,1))))))))),0))</f>
        <v>0</v>
      </c>
      <c r="X10" s="507">
        <f>P10+R10+S10+S11+W10-T10</f>
        <v>1</v>
      </c>
      <c r="Y10" s="507">
        <f>IF(U10="判定不能","年齢別配置基準エラー",
IF(OR(U10="A",U10="C",U10="E",U10="G"),
ROUND(ROUNDDOWN((_5歳児①5+_5歳児②5+_4歳児①5)/25,1)+ROUNDDOWN((_4歳児②5)/20,1)+ROUNDDOWN((_3歳児①5+_3歳児②5)/15,1)+ROUNDDOWN((満3歳児①5)/6,1)+ROUNDDOWN((_2歳児③5)/6,1)+ROUNDDOWN((_1歳児③5)/5,1)+ROUNDDOWN((_0歳児③5)/3,1),0)+P10+R10+S10+S11-T10,
ROUND(ROUNDDOWN((_5歳児①5+_5歳児②5+_4歳児①5)/25,1)+ROUNDDOWN((_4歳児②5)/20,1)+ROUNDDOWN((_3歳児①5+_3歳児②5)/15,1)+ROUNDDOWN((満3歳児①5)/15,1)+ROUNDDOWN((_2歳児③5)/6,1)+ROUNDDOWN((_1歳児③5)/5,1)+ROUNDDOWN((_0歳児③5)/3,1),0)+P10+R10+S10+S11-T10))</f>
        <v>1</v>
      </c>
      <c r="Z10" s="160">
        <f>IFERROR(ROUND((M10/(M10+M11))*AA10,1),0)</f>
        <v>0</v>
      </c>
      <c r="AA10" s="660">
        <f>'(R6)年齢別配置基準'!C15</f>
        <v>0</v>
      </c>
      <c r="AB10" s="604"/>
      <c r="AC10" s="569"/>
      <c r="AD10" s="357">
        <f>IFERROR(ROUND(AE10*(M10/N10),1),0)</f>
        <v>0</v>
      </c>
      <c r="AE10" s="619">
        <f>IF(AC10="専任",0,1)</f>
        <v>1</v>
      </c>
      <c r="AF10" s="507">
        <f t="shared" ref="AF10" si="1">X10+AA10+AB10+AE10</f>
        <v>2</v>
      </c>
      <c r="AG10" s="535"/>
      <c r="AH10" s="621"/>
      <c r="AI10" s="503">
        <f>$AI$7</f>
        <v>0</v>
      </c>
      <c r="AJ10" s="503">
        <f>SUM('様式１－１（標準時間対応）'!BA9:BA10)</f>
        <v>0</v>
      </c>
      <c r="AK10" s="503">
        <f>IF(OR(AND('様式１－１（標準時間対応）'!J9&gt;0, '様式１－１（標準時間対応）'!R9&gt;0), '様式１－１（標準時間対応）'!BC9&gt;=ROUND((C11+C12)*0.3,0)),1,0)</f>
        <v>1</v>
      </c>
      <c r="AL10" s="549">
        <f>1-P10</f>
        <v>0</v>
      </c>
      <c r="AM10" s="526">
        <f>SUM(AF10:AL12)</f>
        <v>3</v>
      </c>
      <c r="AN10" s="215"/>
      <c r="AP10" s="197"/>
      <c r="AQ10" s="538">
        <f>'様式２（専従の常勤）'!H58</f>
        <v>0</v>
      </c>
      <c r="AR10" s="539">
        <f>COUNTIFS('様式３（非専従の常勤＋非常勤）'!$P$8:$P$37,"&gt;=1")+'様式２（専従の常勤）'!H70</f>
        <v>0</v>
      </c>
      <c r="AS10" s="552">
        <f>'様式３（非専従の常勤＋非常勤）'!$Q$41</f>
        <v>0</v>
      </c>
      <c r="AT10" s="543"/>
      <c r="AU10" s="546">
        <f>COUNTIFS('様式３（非専従の常勤＋非常勤）'!$P$50:$P$54,"&gt;=1")</f>
        <v>0</v>
      </c>
      <c r="AV10" s="731">
        <f>ROUNDDOWN('様式３（非専従の常勤＋非常勤）'!$P$57,1)</f>
        <v>0</v>
      </c>
      <c r="AW10" s="507">
        <f>AQ10+AS10+IF((AT10+AV10)&gt;=AA10,AA10,(AT10+AV10))</f>
        <v>0</v>
      </c>
      <c r="AX10" s="507">
        <f t="shared" ref="AX10" si="2">AW10-AF10</f>
        <v>-2</v>
      </c>
      <c r="AY10" s="507">
        <f t="shared" ref="AY10" si="3">AW10-(Y10+AA10+AB10+AE10)</f>
        <v>-2</v>
      </c>
      <c r="BA10" s="509"/>
      <c r="BB10" s="531" t="str">
        <f>IF(BA10&gt;=0.2,AW10-AF10-BA10,"")</f>
        <v/>
      </c>
      <c r="BF10" s="498" t="s">
        <v>2</v>
      </c>
      <c r="BG10" s="324" t="s">
        <v>72</v>
      </c>
      <c r="BH10" s="208">
        <f>S10+V10+Z10+AD10+AB10</f>
        <v>0</v>
      </c>
      <c r="BI10" s="325">
        <f>ROUND(BH10/(BH10+BH11),2)</f>
        <v>0</v>
      </c>
      <c r="BK10" s="498" t="s">
        <v>2</v>
      </c>
      <c r="BL10" s="324" t="s">
        <v>72</v>
      </c>
      <c r="BM10" s="208">
        <f>S10+V10</f>
        <v>0</v>
      </c>
      <c r="BN10" s="325">
        <f>ROUND(BM10/(BM10+BM11),2)</f>
        <v>0</v>
      </c>
    </row>
    <row r="11" spans="1:66" ht="27" customHeight="1">
      <c r="A11" s="576"/>
      <c r="B11" s="75" t="s">
        <v>73</v>
      </c>
      <c r="C11" s="257">
        <f t="shared" ref="C11:C12" si="4">$C8</f>
        <v>0</v>
      </c>
      <c r="D11" s="74"/>
      <c r="E11" s="74"/>
      <c r="F11" s="74"/>
      <c r="G11" s="74"/>
      <c r="H11" s="74"/>
      <c r="I11" s="161"/>
      <c r="J11" s="161"/>
      <c r="K11" s="161"/>
      <c r="L11" s="349"/>
      <c r="M11" s="56">
        <f>SUM(I11:K11)</f>
        <v>0</v>
      </c>
      <c r="N11" s="579"/>
      <c r="O11" s="581">
        <f>IF(C11+C12&lt;=90,1,0)</f>
        <v>1</v>
      </c>
      <c r="P11" s="589"/>
      <c r="Q11" s="585">
        <f>R10</f>
        <v>0</v>
      </c>
      <c r="R11" s="589"/>
      <c r="S11" s="587">
        <f>IF(M11+M12&gt;0,1,0)</f>
        <v>0</v>
      </c>
      <c r="T11" s="662"/>
      <c r="U11" s="573"/>
      <c r="V11" s="561">
        <f>W10-V10</f>
        <v>0</v>
      </c>
      <c r="W11" s="600"/>
      <c r="X11" s="508"/>
      <c r="Y11" s="508"/>
      <c r="Z11" s="409">
        <f>AA10-Z10</f>
        <v>0</v>
      </c>
      <c r="AA11" s="609"/>
      <c r="AB11" s="605"/>
      <c r="AC11" s="570"/>
      <c r="AD11" s="563">
        <f>IFERROR(ROUND(AE10*((M11+M12)/N10),1),0)</f>
        <v>0</v>
      </c>
      <c r="AE11" s="616"/>
      <c r="AF11" s="508"/>
      <c r="AG11" s="536"/>
      <c r="AH11" s="622"/>
      <c r="AI11" s="504"/>
      <c r="AJ11" s="504"/>
      <c r="AK11" s="504"/>
      <c r="AL11" s="550"/>
      <c r="AM11" s="527"/>
      <c r="AN11" s="215"/>
      <c r="AP11" s="197"/>
      <c r="AQ11" s="517"/>
      <c r="AR11" s="540" t="e">
        <v>#VALUE!</v>
      </c>
      <c r="AS11" s="553"/>
      <c r="AT11" s="544"/>
      <c r="AU11" s="547" t="e">
        <v>#VALUE!</v>
      </c>
      <c r="AV11" s="732"/>
      <c r="AW11" s="508"/>
      <c r="AX11" s="508"/>
      <c r="AY11" s="508"/>
      <c r="BA11" s="510"/>
      <c r="BB11" s="532"/>
      <c r="BF11" s="499"/>
      <c r="BG11" s="501" t="s">
        <v>154</v>
      </c>
      <c r="BH11" s="502">
        <f>O11+Q11+V11+Z11+AD11+AI10+AJ10+AK10+AL10+S11</f>
        <v>2</v>
      </c>
      <c r="BI11" s="506">
        <f>ROUND(BH11/(BH10+BH11),2)</f>
        <v>1</v>
      </c>
      <c r="BK11" s="499"/>
      <c r="BL11" s="501" t="s">
        <v>154</v>
      </c>
      <c r="BM11" s="502">
        <f>O11+Q11+V11+S11</f>
        <v>1</v>
      </c>
      <c r="BN11" s="506">
        <f>ROUND(BM11/(BM10+BM11),2)</f>
        <v>1</v>
      </c>
    </row>
    <row r="12" spans="1:66" ht="27" customHeight="1">
      <c r="A12" s="577"/>
      <c r="B12" s="75" t="s">
        <v>74</v>
      </c>
      <c r="C12" s="257">
        <f t="shared" si="4"/>
        <v>0</v>
      </c>
      <c r="D12" s="55"/>
      <c r="E12" s="55"/>
      <c r="F12" s="76"/>
      <c r="G12" s="55"/>
      <c r="H12" s="74"/>
      <c r="I12" s="74"/>
      <c r="J12" s="74"/>
      <c r="K12" s="74"/>
      <c r="L12" s="349"/>
      <c r="M12" s="56">
        <f>SUM(D12:E12,G12)</f>
        <v>0</v>
      </c>
      <c r="N12" s="580"/>
      <c r="O12" s="582"/>
      <c r="P12" s="590"/>
      <c r="Q12" s="586"/>
      <c r="R12" s="590"/>
      <c r="S12" s="588"/>
      <c r="T12" s="663"/>
      <c r="U12" s="574"/>
      <c r="V12" s="562"/>
      <c r="W12" s="679"/>
      <c r="X12" s="512"/>
      <c r="Y12" s="512"/>
      <c r="Z12" s="410"/>
      <c r="AA12" s="610"/>
      <c r="AB12" s="606"/>
      <c r="AC12" s="571"/>
      <c r="AD12" s="564"/>
      <c r="AE12" s="617"/>
      <c r="AF12" s="512"/>
      <c r="AG12" s="537"/>
      <c r="AH12" s="623"/>
      <c r="AI12" s="529"/>
      <c r="AJ12" s="529"/>
      <c r="AK12" s="529"/>
      <c r="AL12" s="551"/>
      <c r="AM12" s="542"/>
      <c r="AN12" s="215"/>
      <c r="AP12" s="197"/>
      <c r="AQ12" s="518"/>
      <c r="AR12" s="541" t="e">
        <v>#VALUE!</v>
      </c>
      <c r="AS12" s="554"/>
      <c r="AT12" s="545"/>
      <c r="AU12" s="548" t="e">
        <v>#VALUE!</v>
      </c>
      <c r="AV12" s="733"/>
      <c r="AW12" s="512"/>
      <c r="AX12" s="512"/>
      <c r="AY12" s="512"/>
      <c r="BA12" s="511"/>
      <c r="BB12" s="533"/>
      <c r="BF12" s="500"/>
      <c r="BG12" s="501"/>
      <c r="BH12" s="502"/>
      <c r="BI12" s="506"/>
      <c r="BK12" s="500"/>
      <c r="BL12" s="501"/>
      <c r="BM12" s="502"/>
      <c r="BN12" s="506"/>
    </row>
    <row r="13" spans="1:66" ht="27" customHeight="1">
      <c r="A13" s="575" t="s">
        <v>3</v>
      </c>
      <c r="B13" s="75" t="s">
        <v>72</v>
      </c>
      <c r="C13" s="257">
        <f>$C10</f>
        <v>0</v>
      </c>
      <c r="D13" s="74"/>
      <c r="E13" s="74"/>
      <c r="F13" s="74"/>
      <c r="G13" s="74"/>
      <c r="H13" s="55"/>
      <c r="I13" s="161"/>
      <c r="J13" s="161"/>
      <c r="K13" s="161"/>
      <c r="L13" s="349"/>
      <c r="M13" s="56">
        <f>SUM(H13:K13)</f>
        <v>0</v>
      </c>
      <c r="N13" s="578">
        <f>SUM(M13:M15)</f>
        <v>0</v>
      </c>
      <c r="O13" s="155"/>
      <c r="P13" s="597">
        <f>O14</f>
        <v>1</v>
      </c>
      <c r="Q13" s="154"/>
      <c r="R13" s="597">
        <f>IF('様式１－１（標準時間対応）'!BC11&gt;0,1,0)</f>
        <v>0</v>
      </c>
      <c r="S13" s="412">
        <f>IF($M13&gt;0,1,0)</f>
        <v>0</v>
      </c>
      <c r="T13" s="661"/>
      <c r="U13" s="572" t="str">
        <f>'(R6)年齢別配置基準'!I16</f>
        <v>H</v>
      </c>
      <c r="V13" s="420">
        <f>IF(U13="判定不能","年齢別配置基準エラー",
ROUND(
IF(U13="A",ROUNDDOWN((J13+K13)/25,1)+ROUNDDOWN((I13)/15,1)+ROUNDDOWN((H13)/6,1),
IF(U13="B",ROUNDDOWN((J13+K13)/25,1)+ROUNDDOWN((I13)/15,1)+ROUNDDOWN((H13)/15,1),
IF(U13="C",ROUNDDOWN((J13+K13)/25,1)+ROUNDDOWN((I13)/20,1)+ROUNDDOWN((H13)/6,1),
IF(U13="D",ROUNDDOWN((J13+K13)/25,1)+ROUNDDOWN((I13)/20,1)+ROUNDDOWN((H13)/20,1),
IF(U13="E",ROUNDDOWN((J13+K13)/30,1)+ROUNDDOWN((I13)/15,1)+ROUNDDOWN((H13)/6,1),
IF(U13="F",ROUNDDOWN((J13+K13)/30,1)+ROUNDDOWN((I13)/15,1)+ROUNDDOWN((H13)/15,1),
IF(U13="G",ROUNDDOWN((J13+K13)/30,1)+ROUNDDOWN((I13)/20,1)+ROUNDDOWN((H13)/6,1),
IF(U13="H",ROUNDDOWN((J13+K13)/30,1)+ROUNDDOWN((I13)/20,1)+ROUNDDOWN((H13)/20,1))))))))),0))</f>
        <v>0</v>
      </c>
      <c r="W13" s="599">
        <f t="shared" ref="W13" si="5">IF(U13="判定不能","年齢別配置基準エラー",
ROUND(IF(U13="A",ROUNDDOWN((J13+K13+K14)/25,1)+ROUNDDOWN((J14)/20,1)+ROUNDDOWN((I13+I14)/15,1)+ROUNDDOWN((H13)/6,1)+ROUNDDOWN((G15)/6,1)+ROUNDDOWN((E15)/5,1)+ROUNDDOWN(D15/3,1),
IF(U13="B",ROUNDDOWN((J13+K13+K14)/25,1)+ROUNDDOWN((J14)/20,1)+ROUNDDOWN((I13+I14)/15,1)+ROUNDDOWN((H13)/15,1)+ROUNDDOWN((G15)/6,1)+ROUNDDOWN((E15)/5,1)+ROUNDDOWN(D15/3,1),
IF(U13="C",ROUNDDOWN((J13+K13+K14)/25,1)+ROUNDDOWN((J14)/20,1)+ROUNDDOWN((I13)/20,1)+ROUNDDOWN((I14)/15,1)+ROUNDDOWN((H13)/6,1)+ROUNDDOWN((G15)/6,1)+ROUNDDOWN((E15)/5,1)+ROUNDDOWN(D15/3,1),
IF(U13="D",ROUNDDOWN((J13+K13+K14)/25,1)+ROUNDDOWN((J14)/20,1)+ROUNDDOWN((I13)/20,1)+ROUNDDOWN((I14)/15,1)+ROUNDDOWN((H13)/20,1)+ROUNDDOWN((G15)/6,1)+ROUNDDOWN((E15)/5,1)+ROUNDDOWN(D15/3,1),
IF(U13="E",ROUNDDOWN((J13+K13)/30,1)+ROUNDDOWN((K14)/25,1)+ROUNDDOWN((J14)/20,1)+ROUNDDOWN((I13+I14)/15,1)+ROUNDDOWN((H13)/6,1)+ROUNDDOWN((G15)/6,1)+ROUNDDOWN((E15)/5,1)+ROUNDDOWN(D15/3,1),
IF(U13="F",ROUNDDOWN((J13+K13)/30,1)+ROUNDDOWN((K14)/25,1)+ROUNDDOWN((J14)/20,1)+ROUNDDOWN((I13+I14)/15,1)+ROUNDDOWN((H13)/15,1)+ROUNDDOWN((G15)/6,1)+ROUNDDOWN((E15)/5,1)+ROUNDDOWN(D15/3,1),
IF(U13="G",ROUNDDOWN((J13+K13)/30,1)+ROUNDDOWN((K14)/25,1)+ROUNDDOWN((J14)/20,1)+ROUNDDOWN((I13)/20,1)+ROUNDDOWN((I14)/15,1)+ROUNDDOWN((H13)/6,1)+ROUNDDOWN((G15)/6,1)+ROUNDDOWN((E15)/5,1)+ROUNDDOWN(D15/3,1),
IF(U13="H",ROUNDDOWN((J13+K13)/30,1)+ROUNDDOWN((K14)/25,1)+ROUNDDOWN((J14)/20,1)+ROUNDDOWN((I13)/20,1)+ROUNDDOWN((I14)/15,1)+ROUNDDOWN((H13)/20,1)+ROUNDDOWN((G15)/6,1)+ROUNDDOWN((E15)/5,1)+ROUNDDOWN(D15/3,1))))))))),0))</f>
        <v>0</v>
      </c>
      <c r="X13" s="507">
        <f t="shared" ref="X13" si="6">P13+R13+S13+S14+W13-T13</f>
        <v>1</v>
      </c>
      <c r="Y13" s="507">
        <f>IF(U13="判定不能","年齢別配置基準エラー",
IF(OR(U13="A",U13="C",U13="E",U13="G"),
ROUND(ROUNDDOWN((_5歳児①6+_5歳児②6+_4歳児①6)/25,1)+ROUNDDOWN((_4歳児②6)/20,1)+ROUNDDOWN((_3歳児①6+_3歳児②6)/15,1)+ROUNDDOWN((満3歳児①6)/6,1)+ROUNDDOWN((_2歳児③6)/6,1)+ROUNDDOWN((_1歳児③6)/5,1)+ROUNDDOWN((_0歳児③6)/3,1),0)+P13+R13+S13+S14-T13,
ROUND(ROUNDDOWN((_5歳児①6+_5歳児②6+_4歳児①6)/25,1)+ROUNDDOWN((_4歳児②6)/20,1)+ROUNDDOWN((_3歳児①6+_3歳児②6)/15,1)+ROUNDDOWN((満3歳児①6)/15,1)+ROUNDDOWN((_2歳児③6)/6,1)+ROUNDDOWN((_1歳児③6)/5,1)+ROUNDDOWN((_0歳児③6)/3,1),0)+P13+R13+S13+S14-T13))</f>
        <v>1</v>
      </c>
      <c r="Z13" s="160">
        <f>IFERROR(ROUND((M13/(M13+M14))*AA13,1),0)</f>
        <v>0</v>
      </c>
      <c r="AA13" s="660">
        <f>'(R6)年齢別配置基準'!C16</f>
        <v>0</v>
      </c>
      <c r="AB13" s="604"/>
      <c r="AC13" s="569"/>
      <c r="AD13" s="357">
        <f>IFERROR(ROUND(AE13*(M13/N13),1),0)</f>
        <v>0</v>
      </c>
      <c r="AE13" s="619">
        <f>IF(AC13="専任",0,1)</f>
        <v>1</v>
      </c>
      <c r="AF13" s="507">
        <f>X13+AA13+AB13+AE13</f>
        <v>2</v>
      </c>
      <c r="AG13" s="535"/>
      <c r="AH13" s="621"/>
      <c r="AI13" s="503">
        <f>$AI$7</f>
        <v>0</v>
      </c>
      <c r="AJ13" s="503">
        <f>SUM('様式１－１（標準時間対応）'!BA11:BA12)</f>
        <v>0</v>
      </c>
      <c r="AK13" s="503">
        <f>IF(OR(AND('様式１－１（標準時間対応）'!J11&gt;0, '様式１－１（標準時間対応）'!R11&gt;0), '様式１－１（標準時間対応）'!BC11&gt;=ROUND((C14+C15)*0.3,0)),1,0)</f>
        <v>1</v>
      </c>
      <c r="AL13" s="549">
        <f>1-P13</f>
        <v>0</v>
      </c>
      <c r="AM13" s="526">
        <f>SUM(AF13:AL15)</f>
        <v>3</v>
      </c>
      <c r="AN13" s="215"/>
      <c r="AP13" s="197"/>
      <c r="AQ13" s="538">
        <f>'様式２（専従の常勤）'!I58</f>
        <v>0</v>
      </c>
      <c r="AR13" s="539">
        <f>COUNTIFS('様式３（非専従の常勤＋非常勤）'!$R$8:$R$37,"&gt;=1")+'様式２（専従の常勤）'!I70</f>
        <v>0</v>
      </c>
      <c r="AS13" s="552">
        <f>'様式３（非専従の常勤＋非常勤）'!$S$41</f>
        <v>0</v>
      </c>
      <c r="AT13" s="543"/>
      <c r="AU13" s="546">
        <f>COUNTIFS('様式３（非専従の常勤＋非常勤）'!$R$50:$R$54,"&gt;=1")</f>
        <v>0</v>
      </c>
      <c r="AV13" s="555">
        <f>ROUNDDOWN('様式３（非専従の常勤＋非常勤）'!$R$57,1)</f>
        <v>0</v>
      </c>
      <c r="AW13" s="507">
        <f>AQ13+AS13+IF((AT13+AV13)&gt;=AA13,AA13,(AT13+AV13))</f>
        <v>0</v>
      </c>
      <c r="AX13" s="507">
        <f t="shared" ref="AX13" si="7">AW13-AF13</f>
        <v>-2</v>
      </c>
      <c r="AY13" s="507">
        <f t="shared" ref="AY13" si="8">AW13-(Y13+AA13+AB13+AE13)</f>
        <v>-2</v>
      </c>
      <c r="BA13" s="509"/>
      <c r="BB13" s="531" t="str">
        <f t="shared" ref="BB13" si="9">IF(BA13&gt;=0.2,AW13-AF13-BA13,"")</f>
        <v/>
      </c>
      <c r="BF13" s="498" t="s">
        <v>3</v>
      </c>
      <c r="BG13" s="324" t="s">
        <v>72</v>
      </c>
      <c r="BH13" s="208">
        <f>S13+V13+Z13+AD13+AB13</f>
        <v>0</v>
      </c>
      <c r="BI13" s="325">
        <f>ROUND(BH13/(BH13+BH14),2)</f>
        <v>0</v>
      </c>
      <c r="BK13" s="498" t="s">
        <v>3</v>
      </c>
      <c r="BL13" s="324" t="s">
        <v>72</v>
      </c>
      <c r="BM13" s="208">
        <f>S13+V13</f>
        <v>0</v>
      </c>
      <c r="BN13" s="325">
        <f>ROUND(BM13/(BM13+BM14),2)</f>
        <v>0</v>
      </c>
    </row>
    <row r="14" spans="1:66" ht="27" customHeight="1">
      <c r="A14" s="576"/>
      <c r="B14" s="75" t="s">
        <v>73</v>
      </c>
      <c r="C14" s="258">
        <f t="shared" ref="C14:C42" si="10">$C11</f>
        <v>0</v>
      </c>
      <c r="D14" s="74"/>
      <c r="E14" s="74"/>
      <c r="F14" s="74"/>
      <c r="G14" s="74"/>
      <c r="H14" s="74"/>
      <c r="I14" s="161"/>
      <c r="J14" s="161"/>
      <c r="K14" s="161"/>
      <c r="L14" s="349"/>
      <c r="M14" s="56">
        <f>SUM(I14:K14)</f>
        <v>0</v>
      </c>
      <c r="N14" s="579"/>
      <c r="O14" s="581">
        <f>IF(C14+C15&lt;=90,1,0)</f>
        <v>1</v>
      </c>
      <c r="P14" s="589"/>
      <c r="Q14" s="585">
        <f>R13</f>
        <v>0</v>
      </c>
      <c r="R14" s="589"/>
      <c r="S14" s="587">
        <f>IF(M14+M15&gt;0,1,0)</f>
        <v>0</v>
      </c>
      <c r="T14" s="662"/>
      <c r="U14" s="573"/>
      <c r="V14" s="561">
        <f>W13-V13</f>
        <v>0</v>
      </c>
      <c r="W14" s="600"/>
      <c r="X14" s="508"/>
      <c r="Y14" s="508"/>
      <c r="Z14" s="409">
        <f>AA13-Z13</f>
        <v>0</v>
      </c>
      <c r="AA14" s="609"/>
      <c r="AB14" s="605"/>
      <c r="AC14" s="570"/>
      <c r="AD14" s="563">
        <f>IFERROR(ROUND(AE13*((M14+M15)/N13),1),0)</f>
        <v>0</v>
      </c>
      <c r="AE14" s="616"/>
      <c r="AF14" s="508"/>
      <c r="AG14" s="536"/>
      <c r="AH14" s="622"/>
      <c r="AI14" s="504"/>
      <c r="AJ14" s="504"/>
      <c r="AK14" s="504"/>
      <c r="AL14" s="550"/>
      <c r="AM14" s="527"/>
      <c r="AN14" s="215"/>
      <c r="AP14" s="197"/>
      <c r="AQ14" s="517"/>
      <c r="AR14" s="540" t="e">
        <v>#VALUE!</v>
      </c>
      <c r="AS14" s="553"/>
      <c r="AT14" s="544"/>
      <c r="AU14" s="547" t="e">
        <v>#VALUE!</v>
      </c>
      <c r="AV14" s="556"/>
      <c r="AW14" s="508"/>
      <c r="AX14" s="508"/>
      <c r="AY14" s="508"/>
      <c r="BA14" s="510"/>
      <c r="BB14" s="532"/>
      <c r="BF14" s="499"/>
      <c r="BG14" s="501" t="s">
        <v>154</v>
      </c>
      <c r="BH14" s="502">
        <f>O14+Q14+V14+Z14+AD14+AI13+AJ13+AK13+AL13+S14</f>
        <v>2</v>
      </c>
      <c r="BI14" s="506">
        <f>ROUND(BH14/(BH13+BH14),2)</f>
        <v>1</v>
      </c>
      <c r="BK14" s="499"/>
      <c r="BL14" s="501" t="s">
        <v>154</v>
      </c>
      <c r="BM14" s="502">
        <f>O14+Q14+V14+S14</f>
        <v>1</v>
      </c>
      <c r="BN14" s="506">
        <f>ROUND(BM14/(BM13+BM14),2)</f>
        <v>1</v>
      </c>
    </row>
    <row r="15" spans="1:66" ht="27" customHeight="1">
      <c r="A15" s="577"/>
      <c r="B15" s="75" t="s">
        <v>74</v>
      </c>
      <c r="C15" s="258">
        <f t="shared" si="10"/>
        <v>0</v>
      </c>
      <c r="D15" s="55"/>
      <c r="E15" s="55"/>
      <c r="F15" s="76"/>
      <c r="G15" s="55"/>
      <c r="H15" s="74"/>
      <c r="I15" s="74"/>
      <c r="J15" s="74"/>
      <c r="K15" s="74"/>
      <c r="L15" s="349"/>
      <c r="M15" s="56">
        <f>SUM(D15:E15,G15)</f>
        <v>0</v>
      </c>
      <c r="N15" s="580"/>
      <c r="O15" s="582"/>
      <c r="P15" s="590"/>
      <c r="Q15" s="586"/>
      <c r="R15" s="590"/>
      <c r="S15" s="588"/>
      <c r="T15" s="663"/>
      <c r="U15" s="574"/>
      <c r="V15" s="562"/>
      <c r="W15" s="679"/>
      <c r="X15" s="512"/>
      <c r="Y15" s="512"/>
      <c r="Z15" s="410"/>
      <c r="AA15" s="610"/>
      <c r="AB15" s="606"/>
      <c r="AC15" s="571"/>
      <c r="AD15" s="564"/>
      <c r="AE15" s="617"/>
      <c r="AF15" s="512"/>
      <c r="AG15" s="537"/>
      <c r="AH15" s="623"/>
      <c r="AI15" s="529"/>
      <c r="AJ15" s="529"/>
      <c r="AK15" s="529"/>
      <c r="AL15" s="551"/>
      <c r="AM15" s="542"/>
      <c r="AN15" s="215"/>
      <c r="AP15" s="197"/>
      <c r="AQ15" s="518"/>
      <c r="AR15" s="541" t="e">
        <v>#VALUE!</v>
      </c>
      <c r="AS15" s="554"/>
      <c r="AT15" s="545"/>
      <c r="AU15" s="548" t="e">
        <v>#VALUE!</v>
      </c>
      <c r="AV15" s="557"/>
      <c r="AW15" s="512"/>
      <c r="AX15" s="512"/>
      <c r="AY15" s="512"/>
      <c r="BA15" s="511"/>
      <c r="BB15" s="533"/>
      <c r="BF15" s="500"/>
      <c r="BG15" s="501"/>
      <c r="BH15" s="502"/>
      <c r="BI15" s="506"/>
      <c r="BK15" s="500"/>
      <c r="BL15" s="501"/>
      <c r="BM15" s="502"/>
      <c r="BN15" s="506"/>
    </row>
    <row r="16" spans="1:66" ht="27" customHeight="1">
      <c r="A16" s="575" t="s">
        <v>4</v>
      </c>
      <c r="B16" s="75" t="s">
        <v>72</v>
      </c>
      <c r="C16" s="257">
        <f>$C13</f>
        <v>0</v>
      </c>
      <c r="D16" s="74"/>
      <c r="E16" s="74"/>
      <c r="F16" s="74"/>
      <c r="G16" s="74"/>
      <c r="H16" s="55"/>
      <c r="I16" s="161"/>
      <c r="J16" s="161"/>
      <c r="K16" s="161"/>
      <c r="L16" s="349"/>
      <c r="M16" s="56">
        <f>SUM(H16:K16)</f>
        <v>0</v>
      </c>
      <c r="N16" s="578">
        <f>SUM(M16:M18)</f>
        <v>0</v>
      </c>
      <c r="O16" s="155"/>
      <c r="P16" s="597">
        <f>O17</f>
        <v>1</v>
      </c>
      <c r="Q16" s="154"/>
      <c r="R16" s="597">
        <f>IF('様式１－１（標準時間対応）'!BC13&gt;0,1,0)</f>
        <v>0</v>
      </c>
      <c r="S16" s="412">
        <f>IF($M16&gt;0,1,0)</f>
        <v>0</v>
      </c>
      <c r="T16" s="661"/>
      <c r="U16" s="572" t="str">
        <f>'(R6)年齢別配置基準'!I17</f>
        <v>H</v>
      </c>
      <c r="V16" s="420">
        <f>IF(U16="判定不能","年齢別配置基準エラー",
ROUND(
IF(U16="A",ROUNDDOWN((J16+K16)/25,1)+ROUNDDOWN((I16)/15,1)+ROUNDDOWN((H16)/6,1),
IF(U16="B",ROUNDDOWN((J16+K16)/25,1)+ROUNDDOWN((I16)/15,1)+ROUNDDOWN((H16)/15,1),
IF(U16="C",ROUNDDOWN((J16+K16)/25,1)+ROUNDDOWN((I16)/20,1)+ROUNDDOWN((H16)/6,1),
IF(U16="D",ROUNDDOWN((J16+K16)/25,1)+ROUNDDOWN((I16)/20,1)+ROUNDDOWN((H16)/20,1),
IF(U16="E",ROUNDDOWN((J16+K16)/30,1)+ROUNDDOWN((I16)/15,1)+ROUNDDOWN((H16)/6,1),
IF(U16="F",ROUNDDOWN((J16+K16)/30,1)+ROUNDDOWN((I16)/15,1)+ROUNDDOWN((H16)/15,1),
IF(U16="G",ROUNDDOWN((J16+K16)/30,1)+ROUNDDOWN((I16)/20,1)+ROUNDDOWN((H16)/6,1),
IF(U16="H",ROUNDDOWN((J16+K16)/30,1)+ROUNDDOWN((I16)/20,1)+ROUNDDOWN((H16)/20,1))))))))),0))</f>
        <v>0</v>
      </c>
      <c r="W16" s="599">
        <f t="shared" ref="W16" si="11">IF(U16="判定不能","年齢別配置基準エラー",
ROUND(IF(U16="A",ROUNDDOWN((J16+K16+K17)/25,1)+ROUNDDOWN((J17)/20,1)+ROUNDDOWN((I16+I17)/15,1)+ROUNDDOWN((H16)/6,1)+ROUNDDOWN((G18)/6,1)+ROUNDDOWN((E18)/5,1)+ROUNDDOWN(D18/3,1),
IF(U16="B",ROUNDDOWN((J16+K16+K17)/25,1)+ROUNDDOWN((J17)/20,1)+ROUNDDOWN((I16+I17)/15,1)+ROUNDDOWN((H16)/15,1)+ROUNDDOWN((G18)/6,1)+ROUNDDOWN((E18)/5,1)+ROUNDDOWN(D18/3,1),
IF(U16="C",ROUNDDOWN((J16+K16+K17)/25,1)+ROUNDDOWN((J17)/20,1)+ROUNDDOWN((I16)/20,1)+ROUNDDOWN((I17)/15,1)+ROUNDDOWN((H16)/6,1)+ROUNDDOWN((G18)/6,1)+ROUNDDOWN((E18)/5,1)+ROUNDDOWN(D18/3,1),
IF(U16="D",ROUNDDOWN((J16+K16+K17)/25,1)+ROUNDDOWN((J17)/20,1)+ROUNDDOWN((I16)/20,1)+ROUNDDOWN((I17)/15,1)+ROUNDDOWN((H16)/20,1)+ROUNDDOWN((G18)/6,1)+ROUNDDOWN((E18)/5,1)+ROUNDDOWN(D18/3,1),
IF(U16="E",ROUNDDOWN((J16+K16)/30,1)+ROUNDDOWN((K17)/25,1)+ROUNDDOWN((J17)/20,1)+ROUNDDOWN((I16+I17)/15,1)+ROUNDDOWN((H16)/6,1)+ROUNDDOWN((G18)/6,1)+ROUNDDOWN((E18)/5,1)+ROUNDDOWN(D18/3,1),
IF(U16="F",ROUNDDOWN((J16+K16)/30,1)+ROUNDDOWN((K17)/25,1)+ROUNDDOWN((J17)/20,1)+ROUNDDOWN((I16+I17)/15,1)+ROUNDDOWN((H16)/15,1)+ROUNDDOWN((G18)/6,1)+ROUNDDOWN((E18)/5,1)+ROUNDDOWN(D18/3,1),
IF(U16="G",ROUNDDOWN((J16+K16)/30,1)+ROUNDDOWN((K17)/25,1)+ROUNDDOWN((J17)/20,1)+ROUNDDOWN((I16)/20,1)+ROUNDDOWN((I17)/15,1)+ROUNDDOWN((H16)/6,1)+ROUNDDOWN((G18)/6,1)+ROUNDDOWN((E18)/5,1)+ROUNDDOWN(D18/3,1),
IF(U16="H",ROUNDDOWN((J16+K16)/30,1)+ROUNDDOWN((K17)/25,1)+ROUNDDOWN((J17)/20,1)+ROUNDDOWN((I16)/20,1)+ROUNDDOWN((I17)/15,1)+ROUNDDOWN((H16)/20,1)+ROUNDDOWN((G18)/6,1)+ROUNDDOWN((E18)/5,1)+ROUNDDOWN(D18/3,1))))))))),0))</f>
        <v>0</v>
      </c>
      <c r="X16" s="507">
        <f t="shared" ref="X16" si="12">P16+R16+S16+S17+W16-T16</f>
        <v>1</v>
      </c>
      <c r="Y16" s="507">
        <f>IF(U16="判定不能","年齢別配置基準エラー",
IF(OR(U16="A",U16="C",U16="E",U16="G"),
ROUND(ROUNDDOWN((_5歳児①7+_5歳児②7+_4歳児①7)/25,1)+ROUNDDOWN((_5歳児②7)/20,1)+ROUNDDOWN((_3歳児①7+_3歳児②7)/15,1)+ROUNDDOWN((満3歳児①7)/6,1)+ROUNDDOWN((_2歳児③7)/6,1)+ROUNDDOWN((_1歳児③7)/5,1)+ROUNDDOWN((_0歳児③7)/3,1),0)+P16+R16+S16+S17-T16,
ROUND(ROUNDDOWN((_5歳児①7+_5歳児②7+_4歳児①7)/25,1)+ROUNDDOWN((_5歳児②7)/20,1)+ROUNDDOWN((_3歳児①7+_3歳児②7)/15,1)+ROUNDDOWN((満3歳児①7)/15,1)+ROUNDDOWN((_2歳児③7)/6,1)+ROUNDDOWN((_1歳児③7)/5,1)+ROUNDDOWN((_0歳児③7)/3,1),0)+P16+R16+S16+S17-T16))</f>
        <v>1</v>
      </c>
      <c r="Z16" s="160">
        <f>IFERROR(ROUND((M16/(M16+M17))*AA16,1),0)</f>
        <v>0</v>
      </c>
      <c r="AA16" s="660">
        <f>'(R6)年齢別配置基準'!C17</f>
        <v>0</v>
      </c>
      <c r="AB16" s="604"/>
      <c r="AC16" s="569"/>
      <c r="AD16" s="357">
        <f>IFERROR(ROUND(AE16*(M16/N16),1),0)</f>
        <v>0</v>
      </c>
      <c r="AE16" s="619">
        <f>IF(AC16="専任",0,1)</f>
        <v>1</v>
      </c>
      <c r="AF16" s="507">
        <f t="shared" ref="AF16" si="13">X16+AA16+AB16+AE16</f>
        <v>2</v>
      </c>
      <c r="AG16" s="535"/>
      <c r="AH16" s="621"/>
      <c r="AI16" s="503">
        <f>$AI$7</f>
        <v>0</v>
      </c>
      <c r="AJ16" s="503">
        <f>SUM('様式１－１（標準時間対応）'!BA13:BA14)</f>
        <v>0</v>
      </c>
      <c r="AK16" s="503">
        <f>IF(OR(AND('様式１－１（標準時間対応）'!J13&gt;0, '様式１－１（標準時間対応）'!R13&gt;0), '様式１－１（標準時間対応）'!BC13&gt;=ROUND((C17+C18)*0.3,0)),1,0)</f>
        <v>1</v>
      </c>
      <c r="AL16" s="549">
        <f>1-P16</f>
        <v>0</v>
      </c>
      <c r="AM16" s="526">
        <f>SUM(AF16:AL18)</f>
        <v>3</v>
      </c>
      <c r="AN16" s="215"/>
      <c r="AP16" s="197"/>
      <c r="AQ16" s="538">
        <f>'様式２（専従の常勤）'!J58</f>
        <v>0</v>
      </c>
      <c r="AR16" s="539">
        <f>COUNTIFS('様式３（非専従の常勤＋非常勤）'!$T$8:$T$37,"&gt;=1")+'様式２（専従の常勤）'!J70</f>
        <v>0</v>
      </c>
      <c r="AS16" s="552">
        <f>'様式３（非専従の常勤＋非常勤）'!$U$41</f>
        <v>0</v>
      </c>
      <c r="AT16" s="543"/>
      <c r="AU16" s="546">
        <f>COUNTIFS('様式３（非専従の常勤＋非常勤）'!$T$50:$T$54,"&gt;=1")</f>
        <v>0</v>
      </c>
      <c r="AV16" s="555">
        <f>ROUNDDOWN('様式３（非専従の常勤＋非常勤）'!$T$57,1)</f>
        <v>0</v>
      </c>
      <c r="AW16" s="507">
        <f>AQ16+AS16+IF((AT16+AV16)&gt;=AA16,AA16,(AT16+AV16))</f>
        <v>0</v>
      </c>
      <c r="AX16" s="507">
        <f t="shared" ref="AX16" si="14">AW16-AF16</f>
        <v>-2</v>
      </c>
      <c r="AY16" s="507">
        <f t="shared" ref="AY16" si="15">AW16-(Y16+AA16+AB16+AE16)</f>
        <v>-2</v>
      </c>
      <c r="BA16" s="509"/>
      <c r="BB16" s="531" t="str">
        <f t="shared" ref="BB16" si="16">IF(BA16&gt;=0.2,AW16-AF16-BA16,"")</f>
        <v/>
      </c>
      <c r="BF16" s="498" t="s">
        <v>4</v>
      </c>
      <c r="BG16" s="324" t="s">
        <v>72</v>
      </c>
      <c r="BH16" s="208">
        <f>S16+V16+Z16+AD16+AB16</f>
        <v>0</v>
      </c>
      <c r="BI16" s="325">
        <f>ROUND(BH16/(BH16+BH17),2)</f>
        <v>0</v>
      </c>
      <c r="BK16" s="498" t="s">
        <v>4</v>
      </c>
      <c r="BL16" s="324" t="s">
        <v>72</v>
      </c>
      <c r="BM16" s="208">
        <f>S16+V16</f>
        <v>0</v>
      </c>
      <c r="BN16" s="325">
        <f>ROUND(BM16/(BM16+BM17),2)</f>
        <v>0</v>
      </c>
    </row>
    <row r="17" spans="1:66" ht="27" customHeight="1">
      <c r="A17" s="576"/>
      <c r="B17" s="75" t="s">
        <v>73</v>
      </c>
      <c r="C17" s="258">
        <f t="shared" si="10"/>
        <v>0</v>
      </c>
      <c r="D17" s="74"/>
      <c r="E17" s="74"/>
      <c r="F17" s="74"/>
      <c r="G17" s="74"/>
      <c r="H17" s="74"/>
      <c r="I17" s="161"/>
      <c r="J17" s="161"/>
      <c r="K17" s="161"/>
      <c r="L17" s="349"/>
      <c r="M17" s="56">
        <f>SUM(I17:K17)</f>
        <v>0</v>
      </c>
      <c r="N17" s="579"/>
      <c r="O17" s="581">
        <f>IF(C17+C18&lt;=90,1,0)</f>
        <v>1</v>
      </c>
      <c r="P17" s="589"/>
      <c r="Q17" s="585">
        <f>R16</f>
        <v>0</v>
      </c>
      <c r="R17" s="589"/>
      <c r="S17" s="587">
        <f>IF(M17+M18&gt;0,1,0)</f>
        <v>0</v>
      </c>
      <c r="T17" s="662"/>
      <c r="U17" s="573"/>
      <c r="V17" s="561">
        <f>W16-V16</f>
        <v>0</v>
      </c>
      <c r="W17" s="600"/>
      <c r="X17" s="508"/>
      <c r="Y17" s="508"/>
      <c r="Z17" s="409">
        <f>AA16-Z16</f>
        <v>0</v>
      </c>
      <c r="AA17" s="609"/>
      <c r="AB17" s="605"/>
      <c r="AC17" s="570"/>
      <c r="AD17" s="563">
        <f>IFERROR(ROUND(AE16*((M17+M18)/N16),1),0)</f>
        <v>0</v>
      </c>
      <c r="AE17" s="616"/>
      <c r="AF17" s="508"/>
      <c r="AG17" s="536"/>
      <c r="AH17" s="622"/>
      <c r="AI17" s="504"/>
      <c r="AJ17" s="504"/>
      <c r="AK17" s="504"/>
      <c r="AL17" s="550"/>
      <c r="AM17" s="527"/>
      <c r="AN17" s="215"/>
      <c r="AP17" s="197"/>
      <c r="AQ17" s="517"/>
      <c r="AR17" s="540" t="e">
        <v>#VALUE!</v>
      </c>
      <c r="AS17" s="553"/>
      <c r="AT17" s="544"/>
      <c r="AU17" s="547" t="e">
        <v>#VALUE!</v>
      </c>
      <c r="AV17" s="556"/>
      <c r="AW17" s="508"/>
      <c r="AX17" s="508"/>
      <c r="AY17" s="508"/>
      <c r="BA17" s="510"/>
      <c r="BB17" s="532"/>
      <c r="BF17" s="499"/>
      <c r="BG17" s="501" t="s">
        <v>154</v>
      </c>
      <c r="BH17" s="502">
        <f>O17+Q17+V17+Z17+AD17+AI16+AJ16+AK16+AL16+S17</f>
        <v>2</v>
      </c>
      <c r="BI17" s="506">
        <f>ROUND(BH17/(BH16+BH17),2)</f>
        <v>1</v>
      </c>
      <c r="BK17" s="499"/>
      <c r="BL17" s="501" t="s">
        <v>154</v>
      </c>
      <c r="BM17" s="502">
        <f>O17+Q17+V17+S17</f>
        <v>1</v>
      </c>
      <c r="BN17" s="506">
        <f>ROUND(BM17/(BM16+BM17),2)</f>
        <v>1</v>
      </c>
    </row>
    <row r="18" spans="1:66" ht="27" customHeight="1">
      <c r="A18" s="577"/>
      <c r="B18" s="75" t="s">
        <v>74</v>
      </c>
      <c r="C18" s="258">
        <f t="shared" si="10"/>
        <v>0</v>
      </c>
      <c r="D18" s="55"/>
      <c r="E18" s="55"/>
      <c r="F18" s="76"/>
      <c r="G18" s="55"/>
      <c r="H18" s="74"/>
      <c r="I18" s="74"/>
      <c r="J18" s="74"/>
      <c r="K18" s="74"/>
      <c r="L18" s="349"/>
      <c r="M18" s="56">
        <f>SUM(D18:E18,G18)</f>
        <v>0</v>
      </c>
      <c r="N18" s="580"/>
      <c r="O18" s="582"/>
      <c r="P18" s="590"/>
      <c r="Q18" s="586"/>
      <c r="R18" s="590"/>
      <c r="S18" s="588"/>
      <c r="T18" s="663"/>
      <c r="U18" s="574"/>
      <c r="V18" s="562"/>
      <c r="W18" s="679"/>
      <c r="X18" s="512"/>
      <c r="Y18" s="512"/>
      <c r="Z18" s="410"/>
      <c r="AA18" s="610"/>
      <c r="AB18" s="606"/>
      <c r="AC18" s="571"/>
      <c r="AD18" s="564"/>
      <c r="AE18" s="617"/>
      <c r="AF18" s="512"/>
      <c r="AG18" s="537"/>
      <c r="AH18" s="623"/>
      <c r="AI18" s="529"/>
      <c r="AJ18" s="529"/>
      <c r="AK18" s="529"/>
      <c r="AL18" s="551"/>
      <c r="AM18" s="542"/>
      <c r="AN18" s="215"/>
      <c r="AP18" s="197"/>
      <c r="AQ18" s="518"/>
      <c r="AR18" s="541" t="e">
        <v>#VALUE!</v>
      </c>
      <c r="AS18" s="554"/>
      <c r="AT18" s="545"/>
      <c r="AU18" s="548" t="e">
        <v>#VALUE!</v>
      </c>
      <c r="AV18" s="557"/>
      <c r="AW18" s="512"/>
      <c r="AX18" s="512"/>
      <c r="AY18" s="512"/>
      <c r="BA18" s="511"/>
      <c r="BB18" s="533"/>
      <c r="BF18" s="500"/>
      <c r="BG18" s="501"/>
      <c r="BH18" s="502"/>
      <c r="BI18" s="506"/>
      <c r="BK18" s="500"/>
      <c r="BL18" s="501"/>
      <c r="BM18" s="502"/>
      <c r="BN18" s="506"/>
    </row>
    <row r="19" spans="1:66" ht="27" customHeight="1">
      <c r="A19" s="575" t="s">
        <v>5</v>
      </c>
      <c r="B19" s="75" t="s">
        <v>72</v>
      </c>
      <c r="C19" s="258">
        <f t="shared" si="10"/>
        <v>0</v>
      </c>
      <c r="D19" s="74"/>
      <c r="E19" s="74"/>
      <c r="F19" s="74"/>
      <c r="G19" s="74"/>
      <c r="H19" s="55"/>
      <c r="I19" s="161"/>
      <c r="J19" s="161"/>
      <c r="K19" s="161"/>
      <c r="L19" s="349"/>
      <c r="M19" s="56">
        <f>SUM(H19:K19)</f>
        <v>0</v>
      </c>
      <c r="N19" s="578">
        <f>SUM(M19:M21)</f>
        <v>0</v>
      </c>
      <c r="O19" s="155"/>
      <c r="P19" s="597">
        <f>O20</f>
        <v>1</v>
      </c>
      <c r="Q19" s="154"/>
      <c r="R19" s="597">
        <f>IF('様式１－１（標準時間対応）'!BC15&gt;0,1,0)</f>
        <v>0</v>
      </c>
      <c r="S19" s="412">
        <f>IF($M19&gt;0,1,0)</f>
        <v>0</v>
      </c>
      <c r="T19" s="661"/>
      <c r="U19" s="572" t="str">
        <f>'(R6)年齢別配置基準'!I18</f>
        <v>H</v>
      </c>
      <c r="V19" s="420">
        <f>IF(U19="判定不能","年齢別配置基準エラー",
ROUND(
IF(U19="A",ROUNDDOWN((J19+K19)/25,1)+ROUNDDOWN((I19)/15,1)+ROUNDDOWN((H19)/6,1),
IF(U19="B",ROUNDDOWN((J19+K19)/25,1)+ROUNDDOWN((I19)/15,1)+ROUNDDOWN((H19)/15,1),
IF(U19="C",ROUNDDOWN((J19+K19)/25,1)+ROUNDDOWN((I19)/20,1)+ROUNDDOWN((H19)/6,1),
IF(U19="D",ROUNDDOWN((J19+K19)/25,1)+ROUNDDOWN((I19)/20,1)+ROUNDDOWN((H19)/20,1),
IF(U19="E",ROUNDDOWN((J19+K19)/30,1)+ROUNDDOWN((I19)/15,1)+ROUNDDOWN((H19)/6,1),
IF(U19="F",ROUNDDOWN((J19+K19)/30,1)+ROUNDDOWN((I19)/15,1)+ROUNDDOWN((H19)/15,1),
IF(U19="G",ROUNDDOWN((J19+K19)/30,1)+ROUNDDOWN((I19)/20,1)+ROUNDDOWN((H19)/6,1),
IF(U19="H",ROUNDDOWN((J19+K19)/30,1)+ROUNDDOWN((I19)/20,1)+ROUNDDOWN((H19)/20,1))))))))),0))</f>
        <v>0</v>
      </c>
      <c r="W19" s="599">
        <f t="shared" ref="W19" si="17">IF(U19="判定不能","年齢別配置基準エラー",
ROUND(IF(U19="A",ROUNDDOWN((J19+K19+K20)/25,1)+ROUNDDOWN((J20)/20,1)+ROUNDDOWN((I19+I20)/15,1)+ROUNDDOWN((H19)/6,1)+ROUNDDOWN((G21)/6,1)+ROUNDDOWN((E21)/5,1)+ROUNDDOWN(D21/3,1),
IF(U19="B",ROUNDDOWN((J19+K19+K20)/25,1)+ROUNDDOWN((J20)/20,1)+ROUNDDOWN((I19+I20)/15,1)+ROUNDDOWN((H19)/15,1)+ROUNDDOWN((G21)/6,1)+ROUNDDOWN((E21)/5,1)+ROUNDDOWN(D21/3,1),
IF(U19="C",ROUNDDOWN((J19+K19+K20)/25,1)+ROUNDDOWN((J20)/20,1)+ROUNDDOWN((I19)/20,1)+ROUNDDOWN((I20)/15,1)+ROUNDDOWN((H19)/6,1)+ROUNDDOWN((G21)/6,1)+ROUNDDOWN((E21)/5,1)+ROUNDDOWN(D21/3,1),
IF(U19="D",ROUNDDOWN((J19+K19+K20)/25,1)+ROUNDDOWN((J20)/20,1)+ROUNDDOWN((I19)/20,1)+ROUNDDOWN((I20)/15,1)+ROUNDDOWN((H19)/20,1)+ROUNDDOWN((G21)/6,1)+ROUNDDOWN((E21)/5,1)+ROUNDDOWN(D21/3,1),
IF(U19="E",ROUNDDOWN((J19+K19)/30,1)+ROUNDDOWN((K20)/25,1)+ROUNDDOWN((J20)/20,1)+ROUNDDOWN((I19+I20)/15,1)+ROUNDDOWN((H19)/6,1)+ROUNDDOWN((G21)/6,1)+ROUNDDOWN((E21)/5,1)+ROUNDDOWN(D21/3,1),
IF(U19="F",ROUNDDOWN((J19+K19)/30,1)+ROUNDDOWN((K20)/25,1)+ROUNDDOWN((J20)/20,1)+ROUNDDOWN((I19+I20)/15,1)+ROUNDDOWN((H19)/15,1)+ROUNDDOWN((G21)/6,1)+ROUNDDOWN((E21)/5,1)+ROUNDDOWN(D21/3,1),
IF(U19="G",ROUNDDOWN((J19+K19)/30,1)+ROUNDDOWN((K20)/25,1)+ROUNDDOWN((J20)/20,1)+ROUNDDOWN((I19)/20,1)+ROUNDDOWN((I20)/15,1)+ROUNDDOWN((H19)/6,1)+ROUNDDOWN((G21)/6,1)+ROUNDDOWN((E21)/5,1)+ROUNDDOWN(D21/3,1),
IF(U19="H",ROUNDDOWN((J19+K19)/30,1)+ROUNDDOWN((K20)/25,1)+ROUNDDOWN((J20)/20,1)+ROUNDDOWN((I19)/20,1)+ROUNDDOWN((I20)/15,1)+ROUNDDOWN((H19)/20,1)+ROUNDDOWN((G21)/6,1)+ROUNDDOWN((E21)/5,1)+ROUNDDOWN(D21/3,1))))))))),0))</f>
        <v>0</v>
      </c>
      <c r="X19" s="507">
        <f t="shared" ref="X19" si="18">P19+R19+S19+S20+W19-T19</f>
        <v>1</v>
      </c>
      <c r="Y19" s="507">
        <f>IF(U19="判定不能","年齢別配置基準エラー",
IF(OR(U19="A",U19="C",U19="E",U19="G"),
ROUND(ROUNDDOWN((_5歳児①8+_5歳児②8+_4歳児①8)/25,1)+ROUNDDOWN((_4歳児②8)/20,1)+ROUNDDOWN((_3歳児①8+_3歳児②8)/15,1)+ROUNDDOWN((満3歳児①8)/6,1)+ROUNDDOWN((_2歳児③8)/6,1)+ROUNDDOWN((_1歳児③8)/5,1)+ROUNDDOWN((_0歳児③8)/3,1),0)+P19+R19+S19+S20-T19,
ROUND(ROUNDDOWN((_5歳児①8+_5歳児②8+_4歳児①8)/25,1)+ROUNDDOWN((_4歳児②8)/20,1)+ROUNDDOWN((_3歳児①8+_3歳児②8)/15,1)+ROUNDDOWN((満3歳児①8)/15,1)+ROUNDDOWN((_2歳児③8)/6,1)+ROUNDDOWN((_1歳児③8)/5,1)+ROUNDDOWN((_0歳児③8)/3,1),0)+P19+R19+S19+S20-T19))</f>
        <v>1</v>
      </c>
      <c r="Z19" s="160">
        <f>IFERROR(ROUND((M19/(M19+M20))*AA19,1),0)</f>
        <v>0</v>
      </c>
      <c r="AA19" s="660">
        <f>'(R6)年齢別配置基準'!C18</f>
        <v>0</v>
      </c>
      <c r="AB19" s="604"/>
      <c r="AC19" s="569"/>
      <c r="AD19" s="357">
        <f>IFERROR(ROUND(AE19*(M19/N19),1),0)</f>
        <v>0</v>
      </c>
      <c r="AE19" s="619">
        <f>IF(AC19="専任",0,1)</f>
        <v>1</v>
      </c>
      <c r="AF19" s="507">
        <f t="shared" ref="AF19" si="19">X19+AA19+AB19+AE19</f>
        <v>2</v>
      </c>
      <c r="AG19" s="535"/>
      <c r="AH19" s="621"/>
      <c r="AI19" s="503">
        <f>$AI$7</f>
        <v>0</v>
      </c>
      <c r="AJ19" s="503">
        <f>SUM('様式１－１（標準時間対応）'!BA15:BA16)</f>
        <v>0</v>
      </c>
      <c r="AK19" s="503">
        <f>IF(OR(AND('様式１－１（標準時間対応）'!J15&gt;0, '様式１－１（標準時間対応）'!R15&gt;0), '様式１－１（標準時間対応）'!BC15&gt;=ROUND((C20+C21)*0.3,0)),1,0)</f>
        <v>1</v>
      </c>
      <c r="AL19" s="549">
        <f>1-P19</f>
        <v>0</v>
      </c>
      <c r="AM19" s="526">
        <f>SUM(AF19:AL21)</f>
        <v>3</v>
      </c>
      <c r="AN19" s="215"/>
      <c r="AP19" s="197"/>
      <c r="AQ19" s="538">
        <f>'様式２（専従の常勤）'!K58</f>
        <v>0</v>
      </c>
      <c r="AR19" s="539">
        <f>COUNTIFS('様式３（非専従の常勤＋非常勤）'!$V$8:$V$37,"&gt;=1")+'様式２（専従の常勤）'!K70</f>
        <v>0</v>
      </c>
      <c r="AS19" s="552">
        <f>'様式３（非専従の常勤＋非常勤）'!$W$41</f>
        <v>0</v>
      </c>
      <c r="AT19" s="543"/>
      <c r="AU19" s="546">
        <f>COUNTIFS('様式３（非専従の常勤＋非常勤）'!$V$50:$V$54,"&gt;=1")</f>
        <v>0</v>
      </c>
      <c r="AV19" s="555">
        <f>ROUNDDOWN('様式３（非専従の常勤＋非常勤）'!$V$57,1)</f>
        <v>0</v>
      </c>
      <c r="AW19" s="507">
        <f>AQ19+AS19+IF((AT19+AV19)&gt;=AA19,AA19,(AT19+AV19))</f>
        <v>0</v>
      </c>
      <c r="AX19" s="507">
        <f t="shared" ref="AX19" si="20">AW19-AF19</f>
        <v>-2</v>
      </c>
      <c r="AY19" s="507">
        <f t="shared" ref="AY19" si="21">AW19-(Y19+AA19+AB19+AE19)</f>
        <v>-2</v>
      </c>
      <c r="BA19" s="509"/>
      <c r="BB19" s="531" t="str">
        <f t="shared" ref="BB19" si="22">IF(BA19&gt;=0.2,AW19-AF19-BA19,"")</f>
        <v/>
      </c>
      <c r="BF19" s="498" t="s">
        <v>5</v>
      </c>
      <c r="BG19" s="324" t="s">
        <v>72</v>
      </c>
      <c r="BH19" s="208">
        <f>S19+V19+Z19+AD19+AB19</f>
        <v>0</v>
      </c>
      <c r="BI19" s="325">
        <f>ROUND(BH19/(BH19+BH20),2)</f>
        <v>0</v>
      </c>
      <c r="BK19" s="498" t="s">
        <v>5</v>
      </c>
      <c r="BL19" s="324" t="s">
        <v>72</v>
      </c>
      <c r="BM19" s="208">
        <f>S19+V19</f>
        <v>0</v>
      </c>
      <c r="BN19" s="325">
        <f>ROUND(BM19/(BM19+BM20),2)</f>
        <v>0</v>
      </c>
    </row>
    <row r="20" spans="1:66" ht="27" customHeight="1">
      <c r="A20" s="576"/>
      <c r="B20" s="75" t="s">
        <v>73</v>
      </c>
      <c r="C20" s="258">
        <f t="shared" si="10"/>
        <v>0</v>
      </c>
      <c r="D20" s="74"/>
      <c r="E20" s="74"/>
      <c r="F20" s="74"/>
      <c r="G20" s="74"/>
      <c r="H20" s="74"/>
      <c r="I20" s="161"/>
      <c r="J20" s="161"/>
      <c r="K20" s="161"/>
      <c r="L20" s="349"/>
      <c r="M20" s="56">
        <f>SUM(I20:K20)</f>
        <v>0</v>
      </c>
      <c r="N20" s="579"/>
      <c r="O20" s="581">
        <f>IF(C20+C21&lt;=90,1,0)</f>
        <v>1</v>
      </c>
      <c r="P20" s="589"/>
      <c r="Q20" s="585">
        <f>R19</f>
        <v>0</v>
      </c>
      <c r="R20" s="589"/>
      <c r="S20" s="587">
        <f>IF(M20+M21&gt;0,1,0)</f>
        <v>0</v>
      </c>
      <c r="T20" s="662"/>
      <c r="U20" s="573"/>
      <c r="V20" s="561">
        <f>W19-V19</f>
        <v>0</v>
      </c>
      <c r="W20" s="600"/>
      <c r="X20" s="508"/>
      <c r="Y20" s="508"/>
      <c r="Z20" s="409">
        <f>AA19-Z19</f>
        <v>0</v>
      </c>
      <c r="AA20" s="609"/>
      <c r="AB20" s="605"/>
      <c r="AC20" s="570"/>
      <c r="AD20" s="563">
        <f>IFERROR(ROUND(AE19*((M20+M21)/N19),1),0)</f>
        <v>0</v>
      </c>
      <c r="AE20" s="616"/>
      <c r="AF20" s="508"/>
      <c r="AG20" s="536"/>
      <c r="AH20" s="622"/>
      <c r="AI20" s="504"/>
      <c r="AJ20" s="504"/>
      <c r="AK20" s="504"/>
      <c r="AL20" s="550"/>
      <c r="AM20" s="527"/>
      <c r="AN20" s="215"/>
      <c r="AP20" s="197"/>
      <c r="AQ20" s="517"/>
      <c r="AR20" s="540" t="e">
        <v>#VALUE!</v>
      </c>
      <c r="AS20" s="553"/>
      <c r="AT20" s="544"/>
      <c r="AU20" s="547" t="e">
        <v>#VALUE!</v>
      </c>
      <c r="AV20" s="556"/>
      <c r="AW20" s="508"/>
      <c r="AX20" s="508"/>
      <c r="AY20" s="508"/>
      <c r="BA20" s="510"/>
      <c r="BB20" s="532"/>
      <c r="BF20" s="499"/>
      <c r="BG20" s="501" t="s">
        <v>154</v>
      </c>
      <c r="BH20" s="502">
        <f>O20+Q20+V20+Z20+AD20+AI19+AJ19+AK19+AL19+S20</f>
        <v>2</v>
      </c>
      <c r="BI20" s="506">
        <f>ROUND(BH20/(BH19+BH20),2)</f>
        <v>1</v>
      </c>
      <c r="BK20" s="499"/>
      <c r="BL20" s="501" t="s">
        <v>154</v>
      </c>
      <c r="BM20" s="502">
        <f>O20+Q20+V20+S20</f>
        <v>1</v>
      </c>
      <c r="BN20" s="506">
        <f>ROUND(BM20/(BM19+BM20),2)</f>
        <v>1</v>
      </c>
    </row>
    <row r="21" spans="1:66" ht="27" customHeight="1">
      <c r="A21" s="577"/>
      <c r="B21" s="75" t="s">
        <v>74</v>
      </c>
      <c r="C21" s="258">
        <f t="shared" si="10"/>
        <v>0</v>
      </c>
      <c r="D21" s="55"/>
      <c r="E21" s="55"/>
      <c r="F21" s="76"/>
      <c r="G21" s="55"/>
      <c r="H21" s="74"/>
      <c r="I21" s="74"/>
      <c r="J21" s="74"/>
      <c r="K21" s="74"/>
      <c r="L21" s="350"/>
      <c r="M21" s="57">
        <f>SUM(D21:E21,G21)</f>
        <v>0</v>
      </c>
      <c r="N21" s="580"/>
      <c r="O21" s="582"/>
      <c r="P21" s="590"/>
      <c r="Q21" s="586"/>
      <c r="R21" s="590"/>
      <c r="S21" s="588"/>
      <c r="T21" s="663"/>
      <c r="U21" s="574"/>
      <c r="V21" s="562"/>
      <c r="W21" s="679"/>
      <c r="X21" s="512"/>
      <c r="Y21" s="512"/>
      <c r="Z21" s="410"/>
      <c r="AA21" s="610"/>
      <c r="AB21" s="606"/>
      <c r="AC21" s="571"/>
      <c r="AD21" s="564"/>
      <c r="AE21" s="617"/>
      <c r="AF21" s="512"/>
      <c r="AG21" s="537"/>
      <c r="AH21" s="623"/>
      <c r="AI21" s="529"/>
      <c r="AJ21" s="529"/>
      <c r="AK21" s="529"/>
      <c r="AL21" s="551"/>
      <c r="AM21" s="542"/>
      <c r="AN21" s="215"/>
      <c r="AP21" s="197"/>
      <c r="AQ21" s="518"/>
      <c r="AR21" s="541" t="e">
        <v>#VALUE!</v>
      </c>
      <c r="AS21" s="554"/>
      <c r="AT21" s="545"/>
      <c r="AU21" s="548" t="e">
        <v>#VALUE!</v>
      </c>
      <c r="AV21" s="557"/>
      <c r="AW21" s="512"/>
      <c r="AX21" s="512"/>
      <c r="AY21" s="512"/>
      <c r="BA21" s="511"/>
      <c r="BB21" s="533"/>
      <c r="BF21" s="500"/>
      <c r="BG21" s="501"/>
      <c r="BH21" s="502"/>
      <c r="BI21" s="506"/>
      <c r="BK21" s="500"/>
      <c r="BL21" s="501"/>
      <c r="BM21" s="502"/>
      <c r="BN21" s="506"/>
    </row>
    <row r="22" spans="1:66" ht="27" customHeight="1">
      <c r="A22" s="575" t="s">
        <v>6</v>
      </c>
      <c r="B22" s="75" t="s">
        <v>72</v>
      </c>
      <c r="C22" s="257">
        <f t="shared" si="10"/>
        <v>0</v>
      </c>
      <c r="D22" s="74"/>
      <c r="E22" s="74"/>
      <c r="F22" s="74"/>
      <c r="G22" s="74"/>
      <c r="H22" s="55"/>
      <c r="I22" s="161"/>
      <c r="J22" s="161"/>
      <c r="K22" s="161"/>
      <c r="L22" s="349"/>
      <c r="M22" s="56">
        <f>SUM(H22:K22)</f>
        <v>0</v>
      </c>
      <c r="N22" s="578">
        <f>SUM(M22:M24)</f>
        <v>0</v>
      </c>
      <c r="O22" s="155"/>
      <c r="P22" s="597">
        <f>O23</f>
        <v>1</v>
      </c>
      <c r="Q22" s="154"/>
      <c r="R22" s="597">
        <f>IF('様式１－１（標準時間対応）'!BC17&gt;0,1,0)</f>
        <v>0</v>
      </c>
      <c r="S22" s="412">
        <f>IF($M22&gt;0,1,0)</f>
        <v>0</v>
      </c>
      <c r="T22" s="661"/>
      <c r="U22" s="572" t="str">
        <f>'(R6)年齢別配置基準'!I19</f>
        <v>H</v>
      </c>
      <c r="V22" s="420">
        <f>IF(U22="判定不能","年齢別配置基準エラー",
ROUND(
IF(U22="A",ROUNDDOWN((J22+K22)/25,1)+ROUNDDOWN((I22)/15,1)+ROUNDDOWN((H22)/6,1),
IF(U22="B",ROUNDDOWN((J22+K22)/25,1)+ROUNDDOWN((I22)/15,1)+ROUNDDOWN((H22)/15,1),
IF(U22="C",ROUNDDOWN((J22+K22)/25,1)+ROUNDDOWN((I22)/20,1)+ROUNDDOWN((H22)/6,1),
IF(U22="D",ROUNDDOWN((J22+K22)/25,1)+ROUNDDOWN((I22)/20,1)+ROUNDDOWN((H22)/20,1),
IF(U22="E",ROUNDDOWN((J22+K22)/30,1)+ROUNDDOWN((I22)/15,1)+ROUNDDOWN((H22)/6,1),
IF(U22="F",ROUNDDOWN((J22+K22)/30,1)+ROUNDDOWN((I22)/15,1)+ROUNDDOWN((H22)/15,1),
IF(U22="G",ROUNDDOWN((J22+K22)/30,1)+ROUNDDOWN((I22)/20,1)+ROUNDDOWN((H22)/6,1),
IF(U22="H",ROUNDDOWN((J22+K22)/30,1)+ROUNDDOWN((I22)/20,1)+ROUNDDOWN((H22)/20,1))))))))),0))</f>
        <v>0</v>
      </c>
      <c r="W22" s="599">
        <f t="shared" ref="W22" si="23">IF(U22="判定不能","年齢別配置基準エラー",
ROUND(IF(U22="A",ROUNDDOWN((J22+K22+K23)/25,1)+ROUNDDOWN((J23)/20,1)+ROUNDDOWN((I22+I23)/15,1)+ROUNDDOWN((H22)/6,1)+ROUNDDOWN((G24)/6,1)+ROUNDDOWN((E24)/5,1)+ROUNDDOWN(D24/3,1),
IF(U22="B",ROUNDDOWN((J22+K22+K23)/25,1)+ROUNDDOWN((J23)/20,1)+ROUNDDOWN((I22+I23)/15,1)+ROUNDDOWN((H22)/15,1)+ROUNDDOWN((G24)/6,1)+ROUNDDOWN((E24)/5,1)+ROUNDDOWN(D24/3,1),
IF(U22="C",ROUNDDOWN((J22+K22+K23)/25,1)+ROUNDDOWN((J23)/20,1)+ROUNDDOWN((I22)/20,1)+ROUNDDOWN((I23)/15,1)+ROUNDDOWN((H22)/6,1)+ROUNDDOWN((G24)/6,1)+ROUNDDOWN((E24)/5,1)+ROUNDDOWN(D24/3,1),
IF(U22="D",ROUNDDOWN((J22+K22+K23)/25,1)+ROUNDDOWN((J23)/20,1)+ROUNDDOWN((I22)/20,1)+ROUNDDOWN((I23)/15,1)+ROUNDDOWN((H22)/20,1)+ROUNDDOWN((G24)/6,1)+ROUNDDOWN((E24)/5,1)+ROUNDDOWN(D24/3,1),
IF(U22="E",ROUNDDOWN((J22+K22)/30,1)+ROUNDDOWN((K23)/25,1)+ROUNDDOWN((J23)/20,1)+ROUNDDOWN((I22+I23)/15,1)+ROUNDDOWN((H22)/6,1)+ROUNDDOWN((G24)/6,1)+ROUNDDOWN((E24)/5,1)+ROUNDDOWN(D24/3,1),
IF(U22="F",ROUNDDOWN((J22+K22)/30,1)+ROUNDDOWN((K23)/25,1)+ROUNDDOWN((J23)/20,1)+ROUNDDOWN((I22+I23)/15,1)+ROUNDDOWN((H22)/15,1)+ROUNDDOWN((G24)/6,1)+ROUNDDOWN((E24)/5,1)+ROUNDDOWN(D24/3,1),
IF(U22="G",ROUNDDOWN((J22+K22)/30,1)+ROUNDDOWN((K23)/25,1)+ROUNDDOWN((J23)/20,1)+ROUNDDOWN((I22)/20,1)+ROUNDDOWN((I23)/15,1)+ROUNDDOWN((H22)/6,1)+ROUNDDOWN((G24)/6,1)+ROUNDDOWN((E24)/5,1)+ROUNDDOWN(D24/3,1),
IF(U22="H",ROUNDDOWN((J22+K22)/30,1)+ROUNDDOWN((K23)/25,1)+ROUNDDOWN((J23)/20,1)+ROUNDDOWN((I22)/20,1)+ROUNDDOWN((I23)/15,1)+ROUNDDOWN((H22)/20,1)+ROUNDDOWN((G24)/6,1)+ROUNDDOWN((E24)/5,1)+ROUNDDOWN(D24/3,1))))))))),0))</f>
        <v>0</v>
      </c>
      <c r="X22" s="507">
        <f t="shared" ref="X22" si="24">P22+R22+S22+S23+W22-T22</f>
        <v>1</v>
      </c>
      <c r="Y22" s="507">
        <f>IF(U22="判定不能","年齢別配置基準エラー",
IF(OR(U22="A",U22="C",U22="E",U22="G"),
ROUND(ROUNDDOWN((_5歳児①9+_5歳児②9+_4歳児①9)/25,1)+ROUNDDOWN((_4歳児②9)/20,1)+ROUNDDOWN((_3歳児①9+_3歳児②9)/15,1)+ROUNDDOWN((満3歳児①9)/6,1)+ROUNDDOWN((_2歳児③9)/6,1)+ROUNDDOWN((_1歳児③9)/5,1)+ROUNDDOWN((_0歳児③9)/3,1),0)+P22+R22+S22+S23-T22,
ROUND(ROUNDDOWN((_5歳児①9+_5歳児②9+_4歳児①9)/25,1)+ROUNDDOWN((_4歳児②9)/20,1)+ROUNDDOWN((_3歳児①9+_3歳児②9)/15,1)+ROUNDDOWN((満3歳児①9)/15,1)+ROUNDDOWN((_2歳児③9)/6,1)+ROUNDDOWN((_1歳児③9)/5,1)+ROUNDDOWN((_0歳児③9)/3,1),0)+P22+R22+S22+S23-T22))</f>
        <v>1</v>
      </c>
      <c r="Z22" s="160">
        <f>IFERROR(ROUND((M22/(M22+M23))*AA22,1),0)</f>
        <v>0</v>
      </c>
      <c r="AA22" s="660">
        <f>'(R6)年齢別配置基準'!C19</f>
        <v>0</v>
      </c>
      <c r="AB22" s="604"/>
      <c r="AC22" s="569"/>
      <c r="AD22" s="357">
        <f>IFERROR(ROUND(AE22*(M22/N22),1),0)</f>
        <v>0</v>
      </c>
      <c r="AE22" s="619">
        <f>IF(AC22="専任",0,1)</f>
        <v>1</v>
      </c>
      <c r="AF22" s="507">
        <f t="shared" ref="AF22" si="25">X22+AA22+AB22+AE22</f>
        <v>2</v>
      </c>
      <c r="AG22" s="535"/>
      <c r="AH22" s="621"/>
      <c r="AI22" s="503">
        <f>$AI$7</f>
        <v>0</v>
      </c>
      <c r="AJ22" s="503">
        <f>SUM('様式１－１（標準時間対応）'!BA17:BA18)</f>
        <v>0</v>
      </c>
      <c r="AK22" s="503">
        <f>IF(OR(AND('様式１－１（標準時間対応）'!J17&gt;0, '様式１－１（標準時間対応）'!R17&gt;0), '様式１－１（標準時間対応）'!BC17&gt;=ROUND((C23+C24)*0.3,0)),1,0)</f>
        <v>1</v>
      </c>
      <c r="AL22" s="549">
        <f>1-P22</f>
        <v>0</v>
      </c>
      <c r="AM22" s="526">
        <f>SUM(AF22:AL24)</f>
        <v>3</v>
      </c>
      <c r="AN22" s="215"/>
      <c r="AP22" s="197"/>
      <c r="AQ22" s="538">
        <f>'様式２（専従の常勤）'!L58</f>
        <v>0</v>
      </c>
      <c r="AR22" s="539">
        <f>COUNTIFS('様式３（非専従の常勤＋非常勤）'!$X$8:$X$37,"&gt;=1")+'様式２（専従の常勤）'!L70</f>
        <v>0</v>
      </c>
      <c r="AS22" s="552">
        <f>'様式３（非専従の常勤＋非常勤）'!$Y$41</f>
        <v>0</v>
      </c>
      <c r="AT22" s="543"/>
      <c r="AU22" s="546">
        <f>COUNTIFS('様式３（非専従の常勤＋非常勤）'!$X$50:$X$54,"&gt;=1")</f>
        <v>0</v>
      </c>
      <c r="AV22" s="555">
        <f>ROUNDDOWN('様式３（非専従の常勤＋非常勤）'!$X$57,1)</f>
        <v>0</v>
      </c>
      <c r="AW22" s="507">
        <f>AQ22+AS22+IF((AT22+AV22)&gt;=AA22,AA22,(AT22+AV22))</f>
        <v>0</v>
      </c>
      <c r="AX22" s="507">
        <f t="shared" ref="AX22" si="26">AW22-AF22</f>
        <v>-2</v>
      </c>
      <c r="AY22" s="507">
        <f t="shared" ref="AY22" si="27">AW22-(Y22+AA22+AB22+AE22)</f>
        <v>-2</v>
      </c>
      <c r="BA22" s="509"/>
      <c r="BB22" s="531" t="str">
        <f t="shared" ref="BB22" si="28">IF(BA22&gt;=0.2,AW22-AF22-BA22,"")</f>
        <v/>
      </c>
      <c r="BF22" s="498" t="s">
        <v>6</v>
      </c>
      <c r="BG22" s="324" t="s">
        <v>72</v>
      </c>
      <c r="BH22" s="208">
        <f>S22+V22+Z22+AD22+AB22</f>
        <v>0</v>
      </c>
      <c r="BI22" s="325">
        <f>ROUND(BH22/(BH22+BH23),2)</f>
        <v>0</v>
      </c>
      <c r="BK22" s="498" t="s">
        <v>6</v>
      </c>
      <c r="BL22" s="324" t="s">
        <v>72</v>
      </c>
      <c r="BM22" s="208">
        <f>S22+V22</f>
        <v>0</v>
      </c>
      <c r="BN22" s="325">
        <f>ROUND(BM22/(BM22+BM23),2)</f>
        <v>0</v>
      </c>
    </row>
    <row r="23" spans="1:66" ht="27" customHeight="1">
      <c r="A23" s="576"/>
      <c r="B23" s="75" t="s">
        <v>73</v>
      </c>
      <c r="C23" s="258">
        <f t="shared" si="10"/>
        <v>0</v>
      </c>
      <c r="D23" s="74"/>
      <c r="E23" s="74"/>
      <c r="F23" s="74"/>
      <c r="G23" s="74"/>
      <c r="H23" s="74"/>
      <c r="I23" s="161"/>
      <c r="J23" s="161"/>
      <c r="K23" s="161"/>
      <c r="L23" s="349"/>
      <c r="M23" s="56">
        <f>SUM(I23:K23)</f>
        <v>0</v>
      </c>
      <c r="N23" s="579"/>
      <c r="O23" s="581">
        <f>IF(C23+C24&lt;=90,1,0)</f>
        <v>1</v>
      </c>
      <c r="P23" s="589"/>
      <c r="Q23" s="585">
        <f>R22</f>
        <v>0</v>
      </c>
      <c r="R23" s="589"/>
      <c r="S23" s="587">
        <f>IF(M23+M24&gt;0,1,0)</f>
        <v>0</v>
      </c>
      <c r="T23" s="662"/>
      <c r="U23" s="573"/>
      <c r="V23" s="561">
        <f>W22-V22</f>
        <v>0</v>
      </c>
      <c r="W23" s="600"/>
      <c r="X23" s="508"/>
      <c r="Y23" s="508"/>
      <c r="Z23" s="409">
        <f>AA22-Z22</f>
        <v>0</v>
      </c>
      <c r="AA23" s="609"/>
      <c r="AB23" s="605"/>
      <c r="AC23" s="570"/>
      <c r="AD23" s="563">
        <f>IFERROR(ROUND(AE22*((M23+M24)/N22),1),0)</f>
        <v>0</v>
      </c>
      <c r="AE23" s="616"/>
      <c r="AF23" s="508"/>
      <c r="AG23" s="536"/>
      <c r="AH23" s="622"/>
      <c r="AI23" s="504"/>
      <c r="AJ23" s="504"/>
      <c r="AK23" s="504"/>
      <c r="AL23" s="550"/>
      <c r="AM23" s="527"/>
      <c r="AN23" s="215"/>
      <c r="AP23" s="197"/>
      <c r="AQ23" s="517"/>
      <c r="AR23" s="540" t="e">
        <v>#VALUE!</v>
      </c>
      <c r="AS23" s="553"/>
      <c r="AT23" s="544"/>
      <c r="AU23" s="547" t="e">
        <v>#VALUE!</v>
      </c>
      <c r="AV23" s="556"/>
      <c r="AW23" s="508"/>
      <c r="AX23" s="508"/>
      <c r="AY23" s="508"/>
      <c r="BA23" s="510"/>
      <c r="BB23" s="532"/>
      <c r="BF23" s="499"/>
      <c r="BG23" s="501" t="s">
        <v>154</v>
      </c>
      <c r="BH23" s="502">
        <f>O23+Q23+V23+Z23+AD23+AI22+AJ22+AK22+AL22+S23</f>
        <v>2</v>
      </c>
      <c r="BI23" s="506">
        <f>ROUND(BH23/(BH22+BH23),2)</f>
        <v>1</v>
      </c>
      <c r="BK23" s="499"/>
      <c r="BL23" s="501" t="s">
        <v>154</v>
      </c>
      <c r="BM23" s="502">
        <f>O23+Q23+V23+S23</f>
        <v>1</v>
      </c>
      <c r="BN23" s="506">
        <f>ROUND(BM23/(BM22+BM23),2)</f>
        <v>1</v>
      </c>
    </row>
    <row r="24" spans="1:66" ht="27" customHeight="1">
      <c r="A24" s="577"/>
      <c r="B24" s="75" t="s">
        <v>74</v>
      </c>
      <c r="C24" s="258">
        <f t="shared" si="10"/>
        <v>0</v>
      </c>
      <c r="D24" s="58"/>
      <c r="E24" s="58"/>
      <c r="F24" s="76"/>
      <c r="G24" s="58"/>
      <c r="H24" s="74"/>
      <c r="I24" s="74"/>
      <c r="J24" s="74"/>
      <c r="K24" s="74"/>
      <c r="L24" s="350"/>
      <c r="M24" s="57">
        <f>SUM(D24:E24,G24)</f>
        <v>0</v>
      </c>
      <c r="N24" s="580"/>
      <c r="O24" s="582"/>
      <c r="P24" s="590"/>
      <c r="Q24" s="586"/>
      <c r="R24" s="590"/>
      <c r="S24" s="588"/>
      <c r="T24" s="663"/>
      <c r="U24" s="574"/>
      <c r="V24" s="562"/>
      <c r="W24" s="679"/>
      <c r="X24" s="512"/>
      <c r="Y24" s="512"/>
      <c r="Z24" s="410"/>
      <c r="AA24" s="610"/>
      <c r="AB24" s="606"/>
      <c r="AC24" s="571"/>
      <c r="AD24" s="564"/>
      <c r="AE24" s="617"/>
      <c r="AF24" s="512"/>
      <c r="AG24" s="537"/>
      <c r="AH24" s="623"/>
      <c r="AI24" s="529"/>
      <c r="AJ24" s="529"/>
      <c r="AK24" s="529"/>
      <c r="AL24" s="551"/>
      <c r="AM24" s="542"/>
      <c r="AN24" s="215"/>
      <c r="AP24" s="197"/>
      <c r="AQ24" s="518"/>
      <c r="AR24" s="541" t="e">
        <v>#VALUE!</v>
      </c>
      <c r="AS24" s="554"/>
      <c r="AT24" s="545"/>
      <c r="AU24" s="548" t="e">
        <v>#VALUE!</v>
      </c>
      <c r="AV24" s="557"/>
      <c r="AW24" s="512"/>
      <c r="AX24" s="512"/>
      <c r="AY24" s="512"/>
      <c r="BA24" s="511"/>
      <c r="BB24" s="533"/>
      <c r="BF24" s="500"/>
      <c r="BG24" s="501"/>
      <c r="BH24" s="502"/>
      <c r="BI24" s="506"/>
      <c r="BK24" s="500"/>
      <c r="BL24" s="501"/>
      <c r="BM24" s="502"/>
      <c r="BN24" s="506"/>
    </row>
    <row r="25" spans="1:66" ht="27" customHeight="1">
      <c r="A25" s="575" t="s">
        <v>7</v>
      </c>
      <c r="B25" s="75" t="s">
        <v>72</v>
      </c>
      <c r="C25" s="257">
        <f t="shared" si="10"/>
        <v>0</v>
      </c>
      <c r="D25" s="74"/>
      <c r="E25" s="74"/>
      <c r="F25" s="74"/>
      <c r="G25" s="74"/>
      <c r="H25" s="55"/>
      <c r="I25" s="161"/>
      <c r="J25" s="161"/>
      <c r="K25" s="161"/>
      <c r="L25" s="349"/>
      <c r="M25" s="56">
        <f>SUM(H25:K25)</f>
        <v>0</v>
      </c>
      <c r="N25" s="578">
        <f>SUM(M25:M27)</f>
        <v>0</v>
      </c>
      <c r="O25" s="155"/>
      <c r="P25" s="597">
        <f>O26</f>
        <v>1</v>
      </c>
      <c r="Q25" s="154"/>
      <c r="R25" s="597">
        <f>IF('様式１－１（標準時間対応）'!BC19&gt;0,1,0)</f>
        <v>0</v>
      </c>
      <c r="S25" s="412">
        <f>IF($M25&gt;0,1,0)</f>
        <v>0</v>
      </c>
      <c r="T25" s="661"/>
      <c r="U25" s="572" t="str">
        <f>'(R6)年齢別配置基準'!I20</f>
        <v>H</v>
      </c>
      <c r="V25" s="420">
        <f>IF(U25="判定不能","年齢別配置基準エラー",
ROUND(
IF(U25="A",ROUNDDOWN((J25+K25)/25,1)+ROUNDDOWN((I25)/15,1)+ROUNDDOWN((H25)/6,1),
IF(U25="B",ROUNDDOWN((J25+K25)/25,1)+ROUNDDOWN((I25)/15,1)+ROUNDDOWN((H25)/15,1),
IF(U25="C",ROUNDDOWN((J25+K25)/25,1)+ROUNDDOWN((I25)/20,1)+ROUNDDOWN((H25)/6,1),
IF(U25="D",ROUNDDOWN((J25+K25)/25,1)+ROUNDDOWN((I25)/20,1)+ROUNDDOWN((H25)/20,1),
IF(U25="E",ROUNDDOWN((J25+K25)/30,1)+ROUNDDOWN((I25)/15,1)+ROUNDDOWN((H25)/6,1),
IF(U25="F",ROUNDDOWN((J25+K25)/30,1)+ROUNDDOWN((I25)/15,1)+ROUNDDOWN((H25)/15,1),
IF(U25="G",ROUNDDOWN((J25+K25)/30,1)+ROUNDDOWN((I25)/20,1)+ROUNDDOWN((H25)/6,1),
IF(U25="H",ROUNDDOWN((J25+K25)/30,1)+ROUNDDOWN((I25)/20,1)+ROUNDDOWN((H25)/20,1))))))))),0))</f>
        <v>0</v>
      </c>
      <c r="W25" s="599">
        <f t="shared" ref="W25" si="29">IF(U25="判定不能","年齢別配置基準エラー",
ROUND(IF(U25="A",ROUNDDOWN((J25+K25+K26)/25,1)+ROUNDDOWN((J26)/20,1)+ROUNDDOWN((I25+I26)/15,1)+ROUNDDOWN((H25)/6,1)+ROUNDDOWN((G27)/6,1)+ROUNDDOWN((E27)/5,1)+ROUNDDOWN(D27/3,1),
IF(U25="B",ROUNDDOWN((J25+K25+K26)/25,1)+ROUNDDOWN((J26)/20,1)+ROUNDDOWN((I25+I26)/15,1)+ROUNDDOWN((H25)/15,1)+ROUNDDOWN((G27)/6,1)+ROUNDDOWN((E27)/5,1)+ROUNDDOWN(D27/3,1),
IF(U25="C",ROUNDDOWN((J25+K25+K26)/25,1)+ROUNDDOWN((J26)/20,1)+ROUNDDOWN((I25)/20,1)+ROUNDDOWN((I26)/15,1)+ROUNDDOWN((H25)/6,1)+ROUNDDOWN((G27)/6,1)+ROUNDDOWN((E27)/5,1)+ROUNDDOWN(D27/3,1),
IF(U25="D",ROUNDDOWN((J25+K25+K26)/25,1)+ROUNDDOWN((J26)/20,1)+ROUNDDOWN((I25)/20,1)+ROUNDDOWN((I26)/15,1)+ROUNDDOWN((H25)/20,1)+ROUNDDOWN((G27)/6,1)+ROUNDDOWN((E27)/5,1)+ROUNDDOWN(D27/3,1),
IF(U25="E",ROUNDDOWN((J25+K25)/30,1)+ROUNDDOWN((K26)/25,1)+ROUNDDOWN((J26)/20,1)+ROUNDDOWN((I25+I26)/15,1)+ROUNDDOWN((H25)/6,1)+ROUNDDOWN((G27)/6,1)+ROUNDDOWN((E27)/5,1)+ROUNDDOWN(D27/3,1),
IF(U25="F",ROUNDDOWN((J25+K25)/30,1)+ROUNDDOWN((K26)/25,1)+ROUNDDOWN((J26)/20,1)+ROUNDDOWN((I25+I26)/15,1)+ROUNDDOWN((H25)/15,1)+ROUNDDOWN((G27)/6,1)+ROUNDDOWN((E27)/5,1)+ROUNDDOWN(D27/3,1),
IF(U25="G",ROUNDDOWN((J25+K25)/30,1)+ROUNDDOWN((K26)/25,1)+ROUNDDOWN((J26)/20,1)+ROUNDDOWN((I25)/20,1)+ROUNDDOWN((I26)/15,1)+ROUNDDOWN((H25)/6,1)+ROUNDDOWN((G27)/6,1)+ROUNDDOWN((E27)/5,1)+ROUNDDOWN(D27/3,1),
IF(U25="H",ROUNDDOWN((J25+K25)/30,1)+ROUNDDOWN((K26)/25,1)+ROUNDDOWN((J26)/20,1)+ROUNDDOWN((I25)/20,1)+ROUNDDOWN((I26)/15,1)+ROUNDDOWN((H25)/20,1)+ROUNDDOWN((G27)/6,1)+ROUNDDOWN((E27)/5,1)+ROUNDDOWN(D27/3,1))))))))),0))</f>
        <v>0</v>
      </c>
      <c r="X25" s="507">
        <f t="shared" ref="X25" si="30">P25+R25+S25+S26+W25-T25</f>
        <v>1</v>
      </c>
      <c r="Y25" s="507">
        <f>IF(U25="判定不能","年齢別配置基準エラー",
IF(OR(U25="A",U25="C",U25="E",U25="G"),
ROUND(ROUNDDOWN((_5歳児①10+_5歳児②10+_4歳児①10)/25,1)+ROUNDDOWN((_4歳児②10)/20,1)+ROUNDDOWN((_3歳児①10+_3歳児②10)/15,1)+ROUNDDOWN((満3歳児①10)/6,1)+ROUNDDOWN((_2歳児③10)/6,1)+ROUNDDOWN((_1歳児③10)/5,1)+ROUNDDOWN((_0歳児③10)/3,1),0)+P25+R25+S25+S26-T25,
ROUND(ROUNDDOWN((_5歳児①10+_5歳児②10+_4歳児①10)/25,1)+ROUNDDOWN((_4歳児②10)/20,1)+ROUNDDOWN((_3歳児①10+_3歳児②10)/15,1)+ROUNDDOWN((満3歳児①10)/15,1)+ROUNDDOWN((_2歳児③10)/6,1)+ROUNDDOWN((_1歳児③10)/5,1)+ROUNDDOWN((_0歳児③10)/3,1),0)+P25+R25+S25+S26-T25))</f>
        <v>1</v>
      </c>
      <c r="Z25" s="160">
        <f>IFERROR(ROUND((M25/(M25+M26))*AA25,1),0)</f>
        <v>0</v>
      </c>
      <c r="AA25" s="660">
        <f>'(R6)年齢別配置基準'!C20</f>
        <v>0</v>
      </c>
      <c r="AB25" s="604"/>
      <c r="AC25" s="569"/>
      <c r="AD25" s="357">
        <f>IFERROR(ROUND(AE25*(M25/N25),1),0)</f>
        <v>0</v>
      </c>
      <c r="AE25" s="619">
        <f>IF(AC25="専任",0,1)</f>
        <v>1</v>
      </c>
      <c r="AF25" s="507">
        <f t="shared" ref="AF25" si="31">X25+AA25+AB25+AE25</f>
        <v>2</v>
      </c>
      <c r="AG25" s="535"/>
      <c r="AH25" s="621"/>
      <c r="AI25" s="503">
        <f>$AI$7</f>
        <v>0</v>
      </c>
      <c r="AJ25" s="503">
        <f>SUM('様式１－１（標準時間対応）'!BA19:BA20)</f>
        <v>0</v>
      </c>
      <c r="AK25" s="503">
        <f>IF(OR(AND('様式１－１（標準時間対応）'!J19&gt;0, '様式１－１（標準時間対応）'!R19&gt;0), '様式１－１（標準時間対応）'!BC19&gt;=ROUND((C26+C27)*0.3,0)),1,0)</f>
        <v>1</v>
      </c>
      <c r="AL25" s="549">
        <f>1-P25</f>
        <v>0</v>
      </c>
      <c r="AM25" s="526">
        <f>SUM(AF25:AL27)</f>
        <v>3</v>
      </c>
      <c r="AN25" s="215"/>
      <c r="AP25" s="197"/>
      <c r="AQ25" s="538">
        <f>'様式２（専従の常勤）'!M58</f>
        <v>0</v>
      </c>
      <c r="AR25" s="539">
        <f>COUNTIFS('様式３（非専従の常勤＋非常勤）'!$Z$8:$Z$37,"&gt;=1")+'様式２（専従の常勤）'!M70</f>
        <v>0</v>
      </c>
      <c r="AS25" s="552">
        <f>'様式３（非専従の常勤＋非常勤）'!$AA$41</f>
        <v>0</v>
      </c>
      <c r="AT25" s="543"/>
      <c r="AU25" s="546">
        <f>COUNTIFS('様式３（非専従の常勤＋非常勤）'!$Z$50:$Z$54,"&gt;=1")</f>
        <v>0</v>
      </c>
      <c r="AV25" s="555">
        <f>ROUNDDOWN('様式３（非専従の常勤＋非常勤）'!$Z$57,1)</f>
        <v>0</v>
      </c>
      <c r="AW25" s="507">
        <f>AQ25+AS25+IF((AT25+AV25)&gt;=AA25,AA25,(AT25+AV25))</f>
        <v>0</v>
      </c>
      <c r="AX25" s="507">
        <f t="shared" ref="AX25" si="32">AW25-AF25</f>
        <v>-2</v>
      </c>
      <c r="AY25" s="507">
        <f t="shared" ref="AY25" si="33">AW25-(Y25+AA25+AB25+AE25)</f>
        <v>-2</v>
      </c>
      <c r="BA25" s="509"/>
      <c r="BB25" s="531" t="str">
        <f t="shared" ref="BB25" si="34">IF(BA25&gt;=0.2,AW25-AF25-BA25,"")</f>
        <v/>
      </c>
      <c r="BF25" s="498" t="s">
        <v>7</v>
      </c>
      <c r="BG25" s="324" t="s">
        <v>72</v>
      </c>
      <c r="BH25" s="208">
        <f>S25+V25+Z25+AD25+AB25</f>
        <v>0</v>
      </c>
      <c r="BI25" s="325">
        <f>ROUND(BH25/(BH25+BH26),2)</f>
        <v>0</v>
      </c>
      <c r="BK25" s="498" t="s">
        <v>7</v>
      </c>
      <c r="BL25" s="324" t="s">
        <v>72</v>
      </c>
      <c r="BM25" s="208">
        <f>S25+V25</f>
        <v>0</v>
      </c>
      <c r="BN25" s="325">
        <f>ROUND(BM25/(BM25+BM26),2)</f>
        <v>0</v>
      </c>
    </row>
    <row r="26" spans="1:66" ht="27" customHeight="1">
      <c r="A26" s="576"/>
      <c r="B26" s="75" t="s">
        <v>73</v>
      </c>
      <c r="C26" s="258">
        <f t="shared" si="10"/>
        <v>0</v>
      </c>
      <c r="D26" s="74"/>
      <c r="E26" s="74"/>
      <c r="F26" s="74"/>
      <c r="G26" s="74"/>
      <c r="H26" s="74"/>
      <c r="I26" s="161"/>
      <c r="J26" s="161"/>
      <c r="K26" s="161"/>
      <c r="L26" s="349"/>
      <c r="M26" s="56">
        <f>SUM(I26:K26)</f>
        <v>0</v>
      </c>
      <c r="N26" s="579"/>
      <c r="O26" s="581">
        <f>IF(C26+C27&lt;=90,1,0)</f>
        <v>1</v>
      </c>
      <c r="P26" s="589"/>
      <c r="Q26" s="585">
        <f>R25</f>
        <v>0</v>
      </c>
      <c r="R26" s="589"/>
      <c r="S26" s="587">
        <f>IF(M26+M27&gt;0,1,0)</f>
        <v>0</v>
      </c>
      <c r="T26" s="662"/>
      <c r="U26" s="573"/>
      <c r="V26" s="561">
        <f>W25-V25</f>
        <v>0</v>
      </c>
      <c r="W26" s="600"/>
      <c r="X26" s="508"/>
      <c r="Y26" s="508"/>
      <c r="Z26" s="409">
        <f>AA25-Z25</f>
        <v>0</v>
      </c>
      <c r="AA26" s="609"/>
      <c r="AB26" s="605"/>
      <c r="AC26" s="570"/>
      <c r="AD26" s="563">
        <f>IFERROR(ROUND(AE25*((M26+M27)/N25),1),0)</f>
        <v>0</v>
      </c>
      <c r="AE26" s="616"/>
      <c r="AF26" s="508"/>
      <c r="AG26" s="536"/>
      <c r="AH26" s="622"/>
      <c r="AI26" s="504"/>
      <c r="AJ26" s="504"/>
      <c r="AK26" s="504"/>
      <c r="AL26" s="550"/>
      <c r="AM26" s="527"/>
      <c r="AN26" s="215"/>
      <c r="AP26" s="197"/>
      <c r="AQ26" s="517"/>
      <c r="AR26" s="540" t="e">
        <v>#VALUE!</v>
      </c>
      <c r="AS26" s="553"/>
      <c r="AT26" s="544"/>
      <c r="AU26" s="547" t="e">
        <v>#VALUE!</v>
      </c>
      <c r="AV26" s="556"/>
      <c r="AW26" s="508"/>
      <c r="AX26" s="508"/>
      <c r="AY26" s="508"/>
      <c r="BA26" s="510"/>
      <c r="BB26" s="532"/>
      <c r="BF26" s="499"/>
      <c r="BG26" s="501" t="s">
        <v>154</v>
      </c>
      <c r="BH26" s="502">
        <f>O26+Q26+V26+Z26+AD26+AI25+AJ25+AK25+AL25+S26</f>
        <v>2</v>
      </c>
      <c r="BI26" s="506">
        <f>ROUND(BH26/(BH25+BH26),2)</f>
        <v>1</v>
      </c>
      <c r="BK26" s="499"/>
      <c r="BL26" s="501" t="s">
        <v>154</v>
      </c>
      <c r="BM26" s="502">
        <f>O26+Q26+V26+S26</f>
        <v>1</v>
      </c>
      <c r="BN26" s="506">
        <f>ROUND(BM26/(BM25+BM26),2)</f>
        <v>1</v>
      </c>
    </row>
    <row r="27" spans="1:66" ht="27" customHeight="1">
      <c r="A27" s="577"/>
      <c r="B27" s="75" t="s">
        <v>74</v>
      </c>
      <c r="C27" s="258">
        <f t="shared" si="10"/>
        <v>0</v>
      </c>
      <c r="D27" s="55"/>
      <c r="E27" s="55"/>
      <c r="F27" s="76"/>
      <c r="G27" s="55"/>
      <c r="H27" s="74"/>
      <c r="I27" s="74"/>
      <c r="J27" s="74"/>
      <c r="K27" s="74"/>
      <c r="L27" s="349"/>
      <c r="M27" s="56">
        <f>SUM(D27:E27,G27)</f>
        <v>0</v>
      </c>
      <c r="N27" s="580"/>
      <c r="O27" s="582"/>
      <c r="P27" s="590"/>
      <c r="Q27" s="586"/>
      <c r="R27" s="590"/>
      <c r="S27" s="588"/>
      <c r="T27" s="663"/>
      <c r="U27" s="574"/>
      <c r="V27" s="562"/>
      <c r="W27" s="679"/>
      <c r="X27" s="512"/>
      <c r="Y27" s="512"/>
      <c r="Z27" s="410"/>
      <c r="AA27" s="610"/>
      <c r="AB27" s="606"/>
      <c r="AC27" s="571"/>
      <c r="AD27" s="564"/>
      <c r="AE27" s="617"/>
      <c r="AF27" s="512"/>
      <c r="AG27" s="537"/>
      <c r="AH27" s="623"/>
      <c r="AI27" s="529"/>
      <c r="AJ27" s="529"/>
      <c r="AK27" s="529"/>
      <c r="AL27" s="551"/>
      <c r="AM27" s="542"/>
      <c r="AN27" s="215"/>
      <c r="AP27" s="197"/>
      <c r="AQ27" s="518"/>
      <c r="AR27" s="541" t="e">
        <v>#VALUE!</v>
      </c>
      <c r="AS27" s="554"/>
      <c r="AT27" s="545"/>
      <c r="AU27" s="548" t="e">
        <v>#VALUE!</v>
      </c>
      <c r="AV27" s="557"/>
      <c r="AW27" s="512"/>
      <c r="AX27" s="512"/>
      <c r="AY27" s="512"/>
      <c r="BA27" s="511"/>
      <c r="BB27" s="533"/>
      <c r="BF27" s="500"/>
      <c r="BG27" s="501"/>
      <c r="BH27" s="502"/>
      <c r="BI27" s="506"/>
      <c r="BK27" s="500"/>
      <c r="BL27" s="501"/>
      <c r="BM27" s="502"/>
      <c r="BN27" s="506"/>
    </row>
    <row r="28" spans="1:66" ht="27" customHeight="1">
      <c r="A28" s="575" t="s">
        <v>8</v>
      </c>
      <c r="B28" s="75" t="s">
        <v>72</v>
      </c>
      <c r="C28" s="257">
        <f t="shared" si="10"/>
        <v>0</v>
      </c>
      <c r="D28" s="74"/>
      <c r="E28" s="74"/>
      <c r="F28" s="74"/>
      <c r="G28" s="74"/>
      <c r="H28" s="55"/>
      <c r="I28" s="161"/>
      <c r="J28" s="55"/>
      <c r="K28" s="55"/>
      <c r="L28" s="349"/>
      <c r="M28" s="56">
        <f>SUM(H28:K28)</f>
        <v>0</v>
      </c>
      <c r="N28" s="578">
        <f>SUM(M28:M30)</f>
        <v>0</v>
      </c>
      <c r="O28" s="155"/>
      <c r="P28" s="597">
        <f>O29</f>
        <v>1</v>
      </c>
      <c r="Q28" s="154"/>
      <c r="R28" s="597">
        <f>IF('様式１－１（標準時間対応）'!BC21&gt;0,1,0)</f>
        <v>0</v>
      </c>
      <c r="S28" s="412">
        <f>IF($M28&gt;0,1,0)</f>
        <v>0</v>
      </c>
      <c r="T28" s="661"/>
      <c r="U28" s="572" t="str">
        <f>'(R6)年齢別配置基準'!I21</f>
        <v>H</v>
      </c>
      <c r="V28" s="420">
        <f>IF(U28="判定不能","年齢別配置基準エラー",
ROUND(
IF(U28="A",ROUNDDOWN((J28+K28)/25,1)+ROUNDDOWN((I28)/15,1)+ROUNDDOWN((H28)/6,1),
IF(U28="B",ROUNDDOWN((J28+K28)/25,1)+ROUNDDOWN((I28)/15,1)+ROUNDDOWN((H28)/15,1),
IF(U28="C",ROUNDDOWN((J28+K28)/25,1)+ROUNDDOWN((I28)/20,1)+ROUNDDOWN((H28)/6,1),
IF(U28="D",ROUNDDOWN((J28+K28)/25,1)+ROUNDDOWN((I28)/20,1)+ROUNDDOWN((H28)/20,1),
IF(U28="E",ROUNDDOWN((J28+K28)/30,1)+ROUNDDOWN((I28)/15,1)+ROUNDDOWN((H28)/6,1),
IF(U28="F",ROUNDDOWN((J28+K28)/30,1)+ROUNDDOWN((I28)/15,1)+ROUNDDOWN((H28)/15,1),
IF(U28="G",ROUNDDOWN((J28+K28)/30,1)+ROUNDDOWN((I28)/20,1)+ROUNDDOWN((H28)/6,1),
IF(U28="H",ROUNDDOWN((J28+K28)/30,1)+ROUNDDOWN((I28)/20,1)+ROUNDDOWN((H28)/20,1))))))))),0))</f>
        <v>0</v>
      </c>
      <c r="W28" s="599">
        <f t="shared" ref="W28" si="35">IF(U28="判定不能","年齢別配置基準エラー",
ROUND(IF(U28="A",ROUNDDOWN((J28+K28+K29)/25,1)+ROUNDDOWN((J29)/20,1)+ROUNDDOWN((I28+I29)/15,1)+ROUNDDOWN((H28)/6,1)+ROUNDDOWN((G30)/6,1)+ROUNDDOWN((E30)/5,1)+ROUNDDOWN(D30/3,1),
IF(U28="B",ROUNDDOWN((J28+K28+K29)/25,1)+ROUNDDOWN((J29)/20,1)+ROUNDDOWN((I28+I29)/15,1)+ROUNDDOWN((H28)/15,1)+ROUNDDOWN((G30)/6,1)+ROUNDDOWN((E30)/5,1)+ROUNDDOWN(D30/3,1),
IF(U28="C",ROUNDDOWN((J28+K28+K29)/25,1)+ROUNDDOWN((J29)/20,1)+ROUNDDOWN((I28)/20,1)+ROUNDDOWN((I29)/15,1)+ROUNDDOWN((H28)/6,1)+ROUNDDOWN((G30)/6,1)+ROUNDDOWN((E30)/5,1)+ROUNDDOWN(D30/3,1),
IF(U28="D",ROUNDDOWN((J28+K28+K29)/25,1)+ROUNDDOWN((J29)/20,1)+ROUNDDOWN((I28)/20,1)+ROUNDDOWN((I29)/15,1)+ROUNDDOWN((H28)/20,1)+ROUNDDOWN((G30)/6,1)+ROUNDDOWN((E30)/5,1)+ROUNDDOWN(D30/3,1),
IF(U28="E",ROUNDDOWN((J28+K28)/30,1)+ROUNDDOWN((K29)/25,1)+ROUNDDOWN((J29)/20,1)+ROUNDDOWN((I28+I29)/15,1)+ROUNDDOWN((H28)/6,1)+ROUNDDOWN((G30)/6,1)+ROUNDDOWN((E30)/5,1)+ROUNDDOWN(D30/3,1),
IF(U28="F",ROUNDDOWN((J28+K28)/30,1)+ROUNDDOWN((K29)/25,1)+ROUNDDOWN((J29)/20,1)+ROUNDDOWN((I28+I29)/15,1)+ROUNDDOWN((H28)/15,1)+ROUNDDOWN((G30)/6,1)+ROUNDDOWN((E30)/5,1)+ROUNDDOWN(D30/3,1),
IF(U28="G",ROUNDDOWN((J28+K28)/30,1)+ROUNDDOWN((K29)/25,1)+ROUNDDOWN((J29)/20,1)+ROUNDDOWN((I28)/20,1)+ROUNDDOWN((I29)/15,1)+ROUNDDOWN((H28)/6,1)+ROUNDDOWN((G30)/6,1)+ROUNDDOWN((E30)/5,1)+ROUNDDOWN(D30/3,1),
IF(U28="H",ROUNDDOWN((J28+K28)/30,1)+ROUNDDOWN((K29)/25,1)+ROUNDDOWN((J29)/20,1)+ROUNDDOWN((I28)/20,1)+ROUNDDOWN((I29)/15,1)+ROUNDDOWN((H28)/20,1)+ROUNDDOWN((G30)/6,1)+ROUNDDOWN((E30)/5,1)+ROUNDDOWN(D30/3,1))))))))),0))</f>
        <v>0</v>
      </c>
      <c r="X28" s="507">
        <f t="shared" ref="X28" si="36">P28+R28+S28+S29+W28-T28</f>
        <v>1</v>
      </c>
      <c r="Y28" s="507">
        <f>IF(U28="判定不能","年齢別配置基準エラー",
IF(OR(U28="A",U28="C",U28="E",U28="G"),
ROUND(ROUNDDOWN((_5歳児①11+_5歳児②11+_4歳児①11)/25,1)+ROUNDDOWN((_4歳児②11)/20,1)+ROUNDDOWN((_3歳児①11+_3歳児②11)/15,1)+ROUNDDOWN((満3歳児①11)/6,1)+ROUNDDOWN((_2歳児③11)/6,1)+ROUNDDOWN((_1歳児③11)/5,1)+ROUNDDOWN((_0歳児③11)/3,1),0)+P28+R28+S28+S29-T28,
ROUND(ROUNDDOWN((_5歳児①11+_5歳児②11+_4歳児①11)/25,1)+ROUNDDOWN((_4歳児②11)/20,1)+ROUNDDOWN((_3歳児①11+_3歳児②11)/15,1)+ROUNDDOWN((満3歳児①11)/15,1)+ROUNDDOWN((_2歳児③11)/6,1)+ROUNDDOWN((_1歳児③11)/5,1)+ROUNDDOWN((_0歳児③11)/3,1),0)+P28+R28+S28+S29-T28))</f>
        <v>1</v>
      </c>
      <c r="Z28" s="160">
        <f>IFERROR(ROUND((M28/(M28+M29))*AA28,1),0)</f>
        <v>0</v>
      </c>
      <c r="AA28" s="660">
        <f>'(R6)年齢別配置基準'!C21</f>
        <v>0</v>
      </c>
      <c r="AB28" s="604"/>
      <c r="AC28" s="569"/>
      <c r="AD28" s="357">
        <f>IFERROR(ROUND(AE28*(M28/N28),1),0)</f>
        <v>0</v>
      </c>
      <c r="AE28" s="619">
        <f>IF(AC28="専任",0,1)</f>
        <v>1</v>
      </c>
      <c r="AF28" s="507">
        <f t="shared" ref="AF28" si="37">X28+AA28+AB28+AE28</f>
        <v>2</v>
      </c>
      <c r="AG28" s="535"/>
      <c r="AH28" s="621"/>
      <c r="AI28" s="503">
        <f>$AI$7</f>
        <v>0</v>
      </c>
      <c r="AJ28" s="503">
        <f>SUM('様式１－１（標準時間対応）'!BA21:BA22)</f>
        <v>0</v>
      </c>
      <c r="AK28" s="503">
        <f>IF(OR(AND('様式１－１（標準時間対応）'!J21&gt;0, '様式１－１（標準時間対応）'!R21&gt;0), '様式１－１（標準時間対応）'!BC21&gt;=ROUND((C29+C30)*0.3,0)),1,0)</f>
        <v>1</v>
      </c>
      <c r="AL28" s="549">
        <f>1-P28</f>
        <v>0</v>
      </c>
      <c r="AM28" s="526">
        <f>SUM(AF28:AL30)</f>
        <v>3</v>
      </c>
      <c r="AN28" s="215"/>
      <c r="AP28" s="197"/>
      <c r="AQ28" s="538">
        <f>'様式２（専従の常勤）'!N58</f>
        <v>0</v>
      </c>
      <c r="AR28" s="539">
        <f>COUNTIFS('様式３（非専従の常勤＋非常勤）'!$AB$8:$AB$37,"&gt;=1")+'様式２（専従の常勤）'!N70</f>
        <v>0</v>
      </c>
      <c r="AS28" s="552">
        <f>'様式３（非専従の常勤＋非常勤）'!$AC$41</f>
        <v>0</v>
      </c>
      <c r="AT28" s="543"/>
      <c r="AU28" s="546">
        <f>COUNTIFS('様式３（非専従の常勤＋非常勤）'!$AB$50:$AB$54,"&gt;=1")</f>
        <v>0</v>
      </c>
      <c r="AV28" s="555">
        <f>ROUNDDOWN('様式３（非専従の常勤＋非常勤）'!$AB$57,1)</f>
        <v>0</v>
      </c>
      <c r="AW28" s="507">
        <f>AQ28+AS28+IF((AT28+AV28)&gt;=AA28,AA28,(AT28+AV28))</f>
        <v>0</v>
      </c>
      <c r="AX28" s="507">
        <f t="shared" ref="AX28" si="38">AW28-AF28</f>
        <v>-2</v>
      </c>
      <c r="AY28" s="507">
        <f t="shared" ref="AY28" si="39">AW28-(Y28+AA28+AB28+AE28)</f>
        <v>-2</v>
      </c>
      <c r="BA28" s="509"/>
      <c r="BB28" s="531" t="str">
        <f t="shared" ref="BB28" si="40">IF(BA28&gt;=0.2,AW28-AF28-BA28,"")</f>
        <v/>
      </c>
      <c r="BF28" s="498" t="s">
        <v>8</v>
      </c>
      <c r="BG28" s="324" t="s">
        <v>72</v>
      </c>
      <c r="BH28" s="208">
        <f>S28+V28+Z28+AD28+AB28</f>
        <v>0</v>
      </c>
      <c r="BI28" s="325">
        <f>ROUND(BH28/(BH28+BH29),2)</f>
        <v>0</v>
      </c>
      <c r="BK28" s="498" t="s">
        <v>8</v>
      </c>
      <c r="BL28" s="324" t="s">
        <v>72</v>
      </c>
      <c r="BM28" s="208">
        <f>S28+V28</f>
        <v>0</v>
      </c>
      <c r="BN28" s="325">
        <f>ROUND(BM28/(BM28+BM29),2)</f>
        <v>0</v>
      </c>
    </row>
    <row r="29" spans="1:66" ht="27" customHeight="1">
      <c r="A29" s="576"/>
      <c r="B29" s="75" t="s">
        <v>73</v>
      </c>
      <c r="C29" s="258">
        <f t="shared" si="10"/>
        <v>0</v>
      </c>
      <c r="D29" s="74"/>
      <c r="E29" s="74"/>
      <c r="F29" s="74"/>
      <c r="G29" s="74"/>
      <c r="H29" s="74"/>
      <c r="I29" s="55"/>
      <c r="J29" s="55"/>
      <c r="K29" s="55"/>
      <c r="L29" s="349"/>
      <c r="M29" s="56">
        <f>SUM(I29:K29)</f>
        <v>0</v>
      </c>
      <c r="N29" s="579"/>
      <c r="O29" s="581">
        <f>IF(C29+C30&lt;=90,1,0)</f>
        <v>1</v>
      </c>
      <c r="P29" s="589"/>
      <c r="Q29" s="585">
        <f>R28</f>
        <v>0</v>
      </c>
      <c r="R29" s="589"/>
      <c r="S29" s="587">
        <f>IF(M29+M30&gt;0,1,0)</f>
        <v>0</v>
      </c>
      <c r="T29" s="662"/>
      <c r="U29" s="573"/>
      <c r="V29" s="561">
        <f>W28-V28</f>
        <v>0</v>
      </c>
      <c r="W29" s="600"/>
      <c r="X29" s="508"/>
      <c r="Y29" s="508"/>
      <c r="Z29" s="409">
        <f>AA28-Z28</f>
        <v>0</v>
      </c>
      <c r="AA29" s="609"/>
      <c r="AB29" s="605"/>
      <c r="AC29" s="570"/>
      <c r="AD29" s="563">
        <f>IFERROR(ROUND(AE28*((M29+M30)/N28),1),0)</f>
        <v>0</v>
      </c>
      <c r="AE29" s="616"/>
      <c r="AF29" s="508"/>
      <c r="AG29" s="536"/>
      <c r="AH29" s="622"/>
      <c r="AI29" s="504"/>
      <c r="AJ29" s="504"/>
      <c r="AK29" s="504"/>
      <c r="AL29" s="550"/>
      <c r="AM29" s="527"/>
      <c r="AN29" s="215"/>
      <c r="AP29" s="197"/>
      <c r="AQ29" s="517"/>
      <c r="AR29" s="540" t="e">
        <v>#VALUE!</v>
      </c>
      <c r="AS29" s="553"/>
      <c r="AT29" s="544"/>
      <c r="AU29" s="547" t="e">
        <v>#VALUE!</v>
      </c>
      <c r="AV29" s="556"/>
      <c r="AW29" s="508"/>
      <c r="AX29" s="508"/>
      <c r="AY29" s="508"/>
      <c r="BA29" s="510"/>
      <c r="BB29" s="532"/>
      <c r="BF29" s="499"/>
      <c r="BG29" s="501" t="s">
        <v>154</v>
      </c>
      <c r="BH29" s="502">
        <f>O29+Q29+V29+Z29+AD29+AI28+AJ28+AK28+AL28+S29</f>
        <v>2</v>
      </c>
      <c r="BI29" s="506">
        <f>ROUND(BH29/(BH28+BH29),2)</f>
        <v>1</v>
      </c>
      <c r="BK29" s="499"/>
      <c r="BL29" s="501" t="s">
        <v>154</v>
      </c>
      <c r="BM29" s="502">
        <f>O29+Q29+V29+S29</f>
        <v>1</v>
      </c>
      <c r="BN29" s="506">
        <f>ROUND(BM29/(BM28+BM29),2)</f>
        <v>1</v>
      </c>
    </row>
    <row r="30" spans="1:66" ht="27" customHeight="1">
      <c r="A30" s="577"/>
      <c r="B30" s="75" t="s">
        <v>74</v>
      </c>
      <c r="C30" s="258">
        <f t="shared" si="10"/>
        <v>0</v>
      </c>
      <c r="D30" s="55"/>
      <c r="E30" s="55"/>
      <c r="F30" s="76"/>
      <c r="G30" s="55"/>
      <c r="H30" s="74"/>
      <c r="I30" s="74"/>
      <c r="J30" s="74"/>
      <c r="K30" s="74"/>
      <c r="L30" s="349"/>
      <c r="M30" s="56">
        <f>SUM(D30:E30,G30)</f>
        <v>0</v>
      </c>
      <c r="N30" s="580"/>
      <c r="O30" s="582"/>
      <c r="P30" s="590"/>
      <c r="Q30" s="586"/>
      <c r="R30" s="590"/>
      <c r="S30" s="588"/>
      <c r="T30" s="663"/>
      <c r="U30" s="574"/>
      <c r="V30" s="562"/>
      <c r="W30" s="679"/>
      <c r="X30" s="512"/>
      <c r="Y30" s="512"/>
      <c r="Z30" s="410"/>
      <c r="AA30" s="610"/>
      <c r="AB30" s="606"/>
      <c r="AC30" s="571"/>
      <c r="AD30" s="564"/>
      <c r="AE30" s="617"/>
      <c r="AF30" s="512"/>
      <c r="AG30" s="537"/>
      <c r="AH30" s="623"/>
      <c r="AI30" s="529"/>
      <c r="AJ30" s="529"/>
      <c r="AK30" s="529"/>
      <c r="AL30" s="551"/>
      <c r="AM30" s="542"/>
      <c r="AN30" s="215"/>
      <c r="AP30" s="197"/>
      <c r="AQ30" s="518"/>
      <c r="AR30" s="541" t="e">
        <v>#VALUE!</v>
      </c>
      <c r="AS30" s="554"/>
      <c r="AT30" s="545"/>
      <c r="AU30" s="548" t="e">
        <v>#VALUE!</v>
      </c>
      <c r="AV30" s="557"/>
      <c r="AW30" s="512"/>
      <c r="AX30" s="512"/>
      <c r="AY30" s="512"/>
      <c r="BA30" s="511"/>
      <c r="BB30" s="533"/>
      <c r="BF30" s="500"/>
      <c r="BG30" s="501"/>
      <c r="BH30" s="502"/>
      <c r="BI30" s="506"/>
      <c r="BK30" s="500"/>
      <c r="BL30" s="501"/>
      <c r="BM30" s="502"/>
      <c r="BN30" s="506"/>
    </row>
    <row r="31" spans="1:66" ht="27" customHeight="1">
      <c r="A31" s="575" t="s">
        <v>9</v>
      </c>
      <c r="B31" s="75" t="s">
        <v>72</v>
      </c>
      <c r="C31" s="257">
        <f t="shared" si="10"/>
        <v>0</v>
      </c>
      <c r="D31" s="74"/>
      <c r="E31" s="74"/>
      <c r="F31" s="74"/>
      <c r="G31" s="74"/>
      <c r="H31" s="55"/>
      <c r="I31" s="161"/>
      <c r="J31" s="55"/>
      <c r="K31" s="55"/>
      <c r="L31" s="349"/>
      <c r="M31" s="56">
        <f>SUM(H31:K31)</f>
        <v>0</v>
      </c>
      <c r="N31" s="578">
        <f>SUM(M31:M33)</f>
        <v>0</v>
      </c>
      <c r="O31" s="155"/>
      <c r="P31" s="597">
        <f>O32</f>
        <v>1</v>
      </c>
      <c r="Q31" s="154"/>
      <c r="R31" s="597">
        <f>IF('様式１－１（標準時間対応）'!BC23&gt;0,1,0)</f>
        <v>0</v>
      </c>
      <c r="S31" s="412">
        <f>IF($M31&gt;0,1,0)</f>
        <v>0</v>
      </c>
      <c r="T31" s="661"/>
      <c r="U31" s="572" t="str">
        <f>'(R6)年齢別配置基準'!I22</f>
        <v>H</v>
      </c>
      <c r="V31" s="420">
        <f>IF(U31="判定不能","年齢別配置基準エラー",
ROUND(
IF(U31="A",ROUNDDOWN((J31+K31)/25,1)+ROUNDDOWN((I31)/15,1)+ROUNDDOWN((H31)/6,1),
IF(U31="B",ROUNDDOWN((J31+K31)/25,1)+ROUNDDOWN((I31)/15,1)+ROUNDDOWN((H31)/15,1),
IF(U31="C",ROUNDDOWN((J31+K31)/25,1)+ROUNDDOWN((I31)/20,1)+ROUNDDOWN((H31)/6,1),
IF(U31="D",ROUNDDOWN((J31+K31)/25,1)+ROUNDDOWN((I31)/20,1)+ROUNDDOWN((H31)/20,1),
IF(U31="E",ROUNDDOWN((J31+K31)/30,1)+ROUNDDOWN((I31)/15,1)+ROUNDDOWN((H31)/6,1),
IF(U31="F",ROUNDDOWN((J31+K31)/30,1)+ROUNDDOWN((I31)/15,1)+ROUNDDOWN((H31)/15,1),
IF(U31="G",ROUNDDOWN((J31+K31)/30,1)+ROUNDDOWN((I31)/20,1)+ROUNDDOWN((H31)/6,1),
IF(U31="H",ROUNDDOWN((J31+K31)/30,1)+ROUNDDOWN((I31)/20,1)+ROUNDDOWN((H31)/20,1))))))))),0))</f>
        <v>0</v>
      </c>
      <c r="W31" s="599">
        <f t="shared" ref="W31" si="41">IF(U31="判定不能","年齢別配置基準エラー",
ROUND(IF(U31="A",ROUNDDOWN((J31+K31+K32)/25,1)+ROUNDDOWN((J32)/20,1)+ROUNDDOWN((I31+I32)/15,1)+ROUNDDOWN((H31)/6,1)+ROUNDDOWN((G33)/6,1)+ROUNDDOWN((E33)/5,1)+ROUNDDOWN(D33/3,1),
IF(U31="B",ROUNDDOWN((J31+K31+K32)/25,1)+ROUNDDOWN((J32)/20,1)+ROUNDDOWN((I31+I32)/15,1)+ROUNDDOWN((H31)/15,1)+ROUNDDOWN((G33)/6,1)+ROUNDDOWN((E33)/5,1)+ROUNDDOWN(D33/3,1),
IF(U31="C",ROUNDDOWN((J31+K31+K32)/25,1)+ROUNDDOWN((J32)/20,1)+ROUNDDOWN((I31)/20,1)+ROUNDDOWN((I32)/15,1)+ROUNDDOWN((H31)/6,1)+ROUNDDOWN((G33)/6,1)+ROUNDDOWN((E33)/5,1)+ROUNDDOWN(D33/3,1),
IF(U31="D",ROUNDDOWN((J31+K31+K32)/25,1)+ROUNDDOWN((J32)/20,1)+ROUNDDOWN((I31)/20,1)+ROUNDDOWN((I32)/15,1)+ROUNDDOWN((H31)/20,1)+ROUNDDOWN((G33)/6,1)+ROUNDDOWN((E33)/5,1)+ROUNDDOWN(D33/3,1),
IF(U31="E",ROUNDDOWN((J31+K31)/30,1)+ROUNDDOWN((K32)/25,1)+ROUNDDOWN((J32)/20,1)+ROUNDDOWN((I31+I32)/15,1)+ROUNDDOWN((H31)/6,1)+ROUNDDOWN((G33)/6,1)+ROUNDDOWN((E33)/5,1)+ROUNDDOWN(D33/3,1),
IF(U31="F",ROUNDDOWN((J31+K31)/30,1)+ROUNDDOWN((K32)/25,1)+ROUNDDOWN((J32)/20,1)+ROUNDDOWN((I31+I32)/15,1)+ROUNDDOWN((H31)/15,1)+ROUNDDOWN((G33)/6,1)+ROUNDDOWN((E33)/5,1)+ROUNDDOWN(D33/3,1),
IF(U31="G",ROUNDDOWN((J31+K31)/30,1)+ROUNDDOWN((K32)/25,1)+ROUNDDOWN((J32)/20,1)+ROUNDDOWN((I31)/20,1)+ROUNDDOWN((I32)/15,1)+ROUNDDOWN((H31)/6,1)+ROUNDDOWN((G33)/6,1)+ROUNDDOWN((E33)/5,1)+ROUNDDOWN(D33/3,1),
IF(U31="H",ROUNDDOWN((J31+K31)/30,1)+ROUNDDOWN((K32)/25,1)+ROUNDDOWN((J32)/20,1)+ROUNDDOWN((I31)/20,1)+ROUNDDOWN((I32)/15,1)+ROUNDDOWN((H31)/20,1)+ROUNDDOWN((G33)/6,1)+ROUNDDOWN((E33)/5,1)+ROUNDDOWN(D33/3,1))))))))),0))</f>
        <v>0</v>
      </c>
      <c r="X31" s="507">
        <f t="shared" ref="X31" si="42">P31+R31+S31+S32+W31-T31</f>
        <v>1</v>
      </c>
      <c r="Y31" s="507">
        <f>IF(U31="判定不能","年齢別配置基準エラー",
IF(OR(U31="A",U31="C",U31="E",U31="G"),
ROUND(ROUNDDOWN((_5歳児①12+_5歳児②12+_4歳児①12)/25,1)+ROUNDDOWN((_4歳児②12)/20,1)+ROUNDDOWN((_3歳児①12+_3歳児②12)/15,1)+ROUNDDOWN((満3歳児①12)/6,1)+ROUNDDOWN((_2歳児③12)/6,1)+ROUNDDOWN((_1歳児③12)/5,1)+ROUNDDOWN((_0歳児③12)/3,1),0)+P31+R31+S31+S32-T31,
ROUND(ROUNDDOWN((_5歳児①12+_5歳児②12+_4歳児①12)/25,1)+ROUNDDOWN((_4歳児②12)/20,1)+ROUNDDOWN((_3歳児①12+_3歳児②12)/15,1)+ROUNDDOWN((満3歳児①12)/15,1)+ROUNDDOWN((_2歳児③12)/6,1)+ROUNDDOWN((_1歳児③12)/5,1)+ROUNDDOWN((_0歳児③12)/3,1),0)+P31+R31+S31+S32-T31))</f>
        <v>1</v>
      </c>
      <c r="Z31" s="160">
        <f>IFERROR(ROUND((M31/(M31+M32))*AA31,1),0)</f>
        <v>0</v>
      </c>
      <c r="AA31" s="660">
        <f>'(R6)年齢別配置基準'!C22</f>
        <v>0</v>
      </c>
      <c r="AB31" s="604"/>
      <c r="AC31" s="569"/>
      <c r="AD31" s="357">
        <f>IFERROR(ROUND(AE31*(M31/N31),1),0)</f>
        <v>0</v>
      </c>
      <c r="AE31" s="619">
        <f>IF(AC31="専任",0,1)</f>
        <v>1</v>
      </c>
      <c r="AF31" s="507">
        <f t="shared" ref="AF31" si="43">X31+AA31+AB31+AE31</f>
        <v>2</v>
      </c>
      <c r="AG31" s="535"/>
      <c r="AH31" s="621"/>
      <c r="AI31" s="503">
        <f>$AI$7</f>
        <v>0</v>
      </c>
      <c r="AJ31" s="503">
        <f>SUM('様式１－１（標準時間対応）'!BA23:BA24)</f>
        <v>0</v>
      </c>
      <c r="AK31" s="503">
        <f>IF(OR(AND('様式１－１（標準時間対応）'!J23&gt;0, '様式１－１（標準時間対応）'!R23&gt;0), '様式１－１（標準時間対応）'!BC23&gt;=ROUND((C32+C33)*0.3,0)),1,0)</f>
        <v>1</v>
      </c>
      <c r="AL31" s="549">
        <f>1-P31</f>
        <v>0</v>
      </c>
      <c r="AM31" s="526">
        <f>SUM(AF31:AL33)</f>
        <v>3</v>
      </c>
      <c r="AN31" s="215"/>
      <c r="AP31" s="197"/>
      <c r="AQ31" s="538">
        <f>'様式２（専従の常勤）'!O58</f>
        <v>0</v>
      </c>
      <c r="AR31" s="539">
        <f>COUNTIFS('様式３（非専従の常勤＋非常勤）'!$AD$8:$AD$37,"&gt;=1")+'様式２（専従の常勤）'!O70</f>
        <v>0</v>
      </c>
      <c r="AS31" s="552">
        <f>'様式３（非専従の常勤＋非常勤）'!$AE$41</f>
        <v>0</v>
      </c>
      <c r="AT31" s="543"/>
      <c r="AU31" s="546">
        <f>COUNTIFS('様式３（非専従の常勤＋非常勤）'!$AD$50:$AD$54,"&gt;=1")</f>
        <v>0</v>
      </c>
      <c r="AV31" s="555">
        <f>ROUNDDOWN('様式３（非専従の常勤＋非常勤）'!$AD$57,1)</f>
        <v>0</v>
      </c>
      <c r="AW31" s="507">
        <f>AQ31+AS31+IF((AT31+AV31)&gt;=AA31,AA31,(AT31+AV31))</f>
        <v>0</v>
      </c>
      <c r="AX31" s="507">
        <f t="shared" ref="AX31" si="44">AW31-AF31</f>
        <v>-2</v>
      </c>
      <c r="AY31" s="507">
        <f t="shared" ref="AY31" si="45">AW31-(Y31+AA31+AB31+AE31)</f>
        <v>-2</v>
      </c>
      <c r="BA31" s="509"/>
      <c r="BB31" s="531" t="str">
        <f t="shared" ref="BB31" si="46">IF(BA31&gt;=0.2,AW31-AF31-BA31,"")</f>
        <v/>
      </c>
      <c r="BF31" s="498" t="s">
        <v>9</v>
      </c>
      <c r="BG31" s="324" t="s">
        <v>72</v>
      </c>
      <c r="BH31" s="208">
        <f>S31+V31+Z31+AD31+AB31</f>
        <v>0</v>
      </c>
      <c r="BI31" s="325">
        <f>ROUND(BH31/(BH31+BH32),2)</f>
        <v>0</v>
      </c>
      <c r="BK31" s="498" t="s">
        <v>9</v>
      </c>
      <c r="BL31" s="324" t="s">
        <v>72</v>
      </c>
      <c r="BM31" s="208">
        <f>S31+V31</f>
        <v>0</v>
      </c>
      <c r="BN31" s="325">
        <f>ROUND(BM31/(BM31+BM32),2)</f>
        <v>0</v>
      </c>
    </row>
    <row r="32" spans="1:66" ht="27" customHeight="1">
      <c r="A32" s="576"/>
      <c r="B32" s="75" t="s">
        <v>73</v>
      </c>
      <c r="C32" s="258">
        <f t="shared" si="10"/>
        <v>0</v>
      </c>
      <c r="D32" s="74"/>
      <c r="E32" s="74"/>
      <c r="F32" s="74"/>
      <c r="G32" s="74"/>
      <c r="H32" s="74"/>
      <c r="I32" s="55"/>
      <c r="J32" s="55"/>
      <c r="K32" s="55"/>
      <c r="L32" s="349"/>
      <c r="M32" s="56">
        <f>SUM(I32:K32)</f>
        <v>0</v>
      </c>
      <c r="N32" s="579"/>
      <c r="O32" s="581">
        <f>IF(C32+C33&lt;=90,1,0)</f>
        <v>1</v>
      </c>
      <c r="P32" s="589"/>
      <c r="Q32" s="585">
        <f>R31</f>
        <v>0</v>
      </c>
      <c r="R32" s="589"/>
      <c r="S32" s="587">
        <f>IF(M32+M33&gt;0,1,0)</f>
        <v>0</v>
      </c>
      <c r="T32" s="662"/>
      <c r="U32" s="573"/>
      <c r="V32" s="561">
        <f>W31-V31</f>
        <v>0</v>
      </c>
      <c r="W32" s="600"/>
      <c r="X32" s="508"/>
      <c r="Y32" s="508"/>
      <c r="Z32" s="409">
        <f>AA31-Z31</f>
        <v>0</v>
      </c>
      <c r="AA32" s="609"/>
      <c r="AB32" s="605"/>
      <c r="AC32" s="570"/>
      <c r="AD32" s="563">
        <f>IFERROR(ROUND(AE31*((M32+M33)/N31),1),0)</f>
        <v>0</v>
      </c>
      <c r="AE32" s="616"/>
      <c r="AF32" s="508"/>
      <c r="AG32" s="536"/>
      <c r="AH32" s="622"/>
      <c r="AI32" s="504"/>
      <c r="AJ32" s="504"/>
      <c r="AK32" s="504"/>
      <c r="AL32" s="550"/>
      <c r="AM32" s="527"/>
      <c r="AN32" s="215"/>
      <c r="AP32" s="197"/>
      <c r="AQ32" s="517"/>
      <c r="AR32" s="540" t="e">
        <v>#VALUE!</v>
      </c>
      <c r="AS32" s="553"/>
      <c r="AT32" s="544"/>
      <c r="AU32" s="547" t="e">
        <v>#VALUE!</v>
      </c>
      <c r="AV32" s="556"/>
      <c r="AW32" s="508"/>
      <c r="AX32" s="508"/>
      <c r="AY32" s="508"/>
      <c r="BA32" s="510"/>
      <c r="BB32" s="532"/>
      <c r="BF32" s="499"/>
      <c r="BG32" s="501" t="s">
        <v>154</v>
      </c>
      <c r="BH32" s="502">
        <f>O32+Q32+V32+Z32+AD32+AI31+AJ31+AK31+AL31+S32</f>
        <v>2</v>
      </c>
      <c r="BI32" s="506">
        <f>ROUND(BH32/(BH31+BH32),2)</f>
        <v>1</v>
      </c>
      <c r="BK32" s="499"/>
      <c r="BL32" s="501" t="s">
        <v>154</v>
      </c>
      <c r="BM32" s="502">
        <f>O32+Q32+V32+S32</f>
        <v>1</v>
      </c>
      <c r="BN32" s="506">
        <f>ROUND(BM32/(BM31+BM32),2)</f>
        <v>1</v>
      </c>
    </row>
    <row r="33" spans="1:66" ht="27" customHeight="1">
      <c r="A33" s="577"/>
      <c r="B33" s="75" t="s">
        <v>74</v>
      </c>
      <c r="C33" s="258">
        <f t="shared" si="10"/>
        <v>0</v>
      </c>
      <c r="D33" s="55"/>
      <c r="E33" s="55"/>
      <c r="F33" s="76"/>
      <c r="G33" s="55"/>
      <c r="H33" s="74"/>
      <c r="I33" s="74"/>
      <c r="J33" s="74"/>
      <c r="K33" s="74"/>
      <c r="L33" s="349"/>
      <c r="M33" s="56">
        <f>SUM(D33:E33,G33)</f>
        <v>0</v>
      </c>
      <c r="N33" s="580"/>
      <c r="O33" s="582"/>
      <c r="P33" s="590"/>
      <c r="Q33" s="586"/>
      <c r="R33" s="590"/>
      <c r="S33" s="588"/>
      <c r="T33" s="663"/>
      <c r="U33" s="574"/>
      <c r="V33" s="562"/>
      <c r="W33" s="679"/>
      <c r="X33" s="512"/>
      <c r="Y33" s="512"/>
      <c r="Z33" s="410"/>
      <c r="AA33" s="610"/>
      <c r="AB33" s="606"/>
      <c r="AC33" s="571"/>
      <c r="AD33" s="564"/>
      <c r="AE33" s="617"/>
      <c r="AF33" s="512"/>
      <c r="AG33" s="537"/>
      <c r="AH33" s="623"/>
      <c r="AI33" s="529"/>
      <c r="AJ33" s="529"/>
      <c r="AK33" s="529"/>
      <c r="AL33" s="551"/>
      <c r="AM33" s="542"/>
      <c r="AN33" s="215"/>
      <c r="AP33" s="197"/>
      <c r="AQ33" s="518"/>
      <c r="AR33" s="541" t="e">
        <v>#VALUE!</v>
      </c>
      <c r="AS33" s="554"/>
      <c r="AT33" s="545"/>
      <c r="AU33" s="548" t="e">
        <v>#VALUE!</v>
      </c>
      <c r="AV33" s="557"/>
      <c r="AW33" s="512"/>
      <c r="AX33" s="512"/>
      <c r="AY33" s="512"/>
      <c r="BA33" s="511"/>
      <c r="BB33" s="533"/>
      <c r="BF33" s="500"/>
      <c r="BG33" s="501"/>
      <c r="BH33" s="502"/>
      <c r="BI33" s="506"/>
      <c r="BK33" s="500"/>
      <c r="BL33" s="501"/>
      <c r="BM33" s="502"/>
      <c r="BN33" s="506"/>
    </row>
    <row r="34" spans="1:66" ht="27" customHeight="1">
      <c r="A34" s="575" t="s">
        <v>12</v>
      </c>
      <c r="B34" s="75" t="s">
        <v>72</v>
      </c>
      <c r="C34" s="257">
        <f t="shared" si="10"/>
        <v>0</v>
      </c>
      <c r="D34" s="74"/>
      <c r="E34" s="74"/>
      <c r="F34" s="74"/>
      <c r="G34" s="74"/>
      <c r="H34" s="55"/>
      <c r="I34" s="161"/>
      <c r="J34" s="55"/>
      <c r="K34" s="55"/>
      <c r="L34" s="349"/>
      <c r="M34" s="56">
        <f>SUM(H34:K34)</f>
        <v>0</v>
      </c>
      <c r="N34" s="578">
        <f>SUM(M34:M36)</f>
        <v>0</v>
      </c>
      <c r="O34" s="155"/>
      <c r="P34" s="597">
        <f>O35</f>
        <v>1</v>
      </c>
      <c r="Q34" s="154"/>
      <c r="R34" s="597">
        <f>IF('様式１－１（標準時間対応）'!BC25&gt;0,1,0)</f>
        <v>0</v>
      </c>
      <c r="S34" s="412">
        <f>IF($M34&gt;0,1,0)</f>
        <v>0</v>
      </c>
      <c r="T34" s="661"/>
      <c r="U34" s="572" t="str">
        <f>'(R6)年齢別配置基準'!I23</f>
        <v>H</v>
      </c>
      <c r="V34" s="420">
        <f>IF(U34="判定不能","年齢別配置基準エラー",
ROUND(
IF(U34="A",ROUNDDOWN((J34+K34)/25,1)+ROUNDDOWN((I34)/15,1)+ROUNDDOWN((H34)/6,1),
IF(U34="B",ROUNDDOWN((J34+K34)/25,1)+ROUNDDOWN((I34)/15,1)+ROUNDDOWN((H34)/15,1),
IF(U34="C",ROUNDDOWN((J34+K34)/25,1)+ROUNDDOWN((I34)/20,1)+ROUNDDOWN((H34)/6,1),
IF(U34="D",ROUNDDOWN((J34+K34)/25,1)+ROUNDDOWN((I34)/20,1)+ROUNDDOWN((H34)/20,1),
IF(U34="E",ROUNDDOWN((J34+K34)/30,1)+ROUNDDOWN((I34)/15,1)+ROUNDDOWN((H34)/6,1),
IF(U34="F",ROUNDDOWN((J34+K34)/30,1)+ROUNDDOWN((I34)/15,1)+ROUNDDOWN((H34)/15,1),
IF(U34="G",ROUNDDOWN((J34+K34)/30,1)+ROUNDDOWN((I34)/20,1)+ROUNDDOWN((H34)/6,1),
IF(U34="H",ROUNDDOWN((J34+K34)/30,1)+ROUNDDOWN((I34)/20,1)+ROUNDDOWN((H34)/20,1))))))))),0))</f>
        <v>0</v>
      </c>
      <c r="W34" s="599">
        <f t="shared" ref="W34" si="47">IF(U34="判定不能","年齢別配置基準エラー",
ROUND(IF(U34="A",ROUNDDOWN((J34+K34+K35)/25,1)+ROUNDDOWN((J35)/20,1)+ROUNDDOWN((I34+I35)/15,1)+ROUNDDOWN((H34)/6,1)+ROUNDDOWN((G36)/6,1)+ROUNDDOWN((E36)/5,1)+ROUNDDOWN(D36/3,1),
IF(U34="B",ROUNDDOWN((J34+K34+K35)/25,1)+ROUNDDOWN((J35)/20,1)+ROUNDDOWN((I34+I35)/15,1)+ROUNDDOWN((H34)/15,1)+ROUNDDOWN((G36)/6,1)+ROUNDDOWN((E36)/5,1)+ROUNDDOWN(D36/3,1),
IF(U34="C",ROUNDDOWN((J34+K34+K35)/25,1)+ROUNDDOWN((J35)/20,1)+ROUNDDOWN((I34)/20,1)+ROUNDDOWN((I35)/15,1)+ROUNDDOWN((H34)/6,1)+ROUNDDOWN((G36)/6,1)+ROUNDDOWN((E36)/5,1)+ROUNDDOWN(D36/3,1),
IF(U34="D",ROUNDDOWN((J34+K34+K35)/25,1)+ROUNDDOWN((J35)/20,1)+ROUNDDOWN((I34)/20,1)+ROUNDDOWN((I35)/15,1)+ROUNDDOWN((H34)/20,1)+ROUNDDOWN((G36)/6,1)+ROUNDDOWN((E36)/5,1)+ROUNDDOWN(D36/3,1),
IF(U34="E",ROUNDDOWN((J34+K34)/30,1)+ROUNDDOWN((K35)/25,1)+ROUNDDOWN((J35)/20,1)+ROUNDDOWN((I34+I35)/15,1)+ROUNDDOWN((H34)/6,1)+ROUNDDOWN((G36)/6,1)+ROUNDDOWN((E36)/5,1)+ROUNDDOWN(D36/3,1),
IF(U34="F",ROUNDDOWN((J34+K34)/30,1)+ROUNDDOWN((K35)/25,1)+ROUNDDOWN((J35)/20,1)+ROUNDDOWN((I34+I35)/15,1)+ROUNDDOWN((H34)/15,1)+ROUNDDOWN((G36)/6,1)+ROUNDDOWN((E36)/5,1)+ROUNDDOWN(D36/3,1),
IF(U34="G",ROUNDDOWN((J34+K34)/30,1)+ROUNDDOWN((K35)/25,1)+ROUNDDOWN((J35)/20,1)+ROUNDDOWN((I34)/20,1)+ROUNDDOWN((I35)/15,1)+ROUNDDOWN((H34)/6,1)+ROUNDDOWN((G36)/6,1)+ROUNDDOWN((E36)/5,1)+ROUNDDOWN(D36/3,1),
IF(U34="H",ROUNDDOWN((J34+K34)/30,1)+ROUNDDOWN((K35)/25,1)+ROUNDDOWN((J35)/20,1)+ROUNDDOWN((I34)/20,1)+ROUNDDOWN((I35)/15,1)+ROUNDDOWN((H34)/20,1)+ROUNDDOWN((G36)/6,1)+ROUNDDOWN((E36)/5,1)+ROUNDDOWN(D36/3,1))))))))),0))</f>
        <v>0</v>
      </c>
      <c r="X34" s="507">
        <f t="shared" ref="X34" si="48">P34+R34+S34+S35+W34-T34</f>
        <v>1</v>
      </c>
      <c r="Y34" s="507">
        <f>IF(U34="判定不能","年齢別配置基準エラー",
IF(OR(U34="A",U34="C",U34="E",U34="G"),
ROUND(ROUNDDOWN((_5歳児①1+_5歳児②1+_4歳児①1)/25,1)+ROUNDDOWN((_4歳児②1)/20,1)+ROUNDDOWN((_3歳児①1+_3歳児②1)/15,1)+ROUNDDOWN((満3歳児①1)/6,1)+ROUNDDOWN((_2歳児③1)/6,1)+ROUNDDOWN((_1歳児③1)/5,1)+ROUNDDOWN((_0歳児③1)/3,1),0)+P34+R34+S34+S35-T34,
ROUND(ROUNDDOWN((_5歳児①1+_5歳児②1+_4歳児①1)/25,1)+ROUNDDOWN((_4歳児②1)/20,1)+ROUNDDOWN((_3歳児①1+_3歳児②1)/15,1)+ROUNDDOWN((満3歳児①1)/15,1)+ROUNDDOWN((_2歳児③1)/6,1)+ROUNDDOWN((_1歳児③1)/5,1)+ROUNDDOWN((_0歳児③1)/3,1),0)+P34+R34+S34+S35-T34))</f>
        <v>1</v>
      </c>
      <c r="Z34" s="160">
        <f>IFERROR(ROUND((M34/(M34+M35))*AA34,1),0)</f>
        <v>0</v>
      </c>
      <c r="AA34" s="660">
        <f>'(R6)年齢別配置基準'!C23</f>
        <v>0</v>
      </c>
      <c r="AB34" s="604"/>
      <c r="AC34" s="569"/>
      <c r="AD34" s="357">
        <f>IFERROR(ROUND(AE34*(M34/N34),1),0)</f>
        <v>0</v>
      </c>
      <c r="AE34" s="619">
        <f>IF(AC34="専任",0,1)</f>
        <v>1</v>
      </c>
      <c r="AF34" s="507">
        <f t="shared" ref="AF34" si="49">X34+AA34+AB34+AE34</f>
        <v>2</v>
      </c>
      <c r="AG34" s="535"/>
      <c r="AH34" s="621"/>
      <c r="AI34" s="503">
        <f>$AI$7</f>
        <v>0</v>
      </c>
      <c r="AJ34" s="503">
        <f>SUM('様式１－１（標準時間対応）'!BA25:BA26)</f>
        <v>0</v>
      </c>
      <c r="AK34" s="503">
        <f>IF(OR(AND('様式１－１（標準時間対応）'!J25&gt;0, '様式１－１（標準時間対応）'!R25&gt;0), '様式１－１（標準時間対応）'!BC25&gt;=ROUND((C35+C36)*0.3,0)),1,0)</f>
        <v>1</v>
      </c>
      <c r="AL34" s="549">
        <f>1-P34</f>
        <v>0</v>
      </c>
      <c r="AM34" s="526">
        <f>SUM(AF34:AL36)</f>
        <v>3</v>
      </c>
      <c r="AN34" s="215"/>
      <c r="AP34" s="197"/>
      <c r="AQ34" s="538">
        <f>'様式２（専従の常勤）'!P58</f>
        <v>0</v>
      </c>
      <c r="AR34" s="539">
        <f>COUNTIFS('様式３（非専従の常勤＋非常勤）'!$AF$8:$AF$37,"&gt;=1")+'様式２（専従の常勤）'!P70</f>
        <v>0</v>
      </c>
      <c r="AS34" s="552">
        <f>'様式３（非専従の常勤＋非常勤）'!$AG$41</f>
        <v>0</v>
      </c>
      <c r="AT34" s="543"/>
      <c r="AU34" s="546">
        <f>COUNTIFS('様式３（非専従の常勤＋非常勤）'!$AF$50:$AF$54,"&gt;=1")</f>
        <v>0</v>
      </c>
      <c r="AV34" s="555">
        <f>ROUNDDOWN('様式３（非専従の常勤＋非常勤）'!$AF$57,1)</f>
        <v>0</v>
      </c>
      <c r="AW34" s="507">
        <f>AQ34+AS34+IF((AT34+AV34)&gt;=AA34,AA34,(AT34+AV34))</f>
        <v>0</v>
      </c>
      <c r="AX34" s="507">
        <f t="shared" ref="AX34" si="50">AW34-AF34</f>
        <v>-2</v>
      </c>
      <c r="AY34" s="507">
        <f t="shared" ref="AY34" si="51">AW34-(Y34+AA34+AB34+AE34)</f>
        <v>-2</v>
      </c>
      <c r="BA34" s="509"/>
      <c r="BB34" s="531" t="str">
        <f t="shared" ref="BB34" si="52">IF(BA34&gt;=0.2,AW34-AF34-BA34,"")</f>
        <v/>
      </c>
      <c r="BF34" s="498" t="s">
        <v>12</v>
      </c>
      <c r="BG34" s="324" t="s">
        <v>72</v>
      </c>
      <c r="BH34" s="208">
        <f>S34+V34+Z34+AD34+AB34</f>
        <v>0</v>
      </c>
      <c r="BI34" s="325">
        <f>ROUND(BH34/(BH34+BH35),2)</f>
        <v>0</v>
      </c>
      <c r="BK34" s="498" t="s">
        <v>12</v>
      </c>
      <c r="BL34" s="324" t="s">
        <v>72</v>
      </c>
      <c r="BM34" s="208">
        <f>S34+V34</f>
        <v>0</v>
      </c>
      <c r="BN34" s="325">
        <f>ROUND(BM34/(BM34+BM35),2)</f>
        <v>0</v>
      </c>
    </row>
    <row r="35" spans="1:66" ht="27" customHeight="1">
      <c r="A35" s="576"/>
      <c r="B35" s="75" t="s">
        <v>73</v>
      </c>
      <c r="C35" s="258">
        <f t="shared" si="10"/>
        <v>0</v>
      </c>
      <c r="D35" s="74"/>
      <c r="E35" s="74"/>
      <c r="F35" s="74"/>
      <c r="G35" s="74"/>
      <c r="H35" s="74"/>
      <c r="I35" s="55"/>
      <c r="J35" s="55"/>
      <c r="K35" s="55"/>
      <c r="L35" s="349"/>
      <c r="M35" s="56">
        <f>SUM(I35:K35)</f>
        <v>0</v>
      </c>
      <c r="N35" s="579"/>
      <c r="O35" s="581">
        <f>IF(C35+C36&lt;=90,1,0)</f>
        <v>1</v>
      </c>
      <c r="P35" s="589"/>
      <c r="Q35" s="585">
        <f>R34</f>
        <v>0</v>
      </c>
      <c r="R35" s="589"/>
      <c r="S35" s="587">
        <f>IF(M35+M36&gt;0,1,0)</f>
        <v>0</v>
      </c>
      <c r="T35" s="662"/>
      <c r="U35" s="573"/>
      <c r="V35" s="561">
        <f>W34-V34</f>
        <v>0</v>
      </c>
      <c r="W35" s="600"/>
      <c r="X35" s="508"/>
      <c r="Y35" s="508"/>
      <c r="Z35" s="409">
        <f>AA34-Z34</f>
        <v>0</v>
      </c>
      <c r="AA35" s="609"/>
      <c r="AB35" s="605"/>
      <c r="AC35" s="570"/>
      <c r="AD35" s="563">
        <f>IFERROR(ROUND(AE34*((M35+M36)/N34),1),0)</f>
        <v>0</v>
      </c>
      <c r="AE35" s="616"/>
      <c r="AF35" s="508"/>
      <c r="AG35" s="536"/>
      <c r="AH35" s="622"/>
      <c r="AI35" s="504"/>
      <c r="AJ35" s="504"/>
      <c r="AK35" s="504"/>
      <c r="AL35" s="550"/>
      <c r="AM35" s="527"/>
      <c r="AN35" s="215"/>
      <c r="AP35" s="197"/>
      <c r="AQ35" s="517"/>
      <c r="AR35" s="540" t="e">
        <v>#VALUE!</v>
      </c>
      <c r="AS35" s="553"/>
      <c r="AT35" s="544"/>
      <c r="AU35" s="547" t="e">
        <v>#VALUE!</v>
      </c>
      <c r="AV35" s="556"/>
      <c r="AW35" s="508"/>
      <c r="AX35" s="508"/>
      <c r="AY35" s="508"/>
      <c r="BA35" s="510"/>
      <c r="BB35" s="532"/>
      <c r="BF35" s="499"/>
      <c r="BG35" s="501" t="s">
        <v>154</v>
      </c>
      <c r="BH35" s="502">
        <f>O35+Q35+V35+Z35+AD35+AI34+AJ34+AK34+AL34+S35</f>
        <v>2</v>
      </c>
      <c r="BI35" s="506">
        <f>ROUND(BH35/(BH34+BH35),2)</f>
        <v>1</v>
      </c>
      <c r="BK35" s="499"/>
      <c r="BL35" s="501" t="s">
        <v>154</v>
      </c>
      <c r="BM35" s="502">
        <f>O35+Q35+V35+S35</f>
        <v>1</v>
      </c>
      <c r="BN35" s="506">
        <f>ROUND(BM35/(BM34+BM35),2)</f>
        <v>1</v>
      </c>
    </row>
    <row r="36" spans="1:66" ht="27" customHeight="1">
      <c r="A36" s="577"/>
      <c r="B36" s="75" t="s">
        <v>74</v>
      </c>
      <c r="C36" s="258">
        <f t="shared" si="10"/>
        <v>0</v>
      </c>
      <c r="D36" s="55"/>
      <c r="E36" s="55"/>
      <c r="F36" s="76"/>
      <c r="G36" s="55"/>
      <c r="H36" s="74"/>
      <c r="I36" s="74"/>
      <c r="J36" s="74"/>
      <c r="K36" s="74"/>
      <c r="L36" s="349"/>
      <c r="M36" s="56">
        <f>SUM(D36:E36,G36)</f>
        <v>0</v>
      </c>
      <c r="N36" s="580"/>
      <c r="O36" s="582"/>
      <c r="P36" s="590"/>
      <c r="Q36" s="586"/>
      <c r="R36" s="590"/>
      <c r="S36" s="588"/>
      <c r="T36" s="663"/>
      <c r="U36" s="574"/>
      <c r="V36" s="562"/>
      <c r="W36" s="679"/>
      <c r="X36" s="512"/>
      <c r="Y36" s="512"/>
      <c r="Z36" s="410"/>
      <c r="AA36" s="610"/>
      <c r="AB36" s="606"/>
      <c r="AC36" s="571"/>
      <c r="AD36" s="564"/>
      <c r="AE36" s="617"/>
      <c r="AF36" s="512"/>
      <c r="AG36" s="537"/>
      <c r="AH36" s="623"/>
      <c r="AI36" s="529"/>
      <c r="AJ36" s="529"/>
      <c r="AK36" s="529"/>
      <c r="AL36" s="551"/>
      <c r="AM36" s="542"/>
      <c r="AN36" s="215"/>
      <c r="AP36" s="197"/>
      <c r="AQ36" s="518"/>
      <c r="AR36" s="541" t="e">
        <v>#VALUE!</v>
      </c>
      <c r="AS36" s="554"/>
      <c r="AT36" s="545"/>
      <c r="AU36" s="548" t="e">
        <v>#VALUE!</v>
      </c>
      <c r="AV36" s="557"/>
      <c r="AW36" s="512"/>
      <c r="AX36" s="512"/>
      <c r="AY36" s="512"/>
      <c r="BA36" s="511"/>
      <c r="BB36" s="533"/>
      <c r="BF36" s="500"/>
      <c r="BG36" s="501"/>
      <c r="BH36" s="502"/>
      <c r="BI36" s="506"/>
      <c r="BK36" s="500"/>
      <c r="BL36" s="501"/>
      <c r="BM36" s="502"/>
      <c r="BN36" s="506"/>
    </row>
    <row r="37" spans="1:66" ht="27" customHeight="1">
      <c r="A37" s="575" t="s">
        <v>16</v>
      </c>
      <c r="B37" s="75" t="s">
        <v>72</v>
      </c>
      <c r="C37" s="257">
        <f t="shared" si="10"/>
        <v>0</v>
      </c>
      <c r="D37" s="74"/>
      <c r="E37" s="74"/>
      <c r="F37" s="74"/>
      <c r="G37" s="74"/>
      <c r="H37" s="55"/>
      <c r="I37" s="161"/>
      <c r="J37" s="55"/>
      <c r="K37" s="55"/>
      <c r="L37" s="349"/>
      <c r="M37" s="56">
        <f>SUM(H37:K37)</f>
        <v>0</v>
      </c>
      <c r="N37" s="578">
        <f>SUM(M37:M39)</f>
        <v>0</v>
      </c>
      <c r="O37" s="155"/>
      <c r="P37" s="597">
        <f>O38</f>
        <v>1</v>
      </c>
      <c r="Q37" s="154"/>
      <c r="R37" s="597">
        <f>IF('様式１－１（標準時間対応）'!BC27&gt;0,1,0)</f>
        <v>0</v>
      </c>
      <c r="S37" s="412">
        <f>IF($M37&gt;0,1,0)</f>
        <v>0</v>
      </c>
      <c r="T37" s="661"/>
      <c r="U37" s="572" t="str">
        <f>'(R6)年齢別配置基準'!I24</f>
        <v>H</v>
      </c>
      <c r="V37" s="420">
        <f>IF(U37="判定不能","年齢別配置基準エラー",
ROUND(
IF(U37="A",ROUNDDOWN((J37+K37)/25,1)+ROUNDDOWN((I37)/15,1)+ROUNDDOWN((H37)/6,1),
IF(U37="B",ROUNDDOWN((J37+K37)/25,1)+ROUNDDOWN((I37)/15,1)+ROUNDDOWN((H37)/15,1),
IF(U37="C",ROUNDDOWN((J37+K37)/25,1)+ROUNDDOWN((I37)/20,1)+ROUNDDOWN((H37)/6,1),
IF(U37="D",ROUNDDOWN((J37+K37)/25,1)+ROUNDDOWN((I37)/20,1)+ROUNDDOWN((H37)/20,1),
IF(U37="E",ROUNDDOWN((J37+K37)/30,1)+ROUNDDOWN((I37)/15,1)+ROUNDDOWN((H37)/6,1),
IF(U37="F",ROUNDDOWN((J37+K37)/30,1)+ROUNDDOWN((I37)/15,1)+ROUNDDOWN((H37)/15,1),
IF(U37="G",ROUNDDOWN((J37+K37)/30,1)+ROUNDDOWN((I37)/20,1)+ROUNDDOWN((H37)/6,1),
IF(U37="H",ROUNDDOWN((J37+K37)/30,1)+ROUNDDOWN((I37)/20,1)+ROUNDDOWN((H37)/20,1))))))))),0))</f>
        <v>0</v>
      </c>
      <c r="W37" s="599">
        <f t="shared" ref="W37" si="53">IF(U37="判定不能","年齢別配置基準エラー",
ROUND(IF(U37="A",ROUNDDOWN((J37+K37+K38)/25,1)+ROUNDDOWN((J38)/20,1)+ROUNDDOWN((I37+I38)/15,1)+ROUNDDOWN((H37)/6,1)+ROUNDDOWN((G39)/6,1)+ROUNDDOWN((E39)/5,1)+ROUNDDOWN(D39/3,1),
IF(U37="B",ROUNDDOWN((J37+K37+K38)/25,1)+ROUNDDOWN((J38)/20,1)+ROUNDDOWN((I37+I38)/15,1)+ROUNDDOWN((H37)/15,1)+ROUNDDOWN((G39)/6,1)+ROUNDDOWN((E39)/5,1)+ROUNDDOWN(D39/3,1),
IF(U37="C",ROUNDDOWN((J37+K37+K38)/25,1)+ROUNDDOWN((J38)/20,1)+ROUNDDOWN((I37)/20,1)+ROUNDDOWN((I38)/15,1)+ROUNDDOWN((H37)/6,1)+ROUNDDOWN((G39)/6,1)+ROUNDDOWN((E39)/5,1)+ROUNDDOWN(D39/3,1),
IF(U37="D",ROUNDDOWN((J37+K37+K38)/25,1)+ROUNDDOWN((J38)/20,1)+ROUNDDOWN((I37)/20,1)+ROUNDDOWN((I38)/15,1)+ROUNDDOWN((H37)/20,1)+ROUNDDOWN((G39)/6,1)+ROUNDDOWN((E39)/5,1)+ROUNDDOWN(D39/3,1),
IF(U37="E",ROUNDDOWN((J37+K37)/30,1)+ROUNDDOWN((K38)/25,1)+ROUNDDOWN((J38)/20,1)+ROUNDDOWN((I37+I38)/15,1)+ROUNDDOWN((H37)/6,1)+ROUNDDOWN((G39)/6,1)+ROUNDDOWN((E39)/5,1)+ROUNDDOWN(D39/3,1),
IF(U37="F",ROUNDDOWN((J37+K37)/30,1)+ROUNDDOWN((K38)/25,1)+ROUNDDOWN((J38)/20,1)+ROUNDDOWN((I37+I38)/15,1)+ROUNDDOWN((H37)/15,1)+ROUNDDOWN((G39)/6,1)+ROUNDDOWN((E39)/5,1)+ROUNDDOWN(D39/3,1),
IF(U37="G",ROUNDDOWN((J37+K37)/30,1)+ROUNDDOWN((K38)/25,1)+ROUNDDOWN((J38)/20,1)+ROUNDDOWN((I37)/20,1)+ROUNDDOWN((I38)/15,1)+ROUNDDOWN((H37)/6,1)+ROUNDDOWN((G39)/6,1)+ROUNDDOWN((E39)/5,1)+ROUNDDOWN(D39/3,1),
IF(U37="H",ROUNDDOWN((J37+K37)/30,1)+ROUNDDOWN((K38)/25,1)+ROUNDDOWN((J38)/20,1)+ROUNDDOWN((I37)/20,1)+ROUNDDOWN((I38)/15,1)+ROUNDDOWN((H37)/20,1)+ROUNDDOWN((G39)/6,1)+ROUNDDOWN((E39)/5,1)+ROUNDDOWN(D39/3,1))))))))),0))</f>
        <v>0</v>
      </c>
      <c r="X37" s="507">
        <f t="shared" ref="X37" si="54">P37+R37+S37+S38+W37-T37</f>
        <v>1</v>
      </c>
      <c r="Y37" s="507">
        <f>IF(U37="判定不能","年齢別配置基準エラー",
IF(OR(U37="A",U37="C",U37="E",U37="G"),
ROUND(ROUNDDOWN((_5歳児①2+_5歳児②2+_4歳児①2)/25,1)+ROUNDDOWN((_4歳児②2)/20,1)+ROUNDDOWN((_3歳児①2+_3歳児②2)/15,1)+ROUNDDOWN((満3歳児①2)/6,1)+ROUNDDOWN((_2歳児③2)/6,1)+ROUNDDOWN((_1歳児③2)/5,1)+ROUNDDOWN((_0歳児③2)/3,1),0)+P37+R37+S37+S38-T37,
ROUND(ROUNDDOWN((_5歳児①2+_5歳児②2+_4歳児①2)/25,1)+ROUNDDOWN((_4歳児②2)/20,1)+ROUNDDOWN((_3歳児①2+_3歳児②2)/15,1)+ROUNDDOWN((満3歳児①2)/15,1)+ROUNDDOWN((_2歳児③2)/6,1)+ROUNDDOWN((_1歳児③2)/5,1)+ROUNDDOWN((_0歳児③2)/3,1),0)+P37+R37+S37+S38-T37))</f>
        <v>1</v>
      </c>
      <c r="Z37" s="160">
        <f>IFERROR(ROUND((M37/(M37+M38))*AA37,1),0)</f>
        <v>0</v>
      </c>
      <c r="AA37" s="660">
        <f>'(R6)年齢別配置基準'!C24</f>
        <v>0</v>
      </c>
      <c r="AB37" s="604"/>
      <c r="AC37" s="569"/>
      <c r="AD37" s="357">
        <f>IFERROR(ROUND(AE37*(M37/N37),1),0)</f>
        <v>0</v>
      </c>
      <c r="AE37" s="619">
        <f>IF(AC37="専任",0,1)</f>
        <v>1</v>
      </c>
      <c r="AF37" s="507">
        <f t="shared" ref="AF37" si="55">X37+AA37+AB37+AE37</f>
        <v>2</v>
      </c>
      <c r="AG37" s="535"/>
      <c r="AH37" s="621"/>
      <c r="AI37" s="503">
        <f>$AI$7</f>
        <v>0</v>
      </c>
      <c r="AJ37" s="503">
        <f>SUM('様式１－１（標準時間対応）'!BA27:BA28)</f>
        <v>0</v>
      </c>
      <c r="AK37" s="503">
        <f>IF(OR(AND('様式１－１（標準時間対応）'!J27&gt;0, '様式１－１（標準時間対応）'!R27&gt;0), '様式１－１（標準時間対応）'!BC27&gt;=ROUND((C38+C39)*0.3,0)),1,0)</f>
        <v>1</v>
      </c>
      <c r="AL37" s="549">
        <f>1-P37</f>
        <v>0</v>
      </c>
      <c r="AM37" s="526">
        <f>SUM(AF37:AL39)</f>
        <v>3</v>
      </c>
      <c r="AN37" s="215"/>
      <c r="AP37" s="197"/>
      <c r="AQ37" s="538">
        <f>'様式２（専従の常勤）'!Q58</f>
        <v>0</v>
      </c>
      <c r="AR37" s="539">
        <f>COUNTIFS('様式３（非専従の常勤＋非常勤）'!$AH$8:$AH$37,"&gt;=1")+'様式２（専従の常勤）'!Q70</f>
        <v>0</v>
      </c>
      <c r="AS37" s="552">
        <f>'様式３（非専従の常勤＋非常勤）'!$AI$41</f>
        <v>0</v>
      </c>
      <c r="AT37" s="543"/>
      <c r="AU37" s="546">
        <f>COUNTIFS('様式３（非専従の常勤＋非常勤）'!$AH$50:$AH$54,"&gt;=1")</f>
        <v>0</v>
      </c>
      <c r="AV37" s="555">
        <f>ROUNDDOWN('様式３（非専従の常勤＋非常勤）'!$AH$57,1)</f>
        <v>0</v>
      </c>
      <c r="AW37" s="507">
        <f>AQ37+AS37+IF((AT37+AV37)&gt;=AA37,AA37,(AT37+AV37))</f>
        <v>0</v>
      </c>
      <c r="AX37" s="507">
        <f t="shared" ref="AX37" si="56">AW37-AF37</f>
        <v>-2</v>
      </c>
      <c r="AY37" s="507">
        <f t="shared" ref="AY37" si="57">AW37-(Y37+AA37+AB37+AE37)</f>
        <v>-2</v>
      </c>
      <c r="BA37" s="509"/>
      <c r="BB37" s="531" t="str">
        <f t="shared" ref="BB37" si="58">IF(BA37&gt;=0.2,AW37-AF37-BA37,"")</f>
        <v/>
      </c>
      <c r="BF37" s="498" t="s">
        <v>16</v>
      </c>
      <c r="BG37" s="324" t="s">
        <v>72</v>
      </c>
      <c r="BH37" s="208">
        <f>S37+V37+Z37+AD37+AB37</f>
        <v>0</v>
      </c>
      <c r="BI37" s="325">
        <f>ROUND(BH37/(BH37+BH38),2)</f>
        <v>0</v>
      </c>
      <c r="BK37" s="498" t="s">
        <v>16</v>
      </c>
      <c r="BL37" s="324" t="s">
        <v>72</v>
      </c>
      <c r="BM37" s="208">
        <f>S37+V37</f>
        <v>0</v>
      </c>
      <c r="BN37" s="325">
        <f>ROUND(BM37/(BM37+BM38),2)</f>
        <v>0</v>
      </c>
    </row>
    <row r="38" spans="1:66" ht="27" customHeight="1">
      <c r="A38" s="576"/>
      <c r="B38" s="75" t="s">
        <v>73</v>
      </c>
      <c r="C38" s="258">
        <f t="shared" si="10"/>
        <v>0</v>
      </c>
      <c r="D38" s="74"/>
      <c r="E38" s="74"/>
      <c r="F38" s="74"/>
      <c r="G38" s="74"/>
      <c r="H38" s="74"/>
      <c r="I38" s="55"/>
      <c r="J38" s="55"/>
      <c r="K38" s="55"/>
      <c r="L38" s="349"/>
      <c r="M38" s="56">
        <f>SUM(I38:K38)</f>
        <v>0</v>
      </c>
      <c r="N38" s="579"/>
      <c r="O38" s="581">
        <f>IF(C38+C39&lt;=90,1,0)</f>
        <v>1</v>
      </c>
      <c r="P38" s="589"/>
      <c r="Q38" s="585">
        <f>R37</f>
        <v>0</v>
      </c>
      <c r="R38" s="589"/>
      <c r="S38" s="587">
        <f>IF(M38+M39&gt;0,1,0)</f>
        <v>0</v>
      </c>
      <c r="T38" s="662"/>
      <c r="U38" s="573"/>
      <c r="V38" s="561">
        <f>W37-V37</f>
        <v>0</v>
      </c>
      <c r="W38" s="600"/>
      <c r="X38" s="508"/>
      <c r="Y38" s="508"/>
      <c r="Z38" s="409">
        <f>AA37-Z37</f>
        <v>0</v>
      </c>
      <c r="AA38" s="609"/>
      <c r="AB38" s="605"/>
      <c r="AC38" s="570"/>
      <c r="AD38" s="563">
        <f>IFERROR(ROUND(AE37*((M38+M39)/N37),1),0)</f>
        <v>0</v>
      </c>
      <c r="AE38" s="616"/>
      <c r="AF38" s="508"/>
      <c r="AG38" s="536"/>
      <c r="AH38" s="622"/>
      <c r="AI38" s="504"/>
      <c r="AJ38" s="504"/>
      <c r="AK38" s="504"/>
      <c r="AL38" s="550"/>
      <c r="AM38" s="527"/>
      <c r="AN38" s="215"/>
      <c r="AP38" s="197"/>
      <c r="AQ38" s="517"/>
      <c r="AR38" s="540" t="e">
        <v>#VALUE!</v>
      </c>
      <c r="AS38" s="553"/>
      <c r="AT38" s="544"/>
      <c r="AU38" s="547" t="e">
        <v>#VALUE!</v>
      </c>
      <c r="AV38" s="556"/>
      <c r="AW38" s="508"/>
      <c r="AX38" s="508"/>
      <c r="AY38" s="508"/>
      <c r="BA38" s="510"/>
      <c r="BB38" s="532"/>
      <c r="BF38" s="499"/>
      <c r="BG38" s="501" t="s">
        <v>154</v>
      </c>
      <c r="BH38" s="502">
        <f>O38+Q38+V38+Z38+AD38+AI37+AJ37+AK37+AL37+S38</f>
        <v>2</v>
      </c>
      <c r="BI38" s="506">
        <f>ROUND(BH38/(BH37+BH38),2)</f>
        <v>1</v>
      </c>
      <c r="BK38" s="499"/>
      <c r="BL38" s="501" t="s">
        <v>154</v>
      </c>
      <c r="BM38" s="502">
        <f>O38+Q38+V38+S38</f>
        <v>1</v>
      </c>
      <c r="BN38" s="506">
        <f>ROUND(BM38/(BM37+BM38),2)</f>
        <v>1</v>
      </c>
    </row>
    <row r="39" spans="1:66" ht="27" customHeight="1">
      <c r="A39" s="577"/>
      <c r="B39" s="75" t="s">
        <v>74</v>
      </c>
      <c r="C39" s="258">
        <f t="shared" si="10"/>
        <v>0</v>
      </c>
      <c r="D39" s="55"/>
      <c r="E39" s="55"/>
      <c r="F39" s="76"/>
      <c r="G39" s="55"/>
      <c r="H39" s="74"/>
      <c r="I39" s="74"/>
      <c r="J39" s="74"/>
      <c r="K39" s="74"/>
      <c r="L39" s="349"/>
      <c r="M39" s="56">
        <f>SUM(D39:E39,G39)</f>
        <v>0</v>
      </c>
      <c r="N39" s="580"/>
      <c r="O39" s="582"/>
      <c r="P39" s="590"/>
      <c r="Q39" s="586"/>
      <c r="R39" s="590"/>
      <c r="S39" s="588"/>
      <c r="T39" s="663"/>
      <c r="U39" s="574"/>
      <c r="V39" s="562"/>
      <c r="W39" s="679"/>
      <c r="X39" s="512"/>
      <c r="Y39" s="512"/>
      <c r="Z39" s="410"/>
      <c r="AA39" s="610"/>
      <c r="AB39" s="606"/>
      <c r="AC39" s="571"/>
      <c r="AD39" s="564"/>
      <c r="AE39" s="617"/>
      <c r="AF39" s="512"/>
      <c r="AG39" s="537"/>
      <c r="AH39" s="623"/>
      <c r="AI39" s="529"/>
      <c r="AJ39" s="529"/>
      <c r="AK39" s="529"/>
      <c r="AL39" s="551"/>
      <c r="AM39" s="542"/>
      <c r="AN39" s="215"/>
      <c r="AP39" s="197"/>
      <c r="AQ39" s="518"/>
      <c r="AR39" s="541" t="e">
        <v>#VALUE!</v>
      </c>
      <c r="AS39" s="554"/>
      <c r="AT39" s="545"/>
      <c r="AU39" s="548" t="e">
        <v>#VALUE!</v>
      </c>
      <c r="AV39" s="557"/>
      <c r="AW39" s="512"/>
      <c r="AX39" s="512"/>
      <c r="AY39" s="512"/>
      <c r="BA39" s="511"/>
      <c r="BB39" s="533"/>
      <c r="BF39" s="500"/>
      <c r="BG39" s="501"/>
      <c r="BH39" s="502"/>
      <c r="BI39" s="506"/>
      <c r="BK39" s="500"/>
      <c r="BL39" s="501"/>
      <c r="BM39" s="502"/>
      <c r="BN39" s="506"/>
    </row>
    <row r="40" spans="1:66" ht="27" customHeight="1">
      <c r="A40" s="591" t="s">
        <v>10</v>
      </c>
      <c r="B40" s="75" t="s">
        <v>72</v>
      </c>
      <c r="C40" s="258">
        <f t="shared" si="10"/>
        <v>0</v>
      </c>
      <c r="D40" s="74"/>
      <c r="E40" s="74"/>
      <c r="F40" s="74"/>
      <c r="G40" s="74"/>
      <c r="H40" s="55"/>
      <c r="I40" s="161"/>
      <c r="J40" s="55"/>
      <c r="K40" s="55"/>
      <c r="L40" s="349"/>
      <c r="M40" s="57">
        <f>SUM(H40:K40)</f>
        <v>0</v>
      </c>
      <c r="N40" s="578">
        <f>SUM(M40:M42)</f>
        <v>0</v>
      </c>
      <c r="O40" s="155"/>
      <c r="P40" s="597">
        <f>O41</f>
        <v>1</v>
      </c>
      <c r="Q40" s="154"/>
      <c r="R40" s="597">
        <f>IF('様式１－１（標準時間対応）'!BC29&gt;0,1,0)</f>
        <v>0</v>
      </c>
      <c r="S40" s="412">
        <f>IF($M40&gt;0,1,0)</f>
        <v>0</v>
      </c>
      <c r="T40" s="661"/>
      <c r="U40" s="572" t="str">
        <f>'(R6)年齢別配置基準'!I25</f>
        <v>H</v>
      </c>
      <c r="V40" s="420">
        <f>IF(U40="判定不能","年齢別配置基準エラー",
ROUND(
IF(U40="A",ROUNDDOWN((J40+K40)/25,1)+ROUNDDOWN((I40)/15,1)+ROUNDDOWN((H40)/6,1),
IF(U40="B",ROUNDDOWN((J40+K40)/25,1)+ROUNDDOWN((I40)/15,1)+ROUNDDOWN((H40)/15,1),
IF(U40="C",ROUNDDOWN((J40+K40)/25,1)+ROUNDDOWN((I40)/20,1)+ROUNDDOWN((H40)/6,1),
IF(U40="D",ROUNDDOWN((J40+K40)/25,1)+ROUNDDOWN((I40)/20,1)+ROUNDDOWN((H40)/20,1),
IF(U40="E",ROUNDDOWN((J40+K40)/30,1)+ROUNDDOWN((I40)/15,1)+ROUNDDOWN((H40)/6,1),
IF(U40="F",ROUNDDOWN((J40+K40)/30,1)+ROUNDDOWN((I40)/15,1)+ROUNDDOWN((H40)/15,1),
IF(U40="G",ROUNDDOWN((J40+K40)/30,1)+ROUNDDOWN((I40)/20,1)+ROUNDDOWN((H40)/6,1),
IF(U40="H",ROUNDDOWN((J40+K40)/30,1)+ROUNDDOWN((I40)/20,1)+ROUNDDOWN((H40)/20,1))))))))),0))</f>
        <v>0</v>
      </c>
      <c r="W40" s="599">
        <f t="shared" ref="W40" si="59">IF(U40="判定不能","年齢別配置基準エラー",
ROUND(IF(U40="A",ROUNDDOWN((J40+K40+K41)/25,1)+ROUNDDOWN((J41)/20,1)+ROUNDDOWN((I40+I41)/15,1)+ROUNDDOWN((H40)/6,1)+ROUNDDOWN((G42)/6,1)+ROUNDDOWN((E42)/5,1)+ROUNDDOWN(D42/3,1),
IF(U40="B",ROUNDDOWN((J40+K40+K41)/25,1)+ROUNDDOWN((J41)/20,1)+ROUNDDOWN((I40+I41)/15,1)+ROUNDDOWN((H40)/15,1)+ROUNDDOWN((G42)/6,1)+ROUNDDOWN((E42)/5,1)+ROUNDDOWN(D42/3,1),
IF(U40="C",ROUNDDOWN((J40+K40+K41)/25,1)+ROUNDDOWN((J41)/20,1)+ROUNDDOWN((I40)/20,1)+ROUNDDOWN((I41)/15,1)+ROUNDDOWN((H40)/6,1)+ROUNDDOWN((G42)/6,1)+ROUNDDOWN((E42)/5,1)+ROUNDDOWN(D42/3,1),
IF(U40="D",ROUNDDOWN((J40+K40+K41)/25,1)+ROUNDDOWN((J41)/20,1)+ROUNDDOWN((I40)/20,1)+ROUNDDOWN((I41)/15,1)+ROUNDDOWN((H40)/20,1)+ROUNDDOWN((G42)/6,1)+ROUNDDOWN((E42)/5,1)+ROUNDDOWN(D42/3,1),
IF(U40="E",ROUNDDOWN((J40+K40)/30,1)+ROUNDDOWN((K41)/25,1)+ROUNDDOWN((J41)/20,1)+ROUNDDOWN((I40+I41)/15,1)+ROUNDDOWN((H40)/6,1)+ROUNDDOWN((G42)/6,1)+ROUNDDOWN((E42)/5,1)+ROUNDDOWN(D42/3,1),
IF(U40="F",ROUNDDOWN((J40+K40)/30,1)+ROUNDDOWN((K41)/25,1)+ROUNDDOWN((J41)/20,1)+ROUNDDOWN((I40+I41)/15,1)+ROUNDDOWN((H40)/15,1)+ROUNDDOWN((G42)/6,1)+ROUNDDOWN((E42)/5,1)+ROUNDDOWN(D42/3,1),
IF(U40="G",ROUNDDOWN((J40+K40)/30,1)+ROUNDDOWN((K41)/25,1)+ROUNDDOWN((J41)/20,1)+ROUNDDOWN((I40)/20,1)+ROUNDDOWN((I41)/15,1)+ROUNDDOWN((H40)/6,1)+ROUNDDOWN((G42)/6,1)+ROUNDDOWN((E42)/5,1)+ROUNDDOWN(D42/3,1),
IF(U40="H",ROUNDDOWN((J40+K40)/30,1)+ROUNDDOWN((K41)/25,1)+ROUNDDOWN((J41)/20,1)+ROUNDDOWN((I40)/20,1)+ROUNDDOWN((I41)/15,1)+ROUNDDOWN((H40)/20,1)+ROUNDDOWN((G42)/6,1)+ROUNDDOWN((E42)/5,1)+ROUNDDOWN(D42/3,1))))))))),0))</f>
        <v>0</v>
      </c>
      <c r="X40" s="507">
        <f t="shared" ref="X40" si="60">P40+R40+S40+S41+W40-T40</f>
        <v>1</v>
      </c>
      <c r="Y40" s="507">
        <f>IF(U40="判定不能","年齢別配置基準エラー",
IF(OR(U40="A",U40="C",U40="E",U40="G"),
ROUND(ROUNDDOWN((_5歳児①3+_5歳児②3+_4歳児①3)/25,1)+ROUNDDOWN((_4歳児②3)/20,1)+ROUNDDOWN((_3歳児①3+_3歳児②3)/15,1)+ROUNDDOWN((満3歳児①3)/6,1)+ROUNDDOWN((_2歳児③3)/6,1)+ROUNDDOWN((_1歳児③3)/5,1)+ROUNDDOWN((_0歳児③3)/3,1),0)+P40+R40+S40+S41-T40,
ROUND(ROUNDDOWN((_5歳児①3+_5歳児②3+_4歳児①3)/25,1)+ROUNDDOWN((_4歳児②3)/20,1)+ROUNDDOWN((_3歳児①3+_3歳児②3)/15,1)+ROUNDDOWN((満3歳児①3)/15,1)+ROUNDDOWN((_2歳児③3)/6,1)+ROUNDDOWN((_1歳児③3)/5,1)+ROUNDDOWN((_0歳児③3)/3,1),0)+P40+R40+S40+S41-T40))</f>
        <v>1</v>
      </c>
      <c r="Z40" s="160">
        <f>IFERROR(ROUND((M40/(M40+M41))*AA40,1),0)</f>
        <v>0</v>
      </c>
      <c r="AA40" s="660">
        <f>'(R6)年齢別配置基準'!C25</f>
        <v>0</v>
      </c>
      <c r="AB40" s="604"/>
      <c r="AC40" s="569"/>
      <c r="AD40" s="357">
        <f>IFERROR(ROUND(AE40*(M40/N40),1),0)</f>
        <v>0</v>
      </c>
      <c r="AE40" s="619">
        <f>IF(AC40="専任",0,1)</f>
        <v>1</v>
      </c>
      <c r="AF40" s="507">
        <f>X40+AA40+AB40+AE40</f>
        <v>2</v>
      </c>
      <c r="AG40" s="535"/>
      <c r="AH40" s="621"/>
      <c r="AI40" s="503">
        <f>$AI$7</f>
        <v>0</v>
      </c>
      <c r="AJ40" s="503">
        <f>SUM('様式１－１（標準時間対応）'!BA29:BA30)</f>
        <v>0</v>
      </c>
      <c r="AK40" s="503">
        <f>IF(OR(AND('様式１－１（標準時間対応）'!J29&gt;0, '様式１－１（標準時間対応）'!R29&gt;0), '様式１－１（標準時間対応）'!BC29&gt;=ROUND((C41+C42)*0.3,0)),1,0)</f>
        <v>1</v>
      </c>
      <c r="AL40" s="549">
        <f>1-P40</f>
        <v>0</v>
      </c>
      <c r="AM40" s="526">
        <f>SUM(AF40:AL42)</f>
        <v>3</v>
      </c>
      <c r="AN40" s="215"/>
      <c r="AP40" s="197"/>
      <c r="AQ40" s="523">
        <f>'様式２（専従の常勤）'!R58</f>
        <v>0</v>
      </c>
      <c r="AR40" s="539">
        <f>COUNTIFS('様式３（非専従の常勤＋非常勤）'!$AJ$8:$AJ$37,"&gt;=1")+'様式２（専従の常勤）'!R70</f>
        <v>0</v>
      </c>
      <c r="AS40" s="552">
        <f>'様式３（非専従の常勤＋非常勤）'!$AK$41</f>
        <v>0</v>
      </c>
      <c r="AT40" s="543"/>
      <c r="AU40" s="546">
        <f>COUNTIFS('様式３（非専従の常勤＋非常勤）'!$AJ$50:$AJ$54,"&gt;=1")</f>
        <v>0</v>
      </c>
      <c r="AV40" s="555">
        <f>ROUNDDOWN('様式３（非専従の常勤＋非常勤）'!$AJ$57,1)</f>
        <v>0</v>
      </c>
      <c r="AW40" s="507">
        <f>AQ40+AS40+IF((AT40+AV40)&gt;=AA40,AA40,(AT40+AV40))</f>
        <v>0</v>
      </c>
      <c r="AX40" s="507">
        <f t="shared" ref="AX40" si="61">AW40-AF40</f>
        <v>-2</v>
      </c>
      <c r="AY40" s="507">
        <f t="shared" ref="AY40" si="62">AW40-(Y40+AA40+AB40+AE40)</f>
        <v>-2</v>
      </c>
      <c r="BA40" s="509"/>
      <c r="BB40" s="531" t="str">
        <f t="shared" ref="BB40" si="63">IF(BA40&gt;=0.2,AW40-AF40-BA40,"")</f>
        <v/>
      </c>
      <c r="BF40" s="534" t="s">
        <v>10</v>
      </c>
      <c r="BG40" s="324" t="s">
        <v>72</v>
      </c>
      <c r="BH40" s="208">
        <f>S40+V40+Z40+AD40+AB40</f>
        <v>0</v>
      </c>
      <c r="BI40" s="325">
        <f>ROUND(BH40/(BH40+BH41),2)</f>
        <v>0</v>
      </c>
      <c r="BK40" s="534" t="s">
        <v>10</v>
      </c>
      <c r="BL40" s="324" t="s">
        <v>72</v>
      </c>
      <c r="BM40" s="208">
        <f>S40+V40</f>
        <v>0</v>
      </c>
      <c r="BN40" s="325">
        <f>ROUND(BM40/(BM40+BM41),2)</f>
        <v>0</v>
      </c>
    </row>
    <row r="41" spans="1:66" ht="27" customHeight="1">
      <c r="A41" s="591"/>
      <c r="B41" s="75" t="s">
        <v>73</v>
      </c>
      <c r="C41" s="258">
        <f t="shared" si="10"/>
        <v>0</v>
      </c>
      <c r="D41" s="74"/>
      <c r="E41" s="74"/>
      <c r="F41" s="74"/>
      <c r="G41" s="74"/>
      <c r="H41" s="74"/>
      <c r="I41" s="55"/>
      <c r="J41" s="55"/>
      <c r="K41" s="55"/>
      <c r="L41" s="349"/>
      <c r="M41" s="57">
        <f>SUM(I41:K41)</f>
        <v>0</v>
      </c>
      <c r="N41" s="579"/>
      <c r="O41" s="775">
        <f>IF(C41+C42&lt;=90,1,0)</f>
        <v>1</v>
      </c>
      <c r="P41" s="589"/>
      <c r="Q41" s="585">
        <f>R40</f>
        <v>0</v>
      </c>
      <c r="R41" s="589"/>
      <c r="S41" s="587">
        <f>IF(M41+M42&gt;0,1,0)</f>
        <v>0</v>
      </c>
      <c r="T41" s="662"/>
      <c r="U41" s="573"/>
      <c r="V41" s="561">
        <f>W40-V40</f>
        <v>0</v>
      </c>
      <c r="W41" s="600"/>
      <c r="X41" s="508"/>
      <c r="Y41" s="508"/>
      <c r="Z41" s="409">
        <f>AA40-Z40</f>
        <v>0</v>
      </c>
      <c r="AA41" s="609"/>
      <c r="AB41" s="605"/>
      <c r="AC41" s="570"/>
      <c r="AD41" s="563">
        <f>IFERROR(ROUND(AE40*((M41+M42)/N40),1),0)</f>
        <v>0</v>
      </c>
      <c r="AE41" s="616"/>
      <c r="AF41" s="508"/>
      <c r="AG41" s="536"/>
      <c r="AH41" s="622"/>
      <c r="AI41" s="504"/>
      <c r="AJ41" s="504"/>
      <c r="AK41" s="504"/>
      <c r="AL41" s="550"/>
      <c r="AM41" s="527"/>
      <c r="AN41" s="215"/>
      <c r="AP41" s="197"/>
      <c r="AQ41" s="524"/>
      <c r="AR41" s="540" t="e">
        <v>#VALUE!</v>
      </c>
      <c r="AS41" s="553"/>
      <c r="AT41" s="544"/>
      <c r="AU41" s="547" t="e">
        <v>#VALUE!</v>
      </c>
      <c r="AV41" s="556"/>
      <c r="AW41" s="508"/>
      <c r="AX41" s="508"/>
      <c r="AY41" s="508"/>
      <c r="BA41" s="510"/>
      <c r="BB41" s="532"/>
      <c r="BF41" s="534"/>
      <c r="BG41" s="501" t="s">
        <v>154</v>
      </c>
      <c r="BH41" s="502">
        <f>O41+Q41+V41+Z41+AD41+AI40+AJ40+AK40+AL40+S41</f>
        <v>2</v>
      </c>
      <c r="BI41" s="506">
        <f>ROUND(BH41/(BH40+BH41),2)</f>
        <v>1</v>
      </c>
      <c r="BK41" s="534"/>
      <c r="BL41" s="501" t="s">
        <v>154</v>
      </c>
      <c r="BM41" s="502">
        <f>O41+Q41+V41+S41</f>
        <v>1</v>
      </c>
      <c r="BN41" s="506">
        <f>ROUND(BM41/(BM40+BM41),2)</f>
        <v>1</v>
      </c>
    </row>
    <row r="42" spans="1:66" ht="27" customHeight="1" thickBot="1">
      <c r="A42" s="592"/>
      <c r="B42" s="241" t="s">
        <v>74</v>
      </c>
      <c r="C42" s="259">
        <f t="shared" si="10"/>
        <v>0</v>
      </c>
      <c r="D42" s="242"/>
      <c r="E42" s="242"/>
      <c r="F42" s="243"/>
      <c r="G42" s="242"/>
      <c r="H42" s="244"/>
      <c r="I42" s="244"/>
      <c r="J42" s="244"/>
      <c r="K42" s="244"/>
      <c r="L42" s="351"/>
      <c r="M42" s="245">
        <f>SUM(D42:E42,G42)</f>
        <v>0</v>
      </c>
      <c r="N42" s="593"/>
      <c r="O42" s="776"/>
      <c r="P42" s="684"/>
      <c r="Q42" s="778"/>
      <c r="R42" s="684"/>
      <c r="S42" s="774"/>
      <c r="T42" s="777"/>
      <c r="U42" s="573"/>
      <c r="V42" s="583"/>
      <c r="W42" s="600"/>
      <c r="X42" s="508"/>
      <c r="Y42" s="508"/>
      <c r="Z42" s="411"/>
      <c r="AA42" s="609"/>
      <c r="AB42" s="725"/>
      <c r="AC42" s="755"/>
      <c r="AD42" s="756"/>
      <c r="AE42" s="620"/>
      <c r="AF42" s="618"/>
      <c r="AG42" s="751"/>
      <c r="AH42" s="750"/>
      <c r="AI42" s="505"/>
      <c r="AJ42" s="505"/>
      <c r="AK42" s="505"/>
      <c r="AL42" s="598"/>
      <c r="AM42" s="528"/>
      <c r="AN42" s="215"/>
      <c r="AP42" s="197"/>
      <c r="AQ42" s="525"/>
      <c r="AR42" s="687" t="e">
        <v>#VALUE!</v>
      </c>
      <c r="AS42" s="688"/>
      <c r="AT42" s="685"/>
      <c r="AU42" s="686" t="e">
        <v>#VALUE!</v>
      </c>
      <c r="AV42" s="624"/>
      <c r="AW42" s="618"/>
      <c r="AX42" s="508"/>
      <c r="AY42" s="508"/>
      <c r="BA42" s="522"/>
      <c r="BB42" s="532"/>
      <c r="BF42" s="534"/>
      <c r="BG42" s="501"/>
      <c r="BH42" s="502"/>
      <c r="BI42" s="506"/>
      <c r="BK42" s="534"/>
      <c r="BL42" s="501"/>
      <c r="BM42" s="502"/>
      <c r="BN42" s="506"/>
    </row>
    <row r="43" spans="1:66" ht="27" customHeight="1" thickTop="1">
      <c r="A43" s="584" t="s">
        <v>203</v>
      </c>
      <c r="B43" s="238" t="s">
        <v>72</v>
      </c>
      <c r="C43" s="260">
        <f>ROUND(SUM(C7,C10,C13,C16,C19,C22,C25,C28,C31,C34,C37,C40)/12,0)</f>
        <v>0</v>
      </c>
      <c r="D43" s="246"/>
      <c r="E43" s="246"/>
      <c r="F43" s="246"/>
      <c r="G43" s="246"/>
      <c r="H43" s="247">
        <f>ROUND(SUM(H7,H10,H13,H16,H19,H22,H25,H28,H31,H34,H37,H40)/12,0)</f>
        <v>0</v>
      </c>
      <c r="I43" s="247">
        <f>ROUND(SUM(I7,I10,I13,I16,I19,I22,I25,I28,I31,I34,I37,I40)/12,0)</f>
        <v>0</v>
      </c>
      <c r="J43" s="247">
        <f>ROUND(SUM(J7,J10,J13,J16,J19,J22,J25,J28,J31,J34,J37,J40)/12,0)</f>
        <v>0</v>
      </c>
      <c r="K43" s="247">
        <f>ROUND(SUM(K7,K10,K13,K16,K19,K22,K25,K28,K31,K34,K37,K40)/12,0)</f>
        <v>0</v>
      </c>
      <c r="L43" s="414"/>
      <c r="M43" s="416">
        <f>SUM(H43:K43)</f>
        <v>0</v>
      </c>
      <c r="N43" s="579">
        <f>SUM(M43:M45)</f>
        <v>0</v>
      </c>
      <c r="O43" s="239"/>
      <c r="P43" s="589">
        <f>O44</f>
        <v>1</v>
      </c>
      <c r="Q43" s="240"/>
      <c r="R43" s="717">
        <f>IF('様式１－１（標準時間対応）'!BC31&gt;0,1,0)</f>
        <v>0</v>
      </c>
      <c r="S43" s="413">
        <f>IF($M43&gt;0,1,0)</f>
        <v>0</v>
      </c>
      <c r="T43" s="589">
        <f>T40</f>
        <v>0</v>
      </c>
      <c r="U43" s="594" t="str">
        <f>U40</f>
        <v>H</v>
      </c>
      <c r="V43" s="420">
        <f>IF(U43="判定不能","年齢別配置基準エラー",
ROUND(
IF(U43="A",ROUNDDOWN((J43+K43)/25,1)+ROUNDDOWN((I43)/15,1)+ROUNDDOWN((H43)/6,1),
IF(U43="B",ROUNDDOWN((J43+K43)/25,1)+ROUNDDOWN((I43)/15,1)+ROUNDDOWN((H43)/15,1),
IF(U43="C",ROUNDDOWN((J43+K43)/25,1)+ROUNDDOWN((I43)/20,1)+ROUNDDOWN((H43)/6,1),
IF(U43="D",ROUNDDOWN((J43+K43)/25,1)+ROUNDDOWN((I43)/20,1)+ROUNDDOWN((H43)/20,1),
IF(U43="E",ROUNDDOWN((J43+K43)/30,1)+ROUNDDOWN((I43)/15,1)+ROUNDDOWN((H43)/6,1),
IF(U43="F",ROUNDDOWN((J43+K43)/30,1)+ROUNDDOWN((I43)/15,1)+ROUNDDOWN((H43)/15,1),
IF(U43="G",ROUNDDOWN((J43+K43)/30,1)+ROUNDDOWN((I43)/20,1)+ROUNDDOWN((H43)/6,1),
IF(U43="H",ROUNDDOWN((J43+K43)/30,1)+ROUNDDOWN((I43)/20,1)+ROUNDDOWN((H43)/20,1))))))))),0))</f>
        <v>0</v>
      </c>
      <c r="W43" s="601">
        <f t="shared" ref="W43" si="64">IF(U43="判定不能","年齢別配置基準エラー",
ROUND(IF(U43="A",ROUNDDOWN((J43+K43+K44)/25,1)+ROUNDDOWN((J44)/20,1)+ROUNDDOWN((I43+I44)/15,1)+ROUNDDOWN((H43)/6,1)+ROUNDDOWN((G45)/6,1)+ROUNDDOWN((E45)/5,1)+ROUNDDOWN(D45/3,1),
IF(U43="B",ROUNDDOWN((J43+K43+K44)/25,1)+ROUNDDOWN((J44)/20,1)+ROUNDDOWN((I43+I44)/15,1)+ROUNDDOWN((H43)/15,1)+ROUNDDOWN((G45)/6,1)+ROUNDDOWN((E45)/5,1)+ROUNDDOWN(D45/3,1),
IF(U43="C",ROUNDDOWN((J43+K43+K44)/25,1)+ROUNDDOWN((J44)/20,1)+ROUNDDOWN((I43)/20,1)+ROUNDDOWN((I44)/15,1)+ROUNDDOWN((H43)/6,1)+ROUNDDOWN((G45)/6,1)+ROUNDDOWN((E45)/5,1)+ROUNDDOWN(D45/3,1),
IF(U43="D",ROUNDDOWN((J43+K43+K44)/25,1)+ROUNDDOWN((J44)/20,1)+ROUNDDOWN((I43)/20,1)+ROUNDDOWN((I44)/15,1)+ROUNDDOWN((H43)/20,1)+ROUNDDOWN((G45)/6,1)+ROUNDDOWN((E45)/5,1)+ROUNDDOWN(D45/3,1),
IF(U43="E",ROUNDDOWN((J43+K43)/30,1)+ROUNDDOWN((K44)/25,1)+ROUNDDOWN((J44)/20,1)+ROUNDDOWN((I43+I44)/15,1)+ROUNDDOWN((H43)/6,1)+ROUNDDOWN((G45)/6,1)+ROUNDDOWN((E45)/5,1)+ROUNDDOWN(D45/3,1),
IF(U43="F",ROUNDDOWN((J43+K43)/30,1)+ROUNDDOWN((K44)/25,1)+ROUNDDOWN((J44)/20,1)+ROUNDDOWN((I43+I44)/15,1)+ROUNDDOWN((H43)/15,1)+ROUNDDOWN((G45)/6,1)+ROUNDDOWN((E45)/5,1)+ROUNDDOWN(D45/3,1),
IF(U43="G",ROUNDDOWN((J43+K43)/30,1)+ROUNDDOWN((K44)/25,1)+ROUNDDOWN((J44)/20,1)+ROUNDDOWN((I43)/20,1)+ROUNDDOWN((I44)/15,1)+ROUNDDOWN((H43)/6,1)+ROUNDDOWN((G45)/6,1)+ROUNDDOWN((E45)/5,1)+ROUNDDOWN(D45/3,1),
IF(U43="H",ROUNDDOWN((J43+K43)/30,1)+ROUNDDOWN((K44)/25,1)+ROUNDDOWN((J44)/20,1)+ROUNDDOWN((I43)/20,1)+ROUNDDOWN((I44)/15,1)+ROUNDDOWN((H43)/20,1)+ROUNDDOWN((G45)/6,1)+ROUNDDOWN((E45)/5,1)+ROUNDDOWN(D45/3,1))))))))),0))</f>
        <v>0</v>
      </c>
      <c r="X43" s="607">
        <f t="shared" ref="X43" si="65">P43+R43+S43+S44+W43-T43</f>
        <v>1</v>
      </c>
      <c r="Y43" s="607">
        <f>IF(U43="判定不能","年齢別配置基準エラー",
IF(OR(U43="A",U43="C",U43="E",U43="G"),
ROUND(ROUNDDOWN((K43+K44+J43)/25,1)+ROUNDDOWN((J44)/20,1)+ROUNDDOWN((I43+I44)/15,1)+ROUNDDOWN((H43)/6,1)+ROUNDDOWN((G45)/6,1)+ROUNDDOWN((E45)/5,1)+ROUNDDOWN((D45)/3,1),0)+P43+R43+S43+S44-T43,
ROUND(ROUNDDOWN((K43+K44+J43)/25,1)+ROUNDDOWN((J44)/20,1)+ROUNDDOWN((I43+I44)/15,1)+ROUNDDOWN((H43)/15,1)+ROUNDDOWN((G45)/6,1)+ROUNDDOWN((E45)/5,1)+ROUNDDOWN((D45)/3,1),0)+P43+R43+S43+S44-T43))</f>
        <v>1</v>
      </c>
      <c r="Z43" s="237">
        <f>IFERROR(ROUND((M43/(M43+M44))*AA43,1),0)</f>
        <v>0</v>
      </c>
      <c r="AA43" s="608">
        <f>ROUND(SUM(AA7:AA42)/12,0)</f>
        <v>0</v>
      </c>
      <c r="AB43" s="611">
        <f>ROUND(SUM(AB7:AB42)/12,0)</f>
        <v>0</v>
      </c>
      <c r="AC43" s="613">
        <f>AC40</f>
        <v>0</v>
      </c>
      <c r="AD43" s="358">
        <f>IFERROR(ROUND(AE43*(M43/N43),1),0)</f>
        <v>0</v>
      </c>
      <c r="AE43" s="616">
        <f>IF(AC43="専任",0,1)</f>
        <v>1</v>
      </c>
      <c r="AF43" s="508">
        <f t="shared" ref="AF43" si="66">X43+AA43+AB43+AE43</f>
        <v>2</v>
      </c>
      <c r="AG43" s="752">
        <f>ROUNDDOWN(SUM(AG7:AG42)/12,1)</f>
        <v>0</v>
      </c>
      <c r="AH43" s="625">
        <f>ROUNDDOWN(SUM(AH7:AH42)/12,1)</f>
        <v>0</v>
      </c>
      <c r="AI43" s="504">
        <f>$AI$7</f>
        <v>0</v>
      </c>
      <c r="AJ43" s="504">
        <f>SUM('様式１－１（標準時間対応）'!BA31:BA32)</f>
        <v>0</v>
      </c>
      <c r="AK43" s="530">
        <f>IF(OR(AND('様式１－１（標準時間対応）'!J31&gt;0, '様式１－１（標準時間対応）'!R31&gt;0), '様式１－１（標準時間対応）'!BC31&gt;=ROUND((C44+C45)*0.3,0)),1,0)</f>
        <v>1</v>
      </c>
      <c r="AL43" s="550">
        <f>1-P43</f>
        <v>0</v>
      </c>
      <c r="AM43" s="527">
        <f>SUM(AF43:AL45)</f>
        <v>3</v>
      </c>
      <c r="AN43" s="215"/>
      <c r="AP43" s="197"/>
      <c r="AQ43" s="517">
        <f>ROUND(SUM(AQ7:AQ42)/12,1)</f>
        <v>0</v>
      </c>
      <c r="AR43" s="519"/>
      <c r="AS43" s="553">
        <f>ROUND(SUM(AS7:AS42)/12,1)</f>
        <v>0</v>
      </c>
      <c r="AT43" s="565">
        <f>ROUND(SUM(AT7:AT42)/12,1)</f>
        <v>0</v>
      </c>
      <c r="AU43" s="519"/>
      <c r="AV43" s="556">
        <f>ROUND(SUM(AV7:AV42)/12,1)</f>
        <v>0</v>
      </c>
      <c r="AW43" s="508">
        <f>AQ43+AS43+IF((AT43+AV43)&gt;=AA43,AA43,(AT43+AV43))</f>
        <v>0</v>
      </c>
      <c r="AX43" s="607">
        <f t="shared" ref="AX43" si="67">AW43-AF43</f>
        <v>-2</v>
      </c>
      <c r="AY43" s="607">
        <f t="shared" ref="AY43" si="68">AW43-(Y43+AA43+AB43+AE43)</f>
        <v>-2</v>
      </c>
      <c r="BA43" s="514">
        <f>ROUND(SUM(BA7:BA42)/12,1)</f>
        <v>0</v>
      </c>
      <c r="BB43" s="771" t="str">
        <f t="shared" ref="BB43" si="69">IF(BA43&gt;=0.2,AW43-AF43-BA43,"")</f>
        <v/>
      </c>
      <c r="BF43" s="513" t="s">
        <v>203</v>
      </c>
      <c r="BG43" s="324" t="s">
        <v>72</v>
      </c>
      <c r="BH43" s="208">
        <f>S43+V43+Z43+AD43+AB43</f>
        <v>0</v>
      </c>
      <c r="BI43" s="325">
        <f>ROUND(BH43/(BH43+BH44),2)</f>
        <v>0</v>
      </c>
      <c r="BK43" s="513" t="s">
        <v>203</v>
      </c>
      <c r="BL43" s="324" t="s">
        <v>72</v>
      </c>
      <c r="BM43" s="208">
        <f>S43+V43</f>
        <v>0</v>
      </c>
      <c r="BN43" s="325">
        <f>ROUND(BM43/(BM43+BM44),2)</f>
        <v>0</v>
      </c>
    </row>
    <row r="44" spans="1:66" ht="27" customHeight="1">
      <c r="A44" s="513"/>
      <c r="B44" s="75" t="s">
        <v>73</v>
      </c>
      <c r="C44" s="260">
        <f>ROUND(SUM(C8,C11,C14,C17,C20,C23,C26,C29,C32,C35,C38,C41)/12,0)</f>
        <v>0</v>
      </c>
      <c r="D44" s="162"/>
      <c r="E44" s="162"/>
      <c r="F44" s="162"/>
      <c r="G44" s="162"/>
      <c r="H44" s="162"/>
      <c r="I44" s="248">
        <f>ROUND(SUM(I8,I11,I14,I17,I20,I23,I26,I29,I32,I35,I38,I41)/12,0)</f>
        <v>0</v>
      </c>
      <c r="J44" s="248">
        <f>ROUND(SUM(J8,J11,J14,J17,J20,J23,J26,J29,J32,J35,J38,J41)/12,0)</f>
        <v>0</v>
      </c>
      <c r="K44" s="248">
        <f>ROUND(SUM(K8,K11,K14,K17,K20,K23,K26,K29,K32,K35,K38,K41)/12,0)</f>
        <v>0</v>
      </c>
      <c r="L44" s="415"/>
      <c r="M44" s="417">
        <f>SUM(I44:K44)</f>
        <v>0</v>
      </c>
      <c r="N44" s="579"/>
      <c r="O44" s="581">
        <f>IF(C44+C45&lt;=90,1,0)</f>
        <v>1</v>
      </c>
      <c r="P44" s="589"/>
      <c r="Q44" s="585">
        <f>R43</f>
        <v>0</v>
      </c>
      <c r="R44" s="589"/>
      <c r="S44" s="587">
        <f>IF(M44+M45&gt;0,1,0)</f>
        <v>0</v>
      </c>
      <c r="T44" s="589"/>
      <c r="U44" s="595"/>
      <c r="V44" s="561">
        <f>W43-V43</f>
        <v>0</v>
      </c>
      <c r="W44" s="602"/>
      <c r="X44" s="508"/>
      <c r="Y44" s="508"/>
      <c r="Z44" s="409">
        <f>AA43-Z43</f>
        <v>0</v>
      </c>
      <c r="AA44" s="609"/>
      <c r="AB44" s="611"/>
      <c r="AC44" s="614"/>
      <c r="AD44" s="563">
        <f>IFERROR(ROUND(AE43*((M44+M45)/N43),1),0)</f>
        <v>0</v>
      </c>
      <c r="AE44" s="616"/>
      <c r="AF44" s="508"/>
      <c r="AG44" s="753"/>
      <c r="AH44" s="626"/>
      <c r="AI44" s="504"/>
      <c r="AJ44" s="504"/>
      <c r="AK44" s="504"/>
      <c r="AL44" s="550"/>
      <c r="AM44" s="527"/>
      <c r="AN44" s="215"/>
      <c r="AP44" s="197"/>
      <c r="AQ44" s="517"/>
      <c r="AR44" s="520"/>
      <c r="AS44" s="553"/>
      <c r="AT44" s="565"/>
      <c r="AU44" s="520"/>
      <c r="AV44" s="556"/>
      <c r="AW44" s="508"/>
      <c r="AX44" s="508"/>
      <c r="AY44" s="508"/>
      <c r="BA44" s="515"/>
      <c r="BB44" s="532"/>
      <c r="BF44" s="513"/>
      <c r="BG44" s="501" t="s">
        <v>154</v>
      </c>
      <c r="BH44" s="502">
        <f>O44+Q44+V44+Z44+AD44+AI43+AJ43+AK43+AL43+S44</f>
        <v>2</v>
      </c>
      <c r="BI44" s="506">
        <f>ROUND(BH44/(BH43+BH44),2)</f>
        <v>1</v>
      </c>
      <c r="BK44" s="513"/>
      <c r="BL44" s="501" t="s">
        <v>154</v>
      </c>
      <c r="BM44" s="502">
        <f>O44+Q44+V44+S44</f>
        <v>1</v>
      </c>
      <c r="BN44" s="506">
        <f>ROUND(BM44/(BM43+BM44),2)</f>
        <v>1</v>
      </c>
    </row>
    <row r="45" spans="1:66" ht="27" customHeight="1" thickBot="1">
      <c r="A45" s="513"/>
      <c r="B45" s="75" t="s">
        <v>74</v>
      </c>
      <c r="C45" s="260">
        <f>ROUND(SUM(C9,C12,C15,C18,C21,C24,C27,C30,C33,C36,C39,C42)/12,0)</f>
        <v>0</v>
      </c>
      <c r="D45" s="248">
        <f>ROUND(SUM(D9,D12,D15,D18,D21,D24,D27,D30,D33,D36,D39,D42)/12,0)</f>
        <v>0</v>
      </c>
      <c r="E45" s="248">
        <f>ROUND(SUM(E9,E12,E15,E18,E21,E24,E27,E30,E33,E36,E39,E42)/12,0)</f>
        <v>0</v>
      </c>
      <c r="F45" s="249"/>
      <c r="G45" s="248">
        <f>ROUND(SUM(G9,G12,G15,G18,G21,G24,G27,G30,G33,G36,G39,G42)/12,0)</f>
        <v>0</v>
      </c>
      <c r="H45" s="162"/>
      <c r="I45" s="162"/>
      <c r="J45" s="162"/>
      <c r="K45" s="162"/>
      <c r="L45" s="415"/>
      <c r="M45" s="417">
        <f>SUM(D45:E45,G45)</f>
        <v>0</v>
      </c>
      <c r="N45" s="580"/>
      <c r="O45" s="582"/>
      <c r="P45" s="590"/>
      <c r="Q45" s="586"/>
      <c r="R45" s="590"/>
      <c r="S45" s="588"/>
      <c r="T45" s="590"/>
      <c r="U45" s="596"/>
      <c r="V45" s="562"/>
      <c r="W45" s="603"/>
      <c r="X45" s="567"/>
      <c r="Y45" s="567"/>
      <c r="Z45" s="410"/>
      <c r="AA45" s="610"/>
      <c r="AB45" s="612"/>
      <c r="AC45" s="615"/>
      <c r="AD45" s="564"/>
      <c r="AE45" s="617"/>
      <c r="AF45" s="567"/>
      <c r="AG45" s="754"/>
      <c r="AH45" s="627"/>
      <c r="AI45" s="529"/>
      <c r="AJ45" s="529"/>
      <c r="AK45" s="529"/>
      <c r="AL45" s="551"/>
      <c r="AM45" s="568"/>
      <c r="AN45" s="215"/>
      <c r="AP45" s="197"/>
      <c r="AQ45" s="518"/>
      <c r="AR45" s="521"/>
      <c r="AS45" s="554"/>
      <c r="AT45" s="566"/>
      <c r="AU45" s="521"/>
      <c r="AV45" s="557"/>
      <c r="AW45" s="567"/>
      <c r="AX45" s="567"/>
      <c r="AY45" s="567"/>
      <c r="BA45" s="516"/>
      <c r="BB45" s="533"/>
      <c r="BF45" s="513"/>
      <c r="BG45" s="501"/>
      <c r="BH45" s="502"/>
      <c r="BI45" s="506"/>
      <c r="BK45" s="513"/>
      <c r="BL45" s="501"/>
      <c r="BM45" s="502"/>
      <c r="BN45" s="506"/>
    </row>
    <row r="46" spans="1:66" ht="27" customHeight="1" thickTop="1" thickBot="1">
      <c r="AP46" s="1"/>
      <c r="AS46" s="1"/>
      <c r="AT46" s="1"/>
      <c r="AU46" s="1"/>
      <c r="AV46" s="1"/>
      <c r="BF46" s="359"/>
      <c r="BG46" s="360"/>
      <c r="BH46" s="361"/>
      <c r="BI46" s="362"/>
      <c r="BK46" s="359"/>
      <c r="BL46" s="360"/>
      <c r="BM46" s="361"/>
      <c r="BN46" s="362"/>
    </row>
    <row r="47" spans="1:66" customFormat="1" ht="24.75" customHeight="1" thickTop="1">
      <c r="M47" s="701" t="s">
        <v>269</v>
      </c>
      <c r="N47" s="702"/>
      <c r="O47" s="702"/>
      <c r="P47" s="702"/>
      <c r="Q47" s="702"/>
      <c r="R47" s="703"/>
      <c r="S47" s="744" t="s">
        <v>270</v>
      </c>
      <c r="T47" s="745"/>
      <c r="U47" s="745"/>
      <c r="V47" s="746"/>
      <c r="W47" s="213" t="s">
        <v>335</v>
      </c>
      <c r="AE47" s="363"/>
    </row>
    <row r="48" spans="1:66" customFormat="1" ht="24.75" customHeight="1">
      <c r="M48" s="715" t="s">
        <v>271</v>
      </c>
      <c r="N48" s="716"/>
      <c r="O48" s="718" t="s">
        <v>272</v>
      </c>
      <c r="P48" s="716"/>
      <c r="Q48" s="690" t="s">
        <v>273</v>
      </c>
      <c r="R48" s="691"/>
      <c r="S48" s="747"/>
      <c r="T48" s="748"/>
      <c r="U48" s="748"/>
      <c r="V48" s="749"/>
      <c r="W48" s="213" t="s">
        <v>336</v>
      </c>
      <c r="X48" s="213"/>
      <c r="Y48" s="213"/>
      <c r="Z48" s="213"/>
      <c r="AA48" s="213"/>
      <c r="AB48" s="213"/>
      <c r="AC48" s="213"/>
      <c r="AD48" s="213"/>
      <c r="AE48" s="213"/>
      <c r="AF48" s="213"/>
      <c r="AG48" s="213"/>
      <c r="AH48" s="213"/>
      <c r="AI48" s="213"/>
      <c r="AJ48" s="213"/>
    </row>
    <row r="49" spans="1:50" customFormat="1" ht="55.5" customHeight="1" thickBot="1">
      <c r="M49" s="692">
        <f>【補助金算定に係る確認表】!AD21</f>
        <v>1</v>
      </c>
      <c r="N49" s="693"/>
      <c r="O49" s="694">
        <f>【補助金算定に係る確認表】!AE21</f>
        <v>0</v>
      </c>
      <c r="P49" s="695"/>
      <c r="Q49" s="696">
        <f>【補助金算定に係る確認表】!AF21</f>
        <v>0</v>
      </c>
      <c r="R49" s="697"/>
      <c r="S49" s="698" t="s">
        <v>283</v>
      </c>
      <c r="T49" s="699"/>
      <c r="U49" s="700"/>
      <c r="V49" s="402">
        <f>$AW$43-BH43-【補助金算定に係る確認表】!H21</f>
        <v>-2</v>
      </c>
      <c r="W49" s="741" t="s">
        <v>334</v>
      </c>
      <c r="X49" s="742"/>
      <c r="Y49" s="742"/>
      <c r="Z49" s="742"/>
      <c r="AA49" s="742"/>
      <c r="AB49" s="742"/>
      <c r="AC49" s="742"/>
      <c r="AD49" s="742"/>
      <c r="AE49" s="742"/>
      <c r="AF49" s="742"/>
      <c r="AG49" s="742"/>
      <c r="AH49" s="742"/>
      <c r="AI49" s="743"/>
      <c r="AJ49" s="364"/>
    </row>
    <row r="50" spans="1:50" customFormat="1" ht="58.5" customHeight="1" thickTop="1">
      <c r="M50" s="704" t="s">
        <v>274</v>
      </c>
      <c r="N50" s="705"/>
      <c r="O50" s="705"/>
      <c r="P50" s="705"/>
      <c r="Q50" s="705"/>
      <c r="R50" s="706"/>
      <c r="S50" s="365" t="s">
        <v>275</v>
      </c>
      <c r="T50" s="366" t="s">
        <v>276</v>
      </c>
      <c r="U50" s="366" t="s">
        <v>277</v>
      </c>
      <c r="V50" s="401" t="s">
        <v>278</v>
      </c>
      <c r="W50" s="403" t="s">
        <v>337</v>
      </c>
      <c r="X50" s="367"/>
      <c r="Y50" s="368"/>
      <c r="Z50" s="368"/>
      <c r="AA50" s="368"/>
      <c r="AB50" s="368"/>
      <c r="AC50" s="368"/>
      <c r="AD50" s="368"/>
      <c r="AE50" s="369"/>
      <c r="AF50" s="368"/>
      <c r="AG50" s="368"/>
      <c r="AH50" s="368"/>
      <c r="AI50" s="368"/>
    </row>
    <row r="51" spans="1:50" customFormat="1" ht="36" customHeight="1">
      <c r="M51" s="707" t="s">
        <v>279</v>
      </c>
      <c r="N51" s="708"/>
      <c r="O51" s="708"/>
      <c r="P51" s="708"/>
      <c r="Q51" s="708"/>
      <c r="R51" s="709"/>
      <c r="S51" s="370" t="str">
        <f>IF(SUM(AG43:AH45)=0,"非該当",IF(AW43-BH43&gt;【補助金算定に係る確認表】!K21,"○","-"))</f>
        <v>非該当</v>
      </c>
      <c r="T51" s="371" t="str">
        <f>IF(AW43-BH43&gt;(【補助金算定に係る確認表】!K21+【補助金算定に係る確認表】!L21+【補助金算定に係る確認表】!N21),"○","-")</f>
        <v>-</v>
      </c>
      <c r="U51" s="371" t="str">
        <f>IF(AW43-BH43&gt;(【補助金算定に係る確認表】!K21+【補助金算定に係る確認表】!L21+【補助金算定に係る確認表】!N21+【補助金算定に係る確認表】!Q21),"○","-")</f>
        <v>-</v>
      </c>
      <c r="V51" s="371" t="str">
        <f>IF(AW43-BH43&gt;(【補助金算定に係る確認表】!K21+【補助金算定に係る確認表】!L21+【補助金算定に係る確認表】!N21+【補助金算定に係る確認表】!Q21+【補助金算定に係る確認表】!T21),"○","-")</f>
        <v>-</v>
      </c>
      <c r="W51" s="404" t="str">
        <f>IF(AW43-BH43&gt;(【補助金算定に係る確認表】!K21+【補助金算定に係る確認表】!L21+【補助金算定に係る確認表】!N21+【補助金算定に係る確認表】!Q21+【補助金算定に係る確認表】!T21+【補助金算定に係る確認表】!W21),"○","-")</f>
        <v>-</v>
      </c>
      <c r="X51" s="372"/>
      <c r="Y51" s="395"/>
    </row>
    <row r="52" spans="1:50" customFormat="1" ht="36" customHeight="1">
      <c r="M52" s="710" t="s">
        <v>280</v>
      </c>
      <c r="N52" s="711"/>
      <c r="O52" s="711"/>
      <c r="P52" s="711"/>
      <c r="Q52" s="711"/>
      <c r="R52" s="712"/>
      <c r="S52" s="373"/>
      <c r="T52" s="374">
        <f>IF(T51="○","適用済",((【補助金算定に係る確認表】!K21+【補助金算定に係る確認表】!L21+【補助金算定に係る確認表】!N21)+0.1-(AW43-BH43)))</f>
        <v>1.1000000000000001</v>
      </c>
      <c r="U52" s="374">
        <f>IF(U51="○","適用済",((【補助金算定に係る確認表】!K21+【補助金算定に係る確認表】!L21+【補助金算定に係る確認表】!N21+【補助金算定に係る確認表】!Q21)+0.1-(AW43-BH43)))</f>
        <v>1.1000000000000001</v>
      </c>
      <c r="V52" s="374">
        <f>IF(V51="○","適用済",((【補助金算定に係る確認表】!K21+【補助金算定に係る確認表】!L21+【補助金算定に係る確認表】!N21+【補助金算定に係る確認表】!Q21+【補助金算定に係る確認表】!T21)+0.1-(AW43-BH43)))</f>
        <v>1.1000000000000001</v>
      </c>
      <c r="W52" s="405">
        <f>IF(W51="○","適用済",((【補助金算定に係る確認表】!K21+【補助金算定に係る確認表】!L21+【補助金算定に係る確認表】!N21+【補助金算定に係る確認表】!Q21+【補助金算定に係る確認表】!T21+【補助金算定に係る確認表】!W21)+0.1-(AW43-BH43)))</f>
        <v>1.1000000000000001</v>
      </c>
      <c r="X52" s="375"/>
      <c r="Y52" s="395"/>
    </row>
    <row r="53" spans="1:50" customFormat="1" ht="63" customHeight="1" thickBot="1">
      <c r="M53" s="713" t="s">
        <v>281</v>
      </c>
      <c r="N53" s="714"/>
      <c r="O53" s="714"/>
      <c r="P53" s="714"/>
      <c r="Q53" s="376" t="s">
        <v>282</v>
      </c>
      <c r="R53" s="377"/>
      <c r="S53" s="378"/>
      <c r="T53" s="379">
        <f>IF(T$52="適用済","適用済",IF($R$53="",T$52,IF($R$53&lt;=3,ROUND(T$52*12/(4-$R$53),1),ROUND(T$52*12/(16-$R$53),1))))</f>
        <v>1.1000000000000001</v>
      </c>
      <c r="U53" s="379">
        <f>IF(U$52="適用済","適用済",IF($R$53="",U$52,IF($R$53&lt;=3,ROUND(U$52*12/(4-$R$53),1),ROUND(U$52*12/(16-$R$53),1))))</f>
        <v>1.1000000000000001</v>
      </c>
      <c r="V53" s="379">
        <f>IF(V$52="適用済","適用済",IF($R$53="",V$52,IF($R$53&lt;=3,ROUND(V$52*12/(4-$R$53),1),ROUND(V$52*12/(16-$R$53),1))))</f>
        <v>1.1000000000000001</v>
      </c>
      <c r="W53" s="406">
        <f>IF(W$52="適用済","適用済",IF($R$53="",W$52,IF($R$53&lt;=3,ROUND(W$52*12/(4-$R$53),1),ROUND(W$52*12/(16-$R$53),1))))</f>
        <v>1.1000000000000001</v>
      </c>
    </row>
    <row r="54" spans="1:50" customFormat="1" ht="108.75" customHeight="1" thickTop="1">
      <c r="O54" s="380"/>
      <c r="S54" s="380"/>
      <c r="T54" s="380"/>
      <c r="U54" s="380"/>
      <c r="V54" s="380"/>
      <c r="W54" s="380"/>
      <c r="AA54" s="381"/>
      <c r="AE54" s="363"/>
    </row>
    <row r="55" spans="1:50" s="77" customFormat="1">
      <c r="A55" s="769" t="s">
        <v>202</v>
      </c>
      <c r="B55" s="770"/>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198"/>
      <c r="AQ55" s="78"/>
      <c r="AR55" s="78"/>
      <c r="AS55" s="78"/>
      <c r="AT55" s="78"/>
      <c r="AU55" s="78"/>
      <c r="AV55" s="78"/>
      <c r="AW55" s="78"/>
      <c r="AX55" s="78"/>
    </row>
    <row r="56" spans="1:50">
      <c r="A56" s="772" t="s">
        <v>284</v>
      </c>
      <c r="B56" s="773"/>
      <c r="AC56" s="1" t="s">
        <v>98</v>
      </c>
    </row>
    <row r="57" spans="1:50">
      <c r="AA57" s="80"/>
      <c r="AB57" s="80"/>
      <c r="AC57" s="80" t="s">
        <v>99</v>
      </c>
      <c r="AD57" s="80"/>
      <c r="AE57" s="80"/>
    </row>
    <row r="58" spans="1:50" ht="14.25" thickBot="1">
      <c r="AF58" s="207" t="s">
        <v>72</v>
      </c>
      <c r="AH58" s="207" t="s">
        <v>154</v>
      </c>
      <c r="AJ58" s="207" t="s">
        <v>72</v>
      </c>
      <c r="AK58" s="207" t="s">
        <v>154</v>
      </c>
      <c r="AL58"/>
      <c r="AM58" s="79"/>
      <c r="AN58" s="79"/>
      <c r="AO58" s="79"/>
      <c r="AP58" s="200"/>
      <c r="AQ58" s="79"/>
      <c r="AS58" s="1"/>
      <c r="AT58" s="1"/>
      <c r="AU58" s="1"/>
      <c r="AV58" s="1"/>
    </row>
    <row r="59" spans="1:50">
      <c r="L59" s="80" t="s">
        <v>51</v>
      </c>
      <c r="P59" s="21" t="s">
        <v>111</v>
      </c>
      <c r="Q59" s="152"/>
      <c r="R59" s="689"/>
      <c r="S59" s="7"/>
      <c r="T59" s="757" t="s">
        <v>80</v>
      </c>
      <c r="U59" s="219" t="s">
        <v>78</v>
      </c>
      <c r="V59" s="219"/>
      <c r="W59" s="219"/>
      <c r="X59" s="220">
        <f>ROUND(ROUNDDOWN((K7+J7)/30,1)+ROUNDDOWN((I7+I8)/15,1)+ROUNDDOWN((H7+G9)/6,1)+ROUNDDOWN(K8/25,1)+ROUNDDOWN(J8/20,1)+ROUNDDOWN(E9/5,1)+ROUNDDOWN(D9/3,1),0)</f>
        <v>0</v>
      </c>
      <c r="Y59" s="221"/>
      <c r="Z59" s="221"/>
      <c r="AA59" s="221"/>
      <c r="AB59" s="221"/>
      <c r="AC59" s="221"/>
      <c r="AD59" s="221"/>
      <c r="AE59" s="222" t="s">
        <v>78</v>
      </c>
      <c r="AF59" s="262">
        <f>ROUND(ROUNDDOWN((K7+J7)/30,1)+ROUNDDOWN((I7)/15,1)+ROUNDDOWN((H7)/6,1),0)</f>
        <v>0</v>
      </c>
      <c r="AG59" s="77"/>
      <c r="AH59" s="262">
        <f>X59-AF59</f>
        <v>0</v>
      </c>
      <c r="AI59" s="263"/>
      <c r="AJ59" s="264"/>
      <c r="AK59" s="265"/>
      <c r="AL59" s="79"/>
      <c r="AM59" s="79"/>
      <c r="AS59" s="1"/>
      <c r="AT59" s="1"/>
      <c r="AU59" s="1"/>
      <c r="AV59" s="1"/>
    </row>
    <row r="60" spans="1:50">
      <c r="P60" s="21" t="s">
        <v>108</v>
      </c>
      <c r="Q60" s="152"/>
      <c r="R60" s="689"/>
      <c r="S60" s="7"/>
      <c r="T60" s="758"/>
      <c r="U60" s="21" t="s">
        <v>76</v>
      </c>
      <c r="V60" s="21"/>
      <c r="W60" s="21"/>
      <c r="X60" s="54">
        <f>ROUND(ROUNDDOWN((K7+J7)/30,1)+ROUNDDOWN((I7+H7+I8)/15,1)+ROUNDDOWN(K8/25,1)+ROUNDDOWN(J8/20,1)+ROUNDDOWN(G9/6,1)+ROUNDDOWN(E9/5,1)+ROUNDDOWN(D9/3,1),0)</f>
        <v>0</v>
      </c>
      <c r="Y60" s="62"/>
      <c r="Z60" s="62"/>
      <c r="AA60" s="62"/>
      <c r="AB60" s="62"/>
      <c r="AC60" s="62"/>
      <c r="AD60" s="62"/>
      <c r="AE60" s="156" t="s">
        <v>76</v>
      </c>
      <c r="AF60" s="266">
        <f>ROUND(ROUNDDOWN((H7+I7)/15,1)+ROUNDDOWN((J7+K7)/30,1),0)</f>
        <v>0</v>
      </c>
      <c r="AG60" s="77"/>
      <c r="AH60" s="266">
        <f>X60-AF60</f>
        <v>0</v>
      </c>
      <c r="AI60" s="267"/>
      <c r="AJ60" s="268"/>
      <c r="AK60" s="269"/>
      <c r="AL60" s="79"/>
      <c r="AM60" s="79"/>
      <c r="AS60" s="1"/>
      <c r="AT60" s="1"/>
      <c r="AU60" s="1"/>
      <c r="AV60" s="1"/>
    </row>
    <row r="61" spans="1:50" ht="14.25" thickBot="1">
      <c r="P61" s="21" t="s">
        <v>110</v>
      </c>
      <c r="Q61" s="152"/>
      <c r="R61" s="689"/>
      <c r="S61" s="7"/>
      <c r="T61" s="759"/>
      <c r="U61" s="229" t="s">
        <v>77</v>
      </c>
      <c r="V61" s="229"/>
      <c r="W61" s="229"/>
      <c r="X61" s="230">
        <f>ROUND(ROUNDDOWN((K7+J7)/30,1)+ROUNDDOWN((I7+J8)/20,1)+ROUNDDOWN((H7+G9)/6,1)+ROUNDDOWN(K8/25,1)+ROUNDDOWN(I8/15,1)+ROUNDDOWN(E9/5,1)+ROUNDDOWN(D9/3,1),0)</f>
        <v>0</v>
      </c>
      <c r="Y61" s="230"/>
      <c r="Z61" s="230"/>
      <c r="AA61" s="231" t="s">
        <v>79</v>
      </c>
      <c r="AB61" s="231"/>
      <c r="AC61" s="230">
        <f>ROUND(ROUNDDOWN(($K7+$J7)/30,1)+ROUNDDOWN(($I7+$H7+$J8)/20,1)+ROUNDDOWN($K8/25,1)+ROUNDDOWN($I8/15,1)+ROUNDDOWN($G9/6,1)+ROUNDDOWN($E9/5,1)+ROUNDDOWN($D9/3,1),0)</f>
        <v>0</v>
      </c>
      <c r="AD61" s="232"/>
      <c r="AE61" s="233" t="s">
        <v>77</v>
      </c>
      <c r="AF61" s="270">
        <f>ROUND(ROUNDDOWN((H7)/6,1)+ROUNDDOWN(I7/20,1)+ROUNDDOWN((J7+K7)/30,1),0)</f>
        <v>0</v>
      </c>
      <c r="AG61" s="77"/>
      <c r="AH61" s="270">
        <f>X61-AF61</f>
        <v>0</v>
      </c>
      <c r="AI61" s="271" t="s">
        <v>79</v>
      </c>
      <c r="AJ61" s="272">
        <f>ROUND(ROUNDDOWN((H7+I7)/20,1)+ROUNDDOWN((J7+K7)/30,1),0)</f>
        <v>0</v>
      </c>
      <c r="AK61" s="273">
        <f>AC61-AJ61</f>
        <v>0</v>
      </c>
      <c r="AL61" s="79"/>
      <c r="AM61" s="79"/>
      <c r="AS61" s="1"/>
      <c r="AT61" s="1"/>
      <c r="AU61" s="1"/>
      <c r="AV61" s="1"/>
    </row>
    <row r="62" spans="1:50">
      <c r="P62" s="21" t="s">
        <v>109</v>
      </c>
      <c r="Q62" s="152"/>
      <c r="R62" s="689"/>
      <c r="S62" s="7"/>
      <c r="T62" s="757" t="s">
        <v>82</v>
      </c>
      <c r="U62" s="219" t="s">
        <v>78</v>
      </c>
      <c r="V62" s="219"/>
      <c r="W62" s="219"/>
      <c r="X62" s="220">
        <f>ROUND(ROUNDDOWN((K10+J10)/30,1)+ROUNDDOWN((I10+I11)/15,1)+ROUNDDOWN((H10+G12)/6,1)+ROUNDDOWN(K11/25,1)+ROUNDDOWN(J11/20,1)+ROUNDDOWN(E12/5,1)+ROUNDDOWN(D12/3,1),0)</f>
        <v>0</v>
      </c>
      <c r="Y62" s="221"/>
      <c r="Z62" s="221"/>
      <c r="AA62" s="221"/>
      <c r="AB62" s="221"/>
      <c r="AC62" s="221"/>
      <c r="AD62" s="221"/>
      <c r="AE62" s="222" t="s">
        <v>78</v>
      </c>
      <c r="AF62" s="223">
        <f>ROUND(ROUNDDOWN((K10+J10)/30,1)+ROUNDDOWN((I10)/15,1)+ROUNDDOWN((H10)/6,1),0)</f>
        <v>0</v>
      </c>
      <c r="AH62" s="224">
        <f t="shared" ref="AH62:AH94" si="70">X62-AF62</f>
        <v>0</v>
      </c>
      <c r="AI62" s="225"/>
      <c r="AJ62" s="226"/>
      <c r="AK62" s="227"/>
      <c r="AL62" s="79"/>
      <c r="AM62" s="79"/>
      <c r="AS62" s="1"/>
      <c r="AT62" s="1"/>
      <c r="AU62" s="1"/>
      <c r="AV62" s="1"/>
    </row>
    <row r="63" spans="1:50">
      <c r="R63" s="689"/>
      <c r="S63" s="7"/>
      <c r="T63" s="758"/>
      <c r="U63" s="21" t="s">
        <v>76</v>
      </c>
      <c r="V63" s="21"/>
      <c r="W63" s="21"/>
      <c r="X63" s="54">
        <f>ROUND(ROUNDDOWN((K10+J10)/30,1)+ROUNDDOWN((I10+H10+I11)/15,1)+ROUNDDOWN(K11/25,1)+ROUNDDOWN(J11/20,1)+ROUNDDOWN(G12/6,1)+ROUNDDOWN(E12/5,1)+ROUNDDOWN(D12/3,1),0)</f>
        <v>0</v>
      </c>
      <c r="Y63" s="62"/>
      <c r="Z63" s="62"/>
      <c r="AA63" s="62"/>
      <c r="AB63" s="62"/>
      <c r="AC63" s="62"/>
      <c r="AD63" s="62"/>
      <c r="AE63" s="156" t="s">
        <v>76</v>
      </c>
      <c r="AF63" s="218">
        <f>ROUND(ROUNDDOWN((H10+I10)/15,1)+ROUNDDOWN((J10+K10)/30,1),0)</f>
        <v>0</v>
      </c>
      <c r="AH63" s="157">
        <f t="shared" si="70"/>
        <v>0</v>
      </c>
      <c r="AI63" s="158"/>
      <c r="AJ63" s="159"/>
      <c r="AK63" s="228"/>
      <c r="AL63" s="79"/>
      <c r="AM63" s="79"/>
      <c r="AS63" s="1"/>
      <c r="AT63" s="1"/>
      <c r="AU63" s="1"/>
      <c r="AV63" s="1"/>
    </row>
    <row r="64" spans="1:50" ht="14.25" thickBot="1">
      <c r="R64" s="689"/>
      <c r="S64" s="7"/>
      <c r="T64" s="759"/>
      <c r="U64" s="229" t="s">
        <v>77</v>
      </c>
      <c r="V64" s="229"/>
      <c r="W64" s="229"/>
      <c r="X64" s="230">
        <f>ROUND(ROUNDDOWN((K10+J10)/30,1)+ROUNDDOWN((I10+J11)/20,1)+ROUNDDOWN((H10+G12)/6,1)+ROUNDDOWN(K11/25,1)+ROUNDDOWN(I11/15,1)+ROUNDDOWN(E12/5,1)+ROUNDDOWN(D12/3,1),0)</f>
        <v>0</v>
      </c>
      <c r="Y64" s="230"/>
      <c r="Z64" s="230"/>
      <c r="AA64" s="231" t="s">
        <v>79</v>
      </c>
      <c r="AB64" s="231"/>
      <c r="AC64" s="230">
        <f>ROUND(ROUNDDOWN(($K10+$J10)/30,1)+ROUNDDOWN(($I10+$H10+$J11)/20,1)+ROUNDDOWN($K11/25,1)+ROUNDDOWN($I11/15,1)+ROUNDDOWN($G12/6,1)+ROUNDDOWN($E12/5,1)+ROUNDDOWN($D12/3,1),0)</f>
        <v>0</v>
      </c>
      <c r="AD64" s="232"/>
      <c r="AE64" s="233" t="s">
        <v>77</v>
      </c>
      <c r="AF64" s="234">
        <f>ROUND(ROUNDDOWN((H10)/6,1)+ROUNDDOWN(I10/20,1)+ROUNDDOWN((J10+K10)/30,1),0)</f>
        <v>0</v>
      </c>
      <c r="AH64" s="235">
        <f t="shared" si="70"/>
        <v>0</v>
      </c>
      <c r="AI64" s="233" t="s">
        <v>79</v>
      </c>
      <c r="AJ64" s="235">
        <f>ROUND(ROUNDDOWN((H10+I10)/20,1)+ROUNDDOWN((J10+K10)/30,1),0)</f>
        <v>0</v>
      </c>
      <c r="AK64" s="236">
        <f>AC64-AJ64</f>
        <v>0</v>
      </c>
      <c r="AL64" s="79"/>
      <c r="AM64" s="79"/>
      <c r="AS64" s="1"/>
      <c r="AT64" s="1"/>
      <c r="AU64" s="1"/>
      <c r="AV64" s="1"/>
    </row>
    <row r="65" spans="18:48">
      <c r="R65" s="689"/>
      <c r="S65" s="7"/>
      <c r="T65" s="757" t="s">
        <v>83</v>
      </c>
      <c r="U65" s="219" t="s">
        <v>78</v>
      </c>
      <c r="V65" s="219"/>
      <c r="W65" s="219"/>
      <c r="X65" s="220">
        <f>ROUND(ROUNDDOWN((K13+J13)/30,1)+ROUNDDOWN((I13+I14)/15,1)+ROUNDDOWN((H13+G15)/6,1)+ROUNDDOWN(K14/25,1)+ROUNDDOWN(J14/20,1)+ROUNDDOWN(E15/5,1)+ROUNDDOWN(D15/3,1),0)</f>
        <v>0</v>
      </c>
      <c r="Y65" s="221"/>
      <c r="Z65" s="221"/>
      <c r="AA65" s="221"/>
      <c r="AB65" s="221"/>
      <c r="AC65" s="221"/>
      <c r="AD65" s="221"/>
      <c r="AE65" s="222" t="s">
        <v>78</v>
      </c>
      <c r="AF65" s="223">
        <f>ROUND(ROUNDDOWN((K13+J13)/30,1)+ROUNDDOWN((I13)/15,1)+ROUNDDOWN((H13)/6,1),0)</f>
        <v>0</v>
      </c>
      <c r="AH65" s="224">
        <f t="shared" si="70"/>
        <v>0</v>
      </c>
      <c r="AI65" s="225"/>
      <c r="AJ65" s="226"/>
      <c r="AK65" s="227"/>
      <c r="AL65" s="79"/>
      <c r="AM65" s="79"/>
      <c r="AS65" s="1"/>
      <c r="AT65" s="1"/>
      <c r="AU65" s="1"/>
      <c r="AV65" s="1"/>
    </row>
    <row r="66" spans="18:48">
      <c r="R66" s="689"/>
      <c r="S66" s="7"/>
      <c r="T66" s="758"/>
      <c r="U66" s="21" t="s">
        <v>76</v>
      </c>
      <c r="V66" s="21"/>
      <c r="W66" s="21"/>
      <c r="X66" s="54">
        <f>ROUND(ROUNDDOWN((K13+J13)/30,1)+ROUNDDOWN((I13+H13+I14)/15,1)+ROUNDDOWN(K14/25,1)+ROUNDDOWN(J14/20,1)+ROUNDDOWN(G15/6,1)+ROUNDDOWN(E15/5,1)+ROUNDDOWN(D15/3,1),0)</f>
        <v>0</v>
      </c>
      <c r="Y66" s="62"/>
      <c r="Z66" s="62"/>
      <c r="AA66" s="62"/>
      <c r="AB66" s="62"/>
      <c r="AC66" s="62"/>
      <c r="AD66" s="62"/>
      <c r="AE66" s="156" t="s">
        <v>76</v>
      </c>
      <c r="AF66" s="218">
        <f>ROUND(ROUNDDOWN((H13+I13)/15,1)+ROUNDDOWN((J13+K13)/30,1),0)</f>
        <v>0</v>
      </c>
      <c r="AH66" s="157">
        <f t="shared" si="70"/>
        <v>0</v>
      </c>
      <c r="AI66" s="158"/>
      <c r="AJ66" s="159"/>
      <c r="AK66" s="228"/>
      <c r="AL66" s="79"/>
      <c r="AM66" s="79"/>
      <c r="AS66" s="1"/>
      <c r="AT66" s="1"/>
      <c r="AU66" s="1"/>
      <c r="AV66" s="1"/>
    </row>
    <row r="67" spans="18:48" ht="14.25" thickBot="1">
      <c r="R67" s="689"/>
      <c r="S67" s="7"/>
      <c r="T67" s="759"/>
      <c r="U67" s="229" t="s">
        <v>77</v>
      </c>
      <c r="V67" s="229"/>
      <c r="W67" s="229"/>
      <c r="X67" s="230">
        <f>ROUND(ROUNDDOWN((K13+J13)/30,1)+ROUNDDOWN((I13+J14)/20,1)+ROUNDDOWN((H13+G15)/6,1)+ROUNDDOWN(K14/25,1)+ROUNDDOWN(I14/15,1)+ROUNDDOWN(E15/5,1)+ROUNDDOWN(D15/3,1),0)</f>
        <v>0</v>
      </c>
      <c r="Y67" s="230"/>
      <c r="Z67" s="230"/>
      <c r="AA67" s="231" t="s">
        <v>79</v>
      </c>
      <c r="AB67" s="231"/>
      <c r="AC67" s="230">
        <f>ROUND(ROUNDDOWN(($K13+$J13)/30,1)+ROUNDDOWN(($I13+$H13+$J14)/20,1)+ROUNDDOWN($K14/25,1)+ROUNDDOWN($I14/15,1)+ROUNDDOWN($G15/6,1)+ROUNDDOWN($E15/5,1)+ROUNDDOWN($D15/3,1),0)</f>
        <v>0</v>
      </c>
      <c r="AD67" s="232"/>
      <c r="AE67" s="233" t="s">
        <v>77</v>
      </c>
      <c r="AF67" s="234">
        <f>ROUND(ROUNDDOWN((H13)/6,1)+ROUNDDOWN(I13/20,1)+ROUNDDOWN((J13+K13)/30,1),0)</f>
        <v>0</v>
      </c>
      <c r="AH67" s="235">
        <f t="shared" si="70"/>
        <v>0</v>
      </c>
      <c r="AI67" s="233" t="s">
        <v>79</v>
      </c>
      <c r="AJ67" s="235">
        <f>ROUND(ROUNDDOWN((H13+I13)/20,1)+ROUNDDOWN((J13+K13)/30,1),0)</f>
        <v>0</v>
      </c>
      <c r="AK67" s="236">
        <f>AC67-AJ67</f>
        <v>0</v>
      </c>
      <c r="AL67" s="79"/>
      <c r="AM67" s="79"/>
      <c r="AS67" s="1"/>
      <c r="AT67" s="1"/>
      <c r="AU67" s="1"/>
      <c r="AV67" s="1"/>
    </row>
    <row r="68" spans="18:48">
      <c r="R68" s="689"/>
      <c r="S68" s="7"/>
      <c r="T68" s="757" t="s">
        <v>84</v>
      </c>
      <c r="U68" s="219" t="s">
        <v>78</v>
      </c>
      <c r="V68" s="219"/>
      <c r="W68" s="219"/>
      <c r="X68" s="220">
        <f>ROUND(ROUNDDOWN((K16+J16)/30,1)+ROUNDDOWN((I16+I17)/15,1)+ROUNDDOWN((H16+G18)/6,1)+ROUNDDOWN(K17/25,1)+ROUNDDOWN(J17/20,1)+ROUNDDOWN(E18/5,1)+ROUNDDOWN(D18/3,1),0)</f>
        <v>0</v>
      </c>
      <c r="Y68" s="221"/>
      <c r="Z68" s="221"/>
      <c r="AA68" s="221"/>
      <c r="AB68" s="221"/>
      <c r="AC68" s="221"/>
      <c r="AD68" s="221"/>
      <c r="AE68" s="222" t="s">
        <v>78</v>
      </c>
      <c r="AF68" s="223">
        <f>ROUND(ROUNDDOWN((K16+J16)/30,1)+ROUNDDOWN((I16)/15,1)+ROUNDDOWN((H16)/6,1),0)</f>
        <v>0</v>
      </c>
      <c r="AH68" s="224">
        <f t="shared" si="70"/>
        <v>0</v>
      </c>
      <c r="AI68" s="225"/>
      <c r="AJ68" s="226"/>
      <c r="AK68" s="227"/>
      <c r="AL68" s="79"/>
      <c r="AM68" s="79"/>
      <c r="AS68" s="1"/>
      <c r="AT68" s="1"/>
      <c r="AU68" s="1"/>
      <c r="AV68" s="1"/>
    </row>
    <row r="69" spans="18:48">
      <c r="R69" s="689"/>
      <c r="S69" s="7"/>
      <c r="T69" s="758"/>
      <c r="U69" s="21" t="s">
        <v>76</v>
      </c>
      <c r="V69" s="21"/>
      <c r="W69" s="21"/>
      <c r="X69" s="54">
        <f>ROUND(ROUNDDOWN((K16+J16)/30,1)+ROUNDDOWN((I16+H16+I17)/15,1)+ROUNDDOWN(K17/25,1)+ROUNDDOWN(J17/20,1)+ROUNDDOWN(G18/6,1)+ROUNDDOWN(E18/5,1)+ROUNDDOWN(D18/3,1),0)</f>
        <v>0</v>
      </c>
      <c r="Y69" s="62"/>
      <c r="Z69" s="62"/>
      <c r="AA69" s="62"/>
      <c r="AB69" s="62"/>
      <c r="AC69" s="62"/>
      <c r="AD69" s="62"/>
      <c r="AE69" s="156" t="s">
        <v>76</v>
      </c>
      <c r="AF69" s="218">
        <f>ROUND(ROUNDDOWN((H16+I16)/15,1)+ROUNDDOWN((J16+K16)/30,1),0)</f>
        <v>0</v>
      </c>
      <c r="AH69" s="157">
        <f t="shared" si="70"/>
        <v>0</v>
      </c>
      <c r="AI69" s="158"/>
      <c r="AJ69" s="159"/>
      <c r="AK69" s="228"/>
      <c r="AL69" s="79"/>
      <c r="AM69" s="79"/>
      <c r="AS69" s="1"/>
      <c r="AT69" s="1"/>
      <c r="AU69" s="1"/>
      <c r="AV69" s="1"/>
    </row>
    <row r="70" spans="18:48" ht="14.25" thickBot="1">
      <c r="R70" s="689"/>
      <c r="S70" s="7"/>
      <c r="T70" s="759"/>
      <c r="U70" s="229" t="s">
        <v>77</v>
      </c>
      <c r="V70" s="229"/>
      <c r="W70" s="229"/>
      <c r="X70" s="230">
        <f>ROUND(ROUNDDOWN((K16+J16)/30,1)+ROUNDDOWN((I16+J17)/20,1)+ROUNDDOWN((H16+G18)/6,1)+ROUNDDOWN(K17/25,1)+ROUNDDOWN(I17/15,1)+ROUNDDOWN(E18/5,1)+ROUNDDOWN(D18/3,1),0)</f>
        <v>0</v>
      </c>
      <c r="Y70" s="230"/>
      <c r="Z70" s="230"/>
      <c r="AA70" s="231" t="s">
        <v>79</v>
      </c>
      <c r="AB70" s="231"/>
      <c r="AC70" s="230">
        <f>ROUND(ROUNDDOWN(($K16+$J16)/30,1)+ROUNDDOWN(($I16+$H16+$J17)/20,1)+ROUNDDOWN($K17/25,1)+ROUNDDOWN($I17/15,1)+ROUNDDOWN($G18/6,1)+ROUNDDOWN($E18/5,1)+ROUNDDOWN($D18/3,1),0)</f>
        <v>0</v>
      </c>
      <c r="AD70" s="232"/>
      <c r="AE70" s="233" t="s">
        <v>77</v>
      </c>
      <c r="AF70" s="234">
        <f>ROUND(ROUNDDOWN((H16)/6,1)+ROUNDDOWN(I16/20,1)+ROUNDDOWN((J16+K16)/30,1),0)</f>
        <v>0</v>
      </c>
      <c r="AH70" s="235">
        <f t="shared" si="70"/>
        <v>0</v>
      </c>
      <c r="AI70" s="233" t="s">
        <v>79</v>
      </c>
      <c r="AJ70" s="235">
        <f>ROUND(ROUNDDOWN((H16+I16)/20,1)+ROUNDDOWN((J16+K16)/30,1),0)</f>
        <v>0</v>
      </c>
      <c r="AK70" s="236">
        <f>AC70-AJ70</f>
        <v>0</v>
      </c>
      <c r="AL70" s="79"/>
      <c r="AM70" s="79"/>
      <c r="AS70" s="1"/>
      <c r="AT70" s="1"/>
      <c r="AU70" s="1"/>
      <c r="AV70" s="1"/>
    </row>
    <row r="71" spans="18:48">
      <c r="R71" s="689"/>
      <c r="S71" s="7"/>
      <c r="T71" s="757" t="s">
        <v>85</v>
      </c>
      <c r="U71" s="219" t="s">
        <v>78</v>
      </c>
      <c r="V71" s="219"/>
      <c r="W71" s="219"/>
      <c r="X71" s="220">
        <f>ROUND(ROUNDDOWN((K19+J19)/30,1)+ROUNDDOWN((I19+I20)/15,1)+ROUNDDOWN((H19+G21)/6,1)+ROUNDDOWN(K20/25,1)+ROUNDDOWN(J20/20,1)+ROUNDDOWN(E21/5,1)+ROUNDDOWN(D21/3,1),0)</f>
        <v>0</v>
      </c>
      <c r="Y71" s="221"/>
      <c r="Z71" s="221"/>
      <c r="AA71" s="221"/>
      <c r="AB71" s="221"/>
      <c r="AC71" s="221"/>
      <c r="AD71" s="221"/>
      <c r="AE71" s="222" t="s">
        <v>78</v>
      </c>
      <c r="AF71" s="223">
        <f>ROUND(ROUNDDOWN((K19+J19)/30,1)+ROUNDDOWN((I19)/15,1)+ROUNDDOWN((H19)/6,1),0)</f>
        <v>0</v>
      </c>
      <c r="AH71" s="224">
        <f t="shared" si="70"/>
        <v>0</v>
      </c>
      <c r="AI71" s="225"/>
      <c r="AJ71" s="226"/>
      <c r="AK71" s="227"/>
      <c r="AL71" s="79"/>
      <c r="AM71" s="79"/>
      <c r="AS71" s="1"/>
      <c r="AT71" s="1"/>
      <c r="AU71" s="1"/>
      <c r="AV71" s="1"/>
    </row>
    <row r="72" spans="18:48">
      <c r="R72" s="689"/>
      <c r="S72" s="7"/>
      <c r="T72" s="758"/>
      <c r="U72" s="21" t="s">
        <v>76</v>
      </c>
      <c r="V72" s="21"/>
      <c r="W72" s="21"/>
      <c r="X72" s="54">
        <f>ROUND(ROUNDDOWN((K19+J19)/30,1)+ROUNDDOWN((I19+H19+I20)/15,1)+ROUNDDOWN(K20/25,1)+ROUNDDOWN(J20/20,1)+ROUNDDOWN(G21/6,1)+ROUNDDOWN(E21/5,1)+ROUNDDOWN(D21/3,1),0)</f>
        <v>0</v>
      </c>
      <c r="Y72" s="62"/>
      <c r="Z72" s="62"/>
      <c r="AA72" s="62"/>
      <c r="AB72" s="62"/>
      <c r="AC72" s="62"/>
      <c r="AD72" s="62"/>
      <c r="AE72" s="156" t="s">
        <v>76</v>
      </c>
      <c r="AF72" s="218">
        <f>ROUND(ROUNDDOWN((H19+I19)/15,1)+ROUNDDOWN((J19+K19)/30,1),0)</f>
        <v>0</v>
      </c>
      <c r="AH72" s="157">
        <f t="shared" si="70"/>
        <v>0</v>
      </c>
      <c r="AI72" s="158"/>
      <c r="AJ72" s="159"/>
      <c r="AK72" s="228"/>
      <c r="AL72" s="79"/>
      <c r="AM72" s="79"/>
      <c r="AS72" s="1"/>
      <c r="AT72" s="1"/>
      <c r="AU72" s="1"/>
      <c r="AV72" s="1"/>
    </row>
    <row r="73" spans="18:48" ht="14.25" thickBot="1">
      <c r="R73" s="689"/>
      <c r="S73" s="7"/>
      <c r="T73" s="759"/>
      <c r="U73" s="229" t="s">
        <v>77</v>
      </c>
      <c r="V73" s="229"/>
      <c r="W73" s="229"/>
      <c r="X73" s="230">
        <f>ROUND(ROUNDDOWN((K19+J19)/30,1)+ROUNDDOWN((I19+J20)/20,1)+ROUNDDOWN((H19+G21)/6,1)+ROUNDDOWN(K20/25,1)+ROUNDDOWN(I20/15,1)+ROUNDDOWN(E21/5,1)+ROUNDDOWN(D21/3,1),0)</f>
        <v>0</v>
      </c>
      <c r="Y73" s="230"/>
      <c r="Z73" s="230"/>
      <c r="AA73" s="231" t="s">
        <v>79</v>
      </c>
      <c r="AB73" s="231"/>
      <c r="AC73" s="230">
        <f>ROUND(ROUNDDOWN(($K19+$J19)/30,1)+ROUNDDOWN(($I19+$H19+$J20)/20,1)+ROUNDDOWN($K20/25,1)+ROUNDDOWN($I20/15,1)+ROUNDDOWN($G21/6,1)+ROUNDDOWN($E21/5,1)+ROUNDDOWN($D21/3,1),0)</f>
        <v>0</v>
      </c>
      <c r="AD73" s="232"/>
      <c r="AE73" s="233" t="s">
        <v>77</v>
      </c>
      <c r="AF73" s="234">
        <f>ROUND(ROUNDDOWN((H19)/6,1)+ROUNDDOWN(I19/20,1)+ROUNDDOWN((J19+K19)/30,1),0)</f>
        <v>0</v>
      </c>
      <c r="AH73" s="235">
        <f t="shared" si="70"/>
        <v>0</v>
      </c>
      <c r="AI73" s="233" t="s">
        <v>79</v>
      </c>
      <c r="AJ73" s="235">
        <f>ROUND(ROUNDDOWN((H19+I19)/20,1)+ROUNDDOWN((J19+K19)/30,1),0)</f>
        <v>0</v>
      </c>
      <c r="AK73" s="236">
        <f>AC73-AJ73</f>
        <v>0</v>
      </c>
      <c r="AL73" s="79"/>
      <c r="AM73" s="79"/>
      <c r="AS73" s="1"/>
      <c r="AT73" s="1"/>
      <c r="AU73" s="1"/>
      <c r="AV73" s="1"/>
    </row>
    <row r="74" spans="18:48">
      <c r="R74" s="689"/>
      <c r="S74" s="7"/>
      <c r="T74" s="757" t="s">
        <v>86</v>
      </c>
      <c r="U74" s="219" t="s">
        <v>78</v>
      </c>
      <c r="V74" s="219"/>
      <c r="W74" s="219"/>
      <c r="X74" s="220">
        <f>ROUND(ROUNDDOWN((K22+J22)/30,1)+ROUNDDOWN((I22+I23)/15,1)+ROUNDDOWN((H22+G24)/6,1)+ROUNDDOWN(K23/25,1)+ROUNDDOWN(J23/20,1)+ROUNDDOWN(E24/5,1)+ROUNDDOWN(D24/3,1),0)</f>
        <v>0</v>
      </c>
      <c r="Y74" s="221"/>
      <c r="Z74" s="221"/>
      <c r="AA74" s="221"/>
      <c r="AB74" s="221"/>
      <c r="AC74" s="221"/>
      <c r="AD74" s="221"/>
      <c r="AE74" s="222" t="s">
        <v>78</v>
      </c>
      <c r="AF74" s="223">
        <f>ROUND(ROUNDDOWN((K22+J22)/30,1)+ROUNDDOWN((I22)/15,1)+ROUNDDOWN((H22)/6,1),0)</f>
        <v>0</v>
      </c>
      <c r="AH74" s="224">
        <f t="shared" si="70"/>
        <v>0</v>
      </c>
      <c r="AI74" s="225"/>
      <c r="AJ74" s="226"/>
      <c r="AK74" s="227"/>
      <c r="AL74" s="79"/>
      <c r="AM74" s="79"/>
      <c r="AS74" s="1"/>
      <c r="AT74" s="1"/>
      <c r="AU74" s="1"/>
      <c r="AV74" s="1"/>
    </row>
    <row r="75" spans="18:48">
      <c r="R75" s="689"/>
      <c r="S75" s="7"/>
      <c r="T75" s="758"/>
      <c r="U75" s="21" t="s">
        <v>76</v>
      </c>
      <c r="V75" s="21"/>
      <c r="W75" s="21"/>
      <c r="X75" s="54">
        <f>ROUND(ROUNDDOWN((K22+J22)/30,1)+ROUNDDOWN((I22+H22+I23)/15,1)+ROUNDDOWN(K23/25,1)+ROUNDDOWN(J23/20,1)+ROUNDDOWN(G24/6,1)+ROUNDDOWN(E24/5,1)+ROUNDDOWN(D24/3,1),0)</f>
        <v>0</v>
      </c>
      <c r="Y75" s="62"/>
      <c r="Z75" s="62"/>
      <c r="AA75" s="62"/>
      <c r="AB75" s="62"/>
      <c r="AC75" s="62"/>
      <c r="AD75" s="62"/>
      <c r="AE75" s="156" t="s">
        <v>76</v>
      </c>
      <c r="AF75" s="218">
        <f>ROUND(ROUNDDOWN((H22+I22)/15,1)+ROUNDDOWN((J22+K22)/30,1),0)</f>
        <v>0</v>
      </c>
      <c r="AH75" s="157">
        <f t="shared" si="70"/>
        <v>0</v>
      </c>
      <c r="AI75" s="158"/>
      <c r="AJ75" s="159"/>
      <c r="AK75" s="228"/>
      <c r="AL75" s="79"/>
      <c r="AM75" s="79"/>
      <c r="AS75" s="1"/>
      <c r="AT75" s="1"/>
      <c r="AU75" s="1"/>
      <c r="AV75" s="1"/>
    </row>
    <row r="76" spans="18:48" ht="14.25" thickBot="1">
      <c r="R76" s="689"/>
      <c r="S76" s="7"/>
      <c r="T76" s="759"/>
      <c r="U76" s="229" t="s">
        <v>77</v>
      </c>
      <c r="V76" s="229"/>
      <c r="W76" s="229"/>
      <c r="X76" s="230">
        <f>ROUND(ROUNDDOWN((K22+J22)/30,1)+ROUNDDOWN((I22+J23)/20,1)+ROUNDDOWN((H22+G24)/6,1)+ROUNDDOWN(K23/25,1)+ROUNDDOWN(I23/15,1)+ROUNDDOWN(E24/5,1)+ROUNDDOWN(D24/3,1),0)</f>
        <v>0</v>
      </c>
      <c r="Y76" s="230"/>
      <c r="Z76" s="230"/>
      <c r="AA76" s="231" t="s">
        <v>79</v>
      </c>
      <c r="AB76" s="231"/>
      <c r="AC76" s="230">
        <f>ROUND(ROUNDDOWN(($K22+$J22)/30,1)+ROUNDDOWN(($I22+$H22+$J23)/20,1)+ROUNDDOWN($K23/25,1)+ROUNDDOWN($I23/15,1)+ROUNDDOWN($G24/6,1)+ROUNDDOWN($E24/5,1)+ROUNDDOWN($D24/3,1),0)</f>
        <v>0</v>
      </c>
      <c r="AD76" s="232"/>
      <c r="AE76" s="233" t="s">
        <v>77</v>
      </c>
      <c r="AF76" s="234">
        <f>ROUND(ROUNDDOWN((H22)/6,1)+ROUNDDOWN(I22/20,1)+ROUNDDOWN((J22+K22)/30,1),0)</f>
        <v>0</v>
      </c>
      <c r="AH76" s="235">
        <f t="shared" si="70"/>
        <v>0</v>
      </c>
      <c r="AI76" s="233" t="s">
        <v>79</v>
      </c>
      <c r="AJ76" s="235">
        <f>ROUND(ROUNDDOWN((H22+I22)/20,1)+ROUNDDOWN((J22+K22)/30,1),0)</f>
        <v>0</v>
      </c>
      <c r="AK76" s="236">
        <f>AC76-AJ76</f>
        <v>0</v>
      </c>
      <c r="AL76" s="79"/>
      <c r="AM76" s="79"/>
      <c r="AS76" s="1"/>
      <c r="AT76" s="1"/>
      <c r="AU76" s="1"/>
      <c r="AV76" s="1"/>
    </row>
    <row r="77" spans="18:48">
      <c r="R77" s="689"/>
      <c r="S77" s="7"/>
      <c r="T77" s="757" t="s">
        <v>87</v>
      </c>
      <c r="U77" s="219" t="s">
        <v>78</v>
      </c>
      <c r="V77" s="219"/>
      <c r="W77" s="219"/>
      <c r="X77" s="220">
        <f>ROUND(ROUNDDOWN((K25+J25)/30,1)+ROUNDDOWN((I25+I26)/15,1)+ROUNDDOWN((H25+G27)/6,1)+ROUNDDOWN(K26/25,1)+ROUNDDOWN(J26/20,1)+ROUNDDOWN(E27/5,1)+ROUNDDOWN(D27/3,1),0)</f>
        <v>0</v>
      </c>
      <c r="Y77" s="221"/>
      <c r="Z77" s="221"/>
      <c r="AA77" s="221"/>
      <c r="AB77" s="221"/>
      <c r="AC77" s="221"/>
      <c r="AD77" s="221"/>
      <c r="AE77" s="222" t="s">
        <v>78</v>
      </c>
      <c r="AF77" s="223">
        <f>ROUND(ROUNDDOWN((K25+J25)/30,1)+ROUNDDOWN((I25)/15,1)+ROUNDDOWN((H25)/6,1),0)</f>
        <v>0</v>
      </c>
      <c r="AH77" s="224">
        <f t="shared" si="70"/>
        <v>0</v>
      </c>
      <c r="AI77" s="225"/>
      <c r="AJ77" s="226"/>
      <c r="AK77" s="227"/>
      <c r="AL77" s="79"/>
      <c r="AM77" s="79"/>
      <c r="AS77" s="1"/>
      <c r="AT77" s="1"/>
      <c r="AU77" s="1"/>
      <c r="AV77" s="1"/>
    </row>
    <row r="78" spans="18:48">
      <c r="R78" s="689"/>
      <c r="S78" s="7"/>
      <c r="T78" s="758"/>
      <c r="U78" s="21" t="s">
        <v>76</v>
      </c>
      <c r="V78" s="21"/>
      <c r="W78" s="21"/>
      <c r="X78" s="54">
        <f>ROUND(ROUNDDOWN((K25+J25)/30,1)+ROUNDDOWN((I25+H25+I26)/15,1)+ROUNDDOWN(K26/25,1)+ROUNDDOWN(J26/20,1)+ROUNDDOWN(G27/6,1)+ROUNDDOWN(E27/5,1)+ROUNDDOWN(D27/3,1),0)</f>
        <v>0</v>
      </c>
      <c r="Y78" s="62"/>
      <c r="Z78" s="62"/>
      <c r="AA78" s="62"/>
      <c r="AB78" s="62"/>
      <c r="AC78" s="62"/>
      <c r="AD78" s="62"/>
      <c r="AE78" s="156" t="s">
        <v>76</v>
      </c>
      <c r="AF78" s="218">
        <f>ROUND(ROUNDDOWN((H25+I25)/15,1)+ROUNDDOWN((J25+K25)/30,1),0)</f>
        <v>0</v>
      </c>
      <c r="AH78" s="157">
        <f t="shared" si="70"/>
        <v>0</v>
      </c>
      <c r="AI78" s="158"/>
      <c r="AJ78" s="159"/>
      <c r="AK78" s="228"/>
      <c r="AL78" s="79"/>
      <c r="AM78" s="79"/>
      <c r="AS78" s="1"/>
      <c r="AT78" s="1"/>
      <c r="AU78" s="1"/>
      <c r="AV78" s="1"/>
    </row>
    <row r="79" spans="18:48" ht="14.25" thickBot="1">
      <c r="R79" s="689"/>
      <c r="S79" s="7"/>
      <c r="T79" s="759"/>
      <c r="U79" s="229" t="s">
        <v>77</v>
      </c>
      <c r="V79" s="229"/>
      <c r="W79" s="229"/>
      <c r="X79" s="230">
        <f>ROUND(ROUNDDOWN((K25+J25)/30,1)+ROUNDDOWN((I25+J26)/20,1)+ROUNDDOWN((H25+G27)/6,1)+ROUNDDOWN(K26/25,1)+ROUNDDOWN(I26/15,1)+ROUNDDOWN(E27/5,1)+ROUNDDOWN(D27/3,1),0)</f>
        <v>0</v>
      </c>
      <c r="Y79" s="230"/>
      <c r="Z79" s="230"/>
      <c r="AA79" s="231" t="s">
        <v>79</v>
      </c>
      <c r="AB79" s="231"/>
      <c r="AC79" s="230">
        <f>ROUND(ROUNDDOWN(($K25+$J25)/30,1)+ROUNDDOWN(($I25+$H25+$J26)/20,1)+ROUNDDOWN($K26/25,1)+ROUNDDOWN($I26/15,1)+ROUNDDOWN($G27/6,1)+ROUNDDOWN($E27/5,1)+ROUNDDOWN($D27/3,1),0)</f>
        <v>0</v>
      </c>
      <c r="AD79" s="232"/>
      <c r="AE79" s="233" t="s">
        <v>77</v>
      </c>
      <c r="AF79" s="234">
        <f>ROUND(ROUNDDOWN((H25)/6,1)+ROUNDDOWN(I25/20,1)+ROUNDDOWN((J25+K25)/30,1),0)</f>
        <v>0</v>
      </c>
      <c r="AH79" s="235">
        <f t="shared" si="70"/>
        <v>0</v>
      </c>
      <c r="AI79" s="233" t="s">
        <v>79</v>
      </c>
      <c r="AJ79" s="235">
        <f>ROUND(ROUNDDOWN((H25+I25)/20,1)+ROUNDDOWN((J25+K25)/30,1),0)</f>
        <v>0</v>
      </c>
      <c r="AK79" s="236">
        <f>AC79-AJ79</f>
        <v>0</v>
      </c>
      <c r="AL79" s="79"/>
      <c r="AM79" s="79"/>
      <c r="AS79" s="1"/>
      <c r="AT79" s="1"/>
      <c r="AU79" s="1"/>
      <c r="AV79" s="1"/>
    </row>
    <row r="80" spans="18:48">
      <c r="R80" s="689"/>
      <c r="S80" s="7"/>
      <c r="T80" s="757" t="s">
        <v>88</v>
      </c>
      <c r="U80" s="219" t="s">
        <v>78</v>
      </c>
      <c r="V80" s="219"/>
      <c r="W80" s="219"/>
      <c r="X80" s="220">
        <f>ROUND(ROUNDDOWN((K28+J28)/30,1)+ROUNDDOWN((I28+I29)/15,1)+ROUNDDOWN((H28+G30)/6,1)+ROUNDDOWN(K29/25,1)+ROUNDDOWN(J29/20,1)+ROUNDDOWN(E30/5,1)+ROUNDDOWN(D30/3,1),0)</f>
        <v>0</v>
      </c>
      <c r="Y80" s="221"/>
      <c r="Z80" s="221"/>
      <c r="AA80" s="221"/>
      <c r="AB80" s="221"/>
      <c r="AC80" s="221"/>
      <c r="AD80" s="221"/>
      <c r="AE80" s="222" t="s">
        <v>78</v>
      </c>
      <c r="AF80" s="223">
        <f>ROUND(ROUNDDOWN((K28+J28)/30,1)+ROUNDDOWN((I28)/15,1)+ROUNDDOWN((H28)/6,1),0)</f>
        <v>0</v>
      </c>
      <c r="AH80" s="224">
        <f t="shared" si="70"/>
        <v>0</v>
      </c>
      <c r="AI80" s="225"/>
      <c r="AJ80" s="226"/>
      <c r="AK80" s="227"/>
      <c r="AL80" s="79"/>
      <c r="AM80" s="79"/>
      <c r="AS80" s="1"/>
      <c r="AT80" s="1"/>
      <c r="AU80" s="1"/>
      <c r="AV80" s="1"/>
    </row>
    <row r="81" spans="18:48">
      <c r="R81" s="689"/>
      <c r="S81" s="7"/>
      <c r="T81" s="758"/>
      <c r="U81" s="21" t="s">
        <v>76</v>
      </c>
      <c r="V81" s="21"/>
      <c r="W81" s="21"/>
      <c r="X81" s="54">
        <f>ROUND(ROUNDDOWN((K28+J28)/30,1)+ROUNDDOWN((I28+H28+I29)/15,1)+ROUNDDOWN(K29/25,1)+ROUNDDOWN(J29/20,1)+ROUNDDOWN(G30/6,1)+ROUNDDOWN(E30/5,1)+ROUNDDOWN(D30/3,1),0)</f>
        <v>0</v>
      </c>
      <c r="Y81" s="62"/>
      <c r="Z81" s="62"/>
      <c r="AA81" s="62"/>
      <c r="AB81" s="62"/>
      <c r="AC81" s="62"/>
      <c r="AD81" s="62"/>
      <c r="AE81" s="156" t="s">
        <v>76</v>
      </c>
      <c r="AF81" s="218">
        <f>ROUND(ROUNDDOWN((H28+I28)/15,1)+ROUNDDOWN((J28+K28)/30,1),0)</f>
        <v>0</v>
      </c>
      <c r="AH81" s="157">
        <f t="shared" si="70"/>
        <v>0</v>
      </c>
      <c r="AI81" s="158"/>
      <c r="AJ81" s="159"/>
      <c r="AK81" s="228"/>
      <c r="AL81" s="79"/>
      <c r="AM81" s="79"/>
      <c r="AS81" s="1"/>
      <c r="AT81" s="1"/>
      <c r="AU81" s="1"/>
      <c r="AV81" s="1"/>
    </row>
    <row r="82" spans="18:48" ht="14.25" thickBot="1">
      <c r="R82" s="689"/>
      <c r="S82" s="7"/>
      <c r="T82" s="759"/>
      <c r="U82" s="229" t="s">
        <v>77</v>
      </c>
      <c r="V82" s="229"/>
      <c r="W82" s="229"/>
      <c r="X82" s="230">
        <f>ROUND(ROUNDDOWN((K28+J28)/30,1)+ROUNDDOWN((I28+J29)/20,1)+ROUNDDOWN((H28+G30)/6,1)+ROUNDDOWN(K29/25,1)+ROUNDDOWN(I29/15,1)+ROUNDDOWN(E30/5,1)+ROUNDDOWN(D30/3,1),0)</f>
        <v>0</v>
      </c>
      <c r="Y82" s="230"/>
      <c r="Z82" s="230"/>
      <c r="AA82" s="231" t="s">
        <v>79</v>
      </c>
      <c r="AB82" s="231"/>
      <c r="AC82" s="230">
        <f>ROUND(ROUNDDOWN(($K28+$J28)/30,1)+ROUNDDOWN(($I28+$H28+$J29)/20,1)+ROUNDDOWN($K29/25,1)+ROUNDDOWN($I29/15,1)+ROUNDDOWN($G30/6,1)+ROUNDDOWN($E30/5,1)+ROUNDDOWN($D30/3,1),0)</f>
        <v>0</v>
      </c>
      <c r="AD82" s="232"/>
      <c r="AE82" s="233" t="s">
        <v>77</v>
      </c>
      <c r="AF82" s="234">
        <f>ROUND(ROUNDDOWN((H28)/6,1)+ROUNDDOWN(I28/20,1)+ROUNDDOWN((J28+K28)/30,1),0)</f>
        <v>0</v>
      </c>
      <c r="AH82" s="235">
        <f t="shared" si="70"/>
        <v>0</v>
      </c>
      <c r="AI82" s="233" t="s">
        <v>79</v>
      </c>
      <c r="AJ82" s="235">
        <f>ROUND(ROUNDDOWN((H28+I28)/20,1)+ROUNDDOWN((J28+K28)/30,1),0)</f>
        <v>0</v>
      </c>
      <c r="AK82" s="236">
        <f>AC82-AJ82</f>
        <v>0</v>
      </c>
      <c r="AL82" s="79"/>
      <c r="AM82" s="79"/>
      <c r="AS82" s="1"/>
      <c r="AT82" s="1"/>
      <c r="AU82" s="1"/>
      <c r="AV82" s="1"/>
    </row>
    <row r="83" spans="18:48">
      <c r="R83" s="689"/>
      <c r="S83" s="7"/>
      <c r="T83" s="757" t="s">
        <v>89</v>
      </c>
      <c r="U83" s="219" t="s">
        <v>78</v>
      </c>
      <c r="V83" s="219"/>
      <c r="W83" s="219"/>
      <c r="X83" s="220">
        <f>ROUND(ROUNDDOWN((K31+J31)/30,1)+ROUNDDOWN((I31+I32)/15,1)+ROUNDDOWN((H31+G33)/6,1)+ROUNDDOWN(K32/25,1)+ROUNDDOWN(J32/20,1)+ROUNDDOWN(E33/5,1)+ROUNDDOWN(D33/3,1),0)</f>
        <v>0</v>
      </c>
      <c r="Y83" s="221"/>
      <c r="Z83" s="221"/>
      <c r="AA83" s="221"/>
      <c r="AB83" s="221"/>
      <c r="AC83" s="221"/>
      <c r="AD83" s="221"/>
      <c r="AE83" s="222" t="s">
        <v>78</v>
      </c>
      <c r="AF83" s="223">
        <f>ROUND(ROUNDDOWN((K31+J31)/30,1)+ROUNDDOWN((I31)/15,1)+ROUNDDOWN((H31)/6,1),0)</f>
        <v>0</v>
      </c>
      <c r="AH83" s="224">
        <f t="shared" si="70"/>
        <v>0</v>
      </c>
      <c r="AI83" s="225"/>
      <c r="AJ83" s="226"/>
      <c r="AK83" s="227"/>
      <c r="AL83" s="79"/>
      <c r="AM83" s="79"/>
      <c r="AS83" s="1"/>
      <c r="AT83" s="1"/>
      <c r="AU83" s="1"/>
      <c r="AV83" s="1"/>
    </row>
    <row r="84" spans="18:48">
      <c r="R84" s="689"/>
      <c r="S84" s="7"/>
      <c r="T84" s="758"/>
      <c r="U84" s="21" t="s">
        <v>76</v>
      </c>
      <c r="V84" s="21"/>
      <c r="W84" s="21"/>
      <c r="X84" s="54">
        <f>ROUND(ROUNDDOWN((K31+J31)/30,1)+ROUNDDOWN((I31+H31+I32)/15,1)+ROUNDDOWN(K32/25,1)+ROUNDDOWN(J32/20,1)+ROUNDDOWN(G33/6,1)+ROUNDDOWN(E33/5,1)+ROUNDDOWN(D33/3,1),0)</f>
        <v>0</v>
      </c>
      <c r="Y84" s="62"/>
      <c r="Z84" s="62"/>
      <c r="AA84" s="62"/>
      <c r="AB84" s="62"/>
      <c r="AC84" s="62"/>
      <c r="AD84" s="62"/>
      <c r="AE84" s="156" t="s">
        <v>76</v>
      </c>
      <c r="AF84" s="218">
        <f>ROUND(ROUNDDOWN((H31+I31)/15,1)+ROUNDDOWN((J31+K31)/30,1),0)</f>
        <v>0</v>
      </c>
      <c r="AH84" s="157">
        <f t="shared" si="70"/>
        <v>0</v>
      </c>
      <c r="AI84" s="158"/>
      <c r="AJ84" s="159"/>
      <c r="AK84" s="228"/>
      <c r="AL84" s="79"/>
      <c r="AM84" s="79"/>
      <c r="AS84" s="1"/>
      <c r="AT84" s="1"/>
      <c r="AU84" s="1"/>
      <c r="AV84" s="1"/>
    </row>
    <row r="85" spans="18:48" ht="14.25" thickBot="1">
      <c r="R85" s="689"/>
      <c r="S85" s="7"/>
      <c r="T85" s="759"/>
      <c r="U85" s="229" t="s">
        <v>77</v>
      </c>
      <c r="V85" s="229"/>
      <c r="W85" s="229"/>
      <c r="X85" s="230">
        <f>ROUND(ROUNDDOWN((K31+J31)/30,1)+ROUNDDOWN((I31+J32)/20,1)+ROUNDDOWN((H31+G33)/6,1)+ROUNDDOWN(K32/25,1)+ROUNDDOWN(I32/15,1)+ROUNDDOWN(E33/5,1)+ROUNDDOWN(D33/3,1),0)</f>
        <v>0</v>
      </c>
      <c r="Y85" s="230"/>
      <c r="Z85" s="230"/>
      <c r="AA85" s="231" t="s">
        <v>79</v>
      </c>
      <c r="AB85" s="231"/>
      <c r="AC85" s="230">
        <f>ROUND(ROUNDDOWN(($K31+$J31)/30,1)+ROUNDDOWN(($I31+$H31+$J32)/20,1)+ROUNDDOWN($K32/25,1)+ROUNDDOWN($I32/15,1)+ROUNDDOWN($G33/6,1)+ROUNDDOWN($E33/5,1)+ROUNDDOWN($D33/3,1),0)</f>
        <v>0</v>
      </c>
      <c r="AD85" s="232"/>
      <c r="AE85" s="233" t="s">
        <v>77</v>
      </c>
      <c r="AF85" s="234">
        <f>ROUND(ROUNDDOWN((H31)/6,1)+ROUNDDOWN(I31/20,1)+ROUNDDOWN((J31+K31)/30,1),0)</f>
        <v>0</v>
      </c>
      <c r="AH85" s="235">
        <f t="shared" si="70"/>
        <v>0</v>
      </c>
      <c r="AI85" s="233" t="s">
        <v>79</v>
      </c>
      <c r="AJ85" s="235">
        <f>ROUND(ROUNDDOWN((H31+I31)/20,1)+ROUNDDOWN((J31+K31)/30,1),0)</f>
        <v>0</v>
      </c>
      <c r="AK85" s="236">
        <f>AC85-AJ85</f>
        <v>0</v>
      </c>
      <c r="AL85" s="79"/>
      <c r="AM85" s="79"/>
      <c r="AS85" s="1"/>
      <c r="AT85" s="1"/>
      <c r="AU85" s="1"/>
      <c r="AV85" s="1"/>
    </row>
    <row r="86" spans="18:48">
      <c r="R86" s="689"/>
      <c r="S86" s="7"/>
      <c r="T86" s="757" t="s">
        <v>90</v>
      </c>
      <c r="U86" s="219" t="s">
        <v>78</v>
      </c>
      <c r="V86" s="219"/>
      <c r="W86" s="219"/>
      <c r="X86" s="220">
        <f>ROUND(ROUNDDOWN((K34+J34)/30,1)+ROUNDDOWN((I34+I35)/15,1)+ROUNDDOWN((H34+G36)/6,1)+ROUNDDOWN(K35/25,1)+ROUNDDOWN(J35/20,1)+ROUNDDOWN(E36/5,1)+ROUNDDOWN(D36/3,1),0)</f>
        <v>0</v>
      </c>
      <c r="Y86" s="221"/>
      <c r="Z86" s="221"/>
      <c r="AA86" s="221"/>
      <c r="AB86" s="221"/>
      <c r="AC86" s="221"/>
      <c r="AD86" s="221"/>
      <c r="AE86" s="222" t="s">
        <v>78</v>
      </c>
      <c r="AF86" s="223">
        <f>ROUND(ROUNDDOWN((K34+J34)/30,1)+ROUNDDOWN((I34)/15,1)+ROUNDDOWN((H34)/6,1),0)</f>
        <v>0</v>
      </c>
      <c r="AH86" s="224">
        <f t="shared" si="70"/>
        <v>0</v>
      </c>
      <c r="AI86" s="225"/>
      <c r="AJ86" s="226"/>
      <c r="AK86" s="227"/>
      <c r="AL86" s="79"/>
      <c r="AM86" s="79"/>
      <c r="AS86" s="1"/>
      <c r="AT86" s="1"/>
      <c r="AU86" s="1"/>
      <c r="AV86" s="1"/>
    </row>
    <row r="87" spans="18:48">
      <c r="R87" s="689"/>
      <c r="S87" s="7"/>
      <c r="T87" s="758"/>
      <c r="U87" s="21" t="s">
        <v>76</v>
      </c>
      <c r="V87" s="21"/>
      <c r="W87" s="21"/>
      <c r="X87" s="54">
        <f>ROUND(ROUNDDOWN((K34+J34)/30,1)+ROUNDDOWN((I34+H34+I35)/15,1)+ROUNDDOWN(K35/25,1)+ROUNDDOWN(J35/20,1)+ROUNDDOWN(G36/6,1)+ROUNDDOWN(E36/5,1)+ROUNDDOWN(D36/3,1),0)</f>
        <v>0</v>
      </c>
      <c r="Y87" s="62"/>
      <c r="Z87" s="62"/>
      <c r="AA87" s="62"/>
      <c r="AB87" s="62"/>
      <c r="AC87" s="62"/>
      <c r="AD87" s="62"/>
      <c r="AE87" s="156" t="s">
        <v>76</v>
      </c>
      <c r="AF87" s="218">
        <f>ROUND(ROUNDDOWN((H34+I34)/15,1)+ROUNDDOWN((J34+K34)/30,1),0)</f>
        <v>0</v>
      </c>
      <c r="AH87" s="157">
        <f t="shared" si="70"/>
        <v>0</v>
      </c>
      <c r="AI87" s="158"/>
      <c r="AJ87" s="159"/>
      <c r="AK87" s="228"/>
      <c r="AL87" s="79"/>
      <c r="AM87" s="79"/>
      <c r="AS87" s="1"/>
      <c r="AT87" s="1"/>
      <c r="AU87" s="1"/>
      <c r="AV87" s="1"/>
    </row>
    <row r="88" spans="18:48" ht="14.25" thickBot="1">
      <c r="R88" s="689"/>
      <c r="S88" s="7"/>
      <c r="T88" s="759"/>
      <c r="U88" s="229" t="s">
        <v>77</v>
      </c>
      <c r="V88" s="229"/>
      <c r="W88" s="229"/>
      <c r="X88" s="230">
        <f>ROUND(ROUNDDOWN((K34+J34)/30,1)+ROUNDDOWN((I34+J35)/20,1)+ROUNDDOWN((H34+G36)/6,1)+ROUNDDOWN(K35/25,1)+ROUNDDOWN(I35/15,1)+ROUNDDOWN(E36/5,1)+ROUNDDOWN(D36/3,1),0)</f>
        <v>0</v>
      </c>
      <c r="Y88" s="230"/>
      <c r="Z88" s="230"/>
      <c r="AA88" s="231" t="s">
        <v>79</v>
      </c>
      <c r="AB88" s="231"/>
      <c r="AC88" s="230">
        <f>ROUND(ROUNDDOWN(($K34+$J34)/30,1)+ROUNDDOWN(($I34+$H34+$J35)/20,1)+ROUNDDOWN($K35/25,1)+ROUNDDOWN($I35/15,1)+ROUNDDOWN($G36/6,1)+ROUNDDOWN($E36/5,1)+ROUNDDOWN($D36/3,1),0)</f>
        <v>0</v>
      </c>
      <c r="AD88" s="232"/>
      <c r="AE88" s="233" t="s">
        <v>77</v>
      </c>
      <c r="AF88" s="234">
        <f>ROUND(ROUNDDOWN((H34)/6,1)+ROUNDDOWN(I34/20,1)+ROUNDDOWN((J34+K34)/30,1),0)</f>
        <v>0</v>
      </c>
      <c r="AH88" s="235">
        <f t="shared" si="70"/>
        <v>0</v>
      </c>
      <c r="AI88" s="233" t="s">
        <v>79</v>
      </c>
      <c r="AJ88" s="235">
        <f>ROUND(ROUNDDOWN((H34+I34)/20,1)+ROUNDDOWN((J34+K34)/30,1),0)</f>
        <v>0</v>
      </c>
      <c r="AK88" s="236">
        <f>AC88-AJ88</f>
        <v>0</v>
      </c>
      <c r="AL88" s="79"/>
      <c r="AM88" s="79"/>
      <c r="AS88" s="1"/>
      <c r="AT88" s="1"/>
      <c r="AU88" s="1"/>
      <c r="AV88" s="1"/>
    </row>
    <row r="89" spans="18:48">
      <c r="R89" s="689"/>
      <c r="S89" s="7"/>
      <c r="T89" s="757" t="s">
        <v>91</v>
      </c>
      <c r="U89" s="219" t="s">
        <v>78</v>
      </c>
      <c r="V89" s="219"/>
      <c r="W89" s="219"/>
      <c r="X89" s="220">
        <f>ROUND(ROUNDDOWN((K37+J37)/30,1)+ROUNDDOWN((I37+I38)/15,1)+ROUNDDOWN((H37+G39)/6,1)+ROUNDDOWN(K38/25,1)+ROUNDDOWN(J38/20,1)+ROUNDDOWN(E39/5,1)+ROUNDDOWN(D39/3,1),0)</f>
        <v>0</v>
      </c>
      <c r="Y89" s="221"/>
      <c r="Z89" s="221"/>
      <c r="AA89" s="221"/>
      <c r="AB89" s="221"/>
      <c r="AC89" s="221"/>
      <c r="AD89" s="221"/>
      <c r="AE89" s="222" t="s">
        <v>78</v>
      </c>
      <c r="AF89" s="223">
        <f>ROUND(ROUNDDOWN((K37+J37)/30,1)+ROUNDDOWN((I37)/15,1)+ROUNDDOWN((H37)/6,1),0)</f>
        <v>0</v>
      </c>
      <c r="AH89" s="224">
        <f t="shared" si="70"/>
        <v>0</v>
      </c>
      <c r="AI89" s="225"/>
      <c r="AJ89" s="226"/>
      <c r="AK89" s="227"/>
      <c r="AL89" s="79"/>
      <c r="AM89" s="79"/>
      <c r="AS89" s="1"/>
      <c r="AT89" s="1"/>
      <c r="AU89" s="1"/>
      <c r="AV89" s="1"/>
    </row>
    <row r="90" spans="18:48">
      <c r="R90" s="689"/>
      <c r="S90" s="7"/>
      <c r="T90" s="758"/>
      <c r="U90" s="21" t="s">
        <v>76</v>
      </c>
      <c r="V90" s="21"/>
      <c r="W90" s="21"/>
      <c r="X90" s="54">
        <f>ROUND(ROUNDDOWN((K37+J37)/30,1)+ROUNDDOWN((I37+H37+I38)/15,1)+ROUNDDOWN(K38/25,1)+ROUNDDOWN(J38/20,1)+ROUNDDOWN(G39/6,1)+ROUNDDOWN(E39/5,1)+ROUNDDOWN(D39/3,1),0)</f>
        <v>0</v>
      </c>
      <c r="Y90" s="62"/>
      <c r="Z90" s="62"/>
      <c r="AA90" s="62"/>
      <c r="AB90" s="62"/>
      <c r="AC90" s="62"/>
      <c r="AD90" s="62"/>
      <c r="AE90" s="156" t="s">
        <v>76</v>
      </c>
      <c r="AF90" s="218">
        <f>ROUND(ROUNDDOWN((H37+I37)/15,1)+ROUNDDOWN((J37+K37)/30,1),0)</f>
        <v>0</v>
      </c>
      <c r="AH90" s="157">
        <f t="shared" si="70"/>
        <v>0</v>
      </c>
      <c r="AI90" s="158"/>
      <c r="AJ90" s="159"/>
      <c r="AK90" s="228"/>
      <c r="AL90" s="79"/>
      <c r="AM90" s="79"/>
      <c r="AS90" s="1"/>
      <c r="AT90" s="1"/>
      <c r="AU90" s="1"/>
      <c r="AV90" s="1"/>
    </row>
    <row r="91" spans="18:48" ht="14.25" thickBot="1">
      <c r="R91" s="689"/>
      <c r="S91" s="7"/>
      <c r="T91" s="759"/>
      <c r="U91" s="229" t="s">
        <v>77</v>
      </c>
      <c r="V91" s="229"/>
      <c r="W91" s="229"/>
      <c r="X91" s="230">
        <f>ROUND(ROUNDDOWN((K37+J37)/30,1)+ROUNDDOWN((I37+J38)/20,1)+ROUNDDOWN((H37+G39)/6,1)+ROUNDDOWN(K38/25,1)+ROUNDDOWN(I38/15,1)+ROUNDDOWN(E39/5,1)+ROUNDDOWN(D39/3,1),0)</f>
        <v>0</v>
      </c>
      <c r="Y91" s="230"/>
      <c r="Z91" s="230"/>
      <c r="AA91" s="231" t="s">
        <v>79</v>
      </c>
      <c r="AB91" s="231"/>
      <c r="AC91" s="230">
        <f>ROUND(ROUNDDOWN(($K37+$J37)/30,1)+ROUNDDOWN(($I37+$H37+$J38)/20,1)+ROUNDDOWN($K38/25,1)+ROUNDDOWN($I38/15,1)+ROUNDDOWN($G39/6,1)+ROUNDDOWN($E39/5,1)+ROUNDDOWN($D39/3,1),0)</f>
        <v>0</v>
      </c>
      <c r="AD91" s="232"/>
      <c r="AE91" s="233" t="s">
        <v>77</v>
      </c>
      <c r="AF91" s="234">
        <f>ROUND(ROUNDDOWN((H37)/6,1)+ROUNDDOWN(I37/20,1)+ROUNDDOWN((J37+K37)/30,1),0)</f>
        <v>0</v>
      </c>
      <c r="AH91" s="235">
        <f t="shared" si="70"/>
        <v>0</v>
      </c>
      <c r="AI91" s="233" t="s">
        <v>79</v>
      </c>
      <c r="AJ91" s="235">
        <f>ROUND(ROUNDDOWN((H37+I37)/20,1)+ROUNDDOWN((J37+K37)/30,1),0)</f>
        <v>0</v>
      </c>
      <c r="AK91" s="236">
        <f>AC91-AJ91</f>
        <v>0</v>
      </c>
      <c r="AL91" s="79"/>
      <c r="AM91" s="79"/>
      <c r="AS91" s="1"/>
      <c r="AT91" s="1"/>
      <c r="AU91" s="1"/>
      <c r="AV91" s="1"/>
    </row>
    <row r="92" spans="18:48">
      <c r="R92" s="689"/>
      <c r="S92" s="7"/>
      <c r="T92" s="757" t="s">
        <v>92</v>
      </c>
      <c r="U92" s="219" t="s">
        <v>78</v>
      </c>
      <c r="V92" s="219"/>
      <c r="W92" s="219"/>
      <c r="X92" s="220">
        <f>ROUND(ROUNDDOWN((K40+J40)/30,1)+ROUNDDOWN((I40+I41)/15,1)+ROUNDDOWN((H40+G42)/6,1)+ROUNDDOWN(K41/25,1)+ROUNDDOWN(J41/20,1)+ROUNDDOWN(E42/5,1)+ROUNDDOWN(D42/3,1),0)</f>
        <v>0</v>
      </c>
      <c r="Y92" s="221"/>
      <c r="Z92" s="221"/>
      <c r="AA92" s="221"/>
      <c r="AB92" s="221"/>
      <c r="AC92" s="221"/>
      <c r="AD92" s="221"/>
      <c r="AE92" s="222" t="s">
        <v>78</v>
      </c>
      <c r="AF92" s="223">
        <f>ROUND(ROUNDDOWN((K40+J40)/30,1)+ROUNDDOWN((I40)/15,1)+ROUNDDOWN((H40)/6,1),0)</f>
        <v>0</v>
      </c>
      <c r="AH92" s="224">
        <f t="shared" si="70"/>
        <v>0</v>
      </c>
      <c r="AI92" s="225"/>
      <c r="AJ92" s="226"/>
      <c r="AK92" s="227"/>
      <c r="AL92" s="79"/>
      <c r="AM92" s="79"/>
      <c r="AS92" s="1"/>
      <c r="AT92" s="1"/>
      <c r="AU92" s="1"/>
      <c r="AV92" s="1"/>
    </row>
    <row r="93" spans="18:48">
      <c r="R93" s="689"/>
      <c r="S93" s="7"/>
      <c r="T93" s="758"/>
      <c r="U93" s="21" t="s">
        <v>76</v>
      </c>
      <c r="V93" s="21"/>
      <c r="W93" s="21"/>
      <c r="X93" s="54">
        <f>ROUND(ROUNDDOWN((K40+J40)/30,1)+ROUNDDOWN((I40+H40+I41)/15,1)+ROUNDDOWN(K41/25,1)+ROUNDDOWN(J41/20,1)+ROUNDDOWN(G42/6,1)+ROUNDDOWN(E42/5,1)+ROUNDDOWN(D42/3,1),0)</f>
        <v>0</v>
      </c>
      <c r="Y93" s="62"/>
      <c r="Z93" s="62"/>
      <c r="AA93" s="62"/>
      <c r="AB93" s="62"/>
      <c r="AC93" s="62"/>
      <c r="AD93" s="62"/>
      <c r="AE93" s="156" t="s">
        <v>76</v>
      </c>
      <c r="AF93" s="218">
        <f>ROUND(ROUNDDOWN((H40+I40)/15,1)+ROUNDDOWN((J40+K40)/30,1),0)</f>
        <v>0</v>
      </c>
      <c r="AH93" s="157">
        <f t="shared" si="70"/>
        <v>0</v>
      </c>
      <c r="AI93" s="158"/>
      <c r="AJ93" s="159"/>
      <c r="AK93" s="228"/>
      <c r="AL93" s="79"/>
      <c r="AM93" s="79"/>
      <c r="AS93" s="1"/>
      <c r="AT93" s="1"/>
      <c r="AU93" s="1"/>
      <c r="AV93" s="1"/>
    </row>
    <row r="94" spans="18:48" ht="14.25" thickBot="1">
      <c r="R94" s="689"/>
      <c r="S94" s="7"/>
      <c r="T94" s="759"/>
      <c r="U94" s="229" t="s">
        <v>77</v>
      </c>
      <c r="V94" s="229"/>
      <c r="W94" s="229"/>
      <c r="X94" s="230">
        <f>ROUND(ROUNDDOWN((K40+J40)/30,1)+ROUNDDOWN((I40+J41)/20,1)+ROUNDDOWN((H40+G42)/6,1)+ROUNDDOWN(K41/25,1)+ROUNDDOWN(I41/15,1)+ROUNDDOWN(E42/5,1)+ROUNDDOWN(D42/3,1),0)</f>
        <v>0</v>
      </c>
      <c r="Y94" s="230"/>
      <c r="Z94" s="230"/>
      <c r="AA94" s="231" t="s">
        <v>79</v>
      </c>
      <c r="AB94" s="231"/>
      <c r="AC94" s="230">
        <f>ROUND(ROUNDDOWN(($K40+$J40)/30,1)+ROUNDDOWN(($I40+$H40+$J41)/20,1)+ROUNDDOWN($K41/25,1)+ROUNDDOWN($I41/15,1)+ROUNDDOWN($G42/6,1)+ROUNDDOWN($E42/5,1)+ROUNDDOWN($D42/3,1),0)</f>
        <v>0</v>
      </c>
      <c r="AD94" s="232"/>
      <c r="AE94" s="233" t="s">
        <v>77</v>
      </c>
      <c r="AF94" s="234">
        <f>ROUND(ROUNDDOWN((H40)/6,1)+ROUNDDOWN(I40/20,1)+ROUNDDOWN((J40+K40)/30,1),0)</f>
        <v>0</v>
      </c>
      <c r="AH94" s="235">
        <f t="shared" si="70"/>
        <v>0</v>
      </c>
      <c r="AI94" s="233" t="s">
        <v>79</v>
      </c>
      <c r="AJ94" s="235">
        <f>ROUND(ROUNDDOWN((H40+I40)/20,1)+ROUNDDOWN((J40+K40)/30,1),0)</f>
        <v>0</v>
      </c>
      <c r="AK94" s="236">
        <f>AC94-AJ94</f>
        <v>0</v>
      </c>
      <c r="AL94" s="79"/>
      <c r="AM94" s="79"/>
      <c r="AS94" s="1"/>
      <c r="AT94" s="1"/>
      <c r="AU94" s="1"/>
      <c r="AV94" s="1"/>
    </row>
    <row r="95" spans="18:48">
      <c r="T95" s="558" t="s">
        <v>203</v>
      </c>
      <c r="U95" s="219" t="s">
        <v>78</v>
      </c>
      <c r="V95" s="219"/>
      <c r="W95" s="219"/>
      <c r="X95" s="220">
        <f>ROUND(ROUNDDOWN((K43+J43)/30,1)+ROUNDDOWN((I43+I44)/15,1)+ROUNDDOWN((H43+G45)/6,1)+ROUNDDOWN(K44/25,1)+ROUNDDOWN(J44/20,1)+ROUNDDOWN(E45/5,1)+ROUNDDOWN(D45/3,1),0)</f>
        <v>0</v>
      </c>
      <c r="Y95" s="221"/>
      <c r="Z95" s="221"/>
      <c r="AA95" s="221"/>
      <c r="AB95" s="221"/>
      <c r="AC95" s="221"/>
      <c r="AD95" s="221"/>
      <c r="AE95" s="222" t="s">
        <v>78</v>
      </c>
      <c r="AF95" s="223">
        <f>ROUND(ROUNDDOWN((K43+J43)/30,1)+ROUNDDOWN((I43)/15,1)+ROUNDDOWN((H43)/6,1),0)</f>
        <v>0</v>
      </c>
      <c r="AH95" s="224">
        <f>X95-AF95</f>
        <v>0</v>
      </c>
      <c r="AI95" s="225"/>
      <c r="AJ95" s="226"/>
      <c r="AK95" s="227"/>
    </row>
    <row r="96" spans="18:48">
      <c r="T96" s="559"/>
      <c r="U96" s="21" t="s">
        <v>76</v>
      </c>
      <c r="V96" s="21"/>
      <c r="W96" s="21"/>
      <c r="X96" s="54">
        <f>ROUND(ROUNDDOWN((K43+J43)/30,1)+ROUNDDOWN((I43+H43+I44)/15,1)+ROUNDDOWN(K44/25,1)+ROUNDDOWN(J44/20,1)+ROUNDDOWN(G45/6,1)+ROUNDDOWN(E45/5,1)+ROUNDDOWN(D45/3,1),0)</f>
        <v>0</v>
      </c>
      <c r="Y96" s="62"/>
      <c r="Z96" s="62"/>
      <c r="AA96" s="62"/>
      <c r="AB96" s="62"/>
      <c r="AC96" s="62"/>
      <c r="AD96" s="62"/>
      <c r="AE96" s="156" t="s">
        <v>76</v>
      </c>
      <c r="AF96" s="218">
        <f>ROUND(ROUNDDOWN((H43+I43)/15,1)+ROUNDDOWN((J43+K43)/30,1),0)</f>
        <v>0</v>
      </c>
      <c r="AH96" s="157">
        <f>X96-AF96</f>
        <v>0</v>
      </c>
      <c r="AI96" s="158"/>
      <c r="AJ96" s="159"/>
      <c r="AK96" s="228"/>
    </row>
    <row r="97" spans="20:37" ht="14.25" thickBot="1">
      <c r="T97" s="560"/>
      <c r="U97" s="229" t="s">
        <v>77</v>
      </c>
      <c r="V97" s="229"/>
      <c r="W97" s="229"/>
      <c r="X97" s="230">
        <f>ROUND(ROUNDDOWN((K43+J43)/30,1)+ROUNDDOWN((I43+J44)/20,1)+ROUNDDOWN((H43+G45)/6,1)+ROUNDDOWN(K44/25,1)+ROUNDDOWN(I44/15,1)+ROUNDDOWN(E45/5,1)+ROUNDDOWN(D45/3,1),0)</f>
        <v>0</v>
      </c>
      <c r="Y97" s="230"/>
      <c r="Z97" s="230"/>
      <c r="AA97" s="231" t="s">
        <v>79</v>
      </c>
      <c r="AB97" s="231"/>
      <c r="AC97" s="230">
        <f>ROUND(ROUNDDOWN(($K43+$J43)/30,1)+ROUNDDOWN(($I43+$H43+$J44)/20,1)+ROUNDDOWN($K44/25,1)+ROUNDDOWN($I44/15,1)+ROUNDDOWN($G45/6,1)+ROUNDDOWN($E45/5,1)+ROUNDDOWN($D45/3,1),0)</f>
        <v>0</v>
      </c>
      <c r="AD97" s="232"/>
      <c r="AE97" s="233" t="s">
        <v>77</v>
      </c>
      <c r="AF97" s="234">
        <f>ROUND(ROUNDDOWN((H43)/6,1)+ROUNDDOWN(I43/20,1)+ROUNDDOWN((J43+K43)/30,1),0)</f>
        <v>0</v>
      </c>
      <c r="AH97" s="235">
        <f>X97-AF97</f>
        <v>0</v>
      </c>
      <c r="AI97" s="233" t="s">
        <v>79</v>
      </c>
      <c r="AJ97" s="235">
        <f>ROUND(ROUNDDOWN((H43+I43)/20,1)+ROUNDDOWN((J43+K43)/30,1),0)</f>
        <v>0</v>
      </c>
      <c r="AK97" s="236">
        <f>AC97-AJ97</f>
        <v>0</v>
      </c>
    </row>
    <row r="98" spans="20:37">
      <c r="T98" s="7"/>
      <c r="U98" s="7"/>
      <c r="V98" s="7"/>
      <c r="W98" s="393"/>
      <c r="X98" s="81"/>
      <c r="Y98" s="81"/>
      <c r="Z98" s="81"/>
    </row>
    <row r="99" spans="20:37">
      <c r="T99" s="7"/>
      <c r="U99" s="7"/>
      <c r="V99" s="7"/>
      <c r="W99" s="393"/>
      <c r="X99" s="81"/>
      <c r="Y99" s="81"/>
      <c r="Z99" s="81"/>
    </row>
    <row r="100" spans="20:37">
      <c r="T100" s="7"/>
      <c r="U100" s="7"/>
      <c r="V100" s="7"/>
      <c r="W100" s="393"/>
      <c r="X100" s="81"/>
      <c r="Y100" s="81"/>
      <c r="Z100" s="81"/>
    </row>
    <row r="101" spans="20:37">
      <c r="T101" s="7"/>
      <c r="U101" s="7"/>
      <c r="V101" s="7"/>
      <c r="W101" s="393"/>
      <c r="X101" s="81"/>
      <c r="Y101" s="81"/>
      <c r="Z101" s="81"/>
    </row>
    <row r="102" spans="20:37">
      <c r="T102" s="7"/>
      <c r="U102" s="7"/>
      <c r="V102" s="7"/>
      <c r="W102" s="393"/>
      <c r="X102" s="81"/>
      <c r="Y102" s="81"/>
      <c r="Z102" s="81"/>
    </row>
    <row r="103" spans="20:37">
      <c r="T103" s="7"/>
      <c r="U103" s="7"/>
      <c r="V103" s="7"/>
      <c r="W103" s="393"/>
      <c r="X103" s="81"/>
      <c r="Y103" s="81"/>
      <c r="Z103" s="81"/>
    </row>
    <row r="104" spans="20:37">
      <c r="T104" s="7"/>
      <c r="U104" s="7"/>
      <c r="V104" s="7"/>
      <c r="W104" s="393"/>
      <c r="X104" s="81"/>
      <c r="Y104" s="81"/>
      <c r="Z104" s="81"/>
    </row>
    <row r="105" spans="20:37">
      <c r="T105" s="7"/>
      <c r="U105" s="7"/>
      <c r="V105" s="7"/>
      <c r="W105" s="393"/>
      <c r="X105" s="81"/>
      <c r="Y105" s="81"/>
      <c r="Z105" s="81"/>
    </row>
    <row r="106" spans="20:37">
      <c r="T106" s="7"/>
      <c r="U106" s="7"/>
      <c r="V106" s="7"/>
      <c r="W106" s="393"/>
      <c r="X106" s="81"/>
      <c r="Y106" s="81"/>
      <c r="Z106" s="81"/>
    </row>
    <row r="107" spans="20:37">
      <c r="U107" s="80"/>
      <c r="V107" s="80"/>
      <c r="W107" s="80"/>
    </row>
    <row r="108" spans="20:37">
      <c r="U108" s="80"/>
      <c r="V108" s="80"/>
      <c r="W108" s="80"/>
    </row>
    <row r="109" spans="20:37">
      <c r="U109" s="80"/>
      <c r="V109" s="80"/>
      <c r="W109" s="80"/>
    </row>
  </sheetData>
  <sheetProtection algorithmName="SHA-512" hashValue="EBGuVbX+OJK4slF0DFdQD8eWtJfyhRLwnzKxjZkSGgL/1Y2Lpofzw5TvTUcN6cjOipB8kxkzY9JXOhSLZBtLfw==" saltValue="ClH4NqAX3QbNKU5AmNMUkw==" spinCount="100000" sheet="1" objects="1" scenarios="1"/>
  <mergeCells count="671">
    <mergeCell ref="BA4:BA6"/>
    <mergeCell ref="AV16:AV18"/>
    <mergeCell ref="X3:X6"/>
    <mergeCell ref="AJ10:AJ12"/>
    <mergeCell ref="AJ13:AJ15"/>
    <mergeCell ref="AM3:AM6"/>
    <mergeCell ref="AJ7:AJ9"/>
    <mergeCell ref="AK7:AK9"/>
    <mergeCell ref="AI4:AI6"/>
    <mergeCell ref="AQ7:AQ9"/>
    <mergeCell ref="AU13:AU15"/>
    <mergeCell ref="AQ10:AQ12"/>
    <mergeCell ref="AL10:AL12"/>
    <mergeCell ref="AW4:AW6"/>
    <mergeCell ref="AS7:AS9"/>
    <mergeCell ref="AT7:AT9"/>
    <mergeCell ref="AQ3:AW3"/>
    <mergeCell ref="Z4:AA6"/>
    <mergeCell ref="AB4:AB6"/>
    <mergeCell ref="AX3:AY3"/>
    <mergeCell ref="AQ16:AQ18"/>
    <mergeCell ref="BB5:BB6"/>
    <mergeCell ref="BB7:BB9"/>
    <mergeCell ref="BB10:BB12"/>
    <mergeCell ref="BB13:BB15"/>
    <mergeCell ref="BB16:BB18"/>
    <mergeCell ref="BB19:BB21"/>
    <mergeCell ref="BB22:BB24"/>
    <mergeCell ref="BB25:BB27"/>
    <mergeCell ref="AR7:AR9"/>
    <mergeCell ref="AW7:AW9"/>
    <mergeCell ref="BA7:BA9"/>
    <mergeCell ref="BA10:BA12"/>
    <mergeCell ref="AT25:AT27"/>
    <mergeCell ref="AX5:AX6"/>
    <mergeCell ref="AU7:AU9"/>
    <mergeCell ref="AU10:AU12"/>
    <mergeCell ref="AY4:AY6"/>
    <mergeCell ref="AS19:AS21"/>
    <mergeCell ref="AS25:AS27"/>
    <mergeCell ref="AS22:AS24"/>
    <mergeCell ref="AR16:AR18"/>
    <mergeCell ref="AV19:AV21"/>
    <mergeCell ref="AV22:AV24"/>
    <mergeCell ref="BA13:BA15"/>
    <mergeCell ref="BF7:BF9"/>
    <mergeCell ref="BG8:BG9"/>
    <mergeCell ref="BH29:BH30"/>
    <mergeCell ref="BI29:BI30"/>
    <mergeCell ref="A56:B56"/>
    <mergeCell ref="BF40:BF42"/>
    <mergeCell ref="BG41:BG42"/>
    <mergeCell ref="BH41:BH42"/>
    <mergeCell ref="BI41:BI42"/>
    <mergeCell ref="AK34:AK36"/>
    <mergeCell ref="AA37:AA39"/>
    <mergeCell ref="AK40:AK42"/>
    <mergeCell ref="S41:S42"/>
    <mergeCell ref="O41:O42"/>
    <mergeCell ref="T40:T42"/>
    <mergeCell ref="BH38:BH39"/>
    <mergeCell ref="BI38:BI39"/>
    <mergeCell ref="X37:X39"/>
    <mergeCell ref="Q41:Q42"/>
    <mergeCell ref="AA40:AA42"/>
    <mergeCell ref="BF34:BF36"/>
    <mergeCell ref="BG35:BG36"/>
    <mergeCell ref="BF37:BF39"/>
    <mergeCell ref="AX10:AX12"/>
    <mergeCell ref="BG38:BG39"/>
    <mergeCell ref="BH8:BH9"/>
    <mergeCell ref="BI8:BI9"/>
    <mergeCell ref="BF31:BF33"/>
    <mergeCell ref="BG32:BG33"/>
    <mergeCell ref="BH32:BH33"/>
    <mergeCell ref="BI32:BI33"/>
    <mergeCell ref="BH17:BH18"/>
    <mergeCell ref="BI17:BI18"/>
    <mergeCell ref="BF25:BF27"/>
    <mergeCell ref="BG26:BG27"/>
    <mergeCell ref="BH20:BH21"/>
    <mergeCell ref="BI20:BI21"/>
    <mergeCell ref="BH23:BH24"/>
    <mergeCell ref="BI23:BI24"/>
    <mergeCell ref="BH11:BH12"/>
    <mergeCell ref="BI11:BI12"/>
    <mergeCell ref="BH14:BH15"/>
    <mergeCell ref="BI14:BI15"/>
    <mergeCell ref="BF28:BF30"/>
    <mergeCell ref="BG29:BG30"/>
    <mergeCell ref="BH26:BH27"/>
    <mergeCell ref="BI26:BI27"/>
    <mergeCell ref="BF16:BF18"/>
    <mergeCell ref="BF13:BF15"/>
    <mergeCell ref="BG14:BG15"/>
    <mergeCell ref="BF10:BF12"/>
    <mergeCell ref="BG11:BG12"/>
    <mergeCell ref="AT13:AT15"/>
    <mergeCell ref="AW13:AW15"/>
    <mergeCell ref="AX13:AX15"/>
    <mergeCell ref="AY13:AY15"/>
    <mergeCell ref="A55:B55"/>
    <mergeCell ref="BB31:BB33"/>
    <mergeCell ref="BB40:BB42"/>
    <mergeCell ref="BB43:BB45"/>
    <mergeCell ref="T28:T30"/>
    <mergeCell ref="T31:T33"/>
    <mergeCell ref="U25:U27"/>
    <mergeCell ref="T25:T27"/>
    <mergeCell ref="X28:X30"/>
    <mergeCell ref="V23:V24"/>
    <mergeCell ref="AW10:AW12"/>
    <mergeCell ref="AT10:AT12"/>
    <mergeCell ref="AV10:AV12"/>
    <mergeCell ref="W28:W30"/>
    <mergeCell ref="U28:U30"/>
    <mergeCell ref="AA28:AA30"/>
    <mergeCell ref="S3:T5"/>
    <mergeCell ref="U22:U24"/>
    <mergeCell ref="AA22:AA24"/>
    <mergeCell ref="W19:W21"/>
    <mergeCell ref="W22:W24"/>
    <mergeCell ref="W25:W27"/>
    <mergeCell ref="S11:S12"/>
    <mergeCell ref="U10:U12"/>
    <mergeCell ref="AA10:AA12"/>
    <mergeCell ref="X10:X12"/>
    <mergeCell ref="V11:V12"/>
    <mergeCell ref="T10:T12"/>
    <mergeCell ref="U13:U15"/>
    <mergeCell ref="T16:T18"/>
    <mergeCell ref="Y3:Y6"/>
    <mergeCell ref="Y7:Y9"/>
    <mergeCell ref="Y10:Y12"/>
    <mergeCell ref="Y13:Y15"/>
    <mergeCell ref="Y16:Y18"/>
    <mergeCell ref="Y19:Y21"/>
    <mergeCell ref="Y22:Y24"/>
    <mergeCell ref="S20:S21"/>
    <mergeCell ref="T19:T21"/>
    <mergeCell ref="V14:V15"/>
    <mergeCell ref="X31:X33"/>
    <mergeCell ref="T92:T94"/>
    <mergeCell ref="T65:T67"/>
    <mergeCell ref="T68:T70"/>
    <mergeCell ref="T71:T73"/>
    <mergeCell ref="T74:T76"/>
    <mergeCell ref="T77:T79"/>
    <mergeCell ref="T80:T82"/>
    <mergeCell ref="T86:T88"/>
    <mergeCell ref="T59:T61"/>
    <mergeCell ref="T83:T85"/>
    <mergeCell ref="T62:T64"/>
    <mergeCell ref="T89:T91"/>
    <mergeCell ref="Z3:AE3"/>
    <mergeCell ref="W49:AI49"/>
    <mergeCell ref="S47:V48"/>
    <mergeCell ref="T34:T36"/>
    <mergeCell ref="T37:T39"/>
    <mergeCell ref="AH40:AH42"/>
    <mergeCell ref="S29:S30"/>
    <mergeCell ref="S32:S33"/>
    <mergeCell ref="S38:S39"/>
    <mergeCell ref="V29:V30"/>
    <mergeCell ref="V32:V33"/>
    <mergeCell ref="AG40:AG42"/>
    <mergeCell ref="AG43:AG45"/>
    <mergeCell ref="AE37:AE39"/>
    <mergeCell ref="AD38:AD39"/>
    <mergeCell ref="AD35:AD36"/>
    <mergeCell ref="AC40:AC42"/>
    <mergeCell ref="AF37:AF39"/>
    <mergeCell ref="AF40:AF42"/>
    <mergeCell ref="AD32:AD33"/>
    <mergeCell ref="U31:U33"/>
    <mergeCell ref="S35:S36"/>
    <mergeCell ref="Y31:Y33"/>
    <mergeCell ref="AD41:AD42"/>
    <mergeCell ref="A28:A30"/>
    <mergeCell ref="N19:N21"/>
    <mergeCell ref="N22:N24"/>
    <mergeCell ref="AB31:AB33"/>
    <mergeCell ref="AA31:AA33"/>
    <mergeCell ref="AB40:AB42"/>
    <mergeCell ref="W34:W36"/>
    <mergeCell ref="W37:W39"/>
    <mergeCell ref="AS1:AX1"/>
    <mergeCell ref="AM13:AM15"/>
    <mergeCell ref="AL13:AL15"/>
    <mergeCell ref="AQ4:AS5"/>
    <mergeCell ref="AT4:AV5"/>
    <mergeCell ref="AV7:AV9"/>
    <mergeCell ref="AV13:AV15"/>
    <mergeCell ref="AX7:AX9"/>
    <mergeCell ref="AC4:AE6"/>
    <mergeCell ref="AF3:AF6"/>
    <mergeCell ref="AQ13:AQ15"/>
    <mergeCell ref="AR13:AR15"/>
    <mergeCell ref="AR10:AR12"/>
    <mergeCell ref="AS13:AS15"/>
    <mergeCell ref="AS10:AS12"/>
    <mergeCell ref="AM7:AM9"/>
    <mergeCell ref="Y28:Y30"/>
    <mergeCell ref="AA19:AA21"/>
    <mergeCell ref="AD20:AD21"/>
    <mergeCell ref="AE19:AE21"/>
    <mergeCell ref="P19:P21"/>
    <mergeCell ref="A31:A33"/>
    <mergeCell ref="W31:W33"/>
    <mergeCell ref="AJ4:AJ6"/>
    <mergeCell ref="AK4:AK6"/>
    <mergeCell ref="AB28:AB30"/>
    <mergeCell ref="AH16:AH18"/>
    <mergeCell ref="AI16:AI18"/>
    <mergeCell ref="AJ16:AJ18"/>
    <mergeCell ref="S26:S27"/>
    <mergeCell ref="Q3:R6"/>
    <mergeCell ref="Q8:Q9"/>
    <mergeCell ref="Q11:Q12"/>
    <mergeCell ref="Q14:Q15"/>
    <mergeCell ref="Q17:Q18"/>
    <mergeCell ref="Q20:Q21"/>
    <mergeCell ref="R10:R12"/>
    <mergeCell ref="P7:P9"/>
    <mergeCell ref="A10:A12"/>
    <mergeCell ref="A13:A15"/>
    <mergeCell ref="R13:R15"/>
    <mergeCell ref="AC25:AC27"/>
    <mergeCell ref="AB25:AB27"/>
    <mergeCell ref="AB22:AB24"/>
    <mergeCell ref="AB19:AB21"/>
    <mergeCell ref="X19:X21"/>
    <mergeCell ref="X22:X24"/>
    <mergeCell ref="AA25:AA27"/>
    <mergeCell ref="AE10:AE12"/>
    <mergeCell ref="S23:S24"/>
    <mergeCell ref="R22:R24"/>
    <mergeCell ref="U19:U21"/>
    <mergeCell ref="AD17:AD18"/>
    <mergeCell ref="X13:X15"/>
    <mergeCell ref="T13:T15"/>
    <mergeCell ref="R16:R18"/>
    <mergeCell ref="U16:U18"/>
    <mergeCell ref="W16:W18"/>
    <mergeCell ref="X16:X18"/>
    <mergeCell ref="AE16:AE18"/>
    <mergeCell ref="V17:V18"/>
    <mergeCell ref="AD11:AD12"/>
    <mergeCell ref="A19:A21"/>
    <mergeCell ref="A25:A27"/>
    <mergeCell ref="A22:A24"/>
    <mergeCell ref="AR22:AR24"/>
    <mergeCell ref="AQ25:AQ27"/>
    <mergeCell ref="Y25:Y27"/>
    <mergeCell ref="T22:T24"/>
    <mergeCell ref="V26:V27"/>
    <mergeCell ref="AC19:AC21"/>
    <mergeCell ref="AE22:AE24"/>
    <mergeCell ref="R19:R21"/>
    <mergeCell ref="AI22:AI24"/>
    <mergeCell ref="AD23:AD24"/>
    <mergeCell ref="AH25:AH27"/>
    <mergeCell ref="AM19:AM21"/>
    <mergeCell ref="AK19:AK21"/>
    <mergeCell ref="AE25:AE27"/>
    <mergeCell ref="AF25:AF27"/>
    <mergeCell ref="AL25:AL27"/>
    <mergeCell ref="AI25:AI27"/>
    <mergeCell ref="AJ25:AJ27"/>
    <mergeCell ref="AK25:AK27"/>
    <mergeCell ref="AF22:AF24"/>
    <mergeCell ref="AR25:AR27"/>
    <mergeCell ref="M47:R47"/>
    <mergeCell ref="M50:R50"/>
    <mergeCell ref="M51:R51"/>
    <mergeCell ref="M52:R52"/>
    <mergeCell ref="M53:P53"/>
    <mergeCell ref="M48:N48"/>
    <mergeCell ref="R43:R45"/>
    <mergeCell ref="T43:T45"/>
    <mergeCell ref="O48:P48"/>
    <mergeCell ref="R89:R91"/>
    <mergeCell ref="Q48:R48"/>
    <mergeCell ref="M49:N49"/>
    <mergeCell ref="O49:P49"/>
    <mergeCell ref="Q49:R49"/>
    <mergeCell ref="S49:U49"/>
    <mergeCell ref="R92:R94"/>
    <mergeCell ref="R62:R64"/>
    <mergeCell ref="R65:R67"/>
    <mergeCell ref="R68:R70"/>
    <mergeCell ref="R71:R73"/>
    <mergeCell ref="R74:R76"/>
    <mergeCell ref="R77:R79"/>
    <mergeCell ref="R80:R82"/>
    <mergeCell ref="R83:R85"/>
    <mergeCell ref="R86:R88"/>
    <mergeCell ref="R59:R61"/>
    <mergeCell ref="AC31:AC33"/>
    <mergeCell ref="AJ31:AJ33"/>
    <mergeCell ref="AL34:AL36"/>
    <mergeCell ref="AU25:AU27"/>
    <mergeCell ref="AV25:AV27"/>
    <mergeCell ref="AQ31:AQ33"/>
    <mergeCell ref="AR31:AR33"/>
    <mergeCell ref="AS31:AS33"/>
    <mergeCell ref="AU31:AU33"/>
    <mergeCell ref="AT31:AT33"/>
    <mergeCell ref="AD26:AD27"/>
    <mergeCell ref="AE34:AE36"/>
    <mergeCell ref="AJ34:AJ36"/>
    <mergeCell ref="AD29:AD30"/>
    <mergeCell ref="AS28:AS30"/>
    <mergeCell ref="AK31:AK33"/>
    <mergeCell ref="AM25:AM27"/>
    <mergeCell ref="AH28:AH30"/>
    <mergeCell ref="AE31:AE33"/>
    <mergeCell ref="AH31:AH33"/>
    <mergeCell ref="AI31:AI33"/>
    <mergeCell ref="AI28:AI30"/>
    <mergeCell ref="AM28:AM30"/>
    <mergeCell ref="AF31:AF33"/>
    <mergeCell ref="AG31:AG33"/>
    <mergeCell ref="C2:J2"/>
    <mergeCell ref="AX37:AX39"/>
    <mergeCell ref="P40:P42"/>
    <mergeCell ref="R40:R42"/>
    <mergeCell ref="U40:U42"/>
    <mergeCell ref="AQ37:AQ39"/>
    <mergeCell ref="AR37:AR39"/>
    <mergeCell ref="AT40:AT42"/>
    <mergeCell ref="AT37:AT39"/>
    <mergeCell ref="AU40:AU42"/>
    <mergeCell ref="AS37:AS39"/>
    <mergeCell ref="AR40:AR42"/>
    <mergeCell ref="AS40:AS42"/>
    <mergeCell ref="P34:P36"/>
    <mergeCell ref="R34:R36"/>
    <mergeCell ref="U34:U36"/>
    <mergeCell ref="AA34:AA36"/>
    <mergeCell ref="AH34:AH36"/>
    <mergeCell ref="AC22:AC24"/>
    <mergeCell ref="AX28:AX30"/>
    <mergeCell ref="AR19:AR21"/>
    <mergeCell ref="AW28:AW30"/>
    <mergeCell ref="AL28:AL30"/>
    <mergeCell ref="AF28:AF30"/>
    <mergeCell ref="AE28:AE30"/>
    <mergeCell ref="AJ28:AJ30"/>
    <mergeCell ref="AC16:AC18"/>
    <mergeCell ref="AF16:AF18"/>
    <mergeCell ref="AU19:AU21"/>
    <mergeCell ref="AE13:AE15"/>
    <mergeCell ref="AU22:AU24"/>
    <mergeCell ref="AK28:AK30"/>
    <mergeCell ref="AC13:AC15"/>
    <mergeCell ref="AG28:AG30"/>
    <mergeCell ref="AG19:AG21"/>
    <mergeCell ref="AK16:AK18"/>
    <mergeCell ref="AU28:AU30"/>
    <mergeCell ref="AQ28:AQ30"/>
    <mergeCell ref="AH19:AH21"/>
    <mergeCell ref="AI19:AI21"/>
    <mergeCell ref="AJ19:AJ21"/>
    <mergeCell ref="AT22:AT24"/>
    <mergeCell ref="AQ22:AQ24"/>
    <mergeCell ref="AH13:AH15"/>
    <mergeCell ref="AL19:AL21"/>
    <mergeCell ref="AT19:AT21"/>
    <mergeCell ref="AT28:AT30"/>
    <mergeCell ref="AG3:AL3"/>
    <mergeCell ref="P22:P24"/>
    <mergeCell ref="Q23:Q24"/>
    <mergeCell ref="AM22:AM24"/>
    <mergeCell ref="AL22:AL24"/>
    <mergeCell ref="AG22:AG24"/>
    <mergeCell ref="AJ22:AJ24"/>
    <mergeCell ref="AK22:AK24"/>
    <mergeCell ref="AH22:AH24"/>
    <mergeCell ref="S8:S9"/>
    <mergeCell ref="V20:V21"/>
    <mergeCell ref="AM10:AM12"/>
    <mergeCell ref="W7:W9"/>
    <mergeCell ref="W10:W12"/>
    <mergeCell ref="W13:W15"/>
    <mergeCell ref="V8:V9"/>
    <mergeCell ref="AC7:AC9"/>
    <mergeCell ref="AC10:AC12"/>
    <mergeCell ref="AB7:AB9"/>
    <mergeCell ref="AA13:AA15"/>
    <mergeCell ref="R7:R9"/>
    <mergeCell ref="AL4:AL6"/>
    <mergeCell ref="X7:X9"/>
    <mergeCell ref="AA7:AA9"/>
    <mergeCell ref="AY7:AY9"/>
    <mergeCell ref="AY10:AY12"/>
    <mergeCell ref="AF10:AF12"/>
    <mergeCell ref="AH7:AH9"/>
    <mergeCell ref="AI7:AI9"/>
    <mergeCell ref="AF7:AF9"/>
    <mergeCell ref="AD8:AD9"/>
    <mergeCell ref="AH10:AH12"/>
    <mergeCell ref="AD14:AD15"/>
    <mergeCell ref="AI10:AI12"/>
    <mergeCell ref="AF13:AF15"/>
    <mergeCell ref="AI13:AI15"/>
    <mergeCell ref="AL7:AL9"/>
    <mergeCell ref="AK10:AK12"/>
    <mergeCell ref="AK13:AK15"/>
    <mergeCell ref="AE7:AE9"/>
    <mergeCell ref="A1:B1"/>
    <mergeCell ref="A2:B2"/>
    <mergeCell ref="A7:A9"/>
    <mergeCell ref="A3:A6"/>
    <mergeCell ref="AG4:AH5"/>
    <mergeCell ref="AG7:AG9"/>
    <mergeCell ref="AG10:AG12"/>
    <mergeCell ref="AG13:AG15"/>
    <mergeCell ref="AG16:AG18"/>
    <mergeCell ref="A16:A18"/>
    <mergeCell ref="J4:J5"/>
    <mergeCell ref="K4:K5"/>
    <mergeCell ref="AB16:AB18"/>
    <mergeCell ref="AB13:AB15"/>
    <mergeCell ref="AB10:AB12"/>
    <mergeCell ref="AA16:AA18"/>
    <mergeCell ref="S14:S15"/>
    <mergeCell ref="S17:S18"/>
    <mergeCell ref="T7:T9"/>
    <mergeCell ref="O8:O9"/>
    <mergeCell ref="O11:O12"/>
    <mergeCell ref="O14:O15"/>
    <mergeCell ref="O17:O18"/>
    <mergeCell ref="U3:W6"/>
    <mergeCell ref="B4:B6"/>
    <mergeCell ref="D4:D5"/>
    <mergeCell ref="E4:E5"/>
    <mergeCell ref="G4:G5"/>
    <mergeCell ref="H4:H5"/>
    <mergeCell ref="I4:I5"/>
    <mergeCell ref="L4:L6"/>
    <mergeCell ref="O23:O24"/>
    <mergeCell ref="B3:N3"/>
    <mergeCell ref="D6:K6"/>
    <mergeCell ref="N7:N9"/>
    <mergeCell ref="O20:O21"/>
    <mergeCell ref="C4:C6"/>
    <mergeCell ref="M4:N6"/>
    <mergeCell ref="N10:N12"/>
    <mergeCell ref="N16:N18"/>
    <mergeCell ref="O3:P6"/>
    <mergeCell ref="P13:P15"/>
    <mergeCell ref="P10:P12"/>
    <mergeCell ref="P16:P18"/>
    <mergeCell ref="N13:N15"/>
    <mergeCell ref="R31:R33"/>
    <mergeCell ref="Q38:Q39"/>
    <mergeCell ref="P31:P33"/>
    <mergeCell ref="AH43:AH45"/>
    <mergeCell ref="AI43:AI45"/>
    <mergeCell ref="AS34:AS36"/>
    <mergeCell ref="AV34:AV36"/>
    <mergeCell ref="AI40:AI42"/>
    <mergeCell ref="N25:N27"/>
    <mergeCell ref="N31:N33"/>
    <mergeCell ref="N28:N30"/>
    <mergeCell ref="O29:O30"/>
    <mergeCell ref="O26:O27"/>
    <mergeCell ref="R25:R27"/>
    <mergeCell ref="R28:R30"/>
    <mergeCell ref="O32:O33"/>
    <mergeCell ref="O35:O36"/>
    <mergeCell ref="Q26:Q27"/>
    <mergeCell ref="Q29:Q30"/>
    <mergeCell ref="Q32:Q33"/>
    <mergeCell ref="Q35:Q36"/>
    <mergeCell ref="P25:P27"/>
    <mergeCell ref="P28:P30"/>
    <mergeCell ref="AL37:AL39"/>
    <mergeCell ref="AY40:AY42"/>
    <mergeCell ref="AY43:AY45"/>
    <mergeCell ref="Y37:Y39"/>
    <mergeCell ref="Y40:Y42"/>
    <mergeCell ref="Y43:Y45"/>
    <mergeCell ref="AX43:AX45"/>
    <mergeCell ref="AA43:AA45"/>
    <mergeCell ref="AB43:AB45"/>
    <mergeCell ref="AC43:AC45"/>
    <mergeCell ref="AE43:AE45"/>
    <mergeCell ref="AW40:AW42"/>
    <mergeCell ref="AU37:AU39"/>
    <mergeCell ref="AW37:AW39"/>
    <mergeCell ref="AV37:AV39"/>
    <mergeCell ref="AK37:AK39"/>
    <mergeCell ref="AE40:AE42"/>
    <mergeCell ref="AH37:AH39"/>
    <mergeCell ref="AI37:AI39"/>
    <mergeCell ref="AC37:AC39"/>
    <mergeCell ref="AB37:AB39"/>
    <mergeCell ref="AG37:AG39"/>
    <mergeCell ref="AV40:AV42"/>
    <mergeCell ref="AJ37:AJ39"/>
    <mergeCell ref="AM37:AM39"/>
    <mergeCell ref="AI34:AI36"/>
    <mergeCell ref="AL40:AL42"/>
    <mergeCell ref="W40:W42"/>
    <mergeCell ref="W43:W45"/>
    <mergeCell ref="AB34:AB36"/>
    <mergeCell ref="X34:X36"/>
    <mergeCell ref="X43:X45"/>
    <mergeCell ref="AG34:AG36"/>
    <mergeCell ref="AC34:AC36"/>
    <mergeCell ref="AF34:AF36"/>
    <mergeCell ref="A43:A45"/>
    <mergeCell ref="N43:N45"/>
    <mergeCell ref="O44:O45"/>
    <mergeCell ref="Q44:Q45"/>
    <mergeCell ref="S44:S45"/>
    <mergeCell ref="P43:P45"/>
    <mergeCell ref="A40:A42"/>
    <mergeCell ref="N40:N42"/>
    <mergeCell ref="U37:U39"/>
    <mergeCell ref="U43:U45"/>
    <mergeCell ref="P37:P39"/>
    <mergeCell ref="R37:R39"/>
    <mergeCell ref="A34:A36"/>
    <mergeCell ref="A37:A39"/>
    <mergeCell ref="N37:N39"/>
    <mergeCell ref="N34:N36"/>
    <mergeCell ref="X40:X42"/>
    <mergeCell ref="V35:V36"/>
    <mergeCell ref="V38:V39"/>
    <mergeCell ref="Y34:Y36"/>
    <mergeCell ref="O38:O39"/>
    <mergeCell ref="V41:V42"/>
    <mergeCell ref="T95:T97"/>
    <mergeCell ref="BK7:BK9"/>
    <mergeCell ref="BL8:BL9"/>
    <mergeCell ref="BM8:BM9"/>
    <mergeCell ref="BK16:BK18"/>
    <mergeCell ref="BL17:BL18"/>
    <mergeCell ref="BM17:BM18"/>
    <mergeCell ref="BK25:BK27"/>
    <mergeCell ref="V44:V45"/>
    <mergeCell ref="AD44:AD45"/>
    <mergeCell ref="BG44:BG45"/>
    <mergeCell ref="AT43:AT45"/>
    <mergeCell ref="AU43:AU45"/>
    <mergeCell ref="AV43:AV45"/>
    <mergeCell ref="AW43:AW45"/>
    <mergeCell ref="BF43:BF45"/>
    <mergeCell ref="AL43:AL45"/>
    <mergeCell ref="AM43:AM45"/>
    <mergeCell ref="AS43:AS45"/>
    <mergeCell ref="AF43:AF45"/>
    <mergeCell ref="AC28:AC30"/>
    <mergeCell ref="X25:X27"/>
    <mergeCell ref="AF19:AF21"/>
    <mergeCell ref="U7:U9"/>
    <mergeCell ref="BN8:BN9"/>
    <mergeCell ref="BK10:BK12"/>
    <mergeCell ref="BL11:BL12"/>
    <mergeCell ref="BM11:BM12"/>
    <mergeCell ref="BN11:BN12"/>
    <mergeCell ref="BK13:BK15"/>
    <mergeCell ref="BL14:BL15"/>
    <mergeCell ref="BM14:BM15"/>
    <mergeCell ref="BN14:BN15"/>
    <mergeCell ref="AW34:AW36"/>
    <mergeCell ref="AT16:AT18"/>
    <mergeCell ref="AQ19:AQ21"/>
    <mergeCell ref="BA28:BA30"/>
    <mergeCell ref="AY19:AY21"/>
    <mergeCell ref="AL31:AL33"/>
    <mergeCell ref="BA31:BA33"/>
    <mergeCell ref="AY22:AY24"/>
    <mergeCell ref="AY25:AY27"/>
    <mergeCell ref="AW31:AW33"/>
    <mergeCell ref="AV28:AV30"/>
    <mergeCell ref="AV31:AV33"/>
    <mergeCell ref="AR28:AR30"/>
    <mergeCell ref="AY28:AY30"/>
    <mergeCell ref="AX25:AX27"/>
    <mergeCell ref="AX16:AX18"/>
    <mergeCell ref="AX19:AX21"/>
    <mergeCell ref="AX22:AX24"/>
    <mergeCell ref="AW16:AW18"/>
    <mergeCell ref="BA19:BA21"/>
    <mergeCell ref="BA16:BA18"/>
    <mergeCell ref="AY16:AY18"/>
    <mergeCell ref="BA25:BA27"/>
    <mergeCell ref="BA22:BA24"/>
    <mergeCell ref="BN17:BN18"/>
    <mergeCell ref="BK19:BK21"/>
    <mergeCell ref="BL20:BL21"/>
    <mergeCell ref="BM20:BM21"/>
    <mergeCell ref="BN20:BN21"/>
    <mergeCell ref="BK22:BK24"/>
    <mergeCell ref="BL23:BL24"/>
    <mergeCell ref="BM23:BM24"/>
    <mergeCell ref="BN23:BN24"/>
    <mergeCell ref="BG17:BG18"/>
    <mergeCell ref="BF22:BF24"/>
    <mergeCell ref="BG23:BG24"/>
    <mergeCell ref="BG20:BG21"/>
    <mergeCell ref="BF19:BF21"/>
    <mergeCell ref="BB28:BB30"/>
    <mergeCell ref="AL16:AL18"/>
    <mergeCell ref="AS16:AS18"/>
    <mergeCell ref="AM16:AM18"/>
    <mergeCell ref="AW25:AW27"/>
    <mergeCell ref="AW19:AW21"/>
    <mergeCell ref="AW22:AW24"/>
    <mergeCell ref="AU16:AU18"/>
    <mergeCell ref="BB37:BB39"/>
    <mergeCell ref="BK31:BK33"/>
    <mergeCell ref="BL32:BL33"/>
    <mergeCell ref="BM32:BM33"/>
    <mergeCell ref="BN32:BN33"/>
    <mergeCell ref="AG25:AG27"/>
    <mergeCell ref="BN35:BN36"/>
    <mergeCell ref="BL26:BL27"/>
    <mergeCell ref="BM26:BM27"/>
    <mergeCell ref="BN26:BN27"/>
    <mergeCell ref="BK28:BK30"/>
    <mergeCell ref="BL29:BL30"/>
    <mergeCell ref="BM29:BM30"/>
    <mergeCell ref="BN29:BN30"/>
    <mergeCell ref="AX34:AX36"/>
    <mergeCell ref="AQ34:AQ36"/>
    <mergeCell ref="AR34:AR36"/>
    <mergeCell ref="AM34:AM36"/>
    <mergeCell ref="AT34:AT36"/>
    <mergeCell ref="AU34:AU36"/>
    <mergeCell ref="AX31:AX33"/>
    <mergeCell ref="AM31:AM33"/>
    <mergeCell ref="AY31:AY33"/>
    <mergeCell ref="AY34:AY36"/>
    <mergeCell ref="BN44:BN45"/>
    <mergeCell ref="BK37:BK39"/>
    <mergeCell ref="BL38:BL39"/>
    <mergeCell ref="BM38:BM39"/>
    <mergeCell ref="BN38:BN39"/>
    <mergeCell ref="BK40:BK42"/>
    <mergeCell ref="BL41:BL42"/>
    <mergeCell ref="BM41:BM42"/>
    <mergeCell ref="BN41:BN42"/>
    <mergeCell ref="BK34:BK36"/>
    <mergeCell ref="BL35:BL36"/>
    <mergeCell ref="BM35:BM36"/>
    <mergeCell ref="AJ40:AJ42"/>
    <mergeCell ref="BH44:BH45"/>
    <mergeCell ref="BI44:BI45"/>
    <mergeCell ref="AX40:AX42"/>
    <mergeCell ref="BA37:BA39"/>
    <mergeCell ref="AY37:AY39"/>
    <mergeCell ref="BK43:BK45"/>
    <mergeCell ref="BL44:BL45"/>
    <mergeCell ref="BM44:BM45"/>
    <mergeCell ref="BA43:BA45"/>
    <mergeCell ref="AQ43:AQ45"/>
    <mergeCell ref="AR43:AR45"/>
    <mergeCell ref="BA40:BA42"/>
    <mergeCell ref="AQ40:AQ42"/>
    <mergeCell ref="AM40:AM42"/>
    <mergeCell ref="BH35:BH36"/>
    <mergeCell ref="BI35:BI36"/>
    <mergeCell ref="AJ43:AJ45"/>
    <mergeCell ref="AK43:AK45"/>
    <mergeCell ref="BA34:BA36"/>
    <mergeCell ref="BB34:BB36"/>
  </mergeCells>
  <phoneticPr fontId="2"/>
  <conditionalFormatting sqref="AX7:AY7 AX10:AY10 AX13:AY13 AX16:AY16 AX19:AY19 AX22:AY22 AX25:AY25 AX28:AY28 AX31:AY31 AX34:AY34 AX37:AY37 AX40:AY40 AX43:AY43">
    <cfRule type="cellIs" dxfId="11" priority="17" stopIfTrue="1" operator="lessThan">
      <formula>0</formula>
    </cfRule>
  </conditionalFormatting>
  <conditionalFormatting sqref="V49">
    <cfRule type="cellIs" dxfId="10" priority="10" stopIfTrue="1" operator="lessThan">
      <formula>0</formula>
    </cfRule>
  </conditionalFormatting>
  <conditionalFormatting sqref="S51:V51">
    <cfRule type="cellIs" dxfId="9" priority="8" operator="equal">
      <formula>"○"</formula>
    </cfRule>
    <cfRule type="cellIs" dxfId="8" priority="9" operator="equal">
      <formula>"-"</formula>
    </cfRule>
  </conditionalFormatting>
  <conditionalFormatting sqref="T52:V53">
    <cfRule type="cellIs" dxfId="7" priority="6" operator="equal">
      <formula>"適用済"</formula>
    </cfRule>
    <cfRule type="cellIs" dxfId="6" priority="7" operator="notEqual">
      <formula>"適用済"</formula>
    </cfRule>
  </conditionalFormatting>
  <conditionalFormatting sqref="W51">
    <cfRule type="cellIs" dxfId="5" priority="3" operator="equal">
      <formula>"○"</formula>
    </cfRule>
    <cfRule type="cellIs" dxfId="4" priority="4" operator="equal">
      <formula>"-"</formula>
    </cfRule>
  </conditionalFormatting>
  <conditionalFormatting sqref="W52:W53">
    <cfRule type="cellIs" dxfId="3" priority="1" operator="equal">
      <formula>"適用済"</formula>
    </cfRule>
    <cfRule type="cellIs" dxfId="2" priority="2" operator="notEqual">
      <formula>"適用済"</formula>
    </cfRule>
  </conditionalFormatting>
  <dataValidations count="6">
    <dataValidation type="list" allowBlank="1" showInputMessage="1" showErrorMessage="1" sqref="L7:L42" xr:uid="{00000000-0002-0000-0200-000000000000}">
      <formula1>$L$59:$L$60</formula1>
    </dataValidation>
    <dataValidation type="list" allowBlank="1" showInputMessage="1" showErrorMessage="1" sqref="AC7:AC42" xr:uid="{00000000-0002-0000-0200-000001000000}">
      <formula1>$AC$56:$AC$57</formula1>
    </dataValidation>
    <dataValidation type="list" allowBlank="1" showInputMessage="1" showErrorMessage="1" sqref="AB7:AB42" xr:uid="{00000000-0002-0000-0200-000003000000}">
      <formula1>"1"</formula1>
    </dataValidation>
    <dataValidation type="list" allowBlank="1" showInputMessage="1" showErrorMessage="1" sqref="R53" xr:uid="{18EA5AA6-EC7B-4F6A-BF40-32A3959D0691}">
      <formula1>"4,5,6,7,8,9,10,11,12,1,2,3"</formula1>
    </dataValidation>
    <dataValidation type="custom" allowBlank="1" showInputMessage="1" showErrorMessage="1" sqref="T25:T42 T7:T21" xr:uid="{6BDE0A83-8506-41BB-ADB9-3BE53CF5620A}">
      <formula1>AND(AND(S7&gt;=1,S8&gt;=1),T7=1)</formula1>
    </dataValidation>
    <dataValidation type="custom" allowBlank="1" showInputMessage="1" showErrorMessage="1" sqref="T22:T24" xr:uid="{6425CCA6-9286-4D89-AF3C-B5367D8DA162}">
      <formula1>AND(AND(S22&gt;=1,S23&gt;=1),T23=1)</formula1>
    </dataValidation>
  </dataValidations>
  <pageMargins left="0.43307086614173229" right="0.31496062992125984" top="0.82677165354330717" bottom="0.23622047244094491" header="0.55118110236220474" footer="0.27559055118110237"/>
  <pageSetup paperSize="9" scale="28" fitToHeight="0" pageOrder="overThenDown" orientation="landscape" r:id="rId1"/>
  <headerFooter alignWithMargins="0">
    <oddHeader>&amp;L&amp;"ＭＳ Ｐゴシック,太字"&amp;16 令和６年度　保育施設職員配置状況確認書（様式１（保育所型認定こども園））&amp;"ＭＳ Ｐゴシック,標準"&amp;11
&amp;R&amp;"ＭＳ Ｐゴシック,太字"※水色の部分は計算式が入っているため，入力できません。</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65AAD-8FF1-4AC9-A8CE-C41088C2ECE0}">
  <sheetPr>
    <tabColor rgb="FFFFC000"/>
  </sheetPr>
  <dimension ref="A1:M33"/>
  <sheetViews>
    <sheetView view="pageBreakPreview" topLeftCell="A3" zoomScale="85" zoomScaleNormal="85" zoomScaleSheetLayoutView="85" workbookViewId="0">
      <selection activeCell="I7" sqref="I7"/>
    </sheetView>
  </sheetViews>
  <sheetFormatPr defaultRowHeight="16.5"/>
  <cols>
    <col min="1" max="2" width="5.75" style="382" customWidth="1"/>
    <col min="3" max="3" width="10.25" style="382" customWidth="1"/>
    <col min="4" max="4" width="6.625" style="382" bestFit="1" customWidth="1"/>
    <col min="5" max="5" width="11.75" style="382" bestFit="1" customWidth="1"/>
    <col min="6" max="6" width="10.75" style="382" bestFit="1" customWidth="1"/>
    <col min="7" max="7" width="10.875" style="382" bestFit="1" customWidth="1"/>
    <col min="8" max="8" width="55.375" style="382" bestFit="1" customWidth="1"/>
    <col min="9" max="9" width="10" style="382" bestFit="1" customWidth="1"/>
    <col min="10" max="10" width="13.5" style="382" customWidth="1"/>
    <col min="11" max="16384" width="9" style="382"/>
  </cols>
  <sheetData>
    <row r="1" spans="1:13">
      <c r="A1" s="382" t="s">
        <v>285</v>
      </c>
    </row>
    <row r="2" spans="1:13">
      <c r="A2" s="382" t="s">
        <v>286</v>
      </c>
    </row>
    <row r="3" spans="1:13">
      <c r="A3" s="382" t="s">
        <v>287</v>
      </c>
      <c r="M3" s="382" t="s">
        <v>51</v>
      </c>
    </row>
    <row r="4" spans="1:13">
      <c r="A4" s="382" t="s">
        <v>288</v>
      </c>
    </row>
    <row r="5" spans="1:13">
      <c r="A5" s="382" t="s">
        <v>289</v>
      </c>
    </row>
    <row r="6" spans="1:13">
      <c r="A6" s="382" t="s">
        <v>290</v>
      </c>
    </row>
    <row r="7" spans="1:13">
      <c r="A7" s="382" t="s">
        <v>291</v>
      </c>
    </row>
    <row r="8" spans="1:13">
      <c r="A8" s="382" t="s">
        <v>292</v>
      </c>
    </row>
    <row r="9" spans="1:13">
      <c r="A9" s="382" t="s">
        <v>293</v>
      </c>
    </row>
    <row r="11" spans="1:13" ht="48.75" customHeight="1">
      <c r="C11" s="383" t="s">
        <v>294</v>
      </c>
      <c r="D11" s="383"/>
      <c r="E11" s="383" t="s">
        <v>295</v>
      </c>
      <c r="F11" s="383" t="s">
        <v>295</v>
      </c>
      <c r="G11" s="383" t="s">
        <v>295</v>
      </c>
    </row>
    <row r="12" spans="1:13" s="386" customFormat="1" ht="33">
      <c r="A12" s="811" t="s">
        <v>296</v>
      </c>
      <c r="B12" s="813" t="s">
        <v>297</v>
      </c>
      <c r="C12" s="813"/>
      <c r="D12" s="813"/>
      <c r="E12" s="814" t="s">
        <v>298</v>
      </c>
      <c r="F12" s="814" t="s">
        <v>299</v>
      </c>
      <c r="G12" s="814" t="s">
        <v>300</v>
      </c>
      <c r="H12" s="384" t="s">
        <v>301</v>
      </c>
      <c r="I12" s="385" t="s">
        <v>302</v>
      </c>
    </row>
    <row r="13" spans="1:13" s="386" customFormat="1">
      <c r="A13" s="812"/>
      <c r="B13" s="384" t="s">
        <v>303</v>
      </c>
      <c r="C13" s="387" t="s">
        <v>304</v>
      </c>
      <c r="D13" s="388" t="s">
        <v>305</v>
      </c>
      <c r="E13" s="815"/>
      <c r="F13" s="815"/>
      <c r="G13" s="815"/>
      <c r="H13" s="384"/>
    </row>
    <row r="14" spans="1:13" ht="19.5">
      <c r="A14" s="389" t="s">
        <v>80</v>
      </c>
      <c r="B14" s="390">
        <f>SUM(様式１!C7:C8)</f>
        <v>0</v>
      </c>
      <c r="C14" s="400"/>
      <c r="D14" s="418">
        <f>IF(B14&lt;=45,1,IF(AND(B14&gt;=46,B14&lt;=150),2,IF(AND(B14&gt;=151,B14&lt;=240),3,IF(AND(B14&gt;=241,B14&lt;=270),3.5,IF(AND(B14&gt;=271,B14&lt;=300),5,IF(AND(B14&gt;=301,B14&lt;=450),6,IF(B14&gt;=451,8)))))))</f>
        <v>1</v>
      </c>
      <c r="E14" s="391"/>
      <c r="F14" s="391"/>
      <c r="G14" s="391"/>
      <c r="H14" s="392" t="str">
        <f>IF(C14="","",IF(C14&gt;D14,"チーム保育加配加算職員数が上限を超えています",IF(AND(C14&lt;&gt;"",E14&lt;&gt;""),"チーム保育加配加算と4歳以上児配置改善加算の併給はできません","")))</f>
        <v/>
      </c>
      <c r="I14" s="419" t="str">
        <f>IF(H14&lt;&gt;"","判定不能",IF(AND(E14="○",F14="○",G14="○"),"A",IF(AND(E14="○",F14="○"),"B",IF(AND(E14="○",G14="○"),"C",IF(E14="○","D",IF(AND(F14="○",G14="○"),"E",IF(F14="○","F",IF(G14="○","G",IF(AND(E14="",F14="",G14=""),"H")))))))))</f>
        <v>H</v>
      </c>
    </row>
    <row r="15" spans="1:13" ht="19.5">
      <c r="A15" s="389" t="s">
        <v>306</v>
      </c>
      <c r="B15" s="390">
        <f>SUM(様式１!C10:C11)</f>
        <v>0</v>
      </c>
      <c r="C15" s="400"/>
      <c r="D15" s="418">
        <f t="shared" ref="D15:D25" si="0">IF(B15&lt;=45,1,IF(AND(B15&gt;=46,B15&lt;=150),2,IF(AND(B15&gt;=151,B15&lt;=240),3,IF(AND(B15&gt;=241,B15&lt;=270),3.5,IF(AND(B15&gt;=271,B15&lt;=300),5,IF(AND(B15&gt;=301,B15&lt;=450),6,IF(B15&gt;=451,8)))))))</f>
        <v>1</v>
      </c>
      <c r="E15" s="391"/>
      <c r="F15" s="391"/>
      <c r="G15" s="391"/>
      <c r="H15" s="392" t="str">
        <f t="shared" ref="H15" si="1">IF(C15="","",IF(C15&gt;D15,"チーム保育加配加算職員数が上限を超えています",IF(AND(C15&lt;&gt;"",E15&lt;&gt;""),"チーム保育加配加算と4歳以上児配置改善加算の併給はできません","")))</f>
        <v/>
      </c>
      <c r="I15" s="419" t="str">
        <f t="shared" ref="I15:I25" si="2">IF(H15&lt;&gt;"","判定不能",IF(AND(E15="○",F15="○",G15="○"),"A",IF(AND(E15="○",F15="○"),"B",IF(AND(E15="○",G15="○"),"C",IF(E15="○","D",IF(AND(F15="○",G15="○"),"E",IF(F15="○","F",IF(G15="○","G",IF(AND(E15="",F15="",G15=""),"H")))))))))</f>
        <v>H</v>
      </c>
    </row>
    <row r="16" spans="1:13" ht="19.5">
      <c r="A16" s="389" t="s">
        <v>307</v>
      </c>
      <c r="B16" s="390">
        <f>SUM(様式１!C13:C14)</f>
        <v>0</v>
      </c>
      <c r="C16" s="400"/>
      <c r="D16" s="418">
        <f t="shared" si="0"/>
        <v>1</v>
      </c>
      <c r="E16" s="391"/>
      <c r="F16" s="391"/>
      <c r="G16" s="391"/>
      <c r="H16" s="392" t="str">
        <f>IF(C16="","",IF(C16&gt;D16,"チーム保育加配加算職員数が上限を超えています",IF(AND(C16&lt;&gt;"",E16&lt;&gt;""),"チーム保育加配加算と4歳以上児配置改善加算の併給はできません","")))</f>
        <v/>
      </c>
      <c r="I16" s="419" t="str">
        <f t="shared" si="2"/>
        <v>H</v>
      </c>
    </row>
    <row r="17" spans="1:9" ht="19.5">
      <c r="A17" s="389" t="s">
        <v>308</v>
      </c>
      <c r="B17" s="390">
        <f>SUM(様式１!C16:C17)</f>
        <v>0</v>
      </c>
      <c r="C17" s="400"/>
      <c r="D17" s="418">
        <f t="shared" si="0"/>
        <v>1</v>
      </c>
      <c r="E17" s="391"/>
      <c r="F17" s="391"/>
      <c r="G17" s="391"/>
      <c r="H17" s="392" t="str">
        <f t="shared" ref="H17:H25" si="3">IF(C17="","",IF(C17&gt;D17,"チーム保育加配加算職員数が上限を超えています",IF(AND(C17&lt;&gt;"",E17&lt;&gt;""),"チーム保育加配加算と4歳以上児配置改善加算の併給はできません","")))</f>
        <v/>
      </c>
      <c r="I17" s="419" t="str">
        <f t="shared" si="2"/>
        <v>H</v>
      </c>
    </row>
    <row r="18" spans="1:9" ht="19.5">
      <c r="A18" s="389" t="s">
        <v>309</v>
      </c>
      <c r="B18" s="390">
        <f>SUM(様式１!C19:C20)</f>
        <v>0</v>
      </c>
      <c r="C18" s="400"/>
      <c r="D18" s="418">
        <f t="shared" si="0"/>
        <v>1</v>
      </c>
      <c r="E18" s="391"/>
      <c r="F18" s="391"/>
      <c r="G18" s="391"/>
      <c r="H18" s="392" t="str">
        <f t="shared" si="3"/>
        <v/>
      </c>
      <c r="I18" s="419" t="str">
        <f t="shared" si="2"/>
        <v>H</v>
      </c>
    </row>
    <row r="19" spans="1:9" ht="19.5">
      <c r="A19" s="389" t="s">
        <v>310</v>
      </c>
      <c r="B19" s="390">
        <f>SUM(様式１!C22:C23)</f>
        <v>0</v>
      </c>
      <c r="C19" s="400"/>
      <c r="D19" s="418">
        <f t="shared" si="0"/>
        <v>1</v>
      </c>
      <c r="E19" s="391"/>
      <c r="F19" s="391"/>
      <c r="G19" s="391"/>
      <c r="H19" s="392" t="str">
        <f t="shared" si="3"/>
        <v/>
      </c>
      <c r="I19" s="419" t="str">
        <f t="shared" si="2"/>
        <v>H</v>
      </c>
    </row>
    <row r="20" spans="1:9" ht="19.5">
      <c r="A20" s="389" t="s">
        <v>311</v>
      </c>
      <c r="B20" s="390">
        <f>SUM(様式１!C25:C26)</f>
        <v>0</v>
      </c>
      <c r="C20" s="400"/>
      <c r="D20" s="418">
        <f t="shared" si="0"/>
        <v>1</v>
      </c>
      <c r="E20" s="391"/>
      <c r="F20" s="391"/>
      <c r="G20" s="391"/>
      <c r="H20" s="392" t="str">
        <f t="shared" si="3"/>
        <v/>
      </c>
      <c r="I20" s="419" t="str">
        <f t="shared" si="2"/>
        <v>H</v>
      </c>
    </row>
    <row r="21" spans="1:9" ht="19.5">
      <c r="A21" s="389" t="s">
        <v>312</v>
      </c>
      <c r="B21" s="390">
        <f>SUM(様式１!C28:C29)</f>
        <v>0</v>
      </c>
      <c r="C21" s="400"/>
      <c r="D21" s="418">
        <f t="shared" si="0"/>
        <v>1</v>
      </c>
      <c r="E21" s="391"/>
      <c r="F21" s="391"/>
      <c r="G21" s="391"/>
      <c r="H21" s="392" t="str">
        <f t="shared" si="3"/>
        <v/>
      </c>
      <c r="I21" s="419" t="str">
        <f t="shared" si="2"/>
        <v>H</v>
      </c>
    </row>
    <row r="22" spans="1:9" ht="19.5">
      <c r="A22" s="389" t="s">
        <v>313</v>
      </c>
      <c r="B22" s="390">
        <f>SUM(様式１!C31:C32)</f>
        <v>0</v>
      </c>
      <c r="C22" s="400"/>
      <c r="D22" s="418">
        <f t="shared" si="0"/>
        <v>1</v>
      </c>
      <c r="E22" s="391"/>
      <c r="F22" s="391"/>
      <c r="G22" s="391"/>
      <c r="H22" s="392" t="str">
        <f t="shared" si="3"/>
        <v/>
      </c>
      <c r="I22" s="419" t="str">
        <f t="shared" si="2"/>
        <v>H</v>
      </c>
    </row>
    <row r="23" spans="1:9" ht="19.5">
      <c r="A23" s="389" t="s">
        <v>314</v>
      </c>
      <c r="B23" s="390">
        <f>SUM(様式１!C34:C35)</f>
        <v>0</v>
      </c>
      <c r="C23" s="400"/>
      <c r="D23" s="418">
        <f t="shared" si="0"/>
        <v>1</v>
      </c>
      <c r="E23" s="391"/>
      <c r="F23" s="391"/>
      <c r="G23" s="391"/>
      <c r="H23" s="392" t="str">
        <f t="shared" si="3"/>
        <v/>
      </c>
      <c r="I23" s="419" t="str">
        <f t="shared" si="2"/>
        <v>H</v>
      </c>
    </row>
    <row r="24" spans="1:9" ht="19.5">
      <c r="A24" s="389" t="s">
        <v>315</v>
      </c>
      <c r="B24" s="390">
        <f>SUM(様式１!C37:C38)</f>
        <v>0</v>
      </c>
      <c r="C24" s="400"/>
      <c r="D24" s="418">
        <f t="shared" si="0"/>
        <v>1</v>
      </c>
      <c r="E24" s="391"/>
      <c r="F24" s="391"/>
      <c r="G24" s="391"/>
      <c r="H24" s="392" t="str">
        <f t="shared" si="3"/>
        <v/>
      </c>
      <c r="I24" s="419" t="str">
        <f t="shared" si="2"/>
        <v>H</v>
      </c>
    </row>
    <row r="25" spans="1:9" ht="19.5">
      <c r="A25" s="389" t="s">
        <v>316</v>
      </c>
      <c r="B25" s="390">
        <f>SUM(様式１!C40:C41)</f>
        <v>0</v>
      </c>
      <c r="C25" s="400"/>
      <c r="D25" s="418">
        <f t="shared" si="0"/>
        <v>1</v>
      </c>
      <c r="E25" s="391"/>
      <c r="F25" s="391"/>
      <c r="G25" s="391"/>
      <c r="H25" s="392" t="str">
        <f t="shared" si="3"/>
        <v/>
      </c>
      <c r="I25" s="419" t="str">
        <f t="shared" si="2"/>
        <v>H</v>
      </c>
    </row>
    <row r="26" spans="1:9">
      <c r="C26" s="382" t="s">
        <v>317</v>
      </c>
    </row>
    <row r="27" spans="1:9">
      <c r="C27" s="382" t="s">
        <v>318</v>
      </c>
      <c r="D27" s="382">
        <v>1</v>
      </c>
    </row>
    <row r="28" spans="1:9">
      <c r="C28" s="382" t="s">
        <v>319</v>
      </c>
      <c r="D28" s="382">
        <v>2</v>
      </c>
    </row>
    <row r="29" spans="1:9">
      <c r="C29" s="382" t="s">
        <v>320</v>
      </c>
      <c r="D29" s="382">
        <v>3</v>
      </c>
    </row>
    <row r="30" spans="1:9">
      <c r="C30" s="382" t="s">
        <v>321</v>
      </c>
      <c r="D30" s="382">
        <v>3.5</v>
      </c>
    </row>
    <row r="31" spans="1:9">
      <c r="C31" s="382" t="s">
        <v>322</v>
      </c>
      <c r="D31" s="382">
        <v>5</v>
      </c>
    </row>
    <row r="32" spans="1:9">
      <c r="C32" s="382" t="s">
        <v>323</v>
      </c>
      <c r="D32" s="382">
        <v>6</v>
      </c>
    </row>
    <row r="33" spans="3:4">
      <c r="C33" s="382" t="s">
        <v>324</v>
      </c>
      <c r="D33" s="382">
        <v>8</v>
      </c>
    </row>
  </sheetData>
  <sheetProtection algorithmName="SHA-512" hashValue="GJ6Jo0i6re80+IIUSZfRAUq7k31F2txtQkYSMoOBpaMGQrfte51itmsJligzDUJ+i60jIR7mUmnmo4ZdZru6cA==" saltValue="2U53ZuPb5cEARbpyOnp8LA==" spinCount="100000" sheet="1" objects="1" scenarios="1"/>
  <mergeCells count="5">
    <mergeCell ref="A12:A13"/>
    <mergeCell ref="B12:D12"/>
    <mergeCell ref="E12:E13"/>
    <mergeCell ref="F12:F13"/>
    <mergeCell ref="G12:G13"/>
  </mergeCells>
  <phoneticPr fontId="2"/>
  <conditionalFormatting sqref="H14">
    <cfRule type="containsText" dxfId="1" priority="2" operator="containsText" text="チーム">
      <formula>NOT(ISERROR(SEARCH("チーム",H14)))</formula>
    </cfRule>
  </conditionalFormatting>
  <conditionalFormatting sqref="H14:H25">
    <cfRule type="containsText" dxfId="0" priority="1" operator="containsText" text="チーム">
      <formula>NOT(ISERROR(SEARCH("チーム",H14)))</formula>
    </cfRule>
  </conditionalFormatting>
  <dataValidations count="2">
    <dataValidation type="list" allowBlank="1" showInputMessage="1" showErrorMessage="1" sqref="C14:C25" xr:uid="{56F12658-5AA7-43F3-AE8A-CE70B120B13F}">
      <formula1>"1,2,3,3.5,4,4.5,5,5.5,6,6.5,7,7.5,8"</formula1>
    </dataValidation>
    <dataValidation type="list" allowBlank="1" showInputMessage="1" showErrorMessage="1" sqref="E14:G25" xr:uid="{74120DC2-2A1C-4E4A-B99C-553293DF10F8}">
      <formula1>$M$3:$N$3</formula1>
    </dataValidation>
  </dataValidations>
  <pageMargins left="0.70866141732283472" right="0.70866141732283472" top="0.74803149606299213" bottom="0.74803149606299213" header="0.31496062992125984" footer="0.31496062992125984"/>
  <pageSetup paperSize="9" scale="84" orientation="landscape" r:id="rId1"/>
  <colBreaks count="1" manualBreakCount="1">
    <brk id="12"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BC33"/>
  <sheetViews>
    <sheetView view="pageBreakPreview" topLeftCell="K1" zoomScale="60" zoomScaleNormal="100" workbookViewId="0">
      <selection activeCell="W28" sqref="W28"/>
    </sheetView>
  </sheetViews>
  <sheetFormatPr defaultRowHeight="13.5"/>
  <cols>
    <col min="2" max="2" width="6.5" bestFit="1" customWidth="1"/>
    <col min="3" max="3" width="6.5" customWidth="1"/>
    <col min="4" max="4" width="7.75" bestFit="1" customWidth="1"/>
    <col min="5" max="5" width="7.75" customWidth="1"/>
    <col min="6" max="7" width="7.875" bestFit="1" customWidth="1"/>
    <col min="8" max="8" width="8.875" bestFit="1" customWidth="1"/>
    <col min="9" max="9" width="7.5" bestFit="1" customWidth="1"/>
    <col min="10" max="11" width="7.625" customWidth="1"/>
    <col min="12" max="12" width="7.75" bestFit="1" customWidth="1"/>
    <col min="13" max="13" width="7" customWidth="1"/>
    <col min="14" max="14" width="7.75" bestFit="1" customWidth="1"/>
    <col min="15" max="15" width="7.375" bestFit="1" customWidth="1"/>
    <col min="16" max="16" width="8.75" bestFit="1" customWidth="1"/>
    <col min="17" max="17" width="7.375" bestFit="1" customWidth="1"/>
    <col min="18" max="19" width="7.25" customWidth="1"/>
    <col min="20" max="20" width="7.75" bestFit="1" customWidth="1"/>
    <col min="21" max="21" width="6.5" bestFit="1" customWidth="1"/>
    <col min="22" max="22" width="7.75" bestFit="1" customWidth="1"/>
    <col min="23" max="23" width="7.25" bestFit="1" customWidth="1"/>
    <col min="24" max="24" width="8.625" bestFit="1" customWidth="1"/>
    <col min="25" max="25" width="7.25" bestFit="1" customWidth="1"/>
    <col min="26" max="27" width="7.125" customWidth="1"/>
    <col min="28" max="35" width="7.5" customWidth="1"/>
    <col min="36" max="43" width="8" customWidth="1"/>
    <col min="44" max="50" width="7.5" customWidth="1"/>
    <col min="52" max="52" width="1.125" customWidth="1"/>
  </cols>
  <sheetData>
    <row r="1" spans="1:55" ht="24.75" customHeight="1">
      <c r="A1" s="823" t="s">
        <v>266</v>
      </c>
      <c r="B1" s="824"/>
      <c r="C1" s="824"/>
      <c r="D1" s="825"/>
      <c r="F1" s="820" t="s">
        <v>201</v>
      </c>
      <c r="G1" s="820"/>
      <c r="H1" s="820"/>
      <c r="I1" s="820"/>
      <c r="J1" s="820"/>
      <c r="K1" s="820"/>
      <c r="L1" s="820"/>
      <c r="M1" s="820"/>
      <c r="N1" s="820"/>
    </row>
    <row r="2" spans="1:55">
      <c r="A2" s="826"/>
      <c r="B2" s="827"/>
      <c r="C2" s="827"/>
      <c r="D2" s="828"/>
    </row>
    <row r="3" spans="1:55">
      <c r="A3" s="166"/>
      <c r="B3" s="166"/>
      <c r="C3" s="166"/>
      <c r="D3" s="166"/>
    </row>
    <row r="4" spans="1:55">
      <c r="D4" s="167">
        <f>ROUND((8.5-8)/8,3)</f>
        <v>6.3E-2</v>
      </c>
      <c r="E4" s="167">
        <f>ROUND((9-8)/8,3)</f>
        <v>0.125</v>
      </c>
      <c r="F4" s="167">
        <f>ROUND((9.5-8)/8,3)</f>
        <v>0.188</v>
      </c>
      <c r="G4" s="167">
        <f>ROUND((10-8)/8,3)</f>
        <v>0.25</v>
      </c>
      <c r="H4" s="167">
        <f>ROUND((10.5-8)/8,3)</f>
        <v>0.313</v>
      </c>
      <c r="I4" s="167">
        <f>ROUND((11-8)/8,3)</f>
        <v>0.375</v>
      </c>
      <c r="L4" s="167">
        <f>ROUND((8.5-8)/8,3)</f>
        <v>6.3E-2</v>
      </c>
      <c r="M4" s="167">
        <f>ROUND((9-8)/8,3)</f>
        <v>0.125</v>
      </c>
      <c r="N4" s="167">
        <f>ROUND((9.5-8)/8,3)</f>
        <v>0.188</v>
      </c>
      <c r="O4" s="167">
        <f>ROUND((10-8)/8,3)</f>
        <v>0.25</v>
      </c>
      <c r="P4" s="167">
        <f>ROUND((10.5-8)/8,3)</f>
        <v>0.313</v>
      </c>
      <c r="Q4" s="167">
        <f>ROUND((11-8)/8,3)</f>
        <v>0.375</v>
      </c>
      <c r="T4" s="167">
        <f>ROUND((8.5-8)/8,3)</f>
        <v>6.3E-2</v>
      </c>
      <c r="U4" s="167">
        <f>ROUND((9-8)/8,3)</f>
        <v>0.125</v>
      </c>
      <c r="V4" s="167">
        <f>ROUND((9.5-8)/8,3)</f>
        <v>0.188</v>
      </c>
      <c r="W4" s="167">
        <f>ROUND((10-8)/8,3)</f>
        <v>0.25</v>
      </c>
      <c r="X4" s="167">
        <f>ROUND((10.5-8)/8,3)</f>
        <v>0.313</v>
      </c>
      <c r="Y4" s="167">
        <f>ROUND((11-8)/8,3)</f>
        <v>0.375</v>
      </c>
      <c r="AB4" s="167">
        <f>ROUND((8.5-8)/8,3)</f>
        <v>6.3E-2</v>
      </c>
      <c r="AC4" s="167">
        <f>ROUND((9-8)/8,3)</f>
        <v>0.125</v>
      </c>
      <c r="AD4" s="167">
        <f>ROUND((9.5-8)/8,3)</f>
        <v>0.188</v>
      </c>
      <c r="AE4" s="167">
        <f>ROUND((10-8)/8,3)</f>
        <v>0.25</v>
      </c>
      <c r="AF4" s="167">
        <f>ROUND((10.5-8)/8,3)</f>
        <v>0.313</v>
      </c>
      <c r="AG4" s="167">
        <f>ROUND((11-8)/8,3)</f>
        <v>0.375</v>
      </c>
      <c r="AJ4" s="167">
        <f>ROUND((8.5-8)/8,3)</f>
        <v>6.3E-2</v>
      </c>
      <c r="AK4" s="167">
        <f>ROUND((9-8)/8,3)</f>
        <v>0.125</v>
      </c>
      <c r="AL4" s="167">
        <f>ROUND((9.5-8)/8,3)</f>
        <v>0.188</v>
      </c>
      <c r="AM4" s="167">
        <f>ROUND((10-8)/8,3)</f>
        <v>0.25</v>
      </c>
      <c r="AN4" s="167">
        <f>ROUND((10.5-8)/8,3)</f>
        <v>0.313</v>
      </c>
      <c r="AO4" s="167">
        <f>ROUND((11-8)/8,3)</f>
        <v>0.375</v>
      </c>
      <c r="AR4" s="167">
        <f>ROUND((8.5-8)/8,3)</f>
        <v>6.3E-2</v>
      </c>
      <c r="AS4" s="167">
        <f>ROUND((9-8)/8,3)</f>
        <v>0.125</v>
      </c>
      <c r="AT4" s="167">
        <f>ROUND((9.5-8)/8,3)</f>
        <v>0.188</v>
      </c>
      <c r="AU4" s="167">
        <f>ROUND((10-8)/8,3)</f>
        <v>0.25</v>
      </c>
      <c r="AV4" s="167">
        <f>ROUND((10.5-8)/8,3)</f>
        <v>0.313</v>
      </c>
      <c r="AW4" s="167">
        <f>ROUND((11-8)/8,3)</f>
        <v>0.375</v>
      </c>
    </row>
    <row r="5" spans="1:55" ht="20.25" customHeight="1">
      <c r="B5" s="829"/>
      <c r="C5" s="830"/>
      <c r="D5" s="833" t="s">
        <v>158</v>
      </c>
      <c r="E5" s="834"/>
      <c r="F5" s="834"/>
      <c r="G5" s="834"/>
      <c r="H5" s="834"/>
      <c r="I5" s="834"/>
      <c r="J5" s="834"/>
      <c r="K5" s="835"/>
      <c r="L5" s="836" t="s">
        <v>159</v>
      </c>
      <c r="M5" s="834"/>
      <c r="N5" s="834"/>
      <c r="O5" s="834"/>
      <c r="P5" s="834"/>
      <c r="Q5" s="834"/>
      <c r="R5" s="834"/>
      <c r="S5" s="835"/>
      <c r="T5" s="836" t="s">
        <v>160</v>
      </c>
      <c r="U5" s="834"/>
      <c r="V5" s="834"/>
      <c r="W5" s="834"/>
      <c r="X5" s="834"/>
      <c r="Y5" s="834"/>
      <c r="Z5" s="837"/>
      <c r="AA5" s="168"/>
      <c r="AB5" s="836" t="s">
        <v>161</v>
      </c>
      <c r="AC5" s="834"/>
      <c r="AD5" s="834"/>
      <c r="AE5" s="834"/>
      <c r="AF5" s="834"/>
      <c r="AG5" s="834"/>
      <c r="AH5" s="834"/>
      <c r="AI5" s="834"/>
      <c r="AJ5" s="834" t="s">
        <v>162</v>
      </c>
      <c r="AK5" s="834"/>
      <c r="AL5" s="834"/>
      <c r="AM5" s="834"/>
      <c r="AN5" s="834"/>
      <c r="AO5" s="834"/>
      <c r="AP5" s="834"/>
      <c r="AQ5" s="835"/>
      <c r="AR5" s="836" t="s">
        <v>163</v>
      </c>
      <c r="AS5" s="834"/>
      <c r="AT5" s="834"/>
      <c r="AU5" s="834"/>
      <c r="AV5" s="834"/>
      <c r="AW5" s="834"/>
      <c r="AX5" s="834"/>
      <c r="AY5" s="835"/>
      <c r="BB5" s="821" t="s">
        <v>199</v>
      </c>
      <c r="BC5" s="821" t="s">
        <v>200</v>
      </c>
    </row>
    <row r="6" spans="1:55" ht="16.5" customHeight="1">
      <c r="B6" s="831"/>
      <c r="C6" s="832"/>
      <c r="D6" s="156" t="s">
        <v>164</v>
      </c>
      <c r="E6" s="156" t="s">
        <v>165</v>
      </c>
      <c r="F6" s="156" t="s">
        <v>166</v>
      </c>
      <c r="G6" s="156" t="s">
        <v>167</v>
      </c>
      <c r="H6" s="156" t="s">
        <v>168</v>
      </c>
      <c r="I6" s="156" t="s">
        <v>169</v>
      </c>
      <c r="J6" s="163" t="s">
        <v>170</v>
      </c>
      <c r="K6" s="169" t="s">
        <v>171</v>
      </c>
      <c r="L6" s="170" t="s">
        <v>164</v>
      </c>
      <c r="M6" s="156" t="s">
        <v>165</v>
      </c>
      <c r="N6" s="156" t="s">
        <v>166</v>
      </c>
      <c r="O6" s="156" t="s">
        <v>167</v>
      </c>
      <c r="P6" s="156" t="s">
        <v>168</v>
      </c>
      <c r="Q6" s="156" t="s">
        <v>169</v>
      </c>
      <c r="R6" s="163" t="s">
        <v>170</v>
      </c>
      <c r="S6" s="169" t="s">
        <v>171</v>
      </c>
      <c r="T6" s="164" t="s">
        <v>164</v>
      </c>
      <c r="U6" s="156" t="s">
        <v>165</v>
      </c>
      <c r="V6" s="156" t="s">
        <v>166</v>
      </c>
      <c r="W6" s="156" t="s">
        <v>167</v>
      </c>
      <c r="X6" s="156" t="s">
        <v>168</v>
      </c>
      <c r="Y6" s="156" t="s">
        <v>169</v>
      </c>
      <c r="Z6" s="163" t="s">
        <v>170</v>
      </c>
      <c r="AA6" s="169" t="s">
        <v>171</v>
      </c>
      <c r="AB6" s="170" t="s">
        <v>164</v>
      </c>
      <c r="AC6" s="156" t="s">
        <v>165</v>
      </c>
      <c r="AD6" s="156" t="s">
        <v>166</v>
      </c>
      <c r="AE6" s="156" t="s">
        <v>167</v>
      </c>
      <c r="AF6" s="156" t="s">
        <v>168</v>
      </c>
      <c r="AG6" s="156" t="s">
        <v>169</v>
      </c>
      <c r="AH6" s="163" t="s">
        <v>170</v>
      </c>
      <c r="AI6" s="169" t="s">
        <v>171</v>
      </c>
      <c r="AJ6" s="164" t="s">
        <v>164</v>
      </c>
      <c r="AK6" s="156" t="s">
        <v>165</v>
      </c>
      <c r="AL6" s="156" t="s">
        <v>166</v>
      </c>
      <c r="AM6" s="156" t="s">
        <v>167</v>
      </c>
      <c r="AN6" s="156" t="s">
        <v>168</v>
      </c>
      <c r="AO6" s="156" t="s">
        <v>169</v>
      </c>
      <c r="AP6" s="163" t="s">
        <v>170</v>
      </c>
      <c r="AQ6" s="169" t="s">
        <v>171</v>
      </c>
      <c r="AR6" s="171" t="s">
        <v>164</v>
      </c>
      <c r="AS6" s="172" t="s">
        <v>165</v>
      </c>
      <c r="AT6" s="172" t="s">
        <v>166</v>
      </c>
      <c r="AU6" s="172" t="s">
        <v>167</v>
      </c>
      <c r="AV6" s="172" t="s">
        <v>168</v>
      </c>
      <c r="AW6" s="172" t="s">
        <v>169</v>
      </c>
      <c r="AX6" s="172" t="s">
        <v>170</v>
      </c>
      <c r="AY6" s="169" t="s">
        <v>171</v>
      </c>
      <c r="BB6" s="821"/>
      <c r="BC6" s="821"/>
    </row>
    <row r="7" spans="1:55" ht="18.75" customHeight="1">
      <c r="B7" s="498" t="s">
        <v>11</v>
      </c>
      <c r="C7" s="173" t="s">
        <v>172</v>
      </c>
      <c r="D7" s="216"/>
      <c r="E7" s="216"/>
      <c r="F7" s="216"/>
      <c r="G7" s="216"/>
      <c r="H7" s="216"/>
      <c r="I7" s="216"/>
      <c r="J7" s="209">
        <f>SUM(D7:I7)</f>
        <v>0</v>
      </c>
      <c r="K7" s="819">
        <f>ROUND(J8/3*J7,2)</f>
        <v>0</v>
      </c>
      <c r="L7" s="216"/>
      <c r="M7" s="216"/>
      <c r="N7" s="216"/>
      <c r="O7" s="216"/>
      <c r="P7" s="216"/>
      <c r="Q7" s="216"/>
      <c r="R7" s="210">
        <f>SUM(L7:Q7)</f>
        <v>0</v>
      </c>
      <c r="S7" s="819">
        <f>ROUND(R8/5*R7,2)</f>
        <v>0</v>
      </c>
      <c r="T7" s="216"/>
      <c r="U7" s="216"/>
      <c r="V7" s="216"/>
      <c r="W7" s="216"/>
      <c r="X7" s="216"/>
      <c r="Y7" s="216"/>
      <c r="Z7" s="209">
        <f>SUM(T7:Y7)</f>
        <v>0</v>
      </c>
      <c r="AA7" s="819">
        <f>ROUND(Z8/6*Z7,2)</f>
        <v>0</v>
      </c>
      <c r="AB7" s="216"/>
      <c r="AC7" s="216"/>
      <c r="AD7" s="216"/>
      <c r="AE7" s="216"/>
      <c r="AF7" s="216"/>
      <c r="AG7" s="216"/>
      <c r="AH7" s="209">
        <f>SUM(AB7:AG7)</f>
        <v>0</v>
      </c>
      <c r="AI7" s="819">
        <f>ROUND(AH8/15*AH7,2)</f>
        <v>0</v>
      </c>
      <c r="AJ7" s="216"/>
      <c r="AK7" s="216"/>
      <c r="AL7" s="216"/>
      <c r="AM7" s="216"/>
      <c r="AN7" s="216"/>
      <c r="AO7" s="216"/>
      <c r="AP7" s="209">
        <f>SUM(AJ7:AO7)</f>
        <v>0</v>
      </c>
      <c r="AQ7" s="819">
        <f>ROUND(AP8/20*AP7,2)</f>
        <v>0</v>
      </c>
      <c r="AR7" s="216"/>
      <c r="AS7" s="216"/>
      <c r="AT7" s="216"/>
      <c r="AU7" s="216"/>
      <c r="AV7" s="216"/>
      <c r="AW7" s="216"/>
      <c r="AX7" s="211">
        <f>SUM(AR7:AW7)</f>
        <v>0</v>
      </c>
      <c r="AY7" s="819">
        <f>ROUND(AX8/25*AX7,2)</f>
        <v>0</v>
      </c>
      <c r="BA7" s="816">
        <f>ROUND(AY7+AQ7+AI7+AA7+S7+K7,1)</f>
        <v>0</v>
      </c>
      <c r="BB7" s="153" t="str">
        <f>IF(J7+R7=0,"×","○")</f>
        <v>×</v>
      </c>
      <c r="BC7" s="212">
        <f>SUM(J7,R7,Z7,AH7,AP7,AX7)</f>
        <v>0</v>
      </c>
    </row>
    <row r="8" spans="1:55" ht="18.75" customHeight="1">
      <c r="B8" s="500"/>
      <c r="C8" s="174" t="s">
        <v>173</v>
      </c>
      <c r="D8" s="175">
        <f t="shared" ref="D8:I8" si="0">D$4*D7</f>
        <v>0</v>
      </c>
      <c r="E8" s="175">
        <f t="shared" si="0"/>
        <v>0</v>
      </c>
      <c r="F8" s="175">
        <f t="shared" si="0"/>
        <v>0</v>
      </c>
      <c r="G8" s="175">
        <f t="shared" si="0"/>
        <v>0</v>
      </c>
      <c r="H8" s="175">
        <f t="shared" si="0"/>
        <v>0</v>
      </c>
      <c r="I8" s="175">
        <f t="shared" si="0"/>
        <v>0</v>
      </c>
      <c r="J8" s="176">
        <f>IFERROR(ROUND(SUM(D8:I8)/J7,3),0)</f>
        <v>0</v>
      </c>
      <c r="K8" s="818"/>
      <c r="L8" s="177">
        <f t="shared" ref="L8:Q8" si="1">L$4*L7</f>
        <v>0</v>
      </c>
      <c r="M8" s="175">
        <f t="shared" si="1"/>
        <v>0</v>
      </c>
      <c r="N8" s="175">
        <f t="shared" si="1"/>
        <v>0</v>
      </c>
      <c r="O8" s="175">
        <f t="shared" si="1"/>
        <v>0</v>
      </c>
      <c r="P8" s="175">
        <f t="shared" si="1"/>
        <v>0</v>
      </c>
      <c r="Q8" s="175">
        <f t="shared" si="1"/>
        <v>0</v>
      </c>
      <c r="R8" s="176">
        <f>IFERROR(ROUND(SUM(L8:Q8)/R7,3),)</f>
        <v>0</v>
      </c>
      <c r="S8" s="818"/>
      <c r="T8" s="178">
        <f t="shared" ref="T8:Y8" si="2">T$4*T7</f>
        <v>0</v>
      </c>
      <c r="U8" s="175">
        <f t="shared" si="2"/>
        <v>0</v>
      </c>
      <c r="V8" s="175">
        <f t="shared" si="2"/>
        <v>0</v>
      </c>
      <c r="W8" s="175">
        <f t="shared" si="2"/>
        <v>0</v>
      </c>
      <c r="X8" s="175">
        <f t="shared" si="2"/>
        <v>0</v>
      </c>
      <c r="Y8" s="175">
        <f t="shared" si="2"/>
        <v>0</v>
      </c>
      <c r="Z8" s="176">
        <f>IFERROR(ROUND(SUM(T8:Y8)/Z7,3),0)</f>
        <v>0</v>
      </c>
      <c r="AA8" s="818"/>
      <c r="AB8" s="177">
        <f t="shared" ref="AB8:AG8" si="3">AB$4*AB7</f>
        <v>0</v>
      </c>
      <c r="AC8" s="175">
        <f t="shared" si="3"/>
        <v>0</v>
      </c>
      <c r="AD8" s="175">
        <f t="shared" si="3"/>
        <v>0</v>
      </c>
      <c r="AE8" s="175">
        <f t="shared" si="3"/>
        <v>0</v>
      </c>
      <c r="AF8" s="175">
        <f t="shared" si="3"/>
        <v>0</v>
      </c>
      <c r="AG8" s="175">
        <f t="shared" si="3"/>
        <v>0</v>
      </c>
      <c r="AH8" s="176">
        <f>IFERROR(ROUND(SUM(AB8:AG8)/AH7,3),0)</f>
        <v>0</v>
      </c>
      <c r="AI8" s="818"/>
      <c r="AJ8" s="178">
        <f t="shared" ref="AJ8:AO8" si="4">AJ$4*AJ7</f>
        <v>0</v>
      </c>
      <c r="AK8" s="175">
        <f t="shared" si="4"/>
        <v>0</v>
      </c>
      <c r="AL8" s="175">
        <f t="shared" si="4"/>
        <v>0</v>
      </c>
      <c r="AM8" s="175">
        <f t="shared" si="4"/>
        <v>0</v>
      </c>
      <c r="AN8" s="175">
        <f t="shared" si="4"/>
        <v>0</v>
      </c>
      <c r="AO8" s="175">
        <f t="shared" si="4"/>
        <v>0</v>
      </c>
      <c r="AP8" s="176">
        <f>IFERROR(ROUND(SUM(AJ8:AO8)/AP7,3),0)</f>
        <v>0</v>
      </c>
      <c r="AQ8" s="818"/>
      <c r="AR8" s="177">
        <f t="shared" ref="AR8:AW8" si="5">AR$4*AR7</f>
        <v>0</v>
      </c>
      <c r="AS8" s="175">
        <f t="shared" si="5"/>
        <v>0</v>
      </c>
      <c r="AT8" s="175">
        <f t="shared" si="5"/>
        <v>0</v>
      </c>
      <c r="AU8" s="175">
        <f t="shared" si="5"/>
        <v>0</v>
      </c>
      <c r="AV8" s="175">
        <f t="shared" si="5"/>
        <v>0</v>
      </c>
      <c r="AW8" s="175">
        <f t="shared" si="5"/>
        <v>0</v>
      </c>
      <c r="AX8" s="175">
        <f>IFERROR(ROUND(SUM(AR8:AW8)/AX7,3),0)</f>
        <v>0</v>
      </c>
      <c r="AY8" s="818"/>
      <c r="BA8" s="816"/>
      <c r="BB8" s="153"/>
      <c r="BC8" s="213"/>
    </row>
    <row r="9" spans="1:55" ht="18.75" customHeight="1">
      <c r="B9" s="498" t="s">
        <v>174</v>
      </c>
      <c r="C9" s="173" t="s">
        <v>172</v>
      </c>
      <c r="D9" s="216"/>
      <c r="E9" s="216"/>
      <c r="F9" s="216"/>
      <c r="G9" s="216"/>
      <c r="H9" s="216"/>
      <c r="I9" s="216"/>
      <c r="J9" s="210">
        <f>SUM(D9:I9)</f>
        <v>0</v>
      </c>
      <c r="K9" s="819">
        <f>ROUND(J10/3*J9,2)</f>
        <v>0</v>
      </c>
      <c r="L9" s="216"/>
      <c r="M9" s="216"/>
      <c r="N9" s="216"/>
      <c r="O9" s="216"/>
      <c r="P9" s="216"/>
      <c r="Q9" s="216"/>
      <c r="R9" s="210">
        <f>SUM(L9:Q9)</f>
        <v>0</v>
      </c>
      <c r="S9" s="819">
        <f>ROUND(R10/5*R9,2)</f>
        <v>0</v>
      </c>
      <c r="T9" s="216"/>
      <c r="U9" s="216"/>
      <c r="V9" s="216"/>
      <c r="W9" s="216"/>
      <c r="X9" s="216"/>
      <c r="Y9" s="216"/>
      <c r="Z9" s="209">
        <f>SUM(T9:Y9)</f>
        <v>0</v>
      </c>
      <c r="AA9" s="819">
        <f>ROUND(Z10/6*Z9,2)</f>
        <v>0</v>
      </c>
      <c r="AB9" s="216"/>
      <c r="AC9" s="216"/>
      <c r="AD9" s="216"/>
      <c r="AE9" s="216"/>
      <c r="AF9" s="216"/>
      <c r="AG9" s="216"/>
      <c r="AH9" s="209">
        <f>SUM(AB9:AG9)</f>
        <v>0</v>
      </c>
      <c r="AI9" s="819">
        <f>ROUND(AH10/15*AH9,2)</f>
        <v>0</v>
      </c>
      <c r="AJ9" s="216"/>
      <c r="AK9" s="216"/>
      <c r="AL9" s="216"/>
      <c r="AM9" s="216"/>
      <c r="AN9" s="216"/>
      <c r="AO9" s="216"/>
      <c r="AP9" s="209">
        <f>SUM(AJ9:AO9)</f>
        <v>0</v>
      </c>
      <c r="AQ9" s="819">
        <f>ROUND(AP10/20*AP9,2)</f>
        <v>0</v>
      </c>
      <c r="AR9" s="216"/>
      <c r="AS9" s="216"/>
      <c r="AT9" s="216"/>
      <c r="AU9" s="216"/>
      <c r="AV9" s="216"/>
      <c r="AW9" s="216"/>
      <c r="AX9" s="211">
        <f>SUM(AR9:AW9)</f>
        <v>0</v>
      </c>
      <c r="AY9" s="819">
        <f>ROUND(AX10/25*AX9,2)</f>
        <v>0</v>
      </c>
      <c r="BA9" s="816">
        <f>ROUND(AY9+AQ9+AI9+AA9+S9+K9,1)</f>
        <v>0</v>
      </c>
      <c r="BB9" s="153" t="str">
        <f>IF(J9+R9=0,"×","○")</f>
        <v>×</v>
      </c>
      <c r="BC9" s="212">
        <f>SUM(J9,R9,Z9,AH9,AP9,AX9)</f>
        <v>0</v>
      </c>
    </row>
    <row r="10" spans="1:55" ht="18.75" customHeight="1">
      <c r="B10" s="500"/>
      <c r="C10" s="179" t="s">
        <v>173</v>
      </c>
      <c r="D10" s="175">
        <f t="shared" ref="D10:I10" si="6">D$4*D9</f>
        <v>0</v>
      </c>
      <c r="E10" s="175">
        <f t="shared" si="6"/>
        <v>0</v>
      </c>
      <c r="F10" s="175">
        <f t="shared" si="6"/>
        <v>0</v>
      </c>
      <c r="G10" s="175">
        <f t="shared" si="6"/>
        <v>0</v>
      </c>
      <c r="H10" s="175">
        <f t="shared" si="6"/>
        <v>0</v>
      </c>
      <c r="I10" s="175">
        <f t="shared" si="6"/>
        <v>0</v>
      </c>
      <c r="J10" s="176">
        <f>IFERROR(ROUND(SUM(D10:I10)/J9,3),0)</f>
        <v>0</v>
      </c>
      <c r="K10" s="818"/>
      <c r="L10" s="177">
        <f t="shared" ref="L10:Q10" si="7">L$4*L9</f>
        <v>0</v>
      </c>
      <c r="M10" s="175">
        <f t="shared" si="7"/>
        <v>0</v>
      </c>
      <c r="N10" s="175">
        <f t="shared" si="7"/>
        <v>0</v>
      </c>
      <c r="O10" s="175">
        <f t="shared" si="7"/>
        <v>0</v>
      </c>
      <c r="P10" s="175">
        <f t="shared" si="7"/>
        <v>0</v>
      </c>
      <c r="Q10" s="175">
        <f t="shared" si="7"/>
        <v>0</v>
      </c>
      <c r="R10" s="176">
        <f>IFERROR(ROUND(SUM(L10:Q10)/R9,3),0)</f>
        <v>0</v>
      </c>
      <c r="S10" s="818"/>
      <c r="T10" s="178">
        <f t="shared" ref="T10:Y10" si="8">T$4*T9</f>
        <v>0</v>
      </c>
      <c r="U10" s="175">
        <f t="shared" si="8"/>
        <v>0</v>
      </c>
      <c r="V10" s="175">
        <f t="shared" si="8"/>
        <v>0</v>
      </c>
      <c r="W10" s="175">
        <f t="shared" si="8"/>
        <v>0</v>
      </c>
      <c r="X10" s="175">
        <f t="shared" si="8"/>
        <v>0</v>
      </c>
      <c r="Y10" s="175">
        <f t="shared" si="8"/>
        <v>0</v>
      </c>
      <c r="Z10" s="176">
        <f>IFERROR(ROUND(SUM(T10:Y10)/Z9,3),0)</f>
        <v>0</v>
      </c>
      <c r="AA10" s="818"/>
      <c r="AB10" s="177">
        <f t="shared" ref="AB10:AG10" si="9">AB$4*AB9</f>
        <v>0</v>
      </c>
      <c r="AC10" s="175">
        <f t="shared" si="9"/>
        <v>0</v>
      </c>
      <c r="AD10" s="175">
        <f t="shared" si="9"/>
        <v>0</v>
      </c>
      <c r="AE10" s="175">
        <f t="shared" si="9"/>
        <v>0</v>
      </c>
      <c r="AF10" s="175">
        <f t="shared" si="9"/>
        <v>0</v>
      </c>
      <c r="AG10" s="175">
        <f t="shared" si="9"/>
        <v>0</v>
      </c>
      <c r="AH10" s="176">
        <f>IFERROR(ROUND(SUM(AB10:AG10)/AH9,3),0)</f>
        <v>0</v>
      </c>
      <c r="AI10" s="818"/>
      <c r="AJ10" s="178">
        <f t="shared" ref="AJ10:AO10" si="10">AJ$4*AJ9</f>
        <v>0</v>
      </c>
      <c r="AK10" s="175">
        <f t="shared" si="10"/>
        <v>0</v>
      </c>
      <c r="AL10" s="175">
        <f t="shared" si="10"/>
        <v>0</v>
      </c>
      <c r="AM10" s="175">
        <f t="shared" si="10"/>
        <v>0</v>
      </c>
      <c r="AN10" s="175">
        <f t="shared" si="10"/>
        <v>0</v>
      </c>
      <c r="AO10" s="175">
        <f t="shared" si="10"/>
        <v>0</v>
      </c>
      <c r="AP10" s="176">
        <f>IFERROR(ROUND(SUM(AJ10:AO10)/AP9,3),0)</f>
        <v>0</v>
      </c>
      <c r="AQ10" s="818"/>
      <c r="AR10" s="177">
        <f t="shared" ref="AR10:AW10" si="11">AR$4*AR9</f>
        <v>0</v>
      </c>
      <c r="AS10" s="175">
        <f t="shared" si="11"/>
        <v>0</v>
      </c>
      <c r="AT10" s="175">
        <f t="shared" si="11"/>
        <v>0</v>
      </c>
      <c r="AU10" s="175">
        <f t="shared" si="11"/>
        <v>0</v>
      </c>
      <c r="AV10" s="175">
        <f t="shared" si="11"/>
        <v>0</v>
      </c>
      <c r="AW10" s="175">
        <f t="shared" si="11"/>
        <v>0</v>
      </c>
      <c r="AX10" s="175">
        <f>IFERROR(ROUND(SUM(AR10:AW10)/AX9,3),0)</f>
        <v>0</v>
      </c>
      <c r="AY10" s="818"/>
      <c r="BA10" s="816"/>
      <c r="BB10" s="153"/>
      <c r="BC10" s="213"/>
    </row>
    <row r="11" spans="1:55" ht="18.75" customHeight="1">
      <c r="B11" s="498" t="s">
        <v>175</v>
      </c>
      <c r="C11" s="173" t="s">
        <v>172</v>
      </c>
      <c r="D11" s="216"/>
      <c r="E11" s="216"/>
      <c r="F11" s="216"/>
      <c r="G11" s="216"/>
      <c r="H11" s="216"/>
      <c r="I11" s="216"/>
      <c r="J11" s="209">
        <f>SUM(D11:I11)</f>
        <v>0</v>
      </c>
      <c r="K11" s="819">
        <f>ROUND(J12/3*J11,2)</f>
        <v>0</v>
      </c>
      <c r="L11" s="216"/>
      <c r="M11" s="216"/>
      <c r="N11" s="216"/>
      <c r="O11" s="216"/>
      <c r="P11" s="216"/>
      <c r="Q11" s="216"/>
      <c r="R11" s="210">
        <f>SUM(L11:Q11)</f>
        <v>0</v>
      </c>
      <c r="S11" s="819">
        <f>ROUND(R12/5*R11,2)</f>
        <v>0</v>
      </c>
      <c r="T11" s="216"/>
      <c r="U11" s="216"/>
      <c r="V11" s="216"/>
      <c r="W11" s="216"/>
      <c r="X11" s="216"/>
      <c r="Y11" s="216"/>
      <c r="Z11" s="209">
        <f>SUM(T11:Y11)</f>
        <v>0</v>
      </c>
      <c r="AA11" s="819">
        <f>ROUND(Z12/6*Z11,2)</f>
        <v>0</v>
      </c>
      <c r="AB11" s="216"/>
      <c r="AC11" s="216"/>
      <c r="AD11" s="216"/>
      <c r="AE11" s="216"/>
      <c r="AF11" s="216"/>
      <c r="AG11" s="216"/>
      <c r="AH11" s="209">
        <f>SUM(AB11:AG11)</f>
        <v>0</v>
      </c>
      <c r="AI11" s="819">
        <f>ROUND(AH12/15*AH11,2)</f>
        <v>0</v>
      </c>
      <c r="AJ11" s="216"/>
      <c r="AK11" s="216"/>
      <c r="AL11" s="216"/>
      <c r="AM11" s="216"/>
      <c r="AN11" s="216"/>
      <c r="AO11" s="216"/>
      <c r="AP11" s="209">
        <f>SUM(AJ11:AO11)</f>
        <v>0</v>
      </c>
      <c r="AQ11" s="819">
        <f>ROUND(AP12/20*AP11,2)</f>
        <v>0</v>
      </c>
      <c r="AR11" s="216"/>
      <c r="AS11" s="216"/>
      <c r="AT11" s="216"/>
      <c r="AU11" s="216"/>
      <c r="AV11" s="216"/>
      <c r="AW11" s="216"/>
      <c r="AX11" s="211">
        <f>SUM(AR11:AW11)</f>
        <v>0</v>
      </c>
      <c r="AY11" s="819">
        <f>ROUND(AX12/25*AX11,2)</f>
        <v>0</v>
      </c>
      <c r="BA11" s="816">
        <f>ROUND(AY11+AQ11+AI11+AA11+S11+K11,1)</f>
        <v>0</v>
      </c>
      <c r="BB11" s="153" t="str">
        <f>IF(J11+R11=0,"×","○")</f>
        <v>×</v>
      </c>
      <c r="BC11" s="212">
        <f>SUM(J11,R11,Z11,AH11,AP11,AX11)</f>
        <v>0</v>
      </c>
    </row>
    <row r="12" spans="1:55" ht="18.75" customHeight="1">
      <c r="B12" s="500"/>
      <c r="C12" s="174" t="s">
        <v>173</v>
      </c>
      <c r="D12" s="175">
        <f t="shared" ref="D12:I12" si="12">D$4*D11</f>
        <v>0</v>
      </c>
      <c r="E12" s="175">
        <f t="shared" si="12"/>
        <v>0</v>
      </c>
      <c r="F12" s="175">
        <f t="shared" si="12"/>
        <v>0</v>
      </c>
      <c r="G12" s="175">
        <f t="shared" si="12"/>
        <v>0</v>
      </c>
      <c r="H12" s="175">
        <f t="shared" si="12"/>
        <v>0</v>
      </c>
      <c r="I12" s="175">
        <f t="shared" si="12"/>
        <v>0</v>
      </c>
      <c r="J12" s="176">
        <f>IFERROR(ROUND(SUM(D12:I12)/J11,3),0)</f>
        <v>0</v>
      </c>
      <c r="K12" s="818"/>
      <c r="L12" s="177">
        <f t="shared" ref="L12:Q12" si="13">L$4*L11</f>
        <v>0</v>
      </c>
      <c r="M12" s="175">
        <f t="shared" si="13"/>
        <v>0</v>
      </c>
      <c r="N12" s="175">
        <f t="shared" si="13"/>
        <v>0</v>
      </c>
      <c r="O12" s="175">
        <f t="shared" si="13"/>
        <v>0</v>
      </c>
      <c r="P12" s="175">
        <f t="shared" si="13"/>
        <v>0</v>
      </c>
      <c r="Q12" s="175">
        <f t="shared" si="13"/>
        <v>0</v>
      </c>
      <c r="R12" s="176">
        <f>IFERROR(ROUND(SUM(L12:Q12)/R11,3),0)</f>
        <v>0</v>
      </c>
      <c r="S12" s="818"/>
      <c r="T12" s="178">
        <f t="shared" ref="T12:Y12" si="14">T$4*T11</f>
        <v>0</v>
      </c>
      <c r="U12" s="175">
        <f t="shared" si="14"/>
        <v>0</v>
      </c>
      <c r="V12" s="175">
        <f t="shared" si="14"/>
        <v>0</v>
      </c>
      <c r="W12" s="175">
        <f t="shared" si="14"/>
        <v>0</v>
      </c>
      <c r="X12" s="175">
        <f t="shared" si="14"/>
        <v>0</v>
      </c>
      <c r="Y12" s="175">
        <f t="shared" si="14"/>
        <v>0</v>
      </c>
      <c r="Z12" s="176">
        <f>IFERROR(ROUND(SUM(T12:Y12)/Z11,3),0)</f>
        <v>0</v>
      </c>
      <c r="AA12" s="818"/>
      <c r="AB12" s="177">
        <f t="shared" ref="AB12:AG12" si="15">AB$4*AB11</f>
        <v>0</v>
      </c>
      <c r="AC12" s="175">
        <f t="shared" si="15"/>
        <v>0</v>
      </c>
      <c r="AD12" s="175">
        <f t="shared" si="15"/>
        <v>0</v>
      </c>
      <c r="AE12" s="175">
        <f t="shared" si="15"/>
        <v>0</v>
      </c>
      <c r="AF12" s="175">
        <f t="shared" si="15"/>
        <v>0</v>
      </c>
      <c r="AG12" s="175">
        <f t="shared" si="15"/>
        <v>0</v>
      </c>
      <c r="AH12" s="176">
        <f>IFERROR(ROUND(SUM(AB12:AG12)/AH11,3),0)</f>
        <v>0</v>
      </c>
      <c r="AI12" s="818"/>
      <c r="AJ12" s="178">
        <f t="shared" ref="AJ12:AO12" si="16">AJ$4*AJ11</f>
        <v>0</v>
      </c>
      <c r="AK12" s="175">
        <f t="shared" si="16"/>
        <v>0</v>
      </c>
      <c r="AL12" s="175">
        <f t="shared" si="16"/>
        <v>0</v>
      </c>
      <c r="AM12" s="175">
        <f t="shared" si="16"/>
        <v>0</v>
      </c>
      <c r="AN12" s="175">
        <f t="shared" si="16"/>
        <v>0</v>
      </c>
      <c r="AO12" s="175">
        <f t="shared" si="16"/>
        <v>0</v>
      </c>
      <c r="AP12" s="176">
        <f>IFERROR(ROUND(SUM(AJ12:AO12)/AP11,3),0)</f>
        <v>0</v>
      </c>
      <c r="AQ12" s="818"/>
      <c r="AR12" s="177">
        <f t="shared" ref="AR12:AW12" si="17">AR$4*AR11</f>
        <v>0</v>
      </c>
      <c r="AS12" s="175">
        <f t="shared" si="17"/>
        <v>0</v>
      </c>
      <c r="AT12" s="175">
        <f t="shared" si="17"/>
        <v>0</v>
      </c>
      <c r="AU12" s="175">
        <f t="shared" si="17"/>
        <v>0</v>
      </c>
      <c r="AV12" s="175">
        <f t="shared" si="17"/>
        <v>0</v>
      </c>
      <c r="AW12" s="175">
        <f t="shared" si="17"/>
        <v>0</v>
      </c>
      <c r="AX12" s="175">
        <f>IFERROR(ROUND(SUM(AR12:AW12)/AX11,3),0)</f>
        <v>0</v>
      </c>
      <c r="AY12" s="818"/>
      <c r="BA12" s="816"/>
      <c r="BB12" s="153"/>
      <c r="BC12" s="213"/>
    </row>
    <row r="13" spans="1:55" ht="18.75" customHeight="1">
      <c r="B13" s="498" t="s">
        <v>176</v>
      </c>
      <c r="C13" s="173" t="s">
        <v>172</v>
      </c>
      <c r="D13" s="216"/>
      <c r="E13" s="216"/>
      <c r="F13" s="216"/>
      <c r="G13" s="216"/>
      <c r="H13" s="216"/>
      <c r="I13" s="216"/>
      <c r="J13" s="210">
        <f>SUM(D13:I13)</f>
        <v>0</v>
      </c>
      <c r="K13" s="819">
        <f>ROUND(J14/3*J13,2)</f>
        <v>0</v>
      </c>
      <c r="L13" s="216"/>
      <c r="M13" s="216"/>
      <c r="N13" s="216"/>
      <c r="O13" s="216"/>
      <c r="P13" s="216"/>
      <c r="Q13" s="216"/>
      <c r="R13" s="210">
        <f>SUM(L13:Q13)</f>
        <v>0</v>
      </c>
      <c r="S13" s="819">
        <f>ROUND(R14/5*R13,2)</f>
        <v>0</v>
      </c>
      <c r="T13" s="216"/>
      <c r="U13" s="216"/>
      <c r="V13" s="216"/>
      <c r="W13" s="216"/>
      <c r="X13" s="216"/>
      <c r="Y13" s="216"/>
      <c r="Z13" s="209">
        <f>SUM(T13:Y13)</f>
        <v>0</v>
      </c>
      <c r="AA13" s="819">
        <f>ROUND(Z14/6*Z13,2)</f>
        <v>0</v>
      </c>
      <c r="AB13" s="216"/>
      <c r="AC13" s="216"/>
      <c r="AD13" s="216"/>
      <c r="AE13" s="216"/>
      <c r="AF13" s="216"/>
      <c r="AG13" s="216"/>
      <c r="AH13" s="209">
        <f>SUM(AB13:AG13)</f>
        <v>0</v>
      </c>
      <c r="AI13" s="819">
        <f>ROUND(AH14/15*AH13,2)</f>
        <v>0</v>
      </c>
      <c r="AJ13" s="216"/>
      <c r="AK13" s="216"/>
      <c r="AL13" s="216"/>
      <c r="AM13" s="216"/>
      <c r="AN13" s="216"/>
      <c r="AO13" s="216"/>
      <c r="AP13" s="209">
        <f>SUM(AJ13:AO13)</f>
        <v>0</v>
      </c>
      <c r="AQ13" s="819">
        <f>ROUND(AP14/20*AP13,2)</f>
        <v>0</v>
      </c>
      <c r="AR13" s="216"/>
      <c r="AS13" s="216"/>
      <c r="AT13" s="216"/>
      <c r="AU13" s="216"/>
      <c r="AV13" s="216"/>
      <c r="AW13" s="216"/>
      <c r="AX13" s="211">
        <f>SUM(AR13:AW13)</f>
        <v>0</v>
      </c>
      <c r="AY13" s="819">
        <f>ROUND(AX14/25*AX13,2)</f>
        <v>0</v>
      </c>
      <c r="BA13" s="816">
        <f>ROUND(AY13+AQ13+AI13+AA13+S13+K13,1)</f>
        <v>0</v>
      </c>
      <c r="BB13" s="153" t="str">
        <f>IF(J13+R13=0,"×","○")</f>
        <v>×</v>
      </c>
      <c r="BC13" s="212">
        <f>SUM(J13,R13,Z13,AH13,AP13,AX13)</f>
        <v>0</v>
      </c>
    </row>
    <row r="14" spans="1:55" ht="18.75" customHeight="1">
      <c r="B14" s="500"/>
      <c r="C14" s="179" t="s">
        <v>173</v>
      </c>
      <c r="D14" s="175">
        <f t="shared" ref="D14:I14" si="18">D$4*D13</f>
        <v>0</v>
      </c>
      <c r="E14" s="175">
        <f t="shared" si="18"/>
        <v>0</v>
      </c>
      <c r="F14" s="175">
        <f t="shared" si="18"/>
        <v>0</v>
      </c>
      <c r="G14" s="175">
        <f t="shared" si="18"/>
        <v>0</v>
      </c>
      <c r="H14" s="175">
        <f t="shared" si="18"/>
        <v>0</v>
      </c>
      <c r="I14" s="175">
        <f t="shared" si="18"/>
        <v>0</v>
      </c>
      <c r="J14" s="176">
        <f>IFERROR(ROUND(SUM(D14:I14)/J13,3),0)</f>
        <v>0</v>
      </c>
      <c r="K14" s="818"/>
      <c r="L14" s="177">
        <f t="shared" ref="L14:Q14" si="19">L$4*L13</f>
        <v>0</v>
      </c>
      <c r="M14" s="175">
        <f t="shared" si="19"/>
        <v>0</v>
      </c>
      <c r="N14" s="175">
        <f t="shared" si="19"/>
        <v>0</v>
      </c>
      <c r="O14" s="175">
        <f t="shared" si="19"/>
        <v>0</v>
      </c>
      <c r="P14" s="175">
        <f t="shared" si="19"/>
        <v>0</v>
      </c>
      <c r="Q14" s="175">
        <f t="shared" si="19"/>
        <v>0</v>
      </c>
      <c r="R14" s="176">
        <f>IFERROR(ROUND(SUM(L14:Q14)/R13,3),0)</f>
        <v>0</v>
      </c>
      <c r="S14" s="818"/>
      <c r="T14" s="178">
        <f t="shared" ref="T14:Y14" si="20">T$4*T13</f>
        <v>0</v>
      </c>
      <c r="U14" s="175">
        <f t="shared" si="20"/>
        <v>0</v>
      </c>
      <c r="V14" s="175">
        <f t="shared" si="20"/>
        <v>0</v>
      </c>
      <c r="W14" s="175">
        <f t="shared" si="20"/>
        <v>0</v>
      </c>
      <c r="X14" s="175">
        <f t="shared" si="20"/>
        <v>0</v>
      </c>
      <c r="Y14" s="175">
        <f t="shared" si="20"/>
        <v>0</v>
      </c>
      <c r="Z14" s="176">
        <f>IFERROR(ROUND(SUM(T14:Y14)/Z13,3),0)</f>
        <v>0</v>
      </c>
      <c r="AA14" s="818"/>
      <c r="AB14" s="177">
        <f t="shared" ref="AB14:AG14" si="21">AB$4*AB13</f>
        <v>0</v>
      </c>
      <c r="AC14" s="175">
        <f t="shared" si="21"/>
        <v>0</v>
      </c>
      <c r="AD14" s="175">
        <f t="shared" si="21"/>
        <v>0</v>
      </c>
      <c r="AE14" s="175">
        <f t="shared" si="21"/>
        <v>0</v>
      </c>
      <c r="AF14" s="175">
        <f t="shared" si="21"/>
        <v>0</v>
      </c>
      <c r="AG14" s="175">
        <f t="shared" si="21"/>
        <v>0</v>
      </c>
      <c r="AH14" s="176">
        <f>IFERROR(ROUND(SUM(AB14:AG14)/AH13,3),0)</f>
        <v>0</v>
      </c>
      <c r="AI14" s="818"/>
      <c r="AJ14" s="178">
        <f t="shared" ref="AJ14:AO14" si="22">AJ$4*AJ13</f>
        <v>0</v>
      </c>
      <c r="AK14" s="175">
        <f t="shared" si="22"/>
        <v>0</v>
      </c>
      <c r="AL14" s="175">
        <f t="shared" si="22"/>
        <v>0</v>
      </c>
      <c r="AM14" s="175">
        <f t="shared" si="22"/>
        <v>0</v>
      </c>
      <c r="AN14" s="175">
        <f t="shared" si="22"/>
        <v>0</v>
      </c>
      <c r="AO14" s="175">
        <f t="shared" si="22"/>
        <v>0</v>
      </c>
      <c r="AP14" s="176">
        <f>IFERROR(ROUND(SUM(AJ14:AO14)/AP13,3),0)</f>
        <v>0</v>
      </c>
      <c r="AQ14" s="818"/>
      <c r="AR14" s="177">
        <f t="shared" ref="AR14:AW14" si="23">AR$4*AR13</f>
        <v>0</v>
      </c>
      <c r="AS14" s="175">
        <f t="shared" si="23"/>
        <v>0</v>
      </c>
      <c r="AT14" s="175">
        <f t="shared" si="23"/>
        <v>0</v>
      </c>
      <c r="AU14" s="175">
        <f t="shared" si="23"/>
        <v>0</v>
      </c>
      <c r="AV14" s="175">
        <f t="shared" si="23"/>
        <v>0</v>
      </c>
      <c r="AW14" s="175">
        <f t="shared" si="23"/>
        <v>0</v>
      </c>
      <c r="AX14" s="175">
        <f>IFERROR(ROUND(SUM(AR14:AW14)/AX13,3),0)</f>
        <v>0</v>
      </c>
      <c r="AY14" s="818"/>
      <c r="BA14" s="816"/>
      <c r="BB14" s="153"/>
      <c r="BC14" s="213"/>
    </row>
    <row r="15" spans="1:55" ht="18.75" customHeight="1">
      <c r="B15" s="498" t="s">
        <v>177</v>
      </c>
      <c r="C15" s="173" t="s">
        <v>172</v>
      </c>
      <c r="D15" s="216"/>
      <c r="E15" s="216"/>
      <c r="F15" s="216"/>
      <c r="G15" s="216"/>
      <c r="H15" s="216"/>
      <c r="I15" s="216"/>
      <c r="J15" s="209">
        <f>SUM(D15:I15)</f>
        <v>0</v>
      </c>
      <c r="K15" s="819">
        <f>ROUND(J16/3*J15,2)</f>
        <v>0</v>
      </c>
      <c r="L15" s="216"/>
      <c r="M15" s="216"/>
      <c r="N15" s="216"/>
      <c r="O15" s="216"/>
      <c r="P15" s="216"/>
      <c r="Q15" s="216"/>
      <c r="R15" s="210">
        <f>SUM(L15:Q15)</f>
        <v>0</v>
      </c>
      <c r="S15" s="819">
        <f>ROUND(R16/5*R15,2)</f>
        <v>0</v>
      </c>
      <c r="T15" s="216"/>
      <c r="U15" s="216"/>
      <c r="V15" s="216"/>
      <c r="W15" s="216"/>
      <c r="X15" s="216"/>
      <c r="Y15" s="216"/>
      <c r="Z15" s="209">
        <f>SUM(T15:Y15)</f>
        <v>0</v>
      </c>
      <c r="AA15" s="819">
        <f>ROUND(Z16/6*Z15,2)</f>
        <v>0</v>
      </c>
      <c r="AB15" s="216"/>
      <c r="AC15" s="216"/>
      <c r="AD15" s="216"/>
      <c r="AE15" s="216"/>
      <c r="AF15" s="216"/>
      <c r="AG15" s="216"/>
      <c r="AH15" s="209">
        <f>SUM(AB15:AG15)</f>
        <v>0</v>
      </c>
      <c r="AI15" s="819">
        <f>ROUND(AH16/15*AH15,2)</f>
        <v>0</v>
      </c>
      <c r="AJ15" s="216"/>
      <c r="AK15" s="216"/>
      <c r="AL15" s="216"/>
      <c r="AM15" s="216"/>
      <c r="AN15" s="216"/>
      <c r="AO15" s="216"/>
      <c r="AP15" s="209">
        <f>SUM(AJ15:AO15)</f>
        <v>0</v>
      </c>
      <c r="AQ15" s="819">
        <f>ROUND(AP16/20*AP15,2)</f>
        <v>0</v>
      </c>
      <c r="AR15" s="216"/>
      <c r="AS15" s="216"/>
      <c r="AT15" s="216"/>
      <c r="AU15" s="216"/>
      <c r="AV15" s="216"/>
      <c r="AW15" s="216"/>
      <c r="AX15" s="211">
        <f>SUM(AR15:AW15)</f>
        <v>0</v>
      </c>
      <c r="AY15" s="819">
        <f>ROUND(AX16/25*AX15,2)</f>
        <v>0</v>
      </c>
      <c r="BA15" s="816">
        <f>ROUND(AY15+AQ15+AI15+AA15+S15+K15,1)</f>
        <v>0</v>
      </c>
      <c r="BB15" s="153" t="str">
        <f>IF(J15+R15=0,"×","○")</f>
        <v>×</v>
      </c>
      <c r="BC15" s="212">
        <f>SUM(J15,R15,Z15,AH15,AP15,AX15)</f>
        <v>0</v>
      </c>
    </row>
    <row r="16" spans="1:55" ht="18.75" customHeight="1">
      <c r="B16" s="500"/>
      <c r="C16" s="174" t="s">
        <v>173</v>
      </c>
      <c r="D16" s="175">
        <f t="shared" ref="D16:I16" si="24">D$4*D15</f>
        <v>0</v>
      </c>
      <c r="E16" s="175">
        <f t="shared" si="24"/>
        <v>0</v>
      </c>
      <c r="F16" s="175">
        <f t="shared" si="24"/>
        <v>0</v>
      </c>
      <c r="G16" s="175">
        <f t="shared" si="24"/>
        <v>0</v>
      </c>
      <c r="H16" s="175">
        <f t="shared" si="24"/>
        <v>0</v>
      </c>
      <c r="I16" s="175">
        <f t="shared" si="24"/>
        <v>0</v>
      </c>
      <c r="J16" s="176">
        <f>IFERROR(ROUND(SUM(D16:I16)/J15,3),0)</f>
        <v>0</v>
      </c>
      <c r="K16" s="818"/>
      <c r="L16" s="177">
        <f t="shared" ref="L16:Q16" si="25">L$4*L15</f>
        <v>0</v>
      </c>
      <c r="M16" s="175">
        <f t="shared" si="25"/>
        <v>0</v>
      </c>
      <c r="N16" s="175">
        <f t="shared" si="25"/>
        <v>0</v>
      </c>
      <c r="O16" s="175">
        <f t="shared" si="25"/>
        <v>0</v>
      </c>
      <c r="P16" s="175">
        <f t="shared" si="25"/>
        <v>0</v>
      </c>
      <c r="Q16" s="175">
        <f t="shared" si="25"/>
        <v>0</v>
      </c>
      <c r="R16" s="176">
        <f>IFERROR(ROUND(SUM(L16:Q16)/R15,3),0)</f>
        <v>0</v>
      </c>
      <c r="S16" s="818"/>
      <c r="T16" s="178">
        <f t="shared" ref="T16:Y16" si="26">T$4*T15</f>
        <v>0</v>
      </c>
      <c r="U16" s="175">
        <f t="shared" si="26"/>
        <v>0</v>
      </c>
      <c r="V16" s="175">
        <f t="shared" si="26"/>
        <v>0</v>
      </c>
      <c r="W16" s="175">
        <f t="shared" si="26"/>
        <v>0</v>
      </c>
      <c r="X16" s="175">
        <f t="shared" si="26"/>
        <v>0</v>
      </c>
      <c r="Y16" s="175">
        <f t="shared" si="26"/>
        <v>0</v>
      </c>
      <c r="Z16" s="176">
        <f>IFERROR(ROUND(SUM(T16:Y16)/Z15,3),0)</f>
        <v>0</v>
      </c>
      <c r="AA16" s="818"/>
      <c r="AB16" s="177">
        <f t="shared" ref="AB16:AG16" si="27">AB$4*AB15</f>
        <v>0</v>
      </c>
      <c r="AC16" s="175">
        <f t="shared" si="27"/>
        <v>0</v>
      </c>
      <c r="AD16" s="175">
        <f t="shared" si="27"/>
        <v>0</v>
      </c>
      <c r="AE16" s="175">
        <f t="shared" si="27"/>
        <v>0</v>
      </c>
      <c r="AF16" s="175">
        <f t="shared" si="27"/>
        <v>0</v>
      </c>
      <c r="AG16" s="175">
        <f t="shared" si="27"/>
        <v>0</v>
      </c>
      <c r="AH16" s="176">
        <f>IFERROR(ROUND(SUM(AB16:AG16)/AH15,3),0)</f>
        <v>0</v>
      </c>
      <c r="AI16" s="818"/>
      <c r="AJ16" s="178">
        <f t="shared" ref="AJ16:AO16" si="28">AJ$4*AJ15</f>
        <v>0</v>
      </c>
      <c r="AK16" s="175">
        <f t="shared" si="28"/>
        <v>0</v>
      </c>
      <c r="AL16" s="175">
        <f t="shared" si="28"/>
        <v>0</v>
      </c>
      <c r="AM16" s="175">
        <f t="shared" si="28"/>
        <v>0</v>
      </c>
      <c r="AN16" s="175">
        <f t="shared" si="28"/>
        <v>0</v>
      </c>
      <c r="AO16" s="175">
        <f t="shared" si="28"/>
        <v>0</v>
      </c>
      <c r="AP16" s="176">
        <f>IFERROR(ROUND(SUM(AJ16:AO16)/AP15,3),0)</f>
        <v>0</v>
      </c>
      <c r="AQ16" s="818"/>
      <c r="AR16" s="177">
        <f t="shared" ref="AR16:AW16" si="29">AR$4*AR15</f>
        <v>0</v>
      </c>
      <c r="AS16" s="175">
        <f t="shared" si="29"/>
        <v>0</v>
      </c>
      <c r="AT16" s="175">
        <f t="shared" si="29"/>
        <v>0</v>
      </c>
      <c r="AU16" s="175">
        <f t="shared" si="29"/>
        <v>0</v>
      </c>
      <c r="AV16" s="175">
        <f t="shared" si="29"/>
        <v>0</v>
      </c>
      <c r="AW16" s="175">
        <f t="shared" si="29"/>
        <v>0</v>
      </c>
      <c r="AX16" s="175">
        <f>IFERROR(ROUND(SUM(AR16:AW16)/AX15,3),0)</f>
        <v>0</v>
      </c>
      <c r="AY16" s="818"/>
      <c r="BA16" s="816"/>
      <c r="BB16" s="153"/>
      <c r="BC16" s="213"/>
    </row>
    <row r="17" spans="2:55" ht="18.75" customHeight="1">
      <c r="B17" s="498" t="s">
        <v>178</v>
      </c>
      <c r="C17" s="173" t="s">
        <v>172</v>
      </c>
      <c r="D17" s="216"/>
      <c r="E17" s="216"/>
      <c r="F17" s="216"/>
      <c r="G17" s="216"/>
      <c r="H17" s="216"/>
      <c r="I17" s="216"/>
      <c r="J17" s="210">
        <f>SUM(D17:I17)</f>
        <v>0</v>
      </c>
      <c r="K17" s="819">
        <f>ROUND(J18/3*J17,2)</f>
        <v>0</v>
      </c>
      <c r="L17" s="216"/>
      <c r="M17" s="216"/>
      <c r="N17" s="216"/>
      <c r="O17" s="216"/>
      <c r="P17" s="216"/>
      <c r="Q17" s="216"/>
      <c r="R17" s="210">
        <f>SUM(L17:Q17)</f>
        <v>0</v>
      </c>
      <c r="S17" s="819">
        <f>ROUND(R18/5*R17,2)</f>
        <v>0</v>
      </c>
      <c r="T17" s="216"/>
      <c r="U17" s="216"/>
      <c r="V17" s="216"/>
      <c r="W17" s="216"/>
      <c r="X17" s="216"/>
      <c r="Y17" s="216"/>
      <c r="Z17" s="209">
        <f>SUM(T17:Y17)</f>
        <v>0</v>
      </c>
      <c r="AA17" s="819">
        <f>ROUND(Z18/6*Z17,2)</f>
        <v>0</v>
      </c>
      <c r="AB17" s="216"/>
      <c r="AC17" s="216"/>
      <c r="AD17" s="216"/>
      <c r="AE17" s="216"/>
      <c r="AF17" s="216"/>
      <c r="AG17" s="216"/>
      <c r="AH17" s="209">
        <f>SUM(AB17:AG17)</f>
        <v>0</v>
      </c>
      <c r="AI17" s="819">
        <f>ROUND(AH18/15*AH17,2)</f>
        <v>0</v>
      </c>
      <c r="AJ17" s="216"/>
      <c r="AK17" s="216"/>
      <c r="AL17" s="216"/>
      <c r="AM17" s="216"/>
      <c r="AN17" s="216"/>
      <c r="AO17" s="216"/>
      <c r="AP17" s="209">
        <f>SUM(AJ17:AO17)</f>
        <v>0</v>
      </c>
      <c r="AQ17" s="819">
        <f>ROUND(AP18/20*AP17,2)</f>
        <v>0</v>
      </c>
      <c r="AR17" s="216"/>
      <c r="AS17" s="216"/>
      <c r="AT17" s="216"/>
      <c r="AU17" s="216"/>
      <c r="AV17" s="216"/>
      <c r="AW17" s="216"/>
      <c r="AX17" s="211">
        <f>SUM(AR17:AW17)</f>
        <v>0</v>
      </c>
      <c r="AY17" s="819">
        <f>ROUND(AX18/25*AX17,2)</f>
        <v>0</v>
      </c>
      <c r="BA17" s="816">
        <f>ROUND(AY17+AQ17+AI17+AA17+S17+K17,1)</f>
        <v>0</v>
      </c>
      <c r="BB17" s="153" t="str">
        <f>IF(J17+R17=0,"×","○")</f>
        <v>×</v>
      </c>
      <c r="BC17" s="212">
        <f>SUM(J17,R17,Z17,AH17,AP17,AX17)</f>
        <v>0</v>
      </c>
    </row>
    <row r="18" spans="2:55" ht="18.75" customHeight="1">
      <c r="B18" s="500"/>
      <c r="C18" s="179" t="s">
        <v>173</v>
      </c>
      <c r="D18" s="175">
        <f t="shared" ref="D18:I18" si="30">D$4*D17</f>
        <v>0</v>
      </c>
      <c r="E18" s="175">
        <f t="shared" si="30"/>
        <v>0</v>
      </c>
      <c r="F18" s="175">
        <f t="shared" si="30"/>
        <v>0</v>
      </c>
      <c r="G18" s="175">
        <f t="shared" si="30"/>
        <v>0</v>
      </c>
      <c r="H18" s="175">
        <f t="shared" si="30"/>
        <v>0</v>
      </c>
      <c r="I18" s="175">
        <f t="shared" si="30"/>
        <v>0</v>
      </c>
      <c r="J18" s="176">
        <f>IFERROR(ROUND(SUM(D18:I18)/J17,3),0)</f>
        <v>0</v>
      </c>
      <c r="K18" s="818"/>
      <c r="L18" s="177">
        <f t="shared" ref="L18:Q18" si="31">L$4*L17</f>
        <v>0</v>
      </c>
      <c r="M18" s="175">
        <f t="shared" si="31"/>
        <v>0</v>
      </c>
      <c r="N18" s="175">
        <f t="shared" si="31"/>
        <v>0</v>
      </c>
      <c r="O18" s="175">
        <f t="shared" si="31"/>
        <v>0</v>
      </c>
      <c r="P18" s="175">
        <f t="shared" si="31"/>
        <v>0</v>
      </c>
      <c r="Q18" s="175">
        <f t="shared" si="31"/>
        <v>0</v>
      </c>
      <c r="R18" s="176">
        <f>IFERROR(ROUND(SUM(L18:Q18)/R17,3),0)</f>
        <v>0</v>
      </c>
      <c r="S18" s="818"/>
      <c r="T18" s="178">
        <f t="shared" ref="T18:Y18" si="32">T$4*T17</f>
        <v>0</v>
      </c>
      <c r="U18" s="175">
        <f t="shared" si="32"/>
        <v>0</v>
      </c>
      <c r="V18" s="175">
        <f t="shared" si="32"/>
        <v>0</v>
      </c>
      <c r="W18" s="175">
        <f t="shared" si="32"/>
        <v>0</v>
      </c>
      <c r="X18" s="175">
        <f t="shared" si="32"/>
        <v>0</v>
      </c>
      <c r="Y18" s="175">
        <f t="shared" si="32"/>
        <v>0</v>
      </c>
      <c r="Z18" s="176">
        <f>IFERROR(ROUND(SUM(T18:Y18)/Z17,3),0)</f>
        <v>0</v>
      </c>
      <c r="AA18" s="818"/>
      <c r="AB18" s="177">
        <f t="shared" ref="AB18:AG18" si="33">AB$4*AB17</f>
        <v>0</v>
      </c>
      <c r="AC18" s="175">
        <f t="shared" si="33"/>
        <v>0</v>
      </c>
      <c r="AD18" s="175">
        <f t="shared" si="33"/>
        <v>0</v>
      </c>
      <c r="AE18" s="175">
        <f t="shared" si="33"/>
        <v>0</v>
      </c>
      <c r="AF18" s="175">
        <f t="shared" si="33"/>
        <v>0</v>
      </c>
      <c r="AG18" s="175">
        <f t="shared" si="33"/>
        <v>0</v>
      </c>
      <c r="AH18" s="176">
        <f>IFERROR(ROUND(SUM(AB18:AG18)/AH17,3),0)</f>
        <v>0</v>
      </c>
      <c r="AI18" s="818"/>
      <c r="AJ18" s="178">
        <f t="shared" ref="AJ18:AO18" si="34">AJ$4*AJ17</f>
        <v>0</v>
      </c>
      <c r="AK18" s="175">
        <f t="shared" si="34"/>
        <v>0</v>
      </c>
      <c r="AL18" s="175">
        <f t="shared" si="34"/>
        <v>0</v>
      </c>
      <c r="AM18" s="175">
        <f t="shared" si="34"/>
        <v>0</v>
      </c>
      <c r="AN18" s="175">
        <f t="shared" si="34"/>
        <v>0</v>
      </c>
      <c r="AO18" s="175">
        <f t="shared" si="34"/>
        <v>0</v>
      </c>
      <c r="AP18" s="176">
        <f>IFERROR(ROUND(SUM(AJ18:AO18)/AP17,3),0)</f>
        <v>0</v>
      </c>
      <c r="AQ18" s="818"/>
      <c r="AR18" s="177">
        <f t="shared" ref="AR18:AW18" si="35">AR$4*AR17</f>
        <v>0</v>
      </c>
      <c r="AS18" s="175">
        <f t="shared" si="35"/>
        <v>0</v>
      </c>
      <c r="AT18" s="175">
        <f t="shared" si="35"/>
        <v>0</v>
      </c>
      <c r="AU18" s="175">
        <f t="shared" si="35"/>
        <v>0</v>
      </c>
      <c r="AV18" s="175">
        <f t="shared" si="35"/>
        <v>0</v>
      </c>
      <c r="AW18" s="175">
        <f t="shared" si="35"/>
        <v>0</v>
      </c>
      <c r="AX18" s="175">
        <f>IFERROR(ROUND(SUM(AR18:AW18)/AX17,3),0)</f>
        <v>0</v>
      </c>
      <c r="AY18" s="818"/>
      <c r="BA18" s="816"/>
      <c r="BB18" s="153"/>
      <c r="BC18" s="213"/>
    </row>
    <row r="19" spans="2:55" ht="18.75" customHeight="1">
      <c r="B19" s="498" t="s">
        <v>179</v>
      </c>
      <c r="C19" s="173" t="s">
        <v>172</v>
      </c>
      <c r="D19" s="216"/>
      <c r="E19" s="216"/>
      <c r="F19" s="216"/>
      <c r="G19" s="216"/>
      <c r="H19" s="216"/>
      <c r="I19" s="216"/>
      <c r="J19" s="210">
        <f>SUM(D19:I19)</f>
        <v>0</v>
      </c>
      <c r="K19" s="819">
        <f>ROUND(J20/3*J19,2)</f>
        <v>0</v>
      </c>
      <c r="L19" s="216"/>
      <c r="M19" s="216"/>
      <c r="N19" s="216"/>
      <c r="O19" s="216"/>
      <c r="P19" s="216"/>
      <c r="Q19" s="216"/>
      <c r="R19" s="210">
        <f>SUM(L19:Q19)</f>
        <v>0</v>
      </c>
      <c r="S19" s="819">
        <f>ROUND(R20/5*R19,2)</f>
        <v>0</v>
      </c>
      <c r="T19" s="216"/>
      <c r="U19" s="216"/>
      <c r="V19" s="216"/>
      <c r="W19" s="216"/>
      <c r="X19" s="216"/>
      <c r="Y19" s="216"/>
      <c r="Z19" s="209">
        <f>SUM(T19:Y19)</f>
        <v>0</v>
      </c>
      <c r="AA19" s="819">
        <f>ROUND(Z20/6*Z19,2)</f>
        <v>0</v>
      </c>
      <c r="AB19" s="216"/>
      <c r="AC19" s="216"/>
      <c r="AD19" s="216"/>
      <c r="AE19" s="216"/>
      <c r="AF19" s="216"/>
      <c r="AG19" s="216"/>
      <c r="AH19" s="209">
        <f>SUM(AB19:AG19)</f>
        <v>0</v>
      </c>
      <c r="AI19" s="819">
        <f>ROUND(AH20/15*AH19,2)</f>
        <v>0</v>
      </c>
      <c r="AJ19" s="216"/>
      <c r="AK19" s="216"/>
      <c r="AL19" s="216"/>
      <c r="AM19" s="216"/>
      <c r="AN19" s="216"/>
      <c r="AO19" s="216"/>
      <c r="AP19" s="209">
        <f>SUM(AJ19:AO19)</f>
        <v>0</v>
      </c>
      <c r="AQ19" s="819">
        <f>ROUND(AP20/20*AP19,2)</f>
        <v>0</v>
      </c>
      <c r="AR19" s="216"/>
      <c r="AS19" s="216"/>
      <c r="AT19" s="216"/>
      <c r="AU19" s="216"/>
      <c r="AV19" s="216"/>
      <c r="AW19" s="216"/>
      <c r="AX19" s="211">
        <f>SUM(AR19:AW19)</f>
        <v>0</v>
      </c>
      <c r="AY19" s="819">
        <f>ROUND(AX20/25*AX19,2)</f>
        <v>0</v>
      </c>
      <c r="BA19" s="816">
        <f>ROUND(AY19+AQ19+AI19+AA19+S19+K19,1)</f>
        <v>0</v>
      </c>
      <c r="BB19" s="153" t="str">
        <f>IF(J19+R19=0,"×","○")</f>
        <v>×</v>
      </c>
      <c r="BC19" s="212">
        <f>SUM(J19,R19,Z19,AH19,AP19,AX19)</f>
        <v>0</v>
      </c>
    </row>
    <row r="20" spans="2:55" ht="18.75" customHeight="1">
      <c r="B20" s="500"/>
      <c r="C20" s="174" t="s">
        <v>173</v>
      </c>
      <c r="D20" s="175">
        <f t="shared" ref="D20:I20" si="36">D$4*D19</f>
        <v>0</v>
      </c>
      <c r="E20" s="175">
        <f t="shared" si="36"/>
        <v>0</v>
      </c>
      <c r="F20" s="175">
        <f t="shared" si="36"/>
        <v>0</v>
      </c>
      <c r="G20" s="175">
        <f t="shared" si="36"/>
        <v>0</v>
      </c>
      <c r="H20" s="175">
        <f t="shared" si="36"/>
        <v>0</v>
      </c>
      <c r="I20" s="175">
        <f t="shared" si="36"/>
        <v>0</v>
      </c>
      <c r="J20" s="176">
        <f>IFERROR(ROUND(SUM(D20:I20)/J19,3),0)</f>
        <v>0</v>
      </c>
      <c r="K20" s="818"/>
      <c r="L20" s="177">
        <f t="shared" ref="L20:Q20" si="37">L$4*L19</f>
        <v>0</v>
      </c>
      <c r="M20" s="175">
        <f t="shared" si="37"/>
        <v>0</v>
      </c>
      <c r="N20" s="175">
        <f t="shared" si="37"/>
        <v>0</v>
      </c>
      <c r="O20" s="175">
        <f t="shared" si="37"/>
        <v>0</v>
      </c>
      <c r="P20" s="175">
        <f t="shared" si="37"/>
        <v>0</v>
      </c>
      <c r="Q20" s="175">
        <f t="shared" si="37"/>
        <v>0</v>
      </c>
      <c r="R20" s="176">
        <f>IFERROR(ROUND(SUM(L20:Q20)/R19,3),0)</f>
        <v>0</v>
      </c>
      <c r="S20" s="818"/>
      <c r="T20" s="178">
        <f t="shared" ref="T20:Y20" si="38">T$4*T19</f>
        <v>0</v>
      </c>
      <c r="U20" s="175">
        <f t="shared" si="38"/>
        <v>0</v>
      </c>
      <c r="V20" s="175">
        <f t="shared" si="38"/>
        <v>0</v>
      </c>
      <c r="W20" s="175">
        <f t="shared" si="38"/>
        <v>0</v>
      </c>
      <c r="X20" s="175">
        <f t="shared" si="38"/>
        <v>0</v>
      </c>
      <c r="Y20" s="175">
        <f t="shared" si="38"/>
        <v>0</v>
      </c>
      <c r="Z20" s="176">
        <f>IFERROR(ROUND(SUM(T20:Y20)/Z19,3),0)</f>
        <v>0</v>
      </c>
      <c r="AA20" s="818"/>
      <c r="AB20" s="177">
        <f t="shared" ref="AB20:AG20" si="39">AB$4*AB19</f>
        <v>0</v>
      </c>
      <c r="AC20" s="175">
        <f t="shared" si="39"/>
        <v>0</v>
      </c>
      <c r="AD20" s="175">
        <f t="shared" si="39"/>
        <v>0</v>
      </c>
      <c r="AE20" s="175">
        <f t="shared" si="39"/>
        <v>0</v>
      </c>
      <c r="AF20" s="175">
        <f t="shared" si="39"/>
        <v>0</v>
      </c>
      <c r="AG20" s="175">
        <f t="shared" si="39"/>
        <v>0</v>
      </c>
      <c r="AH20" s="176">
        <f>IFERROR(ROUND(SUM(AB20:AG20)/AH19,3),0)</f>
        <v>0</v>
      </c>
      <c r="AI20" s="818"/>
      <c r="AJ20" s="178">
        <f t="shared" ref="AJ20:AO20" si="40">AJ$4*AJ19</f>
        <v>0</v>
      </c>
      <c r="AK20" s="175">
        <f t="shared" si="40"/>
        <v>0</v>
      </c>
      <c r="AL20" s="175">
        <f t="shared" si="40"/>
        <v>0</v>
      </c>
      <c r="AM20" s="175">
        <f t="shared" si="40"/>
        <v>0</v>
      </c>
      <c r="AN20" s="175">
        <f t="shared" si="40"/>
        <v>0</v>
      </c>
      <c r="AO20" s="175">
        <f t="shared" si="40"/>
        <v>0</v>
      </c>
      <c r="AP20" s="176">
        <f>IFERROR(ROUND(SUM(AJ20:AO20)/AP19,3),0)</f>
        <v>0</v>
      </c>
      <c r="AQ20" s="818"/>
      <c r="AR20" s="177">
        <f t="shared" ref="AR20:AW20" si="41">AR$4*AR19</f>
        <v>0</v>
      </c>
      <c r="AS20" s="175">
        <f t="shared" si="41"/>
        <v>0</v>
      </c>
      <c r="AT20" s="175">
        <f t="shared" si="41"/>
        <v>0</v>
      </c>
      <c r="AU20" s="175">
        <f t="shared" si="41"/>
        <v>0</v>
      </c>
      <c r="AV20" s="175">
        <f t="shared" si="41"/>
        <v>0</v>
      </c>
      <c r="AW20" s="175">
        <f t="shared" si="41"/>
        <v>0</v>
      </c>
      <c r="AX20" s="175">
        <f>IFERROR(ROUND(SUM(AR20:AW20)/AX19,3),0)</f>
        <v>0</v>
      </c>
      <c r="AY20" s="818"/>
      <c r="BA20" s="816"/>
      <c r="BB20" s="153"/>
      <c r="BC20" s="213"/>
    </row>
    <row r="21" spans="2:55" ht="18.75" customHeight="1">
      <c r="B21" s="498" t="s">
        <v>180</v>
      </c>
      <c r="C21" s="173" t="s">
        <v>172</v>
      </c>
      <c r="D21" s="216"/>
      <c r="E21" s="216"/>
      <c r="F21" s="216"/>
      <c r="G21" s="216"/>
      <c r="H21" s="216"/>
      <c r="I21" s="216"/>
      <c r="J21" s="210">
        <f>SUM(D21:I21)</f>
        <v>0</v>
      </c>
      <c r="K21" s="819">
        <f>ROUND(J22/3*J21,2)</f>
        <v>0</v>
      </c>
      <c r="L21" s="216"/>
      <c r="M21" s="216"/>
      <c r="N21" s="216"/>
      <c r="O21" s="216"/>
      <c r="P21" s="216"/>
      <c r="Q21" s="216"/>
      <c r="R21" s="210">
        <f>SUM(L21:Q21)</f>
        <v>0</v>
      </c>
      <c r="S21" s="819">
        <f>ROUND(R22/5*R21,2)</f>
        <v>0</v>
      </c>
      <c r="T21" s="216"/>
      <c r="U21" s="216"/>
      <c r="V21" s="216"/>
      <c r="W21" s="216"/>
      <c r="X21" s="216"/>
      <c r="Y21" s="216"/>
      <c r="Z21" s="209">
        <f>SUM(T21:Y21)</f>
        <v>0</v>
      </c>
      <c r="AA21" s="819">
        <f>ROUND(Z22/6*Z21,2)</f>
        <v>0</v>
      </c>
      <c r="AB21" s="216"/>
      <c r="AC21" s="216"/>
      <c r="AD21" s="216"/>
      <c r="AE21" s="216"/>
      <c r="AF21" s="216"/>
      <c r="AG21" s="216"/>
      <c r="AH21" s="209">
        <f>SUM(AB21:AG21)</f>
        <v>0</v>
      </c>
      <c r="AI21" s="819">
        <f>ROUND(AH22/15*AH21,2)</f>
        <v>0</v>
      </c>
      <c r="AJ21" s="216"/>
      <c r="AK21" s="216"/>
      <c r="AL21" s="216"/>
      <c r="AM21" s="216"/>
      <c r="AN21" s="216"/>
      <c r="AO21" s="216"/>
      <c r="AP21" s="209">
        <f>SUM(AJ21:AO21)</f>
        <v>0</v>
      </c>
      <c r="AQ21" s="819">
        <f>ROUND(AP22/20*AP21,2)</f>
        <v>0</v>
      </c>
      <c r="AR21" s="216"/>
      <c r="AS21" s="216"/>
      <c r="AT21" s="216"/>
      <c r="AU21" s="216"/>
      <c r="AV21" s="216"/>
      <c r="AW21" s="216"/>
      <c r="AX21" s="211">
        <f>SUM(AR21:AW21)</f>
        <v>0</v>
      </c>
      <c r="AY21" s="819">
        <f>ROUND(AX22/25*AX21,2)</f>
        <v>0</v>
      </c>
      <c r="BA21" s="816">
        <f>ROUND(AY21+AQ21+AI21+AA21+S21+K21,1)</f>
        <v>0</v>
      </c>
      <c r="BB21" s="153" t="str">
        <f>IF(J21+R21=0,"×","○")</f>
        <v>×</v>
      </c>
      <c r="BC21" s="212">
        <f>SUM(J21,R21,Z21,AH21,AP21,AX21)</f>
        <v>0</v>
      </c>
    </row>
    <row r="22" spans="2:55" ht="18.75" customHeight="1">
      <c r="B22" s="500"/>
      <c r="C22" s="179" t="s">
        <v>173</v>
      </c>
      <c r="D22" s="175">
        <f t="shared" ref="D22:I22" si="42">D$4*D21</f>
        <v>0</v>
      </c>
      <c r="E22" s="175">
        <f t="shared" si="42"/>
        <v>0</v>
      </c>
      <c r="F22" s="175">
        <f t="shared" si="42"/>
        <v>0</v>
      </c>
      <c r="G22" s="175">
        <f t="shared" si="42"/>
        <v>0</v>
      </c>
      <c r="H22" s="175">
        <f t="shared" si="42"/>
        <v>0</v>
      </c>
      <c r="I22" s="175">
        <f t="shared" si="42"/>
        <v>0</v>
      </c>
      <c r="J22" s="176">
        <f>IFERROR(ROUND(SUM(D22:I22)/J21,3),0)</f>
        <v>0</v>
      </c>
      <c r="K22" s="818"/>
      <c r="L22" s="177">
        <f t="shared" ref="L22:Q22" si="43">L$4*L21</f>
        <v>0</v>
      </c>
      <c r="M22" s="175">
        <f t="shared" si="43"/>
        <v>0</v>
      </c>
      <c r="N22" s="175">
        <f t="shared" si="43"/>
        <v>0</v>
      </c>
      <c r="O22" s="175">
        <f t="shared" si="43"/>
        <v>0</v>
      </c>
      <c r="P22" s="175">
        <f t="shared" si="43"/>
        <v>0</v>
      </c>
      <c r="Q22" s="175">
        <f t="shared" si="43"/>
        <v>0</v>
      </c>
      <c r="R22" s="176">
        <f>IFERROR(ROUND(SUM(L22:Q22)/R21,3),0)</f>
        <v>0</v>
      </c>
      <c r="S22" s="818"/>
      <c r="T22" s="178">
        <f t="shared" ref="T22:Y22" si="44">T$4*T21</f>
        <v>0</v>
      </c>
      <c r="U22" s="175">
        <f t="shared" si="44"/>
        <v>0</v>
      </c>
      <c r="V22" s="175">
        <f t="shared" si="44"/>
        <v>0</v>
      </c>
      <c r="W22" s="175">
        <f t="shared" si="44"/>
        <v>0</v>
      </c>
      <c r="X22" s="175">
        <f t="shared" si="44"/>
        <v>0</v>
      </c>
      <c r="Y22" s="175">
        <f t="shared" si="44"/>
        <v>0</v>
      </c>
      <c r="Z22" s="176">
        <f>IFERROR(ROUND(SUM(T22:Y22)/Z21,3),0)</f>
        <v>0</v>
      </c>
      <c r="AA22" s="818"/>
      <c r="AB22" s="177">
        <f t="shared" ref="AB22:AG22" si="45">AB$4*AB21</f>
        <v>0</v>
      </c>
      <c r="AC22" s="175">
        <f t="shared" si="45"/>
        <v>0</v>
      </c>
      <c r="AD22" s="175">
        <f t="shared" si="45"/>
        <v>0</v>
      </c>
      <c r="AE22" s="175">
        <f t="shared" si="45"/>
        <v>0</v>
      </c>
      <c r="AF22" s="175">
        <f t="shared" si="45"/>
        <v>0</v>
      </c>
      <c r="AG22" s="175">
        <f t="shared" si="45"/>
        <v>0</v>
      </c>
      <c r="AH22" s="176">
        <f>IFERROR(ROUND(SUM(AB22:AG22)/AH21,3),0)</f>
        <v>0</v>
      </c>
      <c r="AI22" s="818"/>
      <c r="AJ22" s="178">
        <f t="shared" ref="AJ22:AO22" si="46">AJ$4*AJ21</f>
        <v>0</v>
      </c>
      <c r="AK22" s="175">
        <f t="shared" si="46"/>
        <v>0</v>
      </c>
      <c r="AL22" s="175">
        <f t="shared" si="46"/>
        <v>0</v>
      </c>
      <c r="AM22" s="175">
        <f t="shared" si="46"/>
        <v>0</v>
      </c>
      <c r="AN22" s="175">
        <f t="shared" si="46"/>
        <v>0</v>
      </c>
      <c r="AO22" s="175">
        <f t="shared" si="46"/>
        <v>0</v>
      </c>
      <c r="AP22" s="176">
        <f>IFERROR(ROUND(SUM(AJ22:AO22)/AP21,3),0)</f>
        <v>0</v>
      </c>
      <c r="AQ22" s="818"/>
      <c r="AR22" s="177">
        <f t="shared" ref="AR22:AW22" si="47">AR$4*AR21</f>
        <v>0</v>
      </c>
      <c r="AS22" s="175">
        <f t="shared" si="47"/>
        <v>0</v>
      </c>
      <c r="AT22" s="175">
        <f t="shared" si="47"/>
        <v>0</v>
      </c>
      <c r="AU22" s="175">
        <f t="shared" si="47"/>
        <v>0</v>
      </c>
      <c r="AV22" s="175">
        <f t="shared" si="47"/>
        <v>0</v>
      </c>
      <c r="AW22" s="175">
        <f t="shared" si="47"/>
        <v>0</v>
      </c>
      <c r="AX22" s="175">
        <f>IFERROR(ROUND(SUM(AR22:AW22)/AX21,3),0)</f>
        <v>0</v>
      </c>
      <c r="AY22" s="818"/>
      <c r="BA22" s="816"/>
      <c r="BB22" s="153"/>
      <c r="BC22" s="213"/>
    </row>
    <row r="23" spans="2:55" ht="18.75" customHeight="1">
      <c r="B23" s="498" t="s">
        <v>181</v>
      </c>
      <c r="C23" s="173" t="s">
        <v>172</v>
      </c>
      <c r="D23" s="216"/>
      <c r="E23" s="216"/>
      <c r="F23" s="216"/>
      <c r="G23" s="216"/>
      <c r="H23" s="216"/>
      <c r="I23" s="216"/>
      <c r="J23" s="210">
        <f>SUM(D23:I23)</f>
        <v>0</v>
      </c>
      <c r="K23" s="819">
        <f>ROUND(J24/3*J23,2)</f>
        <v>0</v>
      </c>
      <c r="L23" s="216"/>
      <c r="M23" s="216"/>
      <c r="N23" s="216"/>
      <c r="O23" s="216"/>
      <c r="P23" s="216"/>
      <c r="Q23" s="216"/>
      <c r="R23" s="210">
        <f>SUM(L23:Q23)</f>
        <v>0</v>
      </c>
      <c r="S23" s="819">
        <f>ROUND(R24/5*R23,2)</f>
        <v>0</v>
      </c>
      <c r="T23" s="216"/>
      <c r="U23" s="216"/>
      <c r="V23" s="216"/>
      <c r="W23" s="216"/>
      <c r="X23" s="216"/>
      <c r="Y23" s="216"/>
      <c r="Z23" s="209">
        <f>SUM(T23:Y23)</f>
        <v>0</v>
      </c>
      <c r="AA23" s="819">
        <f>ROUND(Z24/6*Z23,2)</f>
        <v>0</v>
      </c>
      <c r="AB23" s="216"/>
      <c r="AC23" s="216"/>
      <c r="AD23" s="216"/>
      <c r="AE23" s="216"/>
      <c r="AF23" s="216"/>
      <c r="AG23" s="216"/>
      <c r="AH23" s="209">
        <f>SUM(AB23:AG23)</f>
        <v>0</v>
      </c>
      <c r="AI23" s="819">
        <f>ROUND(AH24/15*AH23,2)</f>
        <v>0</v>
      </c>
      <c r="AJ23" s="216"/>
      <c r="AK23" s="216"/>
      <c r="AL23" s="216"/>
      <c r="AM23" s="216"/>
      <c r="AN23" s="216"/>
      <c r="AO23" s="216"/>
      <c r="AP23" s="209">
        <f>SUM(AJ23:AO23)</f>
        <v>0</v>
      </c>
      <c r="AQ23" s="819">
        <f>ROUND(AP24/20*AP23,2)</f>
        <v>0</v>
      </c>
      <c r="AR23" s="216"/>
      <c r="AS23" s="216"/>
      <c r="AT23" s="216"/>
      <c r="AU23" s="216"/>
      <c r="AV23" s="216"/>
      <c r="AW23" s="216"/>
      <c r="AX23" s="211">
        <f>SUM(AR23:AW23)</f>
        <v>0</v>
      </c>
      <c r="AY23" s="819">
        <f>ROUND(AX24/25*AX23,2)</f>
        <v>0</v>
      </c>
      <c r="BA23" s="816">
        <f>ROUND(AY23+AQ23+AI23+AA23+S23+K23,1)</f>
        <v>0</v>
      </c>
      <c r="BB23" s="153" t="str">
        <f>IF(J23+R23=0,"×","○")</f>
        <v>×</v>
      </c>
      <c r="BC23" s="212">
        <f>SUM(J23,R23,Z23,AH23,AP23,AX23)</f>
        <v>0</v>
      </c>
    </row>
    <row r="24" spans="2:55" ht="18.75" customHeight="1">
      <c r="B24" s="500"/>
      <c r="C24" s="179" t="s">
        <v>173</v>
      </c>
      <c r="D24" s="175">
        <f t="shared" ref="D24:I24" si="48">D$4*D23</f>
        <v>0</v>
      </c>
      <c r="E24" s="175">
        <f t="shared" si="48"/>
        <v>0</v>
      </c>
      <c r="F24" s="175">
        <f t="shared" si="48"/>
        <v>0</v>
      </c>
      <c r="G24" s="175">
        <f t="shared" si="48"/>
        <v>0</v>
      </c>
      <c r="H24" s="175">
        <f>H$4*H23</f>
        <v>0</v>
      </c>
      <c r="I24" s="175">
        <f t="shared" si="48"/>
        <v>0</v>
      </c>
      <c r="J24" s="176">
        <f>IFERROR(ROUND(SUM(D24:I24)/J23,3),0)</f>
        <v>0</v>
      </c>
      <c r="K24" s="818"/>
      <c r="L24" s="177">
        <f t="shared" ref="L24:Q24" si="49">L$4*L23</f>
        <v>0</v>
      </c>
      <c r="M24" s="175">
        <f t="shared" si="49"/>
        <v>0</v>
      </c>
      <c r="N24" s="175">
        <f t="shared" si="49"/>
        <v>0</v>
      </c>
      <c r="O24" s="175">
        <f t="shared" si="49"/>
        <v>0</v>
      </c>
      <c r="P24" s="175">
        <f t="shared" si="49"/>
        <v>0</v>
      </c>
      <c r="Q24" s="175">
        <f t="shared" si="49"/>
        <v>0</v>
      </c>
      <c r="R24" s="176">
        <f>IFERROR(ROUND(SUM(L24:Q24)/R23,3),0)</f>
        <v>0</v>
      </c>
      <c r="S24" s="818"/>
      <c r="T24" s="178">
        <f t="shared" ref="T24:Y24" si="50">T$4*T23</f>
        <v>0</v>
      </c>
      <c r="U24" s="175">
        <f t="shared" si="50"/>
        <v>0</v>
      </c>
      <c r="V24" s="175">
        <f t="shared" si="50"/>
        <v>0</v>
      </c>
      <c r="W24" s="175">
        <f t="shared" si="50"/>
        <v>0</v>
      </c>
      <c r="X24" s="175">
        <f t="shared" si="50"/>
        <v>0</v>
      </c>
      <c r="Y24" s="175">
        <f t="shared" si="50"/>
        <v>0</v>
      </c>
      <c r="Z24" s="176">
        <f>IFERROR(ROUND(SUM(T24:Y24)/Z23,3),0)</f>
        <v>0</v>
      </c>
      <c r="AA24" s="818"/>
      <c r="AB24" s="177">
        <f t="shared" ref="AB24:AG24" si="51">AB$4*AB23</f>
        <v>0</v>
      </c>
      <c r="AC24" s="175">
        <f t="shared" si="51"/>
        <v>0</v>
      </c>
      <c r="AD24" s="175">
        <f t="shared" si="51"/>
        <v>0</v>
      </c>
      <c r="AE24" s="175">
        <f t="shared" si="51"/>
        <v>0</v>
      </c>
      <c r="AF24" s="175">
        <f t="shared" si="51"/>
        <v>0</v>
      </c>
      <c r="AG24" s="175">
        <f t="shared" si="51"/>
        <v>0</v>
      </c>
      <c r="AH24" s="176">
        <f>IFERROR(ROUND(SUM(AB24:AG24)/AH23,3),0)</f>
        <v>0</v>
      </c>
      <c r="AI24" s="818"/>
      <c r="AJ24" s="178">
        <f t="shared" ref="AJ24:AO24" si="52">AJ$4*AJ23</f>
        <v>0</v>
      </c>
      <c r="AK24" s="175">
        <f t="shared" si="52"/>
        <v>0</v>
      </c>
      <c r="AL24" s="175">
        <f t="shared" si="52"/>
        <v>0</v>
      </c>
      <c r="AM24" s="175">
        <f t="shared" si="52"/>
        <v>0</v>
      </c>
      <c r="AN24" s="175">
        <f t="shared" si="52"/>
        <v>0</v>
      </c>
      <c r="AO24" s="175">
        <f t="shared" si="52"/>
        <v>0</v>
      </c>
      <c r="AP24" s="176">
        <f>IFERROR(ROUND(SUM(AJ24:AO24)/AP23,3),0)</f>
        <v>0</v>
      </c>
      <c r="AQ24" s="818"/>
      <c r="AR24" s="177">
        <f t="shared" ref="AR24:AW24" si="53">AR$4*AR23</f>
        <v>0</v>
      </c>
      <c r="AS24" s="175">
        <f t="shared" si="53"/>
        <v>0</v>
      </c>
      <c r="AT24" s="175">
        <f t="shared" si="53"/>
        <v>0</v>
      </c>
      <c r="AU24" s="175">
        <f t="shared" si="53"/>
        <v>0</v>
      </c>
      <c r="AV24" s="175">
        <f t="shared" si="53"/>
        <v>0</v>
      </c>
      <c r="AW24" s="175">
        <f t="shared" si="53"/>
        <v>0</v>
      </c>
      <c r="AX24" s="175">
        <f>IFERROR(ROUND(SUM(AR24:AW24)/AX23,3),0)</f>
        <v>0</v>
      </c>
      <c r="AY24" s="818"/>
      <c r="BA24" s="816"/>
      <c r="BB24" s="153"/>
      <c r="BC24" s="213"/>
    </row>
    <row r="25" spans="2:55" ht="18.75" customHeight="1">
      <c r="B25" s="498" t="s">
        <v>182</v>
      </c>
      <c r="C25" s="173" t="s">
        <v>172</v>
      </c>
      <c r="D25" s="216"/>
      <c r="E25" s="216"/>
      <c r="F25" s="216"/>
      <c r="G25" s="216"/>
      <c r="H25" s="216"/>
      <c r="I25" s="216"/>
      <c r="J25" s="210">
        <f>SUM(D25:I25)</f>
        <v>0</v>
      </c>
      <c r="K25" s="819">
        <f>ROUND(J26/3*J25,2)</f>
        <v>0</v>
      </c>
      <c r="L25" s="216"/>
      <c r="M25" s="216"/>
      <c r="N25" s="216"/>
      <c r="O25" s="216"/>
      <c r="P25" s="216"/>
      <c r="Q25" s="216"/>
      <c r="R25" s="210">
        <f>SUM(L25:Q25)</f>
        <v>0</v>
      </c>
      <c r="S25" s="819">
        <f>ROUND(R26/5*R25,2)</f>
        <v>0</v>
      </c>
      <c r="T25" s="216"/>
      <c r="U25" s="216"/>
      <c r="V25" s="216"/>
      <c r="W25" s="216"/>
      <c r="X25" s="216"/>
      <c r="Y25" s="216"/>
      <c r="Z25" s="209">
        <f>SUM(T25:Y25)</f>
        <v>0</v>
      </c>
      <c r="AA25" s="819">
        <f>ROUND(Z26/6*Z25,2)</f>
        <v>0</v>
      </c>
      <c r="AB25" s="216"/>
      <c r="AC25" s="216"/>
      <c r="AD25" s="216"/>
      <c r="AE25" s="216"/>
      <c r="AF25" s="216"/>
      <c r="AG25" s="216"/>
      <c r="AH25" s="209">
        <f>SUM(AB25:AG25)</f>
        <v>0</v>
      </c>
      <c r="AI25" s="819">
        <f>ROUND(AH26/15*AH25,2)</f>
        <v>0</v>
      </c>
      <c r="AJ25" s="216"/>
      <c r="AK25" s="216"/>
      <c r="AL25" s="216"/>
      <c r="AM25" s="216"/>
      <c r="AN25" s="216"/>
      <c r="AO25" s="216"/>
      <c r="AP25" s="209">
        <f>SUM(AJ25:AO25)</f>
        <v>0</v>
      </c>
      <c r="AQ25" s="819">
        <f>ROUND(AP26/20*AP25,2)</f>
        <v>0</v>
      </c>
      <c r="AR25" s="216"/>
      <c r="AS25" s="216"/>
      <c r="AT25" s="216"/>
      <c r="AU25" s="216"/>
      <c r="AV25" s="216"/>
      <c r="AW25" s="216"/>
      <c r="AX25" s="211">
        <f>SUM(AR25:AW25)</f>
        <v>0</v>
      </c>
      <c r="AY25" s="819">
        <f>ROUND(AX26/25*AX25,2)</f>
        <v>0</v>
      </c>
      <c r="BA25" s="816">
        <f>ROUND(AY25+AQ25+AI25+AA25+S25+K25,1)</f>
        <v>0</v>
      </c>
      <c r="BB25" s="153" t="str">
        <f>IF(J25+R25=0,"×","○")</f>
        <v>×</v>
      </c>
      <c r="BC25" s="212">
        <f>SUM(J25,R25,Z25,AH25,AP25,AX25)</f>
        <v>0</v>
      </c>
    </row>
    <row r="26" spans="2:55" ht="18.75" customHeight="1">
      <c r="B26" s="500"/>
      <c r="C26" s="179" t="s">
        <v>173</v>
      </c>
      <c r="D26" s="175">
        <f t="shared" ref="D26:I26" si="54">D$4*D25</f>
        <v>0</v>
      </c>
      <c r="E26" s="175">
        <f t="shared" si="54"/>
        <v>0</v>
      </c>
      <c r="F26" s="175">
        <f t="shared" si="54"/>
        <v>0</v>
      </c>
      <c r="G26" s="175">
        <f t="shared" si="54"/>
        <v>0</v>
      </c>
      <c r="H26" s="175">
        <f t="shared" si="54"/>
        <v>0</v>
      </c>
      <c r="I26" s="175">
        <f t="shared" si="54"/>
        <v>0</v>
      </c>
      <c r="J26" s="176">
        <f>IFERROR(ROUND(SUM(D26:I26)/J25,3),0)</f>
        <v>0</v>
      </c>
      <c r="K26" s="818"/>
      <c r="L26" s="177">
        <f t="shared" ref="L26:Q26" si="55">L$4*L25</f>
        <v>0</v>
      </c>
      <c r="M26" s="175">
        <f t="shared" si="55"/>
        <v>0</v>
      </c>
      <c r="N26" s="175">
        <f t="shared" si="55"/>
        <v>0</v>
      </c>
      <c r="O26" s="175">
        <f t="shared" si="55"/>
        <v>0</v>
      </c>
      <c r="P26" s="175">
        <f t="shared" si="55"/>
        <v>0</v>
      </c>
      <c r="Q26" s="175">
        <f t="shared" si="55"/>
        <v>0</v>
      </c>
      <c r="R26" s="176">
        <f>IFERROR(ROUND(SUM(L26:Q26)/R25,3),0)</f>
        <v>0</v>
      </c>
      <c r="S26" s="818"/>
      <c r="T26" s="178">
        <f t="shared" ref="T26:Y26" si="56">T$4*T25</f>
        <v>0</v>
      </c>
      <c r="U26" s="175">
        <f t="shared" si="56"/>
        <v>0</v>
      </c>
      <c r="V26" s="175">
        <f t="shared" si="56"/>
        <v>0</v>
      </c>
      <c r="W26" s="175">
        <f t="shared" si="56"/>
        <v>0</v>
      </c>
      <c r="X26" s="175">
        <f t="shared" si="56"/>
        <v>0</v>
      </c>
      <c r="Y26" s="175">
        <f t="shared" si="56"/>
        <v>0</v>
      </c>
      <c r="Z26" s="176">
        <f>IFERROR(ROUND(SUM(T26:Y26)/Z25,3),0)</f>
        <v>0</v>
      </c>
      <c r="AA26" s="818"/>
      <c r="AB26" s="177">
        <f t="shared" ref="AB26:AG26" si="57">AB$4*AB25</f>
        <v>0</v>
      </c>
      <c r="AC26" s="175">
        <f t="shared" si="57"/>
        <v>0</v>
      </c>
      <c r="AD26" s="175">
        <f t="shared" si="57"/>
        <v>0</v>
      </c>
      <c r="AE26" s="175">
        <f t="shared" si="57"/>
        <v>0</v>
      </c>
      <c r="AF26" s="175">
        <f t="shared" si="57"/>
        <v>0</v>
      </c>
      <c r="AG26" s="175">
        <f t="shared" si="57"/>
        <v>0</v>
      </c>
      <c r="AH26" s="176">
        <f>IFERROR(ROUND(SUM(AB26:AG26)/AH25,3),0)</f>
        <v>0</v>
      </c>
      <c r="AI26" s="818"/>
      <c r="AJ26" s="178">
        <f t="shared" ref="AJ26:AO26" si="58">AJ$4*AJ25</f>
        <v>0</v>
      </c>
      <c r="AK26" s="175">
        <f t="shared" si="58"/>
        <v>0</v>
      </c>
      <c r="AL26" s="175">
        <f t="shared" si="58"/>
        <v>0</v>
      </c>
      <c r="AM26" s="175">
        <f t="shared" si="58"/>
        <v>0</v>
      </c>
      <c r="AN26" s="175">
        <f t="shared" si="58"/>
        <v>0</v>
      </c>
      <c r="AO26" s="175">
        <f t="shared" si="58"/>
        <v>0</v>
      </c>
      <c r="AP26" s="176">
        <f>IFERROR(ROUND(SUM(AJ26:AO26)/AP25,3),0)</f>
        <v>0</v>
      </c>
      <c r="AQ26" s="818"/>
      <c r="AR26" s="177">
        <f t="shared" ref="AR26:AW26" si="59">AR$4*AR25</f>
        <v>0</v>
      </c>
      <c r="AS26" s="175">
        <f t="shared" si="59"/>
        <v>0</v>
      </c>
      <c r="AT26" s="175">
        <f t="shared" si="59"/>
        <v>0</v>
      </c>
      <c r="AU26" s="175">
        <f t="shared" si="59"/>
        <v>0</v>
      </c>
      <c r="AV26" s="175">
        <f t="shared" si="59"/>
        <v>0</v>
      </c>
      <c r="AW26" s="175">
        <f t="shared" si="59"/>
        <v>0</v>
      </c>
      <c r="AX26" s="175">
        <f>IFERROR(ROUND(SUM(AR26:AW26)/AX25,3),0)</f>
        <v>0</v>
      </c>
      <c r="AY26" s="818"/>
      <c r="BA26" s="816"/>
      <c r="BB26" s="153"/>
      <c r="BC26" s="213"/>
    </row>
    <row r="27" spans="2:55" ht="18.75" customHeight="1">
      <c r="B27" s="498" t="s">
        <v>16</v>
      </c>
      <c r="C27" s="173" t="s">
        <v>172</v>
      </c>
      <c r="D27" s="216"/>
      <c r="E27" s="216"/>
      <c r="F27" s="216"/>
      <c r="G27" s="216"/>
      <c r="H27" s="216"/>
      <c r="I27" s="216"/>
      <c r="J27" s="210">
        <f>SUM(D27:I27)</f>
        <v>0</v>
      </c>
      <c r="K27" s="819">
        <f>ROUND(J28/3*J27,2)</f>
        <v>0</v>
      </c>
      <c r="L27" s="216"/>
      <c r="M27" s="216"/>
      <c r="N27" s="216"/>
      <c r="O27" s="216"/>
      <c r="P27" s="216"/>
      <c r="Q27" s="216"/>
      <c r="R27" s="210">
        <f>SUM(L27:Q27)</f>
        <v>0</v>
      </c>
      <c r="S27" s="819">
        <f>ROUND(R28/5*R27,2)</f>
        <v>0</v>
      </c>
      <c r="T27" s="216"/>
      <c r="U27" s="216"/>
      <c r="V27" s="216"/>
      <c r="W27" s="216"/>
      <c r="X27" s="216"/>
      <c r="Y27" s="216"/>
      <c r="Z27" s="209">
        <f>SUM(T27:Y27)</f>
        <v>0</v>
      </c>
      <c r="AA27" s="819">
        <f>ROUND(Z28/6*Z27,2)</f>
        <v>0</v>
      </c>
      <c r="AB27" s="216"/>
      <c r="AC27" s="216"/>
      <c r="AD27" s="216"/>
      <c r="AE27" s="216"/>
      <c r="AF27" s="216"/>
      <c r="AG27" s="216"/>
      <c r="AH27" s="209">
        <f>SUM(AB27:AG27)</f>
        <v>0</v>
      </c>
      <c r="AI27" s="819">
        <f>ROUND(AH28/15*AH27,2)</f>
        <v>0</v>
      </c>
      <c r="AJ27" s="216"/>
      <c r="AK27" s="216"/>
      <c r="AL27" s="216"/>
      <c r="AM27" s="216"/>
      <c r="AN27" s="216"/>
      <c r="AO27" s="216"/>
      <c r="AP27" s="209">
        <f>SUM(AJ27:AO27)</f>
        <v>0</v>
      </c>
      <c r="AQ27" s="819">
        <f>ROUND(AP28/20*AP27,2)</f>
        <v>0</v>
      </c>
      <c r="AR27" s="216"/>
      <c r="AS27" s="216"/>
      <c r="AT27" s="216"/>
      <c r="AU27" s="216"/>
      <c r="AV27" s="216"/>
      <c r="AW27" s="216"/>
      <c r="AX27" s="211">
        <f>SUM(AR27:AW27)</f>
        <v>0</v>
      </c>
      <c r="AY27" s="819">
        <f>ROUND(AX28/25*AX27,2)</f>
        <v>0</v>
      </c>
      <c r="BA27" s="816">
        <f>ROUND(AY27+AQ27+AI27+AA27+S27+K27,1)</f>
        <v>0</v>
      </c>
      <c r="BB27" s="153" t="str">
        <f>IF(J27+R27=0,"×","○")</f>
        <v>×</v>
      </c>
      <c r="BC27" s="212">
        <f>SUM(J27,R27,Z27,AH27,AP27,AX27)</f>
        <v>0</v>
      </c>
    </row>
    <row r="28" spans="2:55" ht="18.75" customHeight="1">
      <c r="B28" s="500"/>
      <c r="C28" s="179" t="s">
        <v>173</v>
      </c>
      <c r="D28" s="175">
        <f t="shared" ref="D28:I28" si="60">D$4*D27</f>
        <v>0</v>
      </c>
      <c r="E28" s="175">
        <f t="shared" si="60"/>
        <v>0</v>
      </c>
      <c r="F28" s="175">
        <f t="shared" si="60"/>
        <v>0</v>
      </c>
      <c r="G28" s="175">
        <f t="shared" si="60"/>
        <v>0</v>
      </c>
      <c r="H28" s="175">
        <f t="shared" si="60"/>
        <v>0</v>
      </c>
      <c r="I28" s="175">
        <f t="shared" si="60"/>
        <v>0</v>
      </c>
      <c r="J28" s="176">
        <f>IFERROR(ROUND(SUM(D28:I28)/J27,3),0)</f>
        <v>0</v>
      </c>
      <c r="K28" s="818"/>
      <c r="L28" s="177">
        <f t="shared" ref="L28:Q28" si="61">L$4*L27</f>
        <v>0</v>
      </c>
      <c r="M28" s="175">
        <f t="shared" si="61"/>
        <v>0</v>
      </c>
      <c r="N28" s="175">
        <f t="shared" si="61"/>
        <v>0</v>
      </c>
      <c r="O28" s="175">
        <f t="shared" si="61"/>
        <v>0</v>
      </c>
      <c r="P28" s="175">
        <f t="shared" si="61"/>
        <v>0</v>
      </c>
      <c r="Q28" s="175">
        <f t="shared" si="61"/>
        <v>0</v>
      </c>
      <c r="R28" s="176">
        <f>IFERROR(ROUND(SUM(L28:Q28)/R27,3),0)</f>
        <v>0</v>
      </c>
      <c r="S28" s="818"/>
      <c r="T28" s="178">
        <f t="shared" ref="T28:Y28" si="62">T$4*T27</f>
        <v>0</v>
      </c>
      <c r="U28" s="175">
        <f t="shared" si="62"/>
        <v>0</v>
      </c>
      <c r="V28" s="175">
        <f t="shared" si="62"/>
        <v>0</v>
      </c>
      <c r="W28" s="175">
        <f t="shared" si="62"/>
        <v>0</v>
      </c>
      <c r="X28" s="175">
        <f t="shared" si="62"/>
        <v>0</v>
      </c>
      <c r="Y28" s="175">
        <f t="shared" si="62"/>
        <v>0</v>
      </c>
      <c r="Z28" s="176">
        <f>IFERROR(ROUND(SUM(T28:Y28)/Z27,3),0)</f>
        <v>0</v>
      </c>
      <c r="AA28" s="818"/>
      <c r="AB28" s="177">
        <f t="shared" ref="AB28:AG28" si="63">AB$4*AB27</f>
        <v>0</v>
      </c>
      <c r="AC28" s="175">
        <f t="shared" si="63"/>
        <v>0</v>
      </c>
      <c r="AD28" s="175">
        <f t="shared" si="63"/>
        <v>0</v>
      </c>
      <c r="AE28" s="175">
        <f t="shared" si="63"/>
        <v>0</v>
      </c>
      <c r="AF28" s="175">
        <f t="shared" si="63"/>
        <v>0</v>
      </c>
      <c r="AG28" s="175">
        <f t="shared" si="63"/>
        <v>0</v>
      </c>
      <c r="AH28" s="176">
        <f>IFERROR(ROUND(SUM(AB28:AG28)/AH27,3),0)</f>
        <v>0</v>
      </c>
      <c r="AI28" s="818"/>
      <c r="AJ28" s="178">
        <f t="shared" ref="AJ28:AO28" si="64">AJ$4*AJ27</f>
        <v>0</v>
      </c>
      <c r="AK28" s="175">
        <f t="shared" si="64"/>
        <v>0</v>
      </c>
      <c r="AL28" s="175">
        <f t="shared" si="64"/>
        <v>0</v>
      </c>
      <c r="AM28" s="175">
        <f t="shared" si="64"/>
        <v>0</v>
      </c>
      <c r="AN28" s="175">
        <f t="shared" si="64"/>
        <v>0</v>
      </c>
      <c r="AO28" s="175">
        <f t="shared" si="64"/>
        <v>0</v>
      </c>
      <c r="AP28" s="176">
        <f>IFERROR(ROUND(SUM(AJ28:AO28)/AP27,3),0)</f>
        <v>0</v>
      </c>
      <c r="AQ28" s="818"/>
      <c r="AR28" s="177">
        <f t="shared" ref="AR28:AW28" si="65">AR$4*AR27</f>
        <v>0</v>
      </c>
      <c r="AS28" s="175">
        <f t="shared" si="65"/>
        <v>0</v>
      </c>
      <c r="AT28" s="175">
        <f t="shared" si="65"/>
        <v>0</v>
      </c>
      <c r="AU28" s="175">
        <f t="shared" si="65"/>
        <v>0</v>
      </c>
      <c r="AV28" s="175">
        <f t="shared" si="65"/>
        <v>0</v>
      </c>
      <c r="AW28" s="175">
        <f t="shared" si="65"/>
        <v>0</v>
      </c>
      <c r="AX28" s="175">
        <f>IFERROR(ROUND(SUM(AR28:AW28)/AX27,3),0)</f>
        <v>0</v>
      </c>
      <c r="AY28" s="818"/>
      <c r="BA28" s="816"/>
      <c r="BB28" s="153"/>
      <c r="BC28" s="213"/>
    </row>
    <row r="29" spans="2:55" ht="18.75" customHeight="1">
      <c r="B29" s="498" t="s">
        <v>183</v>
      </c>
      <c r="C29" s="217" t="s">
        <v>172</v>
      </c>
      <c r="D29" s="216"/>
      <c r="E29" s="216"/>
      <c r="F29" s="216"/>
      <c r="G29" s="216"/>
      <c r="H29" s="216"/>
      <c r="I29" s="216"/>
      <c r="J29" s="210">
        <f>SUM(D29:I29)</f>
        <v>0</v>
      </c>
      <c r="K29" s="819">
        <f>ROUND(J30/3*J29,2)</f>
        <v>0</v>
      </c>
      <c r="L29" s="216"/>
      <c r="M29" s="216"/>
      <c r="N29" s="216"/>
      <c r="O29" s="216"/>
      <c r="P29" s="216"/>
      <c r="Q29" s="216"/>
      <c r="R29" s="210">
        <f>SUM(L29:Q29)</f>
        <v>0</v>
      </c>
      <c r="S29" s="819">
        <f>ROUND(R30/5*R29,2)</f>
        <v>0</v>
      </c>
      <c r="T29" s="216"/>
      <c r="U29" s="216"/>
      <c r="V29" s="216"/>
      <c r="W29" s="216"/>
      <c r="X29" s="216"/>
      <c r="Y29" s="216"/>
      <c r="Z29" s="209">
        <f>SUM(T29:Y29)</f>
        <v>0</v>
      </c>
      <c r="AA29" s="819">
        <f>ROUND(Z30/6*Z29,2)</f>
        <v>0</v>
      </c>
      <c r="AB29" s="216"/>
      <c r="AC29" s="216"/>
      <c r="AD29" s="216"/>
      <c r="AE29" s="216"/>
      <c r="AF29" s="216"/>
      <c r="AG29" s="216"/>
      <c r="AH29" s="209">
        <f>SUM(AB29:AG29)</f>
        <v>0</v>
      </c>
      <c r="AI29" s="819">
        <f>ROUND(AH30/15*AH29,2)</f>
        <v>0</v>
      </c>
      <c r="AJ29" s="216"/>
      <c r="AK29" s="216"/>
      <c r="AL29" s="216"/>
      <c r="AM29" s="216"/>
      <c r="AN29" s="216"/>
      <c r="AO29" s="216"/>
      <c r="AP29" s="209">
        <f>SUM(AJ29:AO29)</f>
        <v>0</v>
      </c>
      <c r="AQ29" s="819">
        <f>ROUND(AP30/20*AP29,2)</f>
        <v>0</v>
      </c>
      <c r="AR29" s="216"/>
      <c r="AS29" s="216"/>
      <c r="AT29" s="216"/>
      <c r="AU29" s="216"/>
      <c r="AV29" s="216"/>
      <c r="AW29" s="216"/>
      <c r="AX29" s="211">
        <f>SUM(AR29:AW29)</f>
        <v>0</v>
      </c>
      <c r="AY29" s="819">
        <f>ROUND(AX30/25*AX29,2)</f>
        <v>0</v>
      </c>
      <c r="BA29" s="816">
        <f>ROUND(AY29+AQ29+AI29+AA29+S29+K29,1)</f>
        <v>0</v>
      </c>
      <c r="BB29" s="153" t="str">
        <f>IF(J29+R29=0,"×","○")</f>
        <v>×</v>
      </c>
      <c r="BC29" s="212">
        <f>SUM(J29,R29,Z29,AH29,AP29,AX29)</f>
        <v>0</v>
      </c>
    </row>
    <row r="30" spans="2:55" ht="18.75" customHeight="1" thickBot="1">
      <c r="B30" s="841"/>
      <c r="C30" s="180" t="s">
        <v>173</v>
      </c>
      <c r="D30" s="181">
        <f t="shared" ref="D30:I30" si="66">D$4*D29</f>
        <v>0</v>
      </c>
      <c r="E30" s="181">
        <f t="shared" si="66"/>
        <v>0</v>
      </c>
      <c r="F30" s="181">
        <f t="shared" si="66"/>
        <v>0</v>
      </c>
      <c r="G30" s="181">
        <f t="shared" si="66"/>
        <v>0</v>
      </c>
      <c r="H30" s="181">
        <f t="shared" si="66"/>
        <v>0</v>
      </c>
      <c r="I30" s="181">
        <f t="shared" si="66"/>
        <v>0</v>
      </c>
      <c r="J30" s="182">
        <f>IFERROR(ROUND(SUM(D30:I30)/J29,3),0)</f>
        <v>0</v>
      </c>
      <c r="K30" s="822"/>
      <c r="L30" s="183">
        <f t="shared" ref="L30:Q30" si="67">L$4*L29</f>
        <v>0</v>
      </c>
      <c r="M30" s="181">
        <f t="shared" si="67"/>
        <v>0</v>
      </c>
      <c r="N30" s="181">
        <f t="shared" si="67"/>
        <v>0</v>
      </c>
      <c r="O30" s="181">
        <f t="shared" si="67"/>
        <v>0</v>
      </c>
      <c r="P30" s="181">
        <f t="shared" si="67"/>
        <v>0</v>
      </c>
      <c r="Q30" s="181">
        <f t="shared" si="67"/>
        <v>0</v>
      </c>
      <c r="R30" s="182">
        <f>IFERROR(ROUND(SUM(L30:Q30)/R29,3),0)</f>
        <v>0</v>
      </c>
      <c r="S30" s="822"/>
      <c r="T30" s="184">
        <f t="shared" ref="T30:Y30" si="68">T$4*T29</f>
        <v>0</v>
      </c>
      <c r="U30" s="181">
        <f t="shared" si="68"/>
        <v>0</v>
      </c>
      <c r="V30" s="181">
        <f t="shared" si="68"/>
        <v>0</v>
      </c>
      <c r="W30" s="181">
        <f t="shared" si="68"/>
        <v>0</v>
      </c>
      <c r="X30" s="181">
        <f t="shared" si="68"/>
        <v>0</v>
      </c>
      <c r="Y30" s="181">
        <f t="shared" si="68"/>
        <v>0</v>
      </c>
      <c r="Z30" s="182">
        <f>IFERROR(ROUND(SUM(T30:Y30)/Z29,3),0)</f>
        <v>0</v>
      </c>
      <c r="AA30" s="822"/>
      <c r="AB30" s="183">
        <f t="shared" ref="AB30:AG30" si="69">AB$4*AB29</f>
        <v>0</v>
      </c>
      <c r="AC30" s="181">
        <f t="shared" si="69"/>
        <v>0</v>
      </c>
      <c r="AD30" s="181">
        <f t="shared" si="69"/>
        <v>0</v>
      </c>
      <c r="AE30" s="181">
        <f t="shared" si="69"/>
        <v>0</v>
      </c>
      <c r="AF30" s="181">
        <f t="shared" si="69"/>
        <v>0</v>
      </c>
      <c r="AG30" s="181">
        <f t="shared" si="69"/>
        <v>0</v>
      </c>
      <c r="AH30" s="182">
        <f>IFERROR(ROUND(SUM(AB30:AG30)/AH29,3),0)</f>
        <v>0</v>
      </c>
      <c r="AI30" s="822"/>
      <c r="AJ30" s="184">
        <f t="shared" ref="AJ30:AO30" si="70">AJ$4*AJ29</f>
        <v>0</v>
      </c>
      <c r="AK30" s="181">
        <f t="shared" si="70"/>
        <v>0</v>
      </c>
      <c r="AL30" s="181">
        <f t="shared" si="70"/>
        <v>0</v>
      </c>
      <c r="AM30" s="181">
        <f t="shared" si="70"/>
        <v>0</v>
      </c>
      <c r="AN30" s="181">
        <f t="shared" si="70"/>
        <v>0</v>
      </c>
      <c r="AO30" s="181">
        <f t="shared" si="70"/>
        <v>0</v>
      </c>
      <c r="AP30" s="182">
        <f>IFERROR(ROUND(SUM(AJ30:AO30)/AP29,3),0)</f>
        <v>0</v>
      </c>
      <c r="AQ30" s="822"/>
      <c r="AR30" s="183">
        <f t="shared" ref="AR30:AW30" si="71">AR$4*AR29</f>
        <v>0</v>
      </c>
      <c r="AS30" s="181">
        <f t="shared" si="71"/>
        <v>0</v>
      </c>
      <c r="AT30" s="181">
        <f t="shared" si="71"/>
        <v>0</v>
      </c>
      <c r="AU30" s="181">
        <f t="shared" si="71"/>
        <v>0</v>
      </c>
      <c r="AV30" s="181">
        <f t="shared" si="71"/>
        <v>0</v>
      </c>
      <c r="AW30" s="181">
        <f t="shared" si="71"/>
        <v>0</v>
      </c>
      <c r="AX30" s="188">
        <f>IFERROR(ROUND(SUM(AR30:AW30)/AX29,3),0)</f>
        <v>0</v>
      </c>
      <c r="AY30" s="818"/>
      <c r="BA30" s="816"/>
    </row>
    <row r="31" spans="2:55" ht="20.25" customHeight="1">
      <c r="B31" s="838" t="s">
        <v>184</v>
      </c>
      <c r="C31" s="173" t="s">
        <v>172</v>
      </c>
      <c r="D31" s="186">
        <f t="shared" ref="D31:I31" si="72">ROUND(SUM(D7,D9,D11,D13,D15,D17,D19,D21,D23,D25,D27,D29)/12,0)</f>
        <v>0</v>
      </c>
      <c r="E31" s="185">
        <f t="shared" si="72"/>
        <v>0</v>
      </c>
      <c r="F31" s="185">
        <f t="shared" si="72"/>
        <v>0</v>
      </c>
      <c r="G31" s="185">
        <f t="shared" si="72"/>
        <v>0</v>
      </c>
      <c r="H31" s="185">
        <f t="shared" si="72"/>
        <v>0</v>
      </c>
      <c r="I31" s="185">
        <f t="shared" si="72"/>
        <v>0</v>
      </c>
      <c r="J31" s="185">
        <f>SUM(D31:I31)</f>
        <v>0</v>
      </c>
      <c r="K31" s="817">
        <f>ROUND(J32/3*J31,2)</f>
        <v>0</v>
      </c>
      <c r="L31" s="186">
        <f t="shared" ref="L31:Q31" si="73">ROUND(SUM(L7,L9,L11,L13,L15,L17,L19,L21,L23,L25,L27,L29)/12,0)</f>
        <v>0</v>
      </c>
      <c r="M31" s="185">
        <f t="shared" si="73"/>
        <v>0</v>
      </c>
      <c r="N31" s="185">
        <f t="shared" si="73"/>
        <v>0</v>
      </c>
      <c r="O31" s="185">
        <f t="shared" si="73"/>
        <v>0</v>
      </c>
      <c r="P31" s="185">
        <f t="shared" si="73"/>
        <v>0</v>
      </c>
      <c r="Q31" s="185">
        <f t="shared" si="73"/>
        <v>0</v>
      </c>
      <c r="R31" s="185">
        <f>SUM(L31:Q31)</f>
        <v>0</v>
      </c>
      <c r="S31" s="817">
        <f>ROUND(R32/5*R31,2)</f>
        <v>0</v>
      </c>
      <c r="T31" s="186">
        <f t="shared" ref="T31:Y31" si="74">ROUND(SUM(T7,T9,T11,T13,T15,T17,T19,T21,T23,T25,T27,T29)/12,0)</f>
        <v>0</v>
      </c>
      <c r="U31" s="185">
        <f t="shared" si="74"/>
        <v>0</v>
      </c>
      <c r="V31" s="185">
        <f t="shared" si="74"/>
        <v>0</v>
      </c>
      <c r="W31" s="185">
        <f t="shared" si="74"/>
        <v>0</v>
      </c>
      <c r="X31" s="185">
        <f t="shared" si="74"/>
        <v>0</v>
      </c>
      <c r="Y31" s="185">
        <f t="shared" si="74"/>
        <v>0</v>
      </c>
      <c r="Z31" s="185">
        <f>SUM(T31:Y31)</f>
        <v>0</v>
      </c>
      <c r="AA31" s="817">
        <f>ROUND(Z32/6*Z31,2)</f>
        <v>0</v>
      </c>
      <c r="AB31" s="186">
        <f t="shared" ref="AB31:AG31" si="75">ROUND(SUM(AB7,AB9,AB11,AB13,AB15,AB17,AB19,AB21,AB23,AB25,AB27,AB29)/12,0)</f>
        <v>0</v>
      </c>
      <c r="AC31" s="185">
        <f t="shared" si="75"/>
        <v>0</v>
      </c>
      <c r="AD31" s="185">
        <f t="shared" si="75"/>
        <v>0</v>
      </c>
      <c r="AE31" s="185">
        <f t="shared" si="75"/>
        <v>0</v>
      </c>
      <c r="AF31" s="185">
        <f t="shared" si="75"/>
        <v>0</v>
      </c>
      <c r="AG31" s="185">
        <f t="shared" si="75"/>
        <v>0</v>
      </c>
      <c r="AH31" s="185">
        <f>SUM(AB31:AG31)</f>
        <v>0</v>
      </c>
      <c r="AI31" s="817">
        <f>ROUND(AH32/15*AH31,2)</f>
        <v>0</v>
      </c>
      <c r="AJ31" s="186">
        <f t="shared" ref="AJ31:AO31" si="76">ROUND(SUM(AJ7,AJ9,AJ11,AJ13,AJ15,AJ17,AJ19,AJ21,AJ23,AJ25,AJ27,AJ29)/12,0)</f>
        <v>0</v>
      </c>
      <c r="AK31" s="185">
        <f t="shared" si="76"/>
        <v>0</v>
      </c>
      <c r="AL31" s="185">
        <f t="shared" si="76"/>
        <v>0</v>
      </c>
      <c r="AM31" s="185">
        <f t="shared" si="76"/>
        <v>0</v>
      </c>
      <c r="AN31" s="185">
        <f t="shared" si="76"/>
        <v>0</v>
      </c>
      <c r="AO31" s="185">
        <f t="shared" si="76"/>
        <v>0</v>
      </c>
      <c r="AP31" s="185">
        <f>SUM(AJ31:AO31)</f>
        <v>0</v>
      </c>
      <c r="AQ31" s="817">
        <f>ROUND(AP32/20*AP31,2)</f>
        <v>0</v>
      </c>
      <c r="AR31" s="186">
        <f t="shared" ref="AR31:AW31" si="77">ROUND(SUM(AR7,AR9,AR11,AR13,AR15,AR17,AR19,AR21,AR23,AR25,AR27,AR29)/12,0)</f>
        <v>0</v>
      </c>
      <c r="AS31" s="185">
        <f t="shared" si="77"/>
        <v>0</v>
      </c>
      <c r="AT31" s="185">
        <f t="shared" si="77"/>
        <v>0</v>
      </c>
      <c r="AU31" s="185">
        <f t="shared" si="77"/>
        <v>0</v>
      </c>
      <c r="AV31" s="185">
        <f t="shared" si="77"/>
        <v>0</v>
      </c>
      <c r="AW31" s="185">
        <f t="shared" si="77"/>
        <v>0</v>
      </c>
      <c r="AX31" s="185">
        <f>SUM(AR31:AW31)</f>
        <v>0</v>
      </c>
      <c r="AY31" s="819">
        <f>ROUND(AX32/25*AX31,2)</f>
        <v>0</v>
      </c>
      <c r="BA31" s="816">
        <f>ROUND(AY31+AQ31+AI31+AA31+S31+K31,1)</f>
        <v>0</v>
      </c>
      <c r="BB31" s="153" t="str">
        <f>IF(J31+R31=0,"×","○")</f>
        <v>×</v>
      </c>
      <c r="BC31" s="212">
        <f>SUM(J31,R31,Z31,AH31,AP31,AX31)</f>
        <v>0</v>
      </c>
    </row>
    <row r="32" spans="2:55" ht="20.25" customHeight="1" thickBot="1">
      <c r="B32" s="839"/>
      <c r="C32" s="187" t="s">
        <v>173</v>
      </c>
      <c r="D32" s="190">
        <f t="shared" ref="D32:I32" si="78">D$4*D31</f>
        <v>0</v>
      </c>
      <c r="E32" s="188">
        <f t="shared" si="78"/>
        <v>0</v>
      </c>
      <c r="F32" s="188">
        <f t="shared" si="78"/>
        <v>0</v>
      </c>
      <c r="G32" s="188">
        <f t="shared" si="78"/>
        <v>0</v>
      </c>
      <c r="H32" s="188">
        <f t="shared" si="78"/>
        <v>0</v>
      </c>
      <c r="I32" s="188">
        <f t="shared" si="78"/>
        <v>0</v>
      </c>
      <c r="J32" s="189">
        <f>IFERROR(ROUND(SUM(D32:I32)/J31,3),0)</f>
        <v>0</v>
      </c>
      <c r="K32" s="818"/>
      <c r="L32" s="190">
        <f t="shared" ref="L32:Q32" si="79">L$4*L31</f>
        <v>0</v>
      </c>
      <c r="M32" s="188">
        <f t="shared" si="79"/>
        <v>0</v>
      </c>
      <c r="N32" s="188">
        <f t="shared" si="79"/>
        <v>0</v>
      </c>
      <c r="O32" s="188">
        <f t="shared" si="79"/>
        <v>0</v>
      </c>
      <c r="P32" s="188">
        <f t="shared" si="79"/>
        <v>0</v>
      </c>
      <c r="Q32" s="188">
        <f t="shared" si="79"/>
        <v>0</v>
      </c>
      <c r="R32" s="189">
        <f>IFERROR(ROUND(SUM(L32:Q32)/R31,3),0)</f>
        <v>0</v>
      </c>
      <c r="S32" s="818"/>
      <c r="T32" s="190">
        <f t="shared" ref="T32:Y32" si="80">T$4*T31</f>
        <v>0</v>
      </c>
      <c r="U32" s="188">
        <f t="shared" si="80"/>
        <v>0</v>
      </c>
      <c r="V32" s="188">
        <f t="shared" si="80"/>
        <v>0</v>
      </c>
      <c r="W32" s="188">
        <f t="shared" si="80"/>
        <v>0</v>
      </c>
      <c r="X32" s="188">
        <f t="shared" si="80"/>
        <v>0</v>
      </c>
      <c r="Y32" s="188">
        <f t="shared" si="80"/>
        <v>0</v>
      </c>
      <c r="Z32" s="189">
        <f>IFERROR(ROUND(SUM(T32:Y32)/Z31,3),0)</f>
        <v>0</v>
      </c>
      <c r="AA32" s="818"/>
      <c r="AB32" s="190">
        <f t="shared" ref="AB32:AG32" si="81">AB$4*AB31</f>
        <v>0</v>
      </c>
      <c r="AC32" s="188">
        <f t="shared" si="81"/>
        <v>0</v>
      </c>
      <c r="AD32" s="188">
        <f t="shared" si="81"/>
        <v>0</v>
      </c>
      <c r="AE32" s="188">
        <f t="shared" si="81"/>
        <v>0</v>
      </c>
      <c r="AF32" s="188">
        <f t="shared" si="81"/>
        <v>0</v>
      </c>
      <c r="AG32" s="188">
        <f t="shared" si="81"/>
        <v>0</v>
      </c>
      <c r="AH32" s="189">
        <f>IFERROR(ROUND(SUM(AB32:AG32)/AH31,3),0)</f>
        <v>0</v>
      </c>
      <c r="AI32" s="818"/>
      <c r="AJ32" s="190">
        <f t="shared" ref="AJ32:AO32" si="82">AJ$4*AJ31</f>
        <v>0</v>
      </c>
      <c r="AK32" s="188">
        <f t="shared" si="82"/>
        <v>0</v>
      </c>
      <c r="AL32" s="188">
        <f t="shared" si="82"/>
        <v>0</v>
      </c>
      <c r="AM32" s="188">
        <f t="shared" si="82"/>
        <v>0</v>
      </c>
      <c r="AN32" s="188">
        <f t="shared" si="82"/>
        <v>0</v>
      </c>
      <c r="AO32" s="188">
        <f t="shared" si="82"/>
        <v>0</v>
      </c>
      <c r="AP32" s="189">
        <f>IFERROR(ROUND(SUM(AJ32:AO32)/AP31,3),0)</f>
        <v>0</v>
      </c>
      <c r="AQ32" s="818"/>
      <c r="AR32" s="190">
        <f t="shared" ref="AR32:AW32" si="83">AR$4*AR31</f>
        <v>0</v>
      </c>
      <c r="AS32" s="188">
        <f t="shared" si="83"/>
        <v>0</v>
      </c>
      <c r="AT32" s="188">
        <f t="shared" si="83"/>
        <v>0</v>
      </c>
      <c r="AU32" s="188">
        <f t="shared" si="83"/>
        <v>0</v>
      </c>
      <c r="AV32" s="188">
        <f t="shared" si="83"/>
        <v>0</v>
      </c>
      <c r="AW32" s="188">
        <f t="shared" si="83"/>
        <v>0</v>
      </c>
      <c r="AX32" s="189">
        <f>IFERROR(ROUND(SUM(AR32:AW32)/AX31,3),0)</f>
        <v>0</v>
      </c>
      <c r="AY32" s="818"/>
      <c r="BA32" s="816"/>
    </row>
    <row r="33" spans="2:50" ht="20.25" customHeight="1">
      <c r="B33" s="840"/>
      <c r="C33" s="840"/>
      <c r="J33" s="191"/>
      <c r="K33" s="191"/>
      <c r="R33" s="191"/>
      <c r="S33" s="191"/>
      <c r="Z33" s="191"/>
      <c r="AA33" s="191"/>
      <c r="AH33" s="191"/>
      <c r="AI33" s="191"/>
      <c r="AP33" s="191"/>
      <c r="AQ33" s="191"/>
      <c r="AX33" s="191"/>
    </row>
  </sheetData>
  <sheetProtection algorithmName="SHA-512" hashValue="v4tiwmaOQstAbKdD0jDJaZ6PE5l1iLimQ0iEuOIjASZp4L8tYJR+85J6gTSn/HJ+WCK2YhtxibacTYTKc67raQ==" saltValue="0WIGeAH8Ooej0JUwSX9Alg==" spinCount="100000" sheet="1" objects="1" scenarios="1"/>
  <mergeCells count="116">
    <mergeCell ref="B31:B32"/>
    <mergeCell ref="B33:C33"/>
    <mergeCell ref="B29:B30"/>
    <mergeCell ref="K29:K30"/>
    <mergeCell ref="S29:S30"/>
    <mergeCell ref="AA29:AA30"/>
    <mergeCell ref="B23:B24"/>
    <mergeCell ref="K23:K24"/>
    <mergeCell ref="S23:S24"/>
    <mergeCell ref="AA23:AA24"/>
    <mergeCell ref="AQ23:AQ24"/>
    <mergeCell ref="B21:B22"/>
    <mergeCell ref="AY27:AY28"/>
    <mergeCell ref="BA27:BA28"/>
    <mergeCell ref="AY23:AY24"/>
    <mergeCell ref="BA23:BA24"/>
    <mergeCell ref="B25:B26"/>
    <mergeCell ref="K25:K26"/>
    <mergeCell ref="S25:S26"/>
    <mergeCell ref="AA25:AA26"/>
    <mergeCell ref="AI25:AI26"/>
    <mergeCell ref="AQ25:AQ26"/>
    <mergeCell ref="BA25:BA26"/>
    <mergeCell ref="B27:B28"/>
    <mergeCell ref="K27:K28"/>
    <mergeCell ref="S27:S28"/>
    <mergeCell ref="AA27:AA28"/>
    <mergeCell ref="AI27:AI28"/>
    <mergeCell ref="AQ27:AQ28"/>
    <mergeCell ref="B19:B20"/>
    <mergeCell ref="K19:K20"/>
    <mergeCell ref="S19:S20"/>
    <mergeCell ref="AA19:AA20"/>
    <mergeCell ref="AI19:AI20"/>
    <mergeCell ref="AQ19:AQ20"/>
    <mergeCell ref="AY19:AY20"/>
    <mergeCell ref="BA19:BA20"/>
    <mergeCell ref="B17:B18"/>
    <mergeCell ref="AY17:AY18"/>
    <mergeCell ref="K17:K18"/>
    <mergeCell ref="S17:S18"/>
    <mergeCell ref="AA17:AA18"/>
    <mergeCell ref="AI17:AI18"/>
    <mergeCell ref="B11:B12"/>
    <mergeCell ref="K11:K12"/>
    <mergeCell ref="S11:S12"/>
    <mergeCell ref="AA11:AA12"/>
    <mergeCell ref="AI11:AI12"/>
    <mergeCell ref="AQ11:AQ12"/>
    <mergeCell ref="AY11:AY12"/>
    <mergeCell ref="BA11:BA12"/>
    <mergeCell ref="BA15:BA16"/>
    <mergeCell ref="B13:B14"/>
    <mergeCell ref="K13:K14"/>
    <mergeCell ref="S13:S14"/>
    <mergeCell ref="AA13:AA14"/>
    <mergeCell ref="AI13:AI14"/>
    <mergeCell ref="AQ13:AQ14"/>
    <mergeCell ref="AY13:AY14"/>
    <mergeCell ref="BA13:BA14"/>
    <mergeCell ref="B15:B16"/>
    <mergeCell ref="K15:K16"/>
    <mergeCell ref="S15:S16"/>
    <mergeCell ref="AA15:AA16"/>
    <mergeCell ref="AI15:AI16"/>
    <mergeCell ref="AQ15:AQ16"/>
    <mergeCell ref="AY15:AY16"/>
    <mergeCell ref="B7:B8"/>
    <mergeCell ref="K7:K8"/>
    <mergeCell ref="S7:S8"/>
    <mergeCell ref="AA7:AA8"/>
    <mergeCell ref="AI7:AI8"/>
    <mergeCell ref="AQ7:AQ8"/>
    <mergeCell ref="AY7:AY8"/>
    <mergeCell ref="BA7:BA8"/>
    <mergeCell ref="B9:B10"/>
    <mergeCell ref="K9:K10"/>
    <mergeCell ref="S9:S10"/>
    <mergeCell ref="AA9:AA10"/>
    <mergeCell ref="AI9:AI10"/>
    <mergeCell ref="AQ9:AQ10"/>
    <mergeCell ref="AY9:AY10"/>
    <mergeCell ref="BA9:BA10"/>
    <mergeCell ref="A1:D2"/>
    <mergeCell ref="B5:C6"/>
    <mergeCell ref="D5:K5"/>
    <mergeCell ref="L5:S5"/>
    <mergeCell ref="T5:Z5"/>
    <mergeCell ref="AB5:AI5"/>
    <mergeCell ref="AJ5:AQ5"/>
    <mergeCell ref="AR5:AY5"/>
    <mergeCell ref="BB5:BB6"/>
    <mergeCell ref="BA31:BA32"/>
    <mergeCell ref="K31:K32"/>
    <mergeCell ref="S31:S32"/>
    <mergeCell ref="AA31:AA32"/>
    <mergeCell ref="AI31:AI32"/>
    <mergeCell ref="AQ31:AQ32"/>
    <mergeCell ref="AY31:AY32"/>
    <mergeCell ref="F1:N1"/>
    <mergeCell ref="BC5:BC6"/>
    <mergeCell ref="AQ17:AQ18"/>
    <mergeCell ref="BA17:BA18"/>
    <mergeCell ref="K21:K22"/>
    <mergeCell ref="S21:S22"/>
    <mergeCell ref="AA21:AA22"/>
    <mergeCell ref="AI21:AI22"/>
    <mergeCell ref="AQ21:AQ22"/>
    <mergeCell ref="AY21:AY22"/>
    <mergeCell ref="BA21:BA22"/>
    <mergeCell ref="AY25:AY26"/>
    <mergeCell ref="BA29:BA30"/>
    <mergeCell ref="AI29:AI30"/>
    <mergeCell ref="AQ29:AQ30"/>
    <mergeCell ref="AY29:AY30"/>
    <mergeCell ref="AI23:AI24"/>
  </mergeCells>
  <phoneticPr fontId="2"/>
  <pageMargins left="0.7" right="0.7" top="0.75" bottom="0.75" header="0.3" footer="0.3"/>
  <pageSetup paperSize="9" scale="22"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V80"/>
  <sheetViews>
    <sheetView view="pageBreakPreview" topLeftCell="A56" zoomScale="60" zoomScaleNormal="80" zoomScalePageLayoutView="70" workbookViewId="0">
      <selection activeCell="R72" sqref="R72"/>
    </sheetView>
  </sheetViews>
  <sheetFormatPr defaultRowHeight="13.5"/>
  <cols>
    <col min="1" max="1" width="4.5" style="1" customWidth="1"/>
    <col min="2" max="2" width="17.25" style="1" customWidth="1"/>
    <col min="3" max="3" width="14.875" style="1" customWidth="1"/>
    <col min="4" max="6" width="10.625" style="1" customWidth="1"/>
    <col min="7" max="18" width="9.25" style="1" customWidth="1"/>
    <col min="19" max="19" width="4.25" style="1" customWidth="1"/>
    <col min="20" max="21" width="8.375" style="1" customWidth="1"/>
    <col min="22" max="29" width="7.25" style="1" customWidth="1"/>
    <col min="30" max="30" width="10.375" style="1" customWidth="1"/>
    <col min="31" max="31" width="17.375" style="1" customWidth="1"/>
    <col min="32" max="16384" width="9" style="1"/>
  </cols>
  <sheetData>
    <row r="1" spans="1:19" ht="18" customHeight="1" thickBot="1">
      <c r="A1" s="8"/>
      <c r="B1" s="144" t="s">
        <v>134</v>
      </c>
      <c r="C1" s="254">
        <f>様式１!C1</f>
        <v>0</v>
      </c>
      <c r="D1" s="9"/>
      <c r="E1" s="9"/>
      <c r="F1" s="9"/>
      <c r="G1" s="11"/>
      <c r="H1" s="13"/>
      <c r="I1" s="13"/>
      <c r="J1" s="13"/>
      <c r="K1" s="13"/>
      <c r="M1" s="14"/>
      <c r="N1" s="15"/>
      <c r="O1" s="14"/>
      <c r="P1" s="14"/>
    </row>
    <row r="2" spans="1:19" ht="21.95" customHeight="1" thickTop="1" thickBot="1">
      <c r="A2" s="95"/>
      <c r="B2" s="95" t="s">
        <v>124</v>
      </c>
      <c r="C2" s="864">
        <f>様式１!C2</f>
        <v>0</v>
      </c>
      <c r="D2" s="865"/>
      <c r="E2" s="865"/>
      <c r="F2" s="866"/>
      <c r="G2" s="109"/>
      <c r="H2" s="96"/>
      <c r="I2" s="96"/>
      <c r="J2" s="96"/>
      <c r="K2" s="97"/>
      <c r="L2" s="97"/>
      <c r="M2" s="97"/>
      <c r="N2" s="97"/>
      <c r="O2" s="97"/>
      <c r="P2" s="97"/>
      <c r="Q2" s="7"/>
      <c r="R2" s="7"/>
      <c r="S2" s="7"/>
    </row>
    <row r="3" spans="1:19" ht="21.95" customHeight="1" thickTop="1">
      <c r="A3" s="95"/>
      <c r="B3" s="95"/>
      <c r="C3" s="97"/>
      <c r="D3" s="97"/>
      <c r="E3" s="97"/>
      <c r="F3" s="97"/>
      <c r="G3" s="96"/>
      <c r="H3" s="96"/>
      <c r="I3" s="98"/>
      <c r="J3" s="96"/>
      <c r="K3" s="97"/>
      <c r="L3" s="97"/>
      <c r="M3" s="97"/>
      <c r="N3" s="97"/>
      <c r="O3" s="97"/>
      <c r="P3" s="97"/>
      <c r="Q3" s="7"/>
      <c r="R3" s="7"/>
      <c r="S3" s="7"/>
    </row>
    <row r="4" spans="1:19" ht="102" customHeight="1">
      <c r="A4" s="16"/>
      <c r="B4" s="16"/>
      <c r="C4" s="16"/>
      <c r="D4" s="16"/>
      <c r="E4" s="16"/>
      <c r="F4" s="16"/>
      <c r="G4" s="863"/>
      <c r="H4" s="863"/>
      <c r="I4" s="81"/>
      <c r="J4" s="863"/>
      <c r="K4" s="863"/>
      <c r="L4" s="81"/>
      <c r="M4" s="7"/>
      <c r="N4" s="7"/>
      <c r="O4" s="7"/>
      <c r="P4" s="7"/>
      <c r="Q4" s="7"/>
      <c r="R4" s="7"/>
      <c r="S4" s="7"/>
    </row>
    <row r="5" spans="1:19" ht="40.5" customHeight="1" thickBot="1">
      <c r="A5" s="348" t="s">
        <v>268</v>
      </c>
      <c r="B5" s="18"/>
      <c r="C5" s="19"/>
      <c r="D5" s="19"/>
      <c r="E5" s="19"/>
      <c r="F5" s="19"/>
      <c r="S5" s="81"/>
    </row>
    <row r="6" spans="1:19" ht="28.5" customHeight="1">
      <c r="A6" s="850" t="s">
        <v>13</v>
      </c>
      <c r="B6" s="852" t="s">
        <v>118</v>
      </c>
      <c r="C6" s="853"/>
      <c r="D6" s="856" t="s">
        <v>119</v>
      </c>
      <c r="E6" s="849"/>
      <c r="F6" s="849"/>
      <c r="G6" s="857" t="s">
        <v>120</v>
      </c>
      <c r="H6" s="858"/>
      <c r="I6" s="858"/>
      <c r="J6" s="858"/>
      <c r="K6" s="858"/>
      <c r="L6" s="858"/>
      <c r="M6" s="858"/>
      <c r="N6" s="858"/>
      <c r="O6" s="858"/>
      <c r="P6" s="858"/>
      <c r="Q6" s="858"/>
      <c r="R6" s="859"/>
      <c r="S6" s="7"/>
    </row>
    <row r="7" spans="1:19" ht="56.25">
      <c r="A7" s="851"/>
      <c r="B7" s="854"/>
      <c r="C7" s="855"/>
      <c r="D7" s="252" t="s">
        <v>265</v>
      </c>
      <c r="E7" s="253" t="s">
        <v>123</v>
      </c>
      <c r="F7" s="112" t="s">
        <v>121</v>
      </c>
      <c r="G7" s="94">
        <v>4</v>
      </c>
      <c r="H7" s="92">
        <v>5</v>
      </c>
      <c r="I7" s="92">
        <v>6</v>
      </c>
      <c r="J7" s="92">
        <v>7</v>
      </c>
      <c r="K7" s="92">
        <v>8</v>
      </c>
      <c r="L7" s="92">
        <v>9</v>
      </c>
      <c r="M7" s="92">
        <v>10</v>
      </c>
      <c r="N7" s="92">
        <v>11</v>
      </c>
      <c r="O7" s="92">
        <v>12</v>
      </c>
      <c r="P7" s="92">
        <v>1</v>
      </c>
      <c r="Q7" s="92">
        <v>2</v>
      </c>
      <c r="R7" s="93">
        <v>3</v>
      </c>
      <c r="S7" s="7"/>
    </row>
    <row r="8" spans="1:19" ht="22.5" customHeight="1">
      <c r="A8" s="21">
        <v>1</v>
      </c>
      <c r="B8" s="845"/>
      <c r="C8" s="846"/>
      <c r="D8" s="100"/>
      <c r="E8" s="101"/>
      <c r="F8" s="113"/>
      <c r="G8" s="102"/>
      <c r="H8" s="103"/>
      <c r="I8" s="104"/>
      <c r="J8" s="103"/>
      <c r="K8" s="104"/>
      <c r="L8" s="103"/>
      <c r="M8" s="104"/>
      <c r="N8" s="103"/>
      <c r="O8" s="104"/>
      <c r="P8" s="103"/>
      <c r="Q8" s="104"/>
      <c r="R8" s="105"/>
      <c r="S8" s="7"/>
    </row>
    <row r="9" spans="1:19" ht="22.5" customHeight="1">
      <c r="A9" s="21">
        <v>2</v>
      </c>
      <c r="B9" s="845"/>
      <c r="C9" s="846"/>
      <c r="D9" s="100"/>
      <c r="E9" s="101"/>
      <c r="F9" s="113"/>
      <c r="G9" s="102"/>
      <c r="H9" s="103"/>
      <c r="I9" s="104"/>
      <c r="J9" s="103"/>
      <c r="K9" s="104"/>
      <c r="L9" s="103"/>
      <c r="M9" s="104"/>
      <c r="N9" s="103"/>
      <c r="O9" s="104"/>
      <c r="P9" s="103"/>
      <c r="Q9" s="104"/>
      <c r="R9" s="105"/>
      <c r="S9" s="7"/>
    </row>
    <row r="10" spans="1:19" ht="22.5" customHeight="1">
      <c r="A10" s="21">
        <v>3</v>
      </c>
      <c r="B10" s="845"/>
      <c r="C10" s="846"/>
      <c r="D10" s="100"/>
      <c r="E10" s="101"/>
      <c r="F10" s="113"/>
      <c r="G10" s="102"/>
      <c r="H10" s="103"/>
      <c r="I10" s="104"/>
      <c r="J10" s="103"/>
      <c r="K10" s="104"/>
      <c r="L10" s="103"/>
      <c r="M10" s="104"/>
      <c r="N10" s="103"/>
      <c r="O10" s="104"/>
      <c r="P10" s="103"/>
      <c r="Q10" s="104"/>
      <c r="R10" s="105"/>
      <c r="S10" s="7"/>
    </row>
    <row r="11" spans="1:19" ht="22.5" customHeight="1">
      <c r="A11" s="21">
        <v>4</v>
      </c>
      <c r="B11" s="845"/>
      <c r="C11" s="846"/>
      <c r="D11" s="100"/>
      <c r="E11" s="101"/>
      <c r="F11" s="113"/>
      <c r="G11" s="102"/>
      <c r="H11" s="103"/>
      <c r="I11" s="104"/>
      <c r="J11" s="103"/>
      <c r="K11" s="104"/>
      <c r="L11" s="103"/>
      <c r="M11" s="104"/>
      <c r="N11" s="103"/>
      <c r="O11" s="104"/>
      <c r="P11" s="103"/>
      <c r="Q11" s="104"/>
      <c r="R11" s="105"/>
      <c r="S11" s="7"/>
    </row>
    <row r="12" spans="1:19" ht="22.5" customHeight="1">
      <c r="A12" s="21">
        <v>5</v>
      </c>
      <c r="B12" s="845"/>
      <c r="C12" s="846"/>
      <c r="D12" s="100"/>
      <c r="E12" s="101"/>
      <c r="F12" s="113"/>
      <c r="G12" s="102"/>
      <c r="H12" s="103"/>
      <c r="I12" s="104"/>
      <c r="J12" s="103"/>
      <c r="K12" s="104"/>
      <c r="L12" s="103"/>
      <c r="M12" s="104"/>
      <c r="N12" s="103"/>
      <c r="O12" s="104"/>
      <c r="P12" s="103"/>
      <c r="Q12" s="104"/>
      <c r="R12" s="105"/>
      <c r="S12" s="7"/>
    </row>
    <row r="13" spans="1:19" ht="22.5" customHeight="1">
      <c r="A13" s="21">
        <v>6</v>
      </c>
      <c r="B13" s="845"/>
      <c r="C13" s="846"/>
      <c r="D13" s="100"/>
      <c r="E13" s="101"/>
      <c r="F13" s="113"/>
      <c r="G13" s="102"/>
      <c r="H13" s="103"/>
      <c r="I13" s="104"/>
      <c r="J13" s="103"/>
      <c r="K13" s="104"/>
      <c r="L13" s="103"/>
      <c r="M13" s="104"/>
      <c r="N13" s="103"/>
      <c r="O13" s="104"/>
      <c r="P13" s="103"/>
      <c r="Q13" s="104"/>
      <c r="R13" s="105"/>
      <c r="S13" s="7"/>
    </row>
    <row r="14" spans="1:19" ht="22.5" customHeight="1">
      <c r="A14" s="21">
        <v>7</v>
      </c>
      <c r="B14" s="845"/>
      <c r="C14" s="846"/>
      <c r="D14" s="100"/>
      <c r="E14" s="101"/>
      <c r="F14" s="113"/>
      <c r="G14" s="102"/>
      <c r="H14" s="103"/>
      <c r="I14" s="104"/>
      <c r="J14" s="103"/>
      <c r="K14" s="104"/>
      <c r="L14" s="103"/>
      <c r="M14" s="104"/>
      <c r="N14" s="103"/>
      <c r="O14" s="104"/>
      <c r="P14" s="103"/>
      <c r="Q14" s="104"/>
      <c r="R14" s="105"/>
      <c r="S14" s="7"/>
    </row>
    <row r="15" spans="1:19" ht="22.5" customHeight="1">
      <c r="A15" s="21">
        <v>8</v>
      </c>
      <c r="B15" s="845"/>
      <c r="C15" s="846"/>
      <c r="D15" s="100"/>
      <c r="E15" s="101"/>
      <c r="F15" s="113"/>
      <c r="G15" s="102"/>
      <c r="H15" s="103"/>
      <c r="I15" s="104"/>
      <c r="J15" s="103"/>
      <c r="K15" s="104"/>
      <c r="L15" s="103"/>
      <c r="M15" s="104"/>
      <c r="N15" s="103"/>
      <c r="O15" s="104"/>
      <c r="P15" s="103"/>
      <c r="Q15" s="104"/>
      <c r="R15" s="105"/>
      <c r="S15" s="7"/>
    </row>
    <row r="16" spans="1:19" ht="22.5" customHeight="1">
      <c r="A16" s="21">
        <v>9</v>
      </c>
      <c r="B16" s="845"/>
      <c r="C16" s="846"/>
      <c r="D16" s="100"/>
      <c r="E16" s="101"/>
      <c r="F16" s="113"/>
      <c r="G16" s="102"/>
      <c r="H16" s="103"/>
      <c r="I16" s="104"/>
      <c r="J16" s="103"/>
      <c r="K16" s="104"/>
      <c r="L16" s="103"/>
      <c r="M16" s="104"/>
      <c r="N16" s="103"/>
      <c r="O16" s="104"/>
      <c r="P16" s="103"/>
      <c r="Q16" s="104"/>
      <c r="R16" s="105"/>
      <c r="S16" s="7"/>
    </row>
    <row r="17" spans="1:19" ht="22.5" customHeight="1">
      <c r="A17" s="21">
        <v>10</v>
      </c>
      <c r="B17" s="845"/>
      <c r="C17" s="846"/>
      <c r="D17" s="100"/>
      <c r="E17" s="101"/>
      <c r="F17" s="113"/>
      <c r="G17" s="102"/>
      <c r="H17" s="103"/>
      <c r="I17" s="104"/>
      <c r="J17" s="103"/>
      <c r="K17" s="104"/>
      <c r="L17" s="103"/>
      <c r="M17" s="104"/>
      <c r="N17" s="103"/>
      <c r="O17" s="104"/>
      <c r="P17" s="103"/>
      <c r="Q17" s="104"/>
      <c r="R17" s="105"/>
      <c r="S17" s="7"/>
    </row>
    <row r="18" spans="1:19" ht="22.5" customHeight="1">
      <c r="A18" s="21">
        <v>11</v>
      </c>
      <c r="B18" s="845"/>
      <c r="C18" s="846"/>
      <c r="D18" s="100"/>
      <c r="E18" s="101"/>
      <c r="F18" s="113"/>
      <c r="G18" s="102"/>
      <c r="H18" s="103"/>
      <c r="I18" s="104"/>
      <c r="J18" s="103"/>
      <c r="K18" s="104"/>
      <c r="L18" s="103"/>
      <c r="M18" s="104"/>
      <c r="N18" s="103"/>
      <c r="O18" s="104"/>
      <c r="P18" s="103"/>
      <c r="Q18" s="104"/>
      <c r="R18" s="105"/>
      <c r="S18" s="7"/>
    </row>
    <row r="19" spans="1:19" ht="22.5" customHeight="1">
      <c r="A19" s="21">
        <v>12</v>
      </c>
      <c r="B19" s="845"/>
      <c r="C19" s="846"/>
      <c r="D19" s="100"/>
      <c r="E19" s="101"/>
      <c r="F19" s="113"/>
      <c r="G19" s="102"/>
      <c r="H19" s="103"/>
      <c r="I19" s="104"/>
      <c r="J19" s="103"/>
      <c r="K19" s="104"/>
      <c r="L19" s="103"/>
      <c r="M19" s="104"/>
      <c r="N19" s="103"/>
      <c r="O19" s="104"/>
      <c r="P19" s="103"/>
      <c r="Q19" s="104"/>
      <c r="R19" s="105"/>
      <c r="S19" s="7"/>
    </row>
    <row r="20" spans="1:19" ht="22.5" customHeight="1">
      <c r="A20" s="21">
        <v>13</v>
      </c>
      <c r="B20" s="845"/>
      <c r="C20" s="846"/>
      <c r="D20" s="100"/>
      <c r="E20" s="101"/>
      <c r="F20" s="113"/>
      <c r="G20" s="102"/>
      <c r="H20" s="103"/>
      <c r="I20" s="104"/>
      <c r="J20" s="103"/>
      <c r="K20" s="104"/>
      <c r="L20" s="103"/>
      <c r="M20" s="104"/>
      <c r="N20" s="103"/>
      <c r="O20" s="104"/>
      <c r="P20" s="103"/>
      <c r="Q20" s="104"/>
      <c r="R20" s="105"/>
      <c r="S20" s="7"/>
    </row>
    <row r="21" spans="1:19" ht="22.5" customHeight="1">
      <c r="A21" s="21">
        <v>14</v>
      </c>
      <c r="B21" s="845"/>
      <c r="C21" s="846"/>
      <c r="D21" s="100"/>
      <c r="E21" s="101"/>
      <c r="F21" s="113"/>
      <c r="G21" s="102"/>
      <c r="H21" s="103"/>
      <c r="I21" s="104"/>
      <c r="J21" s="103"/>
      <c r="K21" s="104"/>
      <c r="L21" s="103"/>
      <c r="M21" s="104"/>
      <c r="N21" s="103"/>
      <c r="O21" s="104"/>
      <c r="P21" s="103"/>
      <c r="Q21" s="104"/>
      <c r="R21" s="105"/>
      <c r="S21" s="7"/>
    </row>
    <row r="22" spans="1:19" ht="22.5" customHeight="1">
      <c r="A22" s="21">
        <v>15</v>
      </c>
      <c r="B22" s="845"/>
      <c r="C22" s="846"/>
      <c r="D22" s="100"/>
      <c r="E22" s="101"/>
      <c r="F22" s="113"/>
      <c r="G22" s="102"/>
      <c r="H22" s="103"/>
      <c r="I22" s="104"/>
      <c r="J22" s="103"/>
      <c r="K22" s="104"/>
      <c r="L22" s="103"/>
      <c r="M22" s="104"/>
      <c r="N22" s="103"/>
      <c r="O22" s="104"/>
      <c r="P22" s="103"/>
      <c r="Q22" s="104"/>
      <c r="R22" s="105"/>
      <c r="S22" s="7"/>
    </row>
    <row r="23" spans="1:19" ht="22.5" customHeight="1">
      <c r="A23" s="21">
        <v>16</v>
      </c>
      <c r="B23" s="845"/>
      <c r="C23" s="846"/>
      <c r="D23" s="100"/>
      <c r="E23" s="101"/>
      <c r="F23" s="113"/>
      <c r="G23" s="102"/>
      <c r="H23" s="103"/>
      <c r="I23" s="104"/>
      <c r="J23" s="103"/>
      <c r="K23" s="104"/>
      <c r="L23" s="103"/>
      <c r="M23" s="104"/>
      <c r="N23" s="103"/>
      <c r="O23" s="104"/>
      <c r="P23" s="103"/>
      <c r="Q23" s="104"/>
      <c r="R23" s="105"/>
      <c r="S23" s="7"/>
    </row>
    <row r="24" spans="1:19" ht="22.5" customHeight="1">
      <c r="A24" s="21">
        <v>17</v>
      </c>
      <c r="B24" s="845"/>
      <c r="C24" s="846"/>
      <c r="D24" s="100"/>
      <c r="E24" s="101"/>
      <c r="F24" s="113"/>
      <c r="G24" s="102"/>
      <c r="H24" s="103"/>
      <c r="I24" s="104"/>
      <c r="J24" s="103"/>
      <c r="K24" s="104"/>
      <c r="L24" s="103"/>
      <c r="M24" s="104"/>
      <c r="N24" s="103"/>
      <c r="O24" s="104"/>
      <c r="P24" s="103"/>
      <c r="Q24" s="104"/>
      <c r="R24" s="105"/>
      <c r="S24" s="7"/>
    </row>
    <row r="25" spans="1:19" ht="22.5" customHeight="1">
      <c r="A25" s="21">
        <v>18</v>
      </c>
      <c r="B25" s="845"/>
      <c r="C25" s="846"/>
      <c r="D25" s="100"/>
      <c r="E25" s="101"/>
      <c r="F25" s="113"/>
      <c r="G25" s="102"/>
      <c r="H25" s="103"/>
      <c r="I25" s="104"/>
      <c r="J25" s="103"/>
      <c r="K25" s="104"/>
      <c r="L25" s="103"/>
      <c r="M25" s="104"/>
      <c r="N25" s="103"/>
      <c r="O25" s="104"/>
      <c r="P25" s="103"/>
      <c r="Q25" s="104"/>
      <c r="R25" s="105"/>
      <c r="S25" s="7"/>
    </row>
    <row r="26" spans="1:19" ht="22.5" customHeight="1">
      <c r="A26" s="21">
        <v>19</v>
      </c>
      <c r="B26" s="845"/>
      <c r="C26" s="846"/>
      <c r="D26" s="100"/>
      <c r="E26" s="101"/>
      <c r="F26" s="113"/>
      <c r="G26" s="102"/>
      <c r="H26" s="103"/>
      <c r="I26" s="104"/>
      <c r="J26" s="103"/>
      <c r="K26" s="104"/>
      <c r="L26" s="103"/>
      <c r="M26" s="104"/>
      <c r="N26" s="103"/>
      <c r="O26" s="104"/>
      <c r="P26" s="103"/>
      <c r="Q26" s="104"/>
      <c r="R26" s="105"/>
      <c r="S26" s="7"/>
    </row>
    <row r="27" spans="1:19" ht="22.5" customHeight="1">
      <c r="A27" s="21">
        <v>20</v>
      </c>
      <c r="B27" s="845"/>
      <c r="C27" s="846"/>
      <c r="D27" s="100"/>
      <c r="E27" s="101"/>
      <c r="F27" s="113"/>
      <c r="G27" s="102"/>
      <c r="H27" s="103"/>
      <c r="I27" s="104"/>
      <c r="J27" s="103"/>
      <c r="K27" s="104"/>
      <c r="L27" s="103"/>
      <c r="M27" s="104"/>
      <c r="N27" s="103"/>
      <c r="O27" s="104"/>
      <c r="P27" s="103"/>
      <c r="Q27" s="104"/>
      <c r="R27" s="105"/>
      <c r="S27" s="7"/>
    </row>
    <row r="28" spans="1:19" ht="22.5" customHeight="1">
      <c r="A28" s="21">
        <v>21</v>
      </c>
      <c r="B28" s="845"/>
      <c r="C28" s="846"/>
      <c r="D28" s="100"/>
      <c r="E28" s="101"/>
      <c r="F28" s="113"/>
      <c r="G28" s="102"/>
      <c r="H28" s="103"/>
      <c r="I28" s="104"/>
      <c r="J28" s="103"/>
      <c r="K28" s="104"/>
      <c r="L28" s="103"/>
      <c r="M28" s="104"/>
      <c r="N28" s="103"/>
      <c r="O28" s="104"/>
      <c r="P28" s="103"/>
      <c r="Q28" s="104"/>
      <c r="R28" s="105"/>
      <c r="S28" s="7"/>
    </row>
    <row r="29" spans="1:19" ht="22.5" customHeight="1">
      <c r="A29" s="21">
        <v>22</v>
      </c>
      <c r="B29" s="845"/>
      <c r="C29" s="846"/>
      <c r="D29" s="100"/>
      <c r="E29" s="101"/>
      <c r="F29" s="113"/>
      <c r="G29" s="102"/>
      <c r="H29" s="103"/>
      <c r="I29" s="104"/>
      <c r="J29" s="103"/>
      <c r="K29" s="104"/>
      <c r="L29" s="103"/>
      <c r="M29" s="104"/>
      <c r="N29" s="103"/>
      <c r="O29" s="104"/>
      <c r="P29" s="103"/>
      <c r="Q29" s="104"/>
      <c r="R29" s="105"/>
      <c r="S29" s="7"/>
    </row>
    <row r="30" spans="1:19" ht="22.5" customHeight="1">
      <c r="A30" s="21">
        <v>23</v>
      </c>
      <c r="B30" s="845"/>
      <c r="C30" s="846"/>
      <c r="D30" s="100"/>
      <c r="E30" s="101"/>
      <c r="F30" s="113"/>
      <c r="G30" s="102"/>
      <c r="H30" s="103"/>
      <c r="I30" s="104"/>
      <c r="J30" s="103"/>
      <c r="K30" s="104"/>
      <c r="L30" s="103"/>
      <c r="M30" s="104"/>
      <c r="N30" s="103"/>
      <c r="O30" s="104"/>
      <c r="P30" s="103"/>
      <c r="Q30" s="104"/>
      <c r="R30" s="105"/>
      <c r="S30" s="7"/>
    </row>
    <row r="31" spans="1:19" ht="22.5" customHeight="1">
      <c r="A31" s="21">
        <v>24</v>
      </c>
      <c r="B31" s="845"/>
      <c r="C31" s="846"/>
      <c r="D31" s="100"/>
      <c r="E31" s="101"/>
      <c r="F31" s="113"/>
      <c r="G31" s="102"/>
      <c r="H31" s="103"/>
      <c r="I31" s="104"/>
      <c r="J31" s="103"/>
      <c r="K31" s="104"/>
      <c r="L31" s="103"/>
      <c r="M31" s="104"/>
      <c r="N31" s="103"/>
      <c r="O31" s="104"/>
      <c r="P31" s="103"/>
      <c r="Q31" s="104"/>
      <c r="R31" s="105"/>
      <c r="S31" s="7"/>
    </row>
    <row r="32" spans="1:19" ht="22.5" customHeight="1">
      <c r="A32" s="21">
        <v>25</v>
      </c>
      <c r="B32" s="845"/>
      <c r="C32" s="846"/>
      <c r="D32" s="100"/>
      <c r="E32" s="101"/>
      <c r="F32" s="113"/>
      <c r="G32" s="102"/>
      <c r="H32" s="103"/>
      <c r="I32" s="104"/>
      <c r="J32" s="103"/>
      <c r="K32" s="104"/>
      <c r="L32" s="103"/>
      <c r="M32" s="104"/>
      <c r="N32" s="103"/>
      <c r="O32" s="104"/>
      <c r="P32" s="103"/>
      <c r="Q32" s="104"/>
      <c r="R32" s="105"/>
      <c r="S32" s="7"/>
    </row>
    <row r="33" spans="1:19" ht="22.5" customHeight="1">
      <c r="A33" s="21">
        <v>26</v>
      </c>
      <c r="B33" s="845"/>
      <c r="C33" s="846"/>
      <c r="D33" s="100"/>
      <c r="E33" s="101"/>
      <c r="F33" s="113"/>
      <c r="G33" s="102"/>
      <c r="H33" s="103"/>
      <c r="I33" s="104"/>
      <c r="J33" s="103"/>
      <c r="K33" s="104"/>
      <c r="L33" s="103"/>
      <c r="M33" s="104"/>
      <c r="N33" s="103"/>
      <c r="O33" s="104"/>
      <c r="P33" s="103"/>
      <c r="Q33" s="104"/>
      <c r="R33" s="105"/>
      <c r="S33" s="7"/>
    </row>
    <row r="34" spans="1:19" ht="22.5" customHeight="1">
      <c r="A34" s="21">
        <v>27</v>
      </c>
      <c r="B34" s="845"/>
      <c r="C34" s="846"/>
      <c r="D34" s="100"/>
      <c r="E34" s="101"/>
      <c r="F34" s="113"/>
      <c r="G34" s="102"/>
      <c r="H34" s="103"/>
      <c r="I34" s="104"/>
      <c r="J34" s="103"/>
      <c r="K34" s="104"/>
      <c r="L34" s="103"/>
      <c r="M34" s="104"/>
      <c r="N34" s="103"/>
      <c r="O34" s="104"/>
      <c r="P34" s="103"/>
      <c r="Q34" s="104"/>
      <c r="R34" s="105"/>
      <c r="S34" s="7"/>
    </row>
    <row r="35" spans="1:19" ht="22.5" customHeight="1">
      <c r="A35" s="21">
        <v>28</v>
      </c>
      <c r="B35" s="845"/>
      <c r="C35" s="846"/>
      <c r="D35" s="100"/>
      <c r="E35" s="101"/>
      <c r="F35" s="113"/>
      <c r="G35" s="102"/>
      <c r="H35" s="103"/>
      <c r="I35" s="104"/>
      <c r="J35" s="103"/>
      <c r="K35" s="104"/>
      <c r="L35" s="103"/>
      <c r="M35" s="104"/>
      <c r="N35" s="103"/>
      <c r="O35" s="104"/>
      <c r="P35" s="103"/>
      <c r="Q35" s="104"/>
      <c r="R35" s="105"/>
      <c r="S35" s="7"/>
    </row>
    <row r="36" spans="1:19" ht="22.5" customHeight="1">
      <c r="A36" s="21">
        <v>29</v>
      </c>
      <c r="B36" s="845"/>
      <c r="C36" s="846"/>
      <c r="D36" s="100"/>
      <c r="E36" s="101"/>
      <c r="F36" s="113"/>
      <c r="G36" s="102"/>
      <c r="H36" s="103"/>
      <c r="I36" s="104"/>
      <c r="J36" s="103"/>
      <c r="K36" s="104"/>
      <c r="L36" s="103"/>
      <c r="M36" s="104"/>
      <c r="N36" s="103"/>
      <c r="O36" s="104"/>
      <c r="P36" s="103"/>
      <c r="Q36" s="104"/>
      <c r="R36" s="105"/>
      <c r="S36" s="7"/>
    </row>
    <row r="37" spans="1:19" ht="22.5" customHeight="1">
      <c r="A37" s="21">
        <v>30</v>
      </c>
      <c r="B37" s="845"/>
      <c r="C37" s="846"/>
      <c r="D37" s="100"/>
      <c r="E37" s="101"/>
      <c r="F37" s="113"/>
      <c r="G37" s="102"/>
      <c r="H37" s="103"/>
      <c r="I37" s="104"/>
      <c r="J37" s="103"/>
      <c r="K37" s="104"/>
      <c r="L37" s="103"/>
      <c r="M37" s="104"/>
      <c r="N37" s="103"/>
      <c r="O37" s="104"/>
      <c r="P37" s="103"/>
      <c r="Q37" s="104"/>
      <c r="R37" s="105"/>
      <c r="S37" s="7"/>
    </row>
    <row r="38" spans="1:19" ht="22.5" customHeight="1">
      <c r="A38" s="21">
        <v>31</v>
      </c>
      <c r="B38" s="845"/>
      <c r="C38" s="846"/>
      <c r="D38" s="100"/>
      <c r="E38" s="101"/>
      <c r="F38" s="113"/>
      <c r="G38" s="102"/>
      <c r="H38" s="103"/>
      <c r="I38" s="104"/>
      <c r="J38" s="103"/>
      <c r="K38" s="104"/>
      <c r="L38" s="103"/>
      <c r="M38" s="104"/>
      <c r="N38" s="103"/>
      <c r="O38" s="104"/>
      <c r="P38" s="103"/>
      <c r="Q38" s="104"/>
      <c r="R38" s="105"/>
      <c r="S38" s="7"/>
    </row>
    <row r="39" spans="1:19" ht="22.5" customHeight="1">
      <c r="A39" s="21">
        <v>32</v>
      </c>
      <c r="B39" s="845"/>
      <c r="C39" s="846"/>
      <c r="D39" s="100"/>
      <c r="E39" s="101"/>
      <c r="F39" s="113"/>
      <c r="G39" s="102"/>
      <c r="H39" s="103"/>
      <c r="I39" s="104"/>
      <c r="J39" s="103"/>
      <c r="K39" s="104"/>
      <c r="L39" s="103"/>
      <c r="M39" s="104"/>
      <c r="N39" s="103"/>
      <c r="O39" s="104"/>
      <c r="P39" s="103"/>
      <c r="Q39" s="104"/>
      <c r="R39" s="105"/>
      <c r="S39" s="7"/>
    </row>
    <row r="40" spans="1:19" ht="22.5" customHeight="1">
      <c r="A40" s="21">
        <v>33</v>
      </c>
      <c r="B40" s="845"/>
      <c r="C40" s="846"/>
      <c r="D40" s="100"/>
      <c r="E40" s="101"/>
      <c r="F40" s="113"/>
      <c r="G40" s="102"/>
      <c r="H40" s="103"/>
      <c r="I40" s="104"/>
      <c r="J40" s="103"/>
      <c r="K40" s="104"/>
      <c r="L40" s="103"/>
      <c r="M40" s="104"/>
      <c r="N40" s="103"/>
      <c r="O40" s="104"/>
      <c r="P40" s="103"/>
      <c r="Q40" s="104"/>
      <c r="R40" s="105"/>
      <c r="S40" s="7"/>
    </row>
    <row r="41" spans="1:19" ht="22.5" customHeight="1">
      <c r="A41" s="21">
        <v>34</v>
      </c>
      <c r="B41" s="845"/>
      <c r="C41" s="846"/>
      <c r="D41" s="100"/>
      <c r="E41" s="101"/>
      <c r="F41" s="113"/>
      <c r="G41" s="102"/>
      <c r="H41" s="103"/>
      <c r="I41" s="104"/>
      <c r="J41" s="103"/>
      <c r="K41" s="104"/>
      <c r="L41" s="103"/>
      <c r="M41" s="104"/>
      <c r="N41" s="103"/>
      <c r="O41" s="104"/>
      <c r="P41" s="103"/>
      <c r="Q41" s="104"/>
      <c r="R41" s="105"/>
      <c r="S41" s="7"/>
    </row>
    <row r="42" spans="1:19" ht="22.5" customHeight="1">
      <c r="A42" s="21">
        <v>35</v>
      </c>
      <c r="B42" s="845"/>
      <c r="C42" s="846"/>
      <c r="D42" s="100"/>
      <c r="E42" s="101"/>
      <c r="F42" s="113"/>
      <c r="G42" s="102"/>
      <c r="H42" s="103"/>
      <c r="I42" s="104"/>
      <c r="J42" s="103"/>
      <c r="K42" s="104"/>
      <c r="L42" s="103"/>
      <c r="M42" s="104"/>
      <c r="N42" s="103"/>
      <c r="O42" s="104"/>
      <c r="P42" s="103"/>
      <c r="Q42" s="104"/>
      <c r="R42" s="105"/>
      <c r="S42" s="7"/>
    </row>
    <row r="43" spans="1:19" ht="22.5" customHeight="1">
      <c r="A43" s="21">
        <v>36</v>
      </c>
      <c r="B43" s="845"/>
      <c r="C43" s="846"/>
      <c r="D43" s="100"/>
      <c r="E43" s="101"/>
      <c r="F43" s="113"/>
      <c r="G43" s="102"/>
      <c r="H43" s="103"/>
      <c r="I43" s="104"/>
      <c r="J43" s="103"/>
      <c r="K43" s="104"/>
      <c r="L43" s="103"/>
      <c r="M43" s="104"/>
      <c r="N43" s="103"/>
      <c r="O43" s="104"/>
      <c r="P43" s="103"/>
      <c r="Q43" s="104"/>
      <c r="R43" s="105"/>
      <c r="S43" s="7"/>
    </row>
    <row r="44" spans="1:19" ht="22.5" customHeight="1">
      <c r="A44" s="21">
        <v>37</v>
      </c>
      <c r="B44" s="845"/>
      <c r="C44" s="846"/>
      <c r="D44" s="100"/>
      <c r="E44" s="101"/>
      <c r="F44" s="113"/>
      <c r="G44" s="102"/>
      <c r="H44" s="103"/>
      <c r="I44" s="104"/>
      <c r="J44" s="103"/>
      <c r="K44" s="104"/>
      <c r="L44" s="103"/>
      <c r="M44" s="104"/>
      <c r="N44" s="103"/>
      <c r="O44" s="104"/>
      <c r="P44" s="103"/>
      <c r="Q44" s="104"/>
      <c r="R44" s="105"/>
      <c r="S44" s="7"/>
    </row>
    <row r="45" spans="1:19" ht="22.5" customHeight="1">
      <c r="A45" s="21">
        <v>38</v>
      </c>
      <c r="B45" s="845"/>
      <c r="C45" s="846"/>
      <c r="D45" s="100"/>
      <c r="E45" s="101"/>
      <c r="F45" s="113"/>
      <c r="G45" s="102"/>
      <c r="H45" s="103"/>
      <c r="I45" s="104"/>
      <c r="J45" s="103"/>
      <c r="K45" s="104"/>
      <c r="L45" s="103"/>
      <c r="M45" s="104"/>
      <c r="N45" s="103"/>
      <c r="O45" s="104"/>
      <c r="P45" s="103"/>
      <c r="Q45" s="104"/>
      <c r="R45" s="105"/>
      <c r="S45" s="7"/>
    </row>
    <row r="46" spans="1:19" ht="22.5" customHeight="1">
      <c r="A46" s="21">
        <v>39</v>
      </c>
      <c r="B46" s="845"/>
      <c r="C46" s="846"/>
      <c r="D46" s="100"/>
      <c r="E46" s="101"/>
      <c r="F46" s="113"/>
      <c r="G46" s="102"/>
      <c r="H46" s="103"/>
      <c r="I46" s="104"/>
      <c r="J46" s="103"/>
      <c r="K46" s="104"/>
      <c r="L46" s="103"/>
      <c r="M46" s="104"/>
      <c r="N46" s="103"/>
      <c r="O46" s="104"/>
      <c r="P46" s="103"/>
      <c r="Q46" s="104"/>
      <c r="R46" s="105"/>
      <c r="S46" s="7"/>
    </row>
    <row r="47" spans="1:19" ht="22.5" customHeight="1">
      <c r="A47" s="21">
        <v>40</v>
      </c>
      <c r="B47" s="845"/>
      <c r="C47" s="846"/>
      <c r="D47" s="100"/>
      <c r="E47" s="101"/>
      <c r="F47" s="113"/>
      <c r="G47" s="102"/>
      <c r="H47" s="103"/>
      <c r="I47" s="104"/>
      <c r="J47" s="103"/>
      <c r="K47" s="104"/>
      <c r="L47" s="103"/>
      <c r="M47" s="104"/>
      <c r="N47" s="103"/>
      <c r="O47" s="104"/>
      <c r="P47" s="103"/>
      <c r="Q47" s="104"/>
      <c r="R47" s="105"/>
      <c r="S47" s="7"/>
    </row>
    <row r="48" spans="1:19" ht="22.5" customHeight="1">
      <c r="A48" s="21">
        <v>41</v>
      </c>
      <c r="B48" s="845"/>
      <c r="C48" s="846"/>
      <c r="D48" s="100"/>
      <c r="E48" s="101"/>
      <c r="F48" s="113"/>
      <c r="G48" s="102"/>
      <c r="H48" s="103"/>
      <c r="I48" s="104"/>
      <c r="J48" s="103"/>
      <c r="K48" s="104"/>
      <c r="L48" s="103"/>
      <c r="M48" s="104"/>
      <c r="N48" s="103"/>
      <c r="O48" s="104"/>
      <c r="P48" s="103"/>
      <c r="Q48" s="104"/>
      <c r="R48" s="105"/>
      <c r="S48" s="7"/>
    </row>
    <row r="49" spans="1:22" ht="22.5" customHeight="1">
      <c r="A49" s="21">
        <v>42</v>
      </c>
      <c r="B49" s="845"/>
      <c r="C49" s="846"/>
      <c r="D49" s="100"/>
      <c r="E49" s="101"/>
      <c r="F49" s="113"/>
      <c r="G49" s="102"/>
      <c r="H49" s="103"/>
      <c r="I49" s="104"/>
      <c r="J49" s="103"/>
      <c r="K49" s="104"/>
      <c r="L49" s="103"/>
      <c r="M49" s="104"/>
      <c r="N49" s="103"/>
      <c r="O49" s="104"/>
      <c r="P49" s="103"/>
      <c r="Q49" s="104"/>
      <c r="R49" s="105"/>
      <c r="S49" s="7"/>
    </row>
    <row r="50" spans="1:22" ht="22.5" customHeight="1">
      <c r="A50" s="21">
        <v>43</v>
      </c>
      <c r="B50" s="845"/>
      <c r="C50" s="846"/>
      <c r="D50" s="100"/>
      <c r="E50" s="101"/>
      <c r="F50" s="113"/>
      <c r="G50" s="102"/>
      <c r="H50" s="103"/>
      <c r="I50" s="104"/>
      <c r="J50" s="103"/>
      <c r="K50" s="104"/>
      <c r="L50" s="103"/>
      <c r="M50" s="104"/>
      <c r="N50" s="103"/>
      <c r="O50" s="104"/>
      <c r="P50" s="103"/>
      <c r="Q50" s="104"/>
      <c r="R50" s="105"/>
      <c r="S50" s="7"/>
    </row>
    <row r="51" spans="1:22" ht="22.5" customHeight="1">
      <c r="A51" s="21">
        <v>44</v>
      </c>
      <c r="B51" s="845"/>
      <c r="C51" s="846"/>
      <c r="D51" s="100"/>
      <c r="E51" s="101"/>
      <c r="F51" s="113"/>
      <c r="G51" s="102"/>
      <c r="H51" s="103"/>
      <c r="I51" s="104"/>
      <c r="J51" s="103"/>
      <c r="K51" s="104"/>
      <c r="L51" s="103"/>
      <c r="M51" s="104"/>
      <c r="N51" s="103"/>
      <c r="O51" s="104"/>
      <c r="P51" s="103"/>
      <c r="Q51" s="104"/>
      <c r="R51" s="105"/>
      <c r="S51" s="7"/>
    </row>
    <row r="52" spans="1:22" ht="22.5" customHeight="1">
      <c r="A52" s="21">
        <v>45</v>
      </c>
      <c r="B52" s="845"/>
      <c r="C52" s="846"/>
      <c r="D52" s="100"/>
      <c r="E52" s="101"/>
      <c r="F52" s="113"/>
      <c r="G52" s="102"/>
      <c r="H52" s="103"/>
      <c r="I52" s="104"/>
      <c r="J52" s="103"/>
      <c r="K52" s="104"/>
      <c r="L52" s="103"/>
      <c r="M52" s="104"/>
      <c r="N52" s="103"/>
      <c r="O52" s="104"/>
      <c r="P52" s="103"/>
      <c r="Q52" s="104"/>
      <c r="R52" s="105"/>
      <c r="S52" s="7"/>
    </row>
    <row r="53" spans="1:22" ht="22.5" customHeight="1">
      <c r="A53" s="21">
        <v>46</v>
      </c>
      <c r="B53" s="845"/>
      <c r="C53" s="846"/>
      <c r="D53" s="100"/>
      <c r="E53" s="101"/>
      <c r="F53" s="113"/>
      <c r="G53" s="102"/>
      <c r="H53" s="103"/>
      <c r="I53" s="104"/>
      <c r="J53" s="103"/>
      <c r="K53" s="104"/>
      <c r="L53" s="103"/>
      <c r="M53" s="104"/>
      <c r="N53" s="103"/>
      <c r="O53" s="104"/>
      <c r="P53" s="103"/>
      <c r="Q53" s="104"/>
      <c r="R53" s="105"/>
      <c r="S53" s="7"/>
    </row>
    <row r="54" spans="1:22" ht="22.5" customHeight="1">
      <c r="A54" s="21">
        <v>47</v>
      </c>
      <c r="B54" s="845"/>
      <c r="C54" s="846"/>
      <c r="D54" s="100"/>
      <c r="E54" s="101"/>
      <c r="F54" s="113"/>
      <c r="G54" s="102"/>
      <c r="H54" s="103"/>
      <c r="I54" s="104"/>
      <c r="J54" s="103"/>
      <c r="K54" s="104"/>
      <c r="L54" s="103"/>
      <c r="M54" s="104"/>
      <c r="N54" s="103"/>
      <c r="O54" s="104"/>
      <c r="P54" s="103"/>
      <c r="Q54" s="104"/>
      <c r="R54" s="105"/>
      <c r="S54" s="7"/>
    </row>
    <row r="55" spans="1:22" ht="22.5" customHeight="1">
      <c r="A55" s="21">
        <v>48</v>
      </c>
      <c r="B55" s="845"/>
      <c r="C55" s="846"/>
      <c r="D55" s="100"/>
      <c r="E55" s="101"/>
      <c r="F55" s="113"/>
      <c r="G55" s="102"/>
      <c r="H55" s="103"/>
      <c r="I55" s="104"/>
      <c r="J55" s="103"/>
      <c r="K55" s="104"/>
      <c r="L55" s="103"/>
      <c r="M55" s="104"/>
      <c r="N55" s="103"/>
      <c r="O55" s="104"/>
      <c r="P55" s="103"/>
      <c r="Q55" s="104"/>
      <c r="R55" s="105"/>
      <c r="S55" s="7"/>
    </row>
    <row r="56" spans="1:22" ht="22.5" customHeight="1">
      <c r="A56" s="21">
        <v>49</v>
      </c>
      <c r="B56" s="845"/>
      <c r="C56" s="846"/>
      <c r="D56" s="100"/>
      <c r="E56" s="101"/>
      <c r="F56" s="113"/>
      <c r="G56" s="102"/>
      <c r="H56" s="103"/>
      <c r="I56" s="104"/>
      <c r="J56" s="103"/>
      <c r="K56" s="104"/>
      <c r="L56" s="103"/>
      <c r="M56" s="104"/>
      <c r="N56" s="103"/>
      <c r="O56" s="104"/>
      <c r="P56" s="103"/>
      <c r="Q56" s="104"/>
      <c r="R56" s="105"/>
      <c r="S56" s="7"/>
    </row>
    <row r="57" spans="1:22" ht="22.5" customHeight="1" thickBot="1">
      <c r="A57" s="110">
        <v>50</v>
      </c>
      <c r="B57" s="861"/>
      <c r="C57" s="862"/>
      <c r="D57" s="100"/>
      <c r="E57" s="101"/>
      <c r="F57" s="113"/>
      <c r="G57" s="106"/>
      <c r="H57" s="107"/>
      <c r="I57" s="108"/>
      <c r="J57" s="107"/>
      <c r="K57" s="108"/>
      <c r="L57" s="107"/>
      <c r="M57" s="108"/>
      <c r="N57" s="107"/>
      <c r="O57" s="108"/>
      <c r="P57" s="107"/>
      <c r="Q57" s="108"/>
      <c r="R57" s="128"/>
      <c r="S57" s="7"/>
    </row>
    <row r="58" spans="1:22" ht="26.1" customHeight="1" thickBot="1">
      <c r="A58" s="847" t="s">
        <v>122</v>
      </c>
      <c r="B58" s="848"/>
      <c r="C58" s="848"/>
      <c r="D58" s="848"/>
      <c r="E58" s="849"/>
      <c r="F58" s="849"/>
      <c r="G58" s="114">
        <f>COUNTIF(G8:G57,"○")</f>
        <v>0</v>
      </c>
      <c r="H58" s="114">
        <f t="shared" ref="H58:R58" si="0">COUNTIF(H8:H57,"○")</f>
        <v>0</v>
      </c>
      <c r="I58" s="114">
        <f t="shared" si="0"/>
        <v>0</v>
      </c>
      <c r="J58" s="114">
        <f t="shared" si="0"/>
        <v>0</v>
      </c>
      <c r="K58" s="114">
        <f t="shared" si="0"/>
        <v>0</v>
      </c>
      <c r="L58" s="114">
        <f t="shared" si="0"/>
        <v>0</v>
      </c>
      <c r="M58" s="114">
        <f t="shared" si="0"/>
        <v>0</v>
      </c>
      <c r="N58" s="114">
        <f t="shared" si="0"/>
        <v>0</v>
      </c>
      <c r="O58" s="114">
        <f t="shared" si="0"/>
        <v>0</v>
      </c>
      <c r="P58" s="114">
        <f t="shared" si="0"/>
        <v>0</v>
      </c>
      <c r="Q58" s="114">
        <f t="shared" si="0"/>
        <v>0</v>
      </c>
      <c r="R58" s="114">
        <f t="shared" si="0"/>
        <v>0</v>
      </c>
      <c r="S58" s="7"/>
    </row>
    <row r="59" spans="1:22" ht="23.25" customHeight="1">
      <c r="A59" s="117"/>
      <c r="B59" s="117"/>
      <c r="C59" s="117"/>
      <c r="D59" s="117"/>
      <c r="E59" s="117"/>
      <c r="F59" s="117"/>
      <c r="G59" s="117"/>
      <c r="H59" s="117"/>
      <c r="I59" s="117"/>
      <c r="J59" s="117"/>
      <c r="K59" s="117"/>
      <c r="L59" s="117"/>
      <c r="M59" s="117"/>
      <c r="N59" s="117"/>
      <c r="O59" s="117"/>
      <c r="P59" s="117"/>
      <c r="Q59" s="117"/>
      <c r="R59" s="117"/>
      <c r="S59" s="118"/>
      <c r="T59" s="117"/>
      <c r="U59" s="117"/>
    </row>
    <row r="60" spans="1:22" ht="54" customHeight="1">
      <c r="A60" s="117"/>
      <c r="B60" s="117"/>
      <c r="C60" s="117"/>
      <c r="D60" s="117"/>
      <c r="E60" s="117"/>
      <c r="F60" s="117"/>
      <c r="G60" s="117"/>
      <c r="H60" s="117"/>
      <c r="I60" s="117"/>
      <c r="J60" s="117"/>
      <c r="K60" s="117"/>
      <c r="L60" s="117"/>
      <c r="M60" s="117"/>
      <c r="N60" s="117"/>
      <c r="O60" s="117"/>
      <c r="P60" s="117"/>
      <c r="Q60" s="117"/>
      <c r="R60" s="117"/>
      <c r="S60" s="118"/>
      <c r="T60" s="117"/>
      <c r="U60" s="117"/>
      <c r="V60" s="111"/>
    </row>
    <row r="61" spans="1:22" ht="23.25" customHeight="1">
      <c r="A61" s="117"/>
      <c r="B61" s="117"/>
      <c r="C61" s="117"/>
      <c r="D61" s="117"/>
      <c r="E61" s="117"/>
      <c r="F61" s="117"/>
      <c r="G61" s="117"/>
      <c r="H61" s="117"/>
      <c r="I61" s="117"/>
      <c r="J61" s="117"/>
      <c r="K61" s="117"/>
      <c r="L61" s="117"/>
      <c r="M61" s="117"/>
      <c r="N61" s="117"/>
      <c r="O61" s="117"/>
      <c r="P61" s="117"/>
      <c r="Q61" s="117"/>
      <c r="R61" s="117"/>
      <c r="S61" s="118"/>
      <c r="T61" s="117"/>
      <c r="U61" s="117"/>
    </row>
    <row r="62" spans="1:22" ht="23.25" customHeight="1" thickBot="1">
      <c r="A62" s="119" t="s">
        <v>125</v>
      </c>
      <c r="B62" s="117"/>
      <c r="C62" s="117"/>
      <c r="D62" s="117"/>
      <c r="E62" s="117"/>
      <c r="F62" s="117"/>
      <c r="G62" s="117"/>
      <c r="H62" s="117"/>
      <c r="I62" s="117"/>
      <c r="J62" s="117"/>
      <c r="K62" s="117"/>
      <c r="L62" s="117"/>
      <c r="M62" s="117"/>
      <c r="N62" s="117"/>
      <c r="O62" s="117"/>
      <c r="P62" s="117"/>
      <c r="Q62" s="117"/>
      <c r="R62" s="117"/>
      <c r="S62" s="118"/>
      <c r="T62" s="117"/>
      <c r="U62" s="117"/>
    </row>
    <row r="63" spans="1:22" ht="23.25" customHeight="1">
      <c r="A63" s="850" t="s">
        <v>13</v>
      </c>
      <c r="B63" s="852" t="s">
        <v>126</v>
      </c>
      <c r="C63" s="853"/>
      <c r="D63" s="856" t="s">
        <v>119</v>
      </c>
      <c r="E63" s="849"/>
      <c r="F63" s="849"/>
      <c r="G63" s="857" t="s">
        <v>120</v>
      </c>
      <c r="H63" s="858"/>
      <c r="I63" s="858"/>
      <c r="J63" s="858"/>
      <c r="K63" s="858"/>
      <c r="L63" s="858"/>
      <c r="M63" s="858"/>
      <c r="N63" s="858"/>
      <c r="O63" s="858"/>
      <c r="P63" s="858"/>
      <c r="Q63" s="858"/>
      <c r="R63" s="859"/>
      <c r="S63" s="118"/>
      <c r="T63" s="860" t="s">
        <v>127</v>
      </c>
      <c r="U63" s="860"/>
    </row>
    <row r="64" spans="1:22" ht="23.25" customHeight="1">
      <c r="A64" s="851"/>
      <c r="B64" s="854"/>
      <c r="C64" s="855"/>
      <c r="D64" s="115" t="s">
        <v>128</v>
      </c>
      <c r="E64" s="99" t="s">
        <v>129</v>
      </c>
      <c r="F64" s="112" t="s">
        <v>130</v>
      </c>
      <c r="G64" s="94">
        <v>4</v>
      </c>
      <c r="H64" s="92">
        <v>5</v>
      </c>
      <c r="I64" s="92">
        <v>6</v>
      </c>
      <c r="J64" s="92">
        <v>7</v>
      </c>
      <c r="K64" s="92">
        <v>8</v>
      </c>
      <c r="L64" s="92">
        <v>9</v>
      </c>
      <c r="M64" s="92">
        <v>10</v>
      </c>
      <c r="N64" s="92">
        <v>11</v>
      </c>
      <c r="O64" s="92">
        <v>12</v>
      </c>
      <c r="P64" s="92">
        <v>1</v>
      </c>
      <c r="Q64" s="92">
        <v>2</v>
      </c>
      <c r="R64" s="93">
        <v>3</v>
      </c>
      <c r="S64" s="118"/>
      <c r="T64" s="860"/>
      <c r="U64" s="860"/>
    </row>
    <row r="65" spans="1:21" ht="23.25" customHeight="1">
      <c r="A65" s="21">
        <v>1</v>
      </c>
      <c r="B65" s="845"/>
      <c r="C65" s="846"/>
      <c r="D65" s="100"/>
      <c r="E65" s="101"/>
      <c r="F65" s="113"/>
      <c r="G65" s="102"/>
      <c r="H65" s="103"/>
      <c r="I65" s="104"/>
      <c r="J65" s="103"/>
      <c r="K65" s="104"/>
      <c r="L65" s="103"/>
      <c r="M65" s="104"/>
      <c r="N65" s="103"/>
      <c r="O65" s="104"/>
      <c r="P65" s="103"/>
      <c r="Q65" s="104"/>
      <c r="R65" s="105"/>
      <c r="S65" s="118"/>
      <c r="T65" s="860"/>
      <c r="U65" s="860"/>
    </row>
    <row r="66" spans="1:21" ht="23.25" customHeight="1">
      <c r="A66" s="21">
        <v>2</v>
      </c>
      <c r="B66" s="845"/>
      <c r="C66" s="846"/>
      <c r="D66" s="100"/>
      <c r="E66" s="101"/>
      <c r="F66" s="113"/>
      <c r="G66" s="102"/>
      <c r="H66" s="103"/>
      <c r="I66" s="104"/>
      <c r="J66" s="103"/>
      <c r="K66" s="104"/>
      <c r="L66" s="103"/>
      <c r="M66" s="104"/>
      <c r="N66" s="103"/>
      <c r="O66" s="104"/>
      <c r="P66" s="103"/>
      <c r="Q66" s="104"/>
      <c r="R66" s="105"/>
      <c r="S66" s="118"/>
      <c r="T66" s="120">
        <f>'様式３（非専従の常勤＋非常勤）'!L39</f>
        <v>0</v>
      </c>
      <c r="U66" s="121" t="s">
        <v>22</v>
      </c>
    </row>
    <row r="67" spans="1:21" ht="23.25" customHeight="1">
      <c r="A67" s="21">
        <v>3</v>
      </c>
      <c r="B67" s="845"/>
      <c r="C67" s="846"/>
      <c r="D67" s="100"/>
      <c r="E67" s="101"/>
      <c r="F67" s="113"/>
      <c r="G67" s="102"/>
      <c r="H67" s="103"/>
      <c r="I67" s="104"/>
      <c r="J67" s="103"/>
      <c r="K67" s="104"/>
      <c r="L67" s="103"/>
      <c r="M67" s="104"/>
      <c r="N67" s="103"/>
      <c r="O67" s="104"/>
      <c r="P67" s="103"/>
      <c r="Q67" s="104"/>
      <c r="R67" s="105"/>
      <c r="S67" s="118"/>
      <c r="T67" s="117"/>
      <c r="U67" s="117"/>
    </row>
    <row r="68" spans="1:21" ht="23.25" customHeight="1">
      <c r="A68" s="21">
        <v>4</v>
      </c>
      <c r="B68" s="845"/>
      <c r="C68" s="846"/>
      <c r="D68" s="100"/>
      <c r="E68" s="101"/>
      <c r="F68" s="113"/>
      <c r="G68" s="102"/>
      <c r="H68" s="103"/>
      <c r="I68" s="104"/>
      <c r="J68" s="103"/>
      <c r="K68" s="104"/>
      <c r="L68" s="103"/>
      <c r="M68" s="104"/>
      <c r="N68" s="103"/>
      <c r="O68" s="104"/>
      <c r="P68" s="103"/>
      <c r="Q68" s="104"/>
      <c r="R68" s="105"/>
      <c r="S68" s="118"/>
      <c r="T68" s="117"/>
      <c r="U68" s="117"/>
    </row>
    <row r="69" spans="1:21" ht="23.25" customHeight="1">
      <c r="A69" s="21">
        <v>5</v>
      </c>
      <c r="B69" s="845"/>
      <c r="C69" s="846"/>
      <c r="D69" s="100"/>
      <c r="E69" s="101"/>
      <c r="F69" s="113"/>
      <c r="G69" s="102"/>
      <c r="H69" s="103"/>
      <c r="I69" s="104"/>
      <c r="J69" s="103"/>
      <c r="K69" s="104"/>
      <c r="L69" s="103"/>
      <c r="M69" s="104"/>
      <c r="N69" s="103"/>
      <c r="O69" s="104"/>
      <c r="P69" s="103"/>
      <c r="Q69" s="104"/>
      <c r="R69" s="105"/>
      <c r="S69" s="118"/>
      <c r="T69" s="117"/>
      <c r="U69" s="117"/>
    </row>
    <row r="70" spans="1:21" ht="23.25" customHeight="1">
      <c r="A70" s="847" t="s">
        <v>131</v>
      </c>
      <c r="B70" s="848"/>
      <c r="C70" s="848"/>
      <c r="D70" s="848"/>
      <c r="E70" s="849"/>
      <c r="F70" s="849"/>
      <c r="G70" s="116">
        <f>COUNTIF(G65:G69,"&gt;0")</f>
        <v>0</v>
      </c>
      <c r="H70" s="116">
        <f t="shared" ref="H70:R70" si="1">COUNTIF(H65:H69,"&gt;0")</f>
        <v>0</v>
      </c>
      <c r="I70" s="116">
        <f t="shared" si="1"/>
        <v>0</v>
      </c>
      <c r="J70" s="116">
        <f t="shared" si="1"/>
        <v>0</v>
      </c>
      <c r="K70" s="116">
        <f t="shared" si="1"/>
        <v>0</v>
      </c>
      <c r="L70" s="116">
        <f t="shared" si="1"/>
        <v>0</v>
      </c>
      <c r="M70" s="116">
        <f t="shared" si="1"/>
        <v>0</v>
      </c>
      <c r="N70" s="116">
        <f t="shared" si="1"/>
        <v>0</v>
      </c>
      <c r="O70" s="116">
        <f t="shared" si="1"/>
        <v>0</v>
      </c>
      <c r="P70" s="116">
        <f t="shared" si="1"/>
        <v>0</v>
      </c>
      <c r="Q70" s="116">
        <f t="shared" si="1"/>
        <v>0</v>
      </c>
      <c r="R70" s="116">
        <f t="shared" si="1"/>
        <v>0</v>
      </c>
      <c r="S70" s="122"/>
      <c r="T70" s="122"/>
      <c r="U70" s="122"/>
    </row>
    <row r="71" spans="1:21" ht="23.25" customHeight="1">
      <c r="A71" s="847" t="s">
        <v>326</v>
      </c>
      <c r="B71" s="848"/>
      <c r="C71" s="848"/>
      <c r="D71" s="848"/>
      <c r="E71" s="849"/>
      <c r="F71" s="849"/>
      <c r="G71" s="396">
        <f>IFERROR(SUM(G65:G69)/$T$66,0)</f>
        <v>0</v>
      </c>
      <c r="H71" s="396">
        <f t="shared" ref="H71:R71" si="2">IFERROR(SUM(H65:H69)/$T$66,0)</f>
        <v>0</v>
      </c>
      <c r="I71" s="396">
        <f t="shared" si="2"/>
        <v>0</v>
      </c>
      <c r="J71" s="396">
        <f t="shared" si="2"/>
        <v>0</v>
      </c>
      <c r="K71" s="396">
        <f t="shared" si="2"/>
        <v>0</v>
      </c>
      <c r="L71" s="396">
        <f t="shared" si="2"/>
        <v>0</v>
      </c>
      <c r="M71" s="396">
        <f t="shared" si="2"/>
        <v>0</v>
      </c>
      <c r="N71" s="396">
        <f t="shared" si="2"/>
        <v>0</v>
      </c>
      <c r="O71" s="396">
        <f t="shared" si="2"/>
        <v>0</v>
      </c>
      <c r="P71" s="396">
        <f t="shared" si="2"/>
        <v>0</v>
      </c>
      <c r="Q71" s="396">
        <f t="shared" si="2"/>
        <v>0</v>
      </c>
      <c r="R71" s="396">
        <f t="shared" si="2"/>
        <v>0</v>
      </c>
      <c r="S71" s="118"/>
      <c r="T71" s="117"/>
      <c r="U71" s="117"/>
    </row>
    <row r="72" spans="1:21" ht="23.25" customHeight="1">
      <c r="A72" s="842" t="s">
        <v>325</v>
      </c>
      <c r="B72" s="843"/>
      <c r="C72" s="843"/>
      <c r="D72" s="843"/>
      <c r="E72" s="844"/>
      <c r="F72" s="844"/>
      <c r="G72" s="397">
        <f>IF(G71&gt;=1,1,G71)</f>
        <v>0</v>
      </c>
      <c r="H72" s="398">
        <f t="shared" ref="H72:R72" si="3">IF(H71&gt;=1,1,H71)</f>
        <v>0</v>
      </c>
      <c r="I72" s="398">
        <f t="shared" si="3"/>
        <v>0</v>
      </c>
      <c r="J72" s="398">
        <f t="shared" si="3"/>
        <v>0</v>
      </c>
      <c r="K72" s="398">
        <f t="shared" si="3"/>
        <v>0</v>
      </c>
      <c r="L72" s="398">
        <f t="shared" si="3"/>
        <v>0</v>
      </c>
      <c r="M72" s="398">
        <f t="shared" si="3"/>
        <v>0</v>
      </c>
      <c r="N72" s="398">
        <f t="shared" si="3"/>
        <v>0</v>
      </c>
      <c r="O72" s="398">
        <f t="shared" si="3"/>
        <v>0</v>
      </c>
      <c r="P72" s="398">
        <f t="shared" si="3"/>
        <v>0</v>
      </c>
      <c r="Q72" s="398">
        <f t="shared" si="3"/>
        <v>0</v>
      </c>
      <c r="R72" s="399">
        <f t="shared" si="3"/>
        <v>0</v>
      </c>
      <c r="S72" s="118"/>
      <c r="T72" s="117"/>
      <c r="U72" s="117"/>
    </row>
    <row r="73" spans="1:21" ht="23.25" customHeight="1" thickBot="1">
      <c r="A73" s="353"/>
      <c r="B73" s="353"/>
      <c r="C73" s="353"/>
      <c r="D73" s="353"/>
      <c r="E73" s="353"/>
      <c r="F73" s="353"/>
      <c r="G73" s="354" t="str">
        <f>IF(様式１!D9="","",IF(AND(様式１!D9&lt;=3,G72&gt;0),"注",""))</f>
        <v/>
      </c>
      <c r="H73" s="355" t="str">
        <f>IF(様式１!D12="","",IF(AND(様式１!D12&lt;=3,H72&gt;0),"注",""))</f>
        <v/>
      </c>
      <c r="I73" s="355" t="str">
        <f>IF(様式１!D15="","",IF(AND(様式１!D15&lt;=3,I72&gt;0),"注",""))</f>
        <v/>
      </c>
      <c r="J73" s="355" t="str">
        <f>IF(様式１!D18="","",IF(AND(様式１!D18&lt;=3,J72&gt;0),"注",""))</f>
        <v/>
      </c>
      <c r="K73" s="355" t="str">
        <f>IF(様式１!D21="","",IF(AND(様式１!D21&lt;=3,K72&gt;0),"注",""))</f>
        <v/>
      </c>
      <c r="L73" s="355" t="str">
        <f>IF(様式１!D24="","",IF(AND(様式１!D24&lt;=3,L72&gt;0),"注",""))</f>
        <v/>
      </c>
      <c r="M73" s="355" t="str">
        <f>IF(様式１!D27="","",IF(AND(様式１!D27&lt;=3,M72&gt;0),"注",""))</f>
        <v/>
      </c>
      <c r="N73" s="355" t="str">
        <f>IF(様式１!D30="","",IF(AND(様式１!D30&lt;=3,N72&gt;0),"注",""))</f>
        <v/>
      </c>
      <c r="O73" s="355" t="str">
        <f>IF(様式１!D33="","",IF(AND(様式１!D33&lt;=3,O72&gt;0),"注",""))</f>
        <v/>
      </c>
      <c r="P73" s="355" t="str">
        <f>IF(様式１!D36="","",IF(AND(様式１!D36&lt;=3,P72&gt;0),"注",""))</f>
        <v/>
      </c>
      <c r="Q73" s="355" t="str">
        <f>IF(様式１!D39="","",IF(AND(様式１!D39&lt;=3,Q72&gt;0),"注",""))</f>
        <v/>
      </c>
      <c r="R73" s="356" t="str">
        <f>IF(様式１!D42="","",IF(AND(様式１!D42&lt;=3,R72&gt;0),"注",""))</f>
        <v/>
      </c>
      <c r="S73" s="118"/>
      <c r="T73" s="117"/>
      <c r="U73" s="117"/>
    </row>
    <row r="74" spans="1:21" ht="96.75" customHeight="1">
      <c r="A74"/>
      <c r="B74"/>
      <c r="C74"/>
      <c r="D74"/>
      <c r="E74"/>
      <c r="F74"/>
      <c r="G74"/>
      <c r="H74"/>
      <c r="I74"/>
      <c r="J74"/>
      <c r="K74"/>
      <c r="L74"/>
      <c r="M74"/>
      <c r="N74"/>
      <c r="O74"/>
      <c r="P74"/>
      <c r="Q74"/>
      <c r="R74"/>
      <c r="S74" s="7"/>
    </row>
    <row r="75" spans="1:21">
      <c r="C75" s="111"/>
      <c r="D75" s="111"/>
      <c r="E75" s="111"/>
      <c r="F75" s="111"/>
      <c r="G75" s="111"/>
      <c r="H75" s="111"/>
      <c r="I75" s="111"/>
      <c r="J75" s="111"/>
      <c r="K75" s="111"/>
      <c r="L75" s="111"/>
      <c r="M75" s="111"/>
      <c r="N75" s="111"/>
      <c r="O75" s="111"/>
      <c r="P75" s="111"/>
      <c r="Q75" s="111"/>
      <c r="R75" s="111"/>
      <c r="S75" s="111"/>
      <c r="T75" s="111"/>
      <c r="U75" s="111"/>
    </row>
    <row r="76" spans="1:21">
      <c r="S76" s="7"/>
    </row>
    <row r="77" spans="1:21">
      <c r="S77" s="7"/>
    </row>
    <row r="78" spans="1:21">
      <c r="S78" s="7"/>
    </row>
    <row r="79" spans="1:21">
      <c r="S79" s="7"/>
    </row>
    <row r="80" spans="1:21">
      <c r="D80" s="1" t="s">
        <v>51</v>
      </c>
      <c r="G80" s="1" t="s">
        <v>51</v>
      </c>
    </row>
  </sheetData>
  <sheetProtection algorithmName="SHA-512" hashValue="XJgO+vupfLoYDNJ1vWS8WFToUZUhkOD9fOOIZJUDdOZtzyrMC5yKrlIwCafnbeoOe4AOQMT/AEfWzEmID6J8lg==" saltValue="upKd4tkq09x2+3G1hvNLxg==" spinCount="100000" sheet="1" objects="1" scenarios="1"/>
  <mergeCells count="71">
    <mergeCell ref="B23:C23"/>
    <mergeCell ref="B24:C24"/>
    <mergeCell ref="B25:C25"/>
    <mergeCell ref="B26:C26"/>
    <mergeCell ref="B41:C41"/>
    <mergeCell ref="B34:C34"/>
    <mergeCell ref="B28:C28"/>
    <mergeCell ref="B29:C29"/>
    <mergeCell ref="B30:C30"/>
    <mergeCell ref="B31:C31"/>
    <mergeCell ref="B32:C32"/>
    <mergeCell ref="B33:C33"/>
    <mergeCell ref="B37:C37"/>
    <mergeCell ref="B38:C38"/>
    <mergeCell ref="B39:C39"/>
    <mergeCell ref="B40:C40"/>
    <mergeCell ref="B51:C51"/>
    <mergeCell ref="B35:C35"/>
    <mergeCell ref="B36:C36"/>
    <mergeCell ref="C2:F2"/>
    <mergeCell ref="G4:H4"/>
    <mergeCell ref="B8:C8"/>
    <mergeCell ref="B9:C9"/>
    <mergeCell ref="B10:C10"/>
    <mergeCell ref="B11:C11"/>
    <mergeCell ref="B27:C27"/>
    <mergeCell ref="B12:C12"/>
    <mergeCell ref="B13:C13"/>
    <mergeCell ref="B14:C14"/>
    <mergeCell ref="B15:C15"/>
    <mergeCell ref="B16:C16"/>
    <mergeCell ref="B17:C17"/>
    <mergeCell ref="J4:K4"/>
    <mergeCell ref="A6:A7"/>
    <mergeCell ref="B6:C7"/>
    <mergeCell ref="D6:F6"/>
    <mergeCell ref="G6:R6"/>
    <mergeCell ref="B18:C18"/>
    <mergeCell ref="B19:C19"/>
    <mergeCell ref="B20:C20"/>
    <mergeCell ref="B21:C21"/>
    <mergeCell ref="B22:C22"/>
    <mergeCell ref="B42:C42"/>
    <mergeCell ref="B43:C43"/>
    <mergeCell ref="B44:C44"/>
    <mergeCell ref="B45:C45"/>
    <mergeCell ref="A58:F58"/>
    <mergeCell ref="B52:C52"/>
    <mergeCell ref="B53:C53"/>
    <mergeCell ref="B54:C54"/>
    <mergeCell ref="B55:C55"/>
    <mergeCell ref="B56:C56"/>
    <mergeCell ref="B57:C57"/>
    <mergeCell ref="B46:C46"/>
    <mergeCell ref="B47:C47"/>
    <mergeCell ref="B48:C48"/>
    <mergeCell ref="B49:C49"/>
    <mergeCell ref="B50:C50"/>
    <mergeCell ref="A63:A64"/>
    <mergeCell ref="B63:C64"/>
    <mergeCell ref="D63:F63"/>
    <mergeCell ref="G63:R63"/>
    <mergeCell ref="T63:U65"/>
    <mergeCell ref="B65:C65"/>
    <mergeCell ref="A72:F72"/>
    <mergeCell ref="B66:C66"/>
    <mergeCell ref="B67:C67"/>
    <mergeCell ref="B68:C68"/>
    <mergeCell ref="B69:C69"/>
    <mergeCell ref="A70:F70"/>
    <mergeCell ref="A71:F71"/>
  </mergeCells>
  <phoneticPr fontId="2"/>
  <dataValidations count="3">
    <dataValidation type="list" allowBlank="1" showInputMessage="1" showErrorMessage="1" sqref="D8:F57" xr:uid="{00000000-0002-0000-0400-000000000000}">
      <formula1>$D$80:$D$80</formula1>
    </dataValidation>
    <dataValidation type="list" allowBlank="1" showInputMessage="1" showErrorMessage="1" sqref="G8:R57" xr:uid="{00000000-0002-0000-0400-000001000000}">
      <formula1>$G$80</formula1>
    </dataValidation>
    <dataValidation type="list" allowBlank="1" showInputMessage="1" showErrorMessage="1" sqref="D65:F69" xr:uid="{00000000-0002-0000-0400-000002000000}">
      <formula1>$D$80</formula1>
    </dataValidation>
  </dataValidations>
  <pageMargins left="0.62992125984251968" right="0.31496062992125984" top="0.82677165354330717" bottom="0.43307086614173229" header="0.51181102362204722" footer="0.27559055118110237"/>
  <pageSetup paperSize="9" scale="43" pageOrder="overThenDown" orientation="portrait" cellComments="asDisplayed" r:id="rId1"/>
  <headerFooter alignWithMargins="0">
    <oddHeader>&amp;L&amp;"ＭＳ Ｐゴシック,太字"&amp;22 令和６年度　保育施設職員配置状況確認書（様式２（常勤保育士等））</oddHeader>
  </headerFooter>
  <rowBreaks count="1" manualBreakCount="1">
    <brk id="73" max="17"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AL75"/>
  <sheetViews>
    <sheetView view="pageBreakPreview" topLeftCell="A26" zoomScaleNormal="75" zoomScaleSheetLayoutView="100" zoomScalePageLayoutView="70" workbookViewId="0">
      <selection activeCell="L40" sqref="L40:M40"/>
    </sheetView>
  </sheetViews>
  <sheetFormatPr defaultRowHeight="13.5"/>
  <cols>
    <col min="1" max="1" width="4.5" style="1" customWidth="1"/>
    <col min="2" max="2" width="17.5" style="1" customWidth="1"/>
    <col min="3" max="3" width="7.625" style="1" customWidth="1"/>
    <col min="4" max="4" width="2.75" style="1" customWidth="1"/>
    <col min="5" max="5" width="3.125" style="1" customWidth="1"/>
    <col min="6" max="6" width="2.75" style="1" customWidth="1"/>
    <col min="7" max="7" width="3.125" style="1" customWidth="1"/>
    <col min="8" max="8" width="5.25" style="1" customWidth="1"/>
    <col min="9" max="9" width="2.75" style="1" customWidth="1"/>
    <col min="10" max="10" width="3.125" style="1" customWidth="1"/>
    <col min="11" max="11" width="2.75" style="1" customWidth="1"/>
    <col min="12" max="12" width="7.625" style="1" customWidth="1"/>
    <col min="13" max="13" width="3.625" style="1" customWidth="1"/>
    <col min="14" max="14" width="7.625" style="1" customWidth="1"/>
    <col min="15" max="15" width="5.125" style="1" customWidth="1"/>
    <col min="16" max="16" width="7.625" style="1" customWidth="1"/>
    <col min="17" max="17" width="5.125" style="1" customWidth="1"/>
    <col min="18" max="18" width="7.625" style="1" customWidth="1"/>
    <col min="19" max="19" width="5.125" style="1" customWidth="1"/>
    <col min="20" max="20" width="7.625" style="1" customWidth="1"/>
    <col min="21" max="21" width="5.125" style="1" customWidth="1"/>
    <col min="22" max="22" width="7.625" style="1" customWidth="1"/>
    <col min="23" max="23" width="5.125" style="1" customWidth="1"/>
    <col min="24" max="24" width="7.625" style="1" customWidth="1"/>
    <col min="25" max="25" width="5.125" style="1" customWidth="1"/>
    <col min="26" max="26" width="7.625" style="1" customWidth="1"/>
    <col min="27" max="27" width="5.125" style="1" customWidth="1"/>
    <col min="28" max="28" width="7.625" style="1" customWidth="1"/>
    <col min="29" max="29" width="5.125" style="1" customWidth="1"/>
    <col min="30" max="30" width="7.625" style="1" customWidth="1"/>
    <col min="31" max="31" width="5.125" style="1" customWidth="1"/>
    <col min="32" max="32" width="7.625" style="1" customWidth="1"/>
    <col min="33" max="33" width="5.125" style="1" customWidth="1"/>
    <col min="34" max="34" width="7.625" style="1" customWidth="1"/>
    <col min="35" max="35" width="5.125" style="1" customWidth="1"/>
    <col min="36" max="36" width="7.625" style="1" customWidth="1"/>
    <col min="37" max="37" width="5.125" style="1" customWidth="1"/>
    <col min="38" max="38" width="8.125" style="1" customWidth="1"/>
    <col min="39" max="48" width="7.25" style="1" customWidth="1"/>
    <col min="49" max="49" width="10.375" style="1" customWidth="1"/>
    <col min="50" max="50" width="17.375" style="1" customWidth="1"/>
    <col min="51" max="16384" width="9" style="1"/>
  </cols>
  <sheetData>
    <row r="1" spans="1:38" ht="18" customHeight="1" thickBot="1">
      <c r="A1" s="8"/>
      <c r="B1" s="145" t="s">
        <v>134</v>
      </c>
      <c r="C1" s="146">
        <f>様式１!C1</f>
        <v>0</v>
      </c>
      <c r="D1" s="10"/>
      <c r="E1" s="10"/>
      <c r="F1" s="10"/>
      <c r="G1" s="10"/>
      <c r="H1" s="10"/>
      <c r="I1" s="10"/>
      <c r="J1" s="10"/>
      <c r="K1" s="10"/>
      <c r="N1" s="11"/>
      <c r="O1" s="12"/>
      <c r="P1" s="13"/>
      <c r="Q1" s="13"/>
      <c r="R1" s="13"/>
      <c r="S1" s="13"/>
      <c r="T1" s="13"/>
      <c r="U1" s="13"/>
      <c r="V1" s="13"/>
      <c r="W1" s="13"/>
      <c r="Z1" s="14"/>
      <c r="AA1" s="14"/>
      <c r="AB1" s="15"/>
      <c r="AC1" s="15"/>
      <c r="AD1" s="14"/>
      <c r="AE1" s="12"/>
      <c r="AF1" s="14"/>
      <c r="AG1" s="12"/>
    </row>
    <row r="2" spans="1:38" ht="21.95" customHeight="1" thickTop="1" thickBot="1">
      <c r="A2" s="911" t="s">
        <v>114</v>
      </c>
      <c r="B2" s="912"/>
      <c r="C2" s="913">
        <f>様式１!C2</f>
        <v>0</v>
      </c>
      <c r="D2" s="913"/>
      <c r="E2" s="913"/>
      <c r="F2" s="913"/>
      <c r="G2" s="913"/>
      <c r="H2" s="913"/>
      <c r="I2" s="913"/>
      <c r="J2" s="913"/>
      <c r="K2" s="913"/>
      <c r="L2" s="913"/>
      <c r="M2" s="914"/>
      <c r="N2" s="43"/>
      <c r="O2" s="44"/>
      <c r="P2" s="44"/>
      <c r="Q2" s="44"/>
      <c r="R2" s="22"/>
      <c r="S2" s="22"/>
      <c r="T2" s="863"/>
      <c r="U2" s="863"/>
      <c r="V2" s="863"/>
      <c r="W2" s="863"/>
      <c r="X2" s="22"/>
      <c r="Y2" s="22"/>
      <c r="Z2" s="7"/>
      <c r="AA2" s="7"/>
      <c r="AB2" s="7"/>
      <c r="AC2" s="7"/>
      <c r="AD2" s="7"/>
      <c r="AE2" s="44"/>
      <c r="AF2" s="7"/>
      <c r="AG2" s="44"/>
      <c r="AH2" s="7"/>
      <c r="AI2" s="7"/>
      <c r="AJ2" s="7"/>
      <c r="AK2" s="7"/>
      <c r="AL2" s="7"/>
    </row>
    <row r="3" spans="1:38" ht="72" customHeight="1" thickTop="1">
      <c r="A3" s="16"/>
      <c r="B3" s="16"/>
      <c r="C3" s="16"/>
      <c r="D3" s="16"/>
      <c r="E3" s="16"/>
      <c r="F3" s="16"/>
      <c r="G3" s="16"/>
      <c r="H3" s="16"/>
      <c r="I3" s="16"/>
      <c r="J3" s="16"/>
      <c r="K3" s="16"/>
      <c r="N3" s="863"/>
      <c r="O3" s="863"/>
      <c r="P3" s="863"/>
      <c r="Q3" s="863"/>
      <c r="R3" s="81"/>
      <c r="S3" s="81"/>
      <c r="T3" s="863"/>
      <c r="U3" s="863"/>
      <c r="V3" s="863"/>
      <c r="W3" s="863"/>
      <c r="X3" s="81"/>
      <c r="Y3" s="81"/>
      <c r="Z3" s="7"/>
      <c r="AA3" s="7"/>
      <c r="AB3" s="7"/>
      <c r="AC3" s="7"/>
      <c r="AD3" s="7"/>
      <c r="AE3" s="7"/>
      <c r="AF3" s="7"/>
      <c r="AG3" s="7"/>
      <c r="AH3" s="7"/>
      <c r="AI3" s="7"/>
      <c r="AJ3" s="7"/>
      <c r="AK3" s="7"/>
      <c r="AL3" s="7"/>
    </row>
    <row r="4" spans="1:38" ht="24.75" customHeight="1" thickBot="1">
      <c r="A4" s="347" t="s">
        <v>263</v>
      </c>
      <c r="B4" s="19"/>
      <c r="C4" s="20"/>
      <c r="D4" s="20"/>
      <c r="E4" s="20"/>
      <c r="F4" s="20"/>
      <c r="G4" s="20"/>
      <c r="H4" s="20"/>
      <c r="I4" s="20"/>
      <c r="J4" s="20"/>
      <c r="K4" s="20"/>
    </row>
    <row r="5" spans="1:38" ht="28.5" customHeight="1">
      <c r="A5" s="850" t="s">
        <v>13</v>
      </c>
      <c r="B5" s="895" t="s">
        <v>116</v>
      </c>
      <c r="C5" s="801" t="s">
        <v>46</v>
      </c>
      <c r="D5" s="801"/>
      <c r="E5" s="801"/>
      <c r="F5" s="801"/>
      <c r="G5" s="801"/>
      <c r="H5" s="801"/>
      <c r="I5" s="801"/>
      <c r="J5" s="801"/>
      <c r="K5" s="898"/>
      <c r="L5" s="903" t="s">
        <v>70</v>
      </c>
      <c r="M5" s="904"/>
      <c r="N5" s="857" t="s">
        <v>71</v>
      </c>
      <c r="O5" s="858"/>
      <c r="P5" s="858"/>
      <c r="Q5" s="858"/>
      <c r="R5" s="858"/>
      <c r="S5" s="858"/>
      <c r="T5" s="858"/>
      <c r="U5" s="858"/>
      <c r="V5" s="858"/>
      <c r="W5" s="858"/>
      <c r="X5" s="858"/>
      <c r="Y5" s="858"/>
      <c r="Z5" s="858"/>
      <c r="AA5" s="858"/>
      <c r="AB5" s="858"/>
      <c r="AC5" s="858"/>
      <c r="AD5" s="858"/>
      <c r="AE5" s="858"/>
      <c r="AF5" s="858"/>
      <c r="AG5" s="858"/>
      <c r="AH5" s="858"/>
      <c r="AI5" s="858"/>
      <c r="AJ5" s="858"/>
      <c r="AK5" s="859"/>
      <c r="AL5" s="83"/>
    </row>
    <row r="6" spans="1:38" ht="27" customHeight="1">
      <c r="A6" s="851"/>
      <c r="B6" s="896"/>
      <c r="C6" s="899"/>
      <c r="D6" s="899"/>
      <c r="E6" s="899"/>
      <c r="F6" s="899"/>
      <c r="G6" s="899"/>
      <c r="H6" s="899"/>
      <c r="I6" s="899"/>
      <c r="J6" s="899"/>
      <c r="K6" s="900"/>
      <c r="L6" s="905"/>
      <c r="M6" s="906"/>
      <c r="N6" s="559">
        <v>4</v>
      </c>
      <c r="O6" s="884"/>
      <c r="P6" s="884">
        <v>5</v>
      </c>
      <c r="Q6" s="884"/>
      <c r="R6" s="884">
        <v>6</v>
      </c>
      <c r="S6" s="884"/>
      <c r="T6" s="884">
        <v>7</v>
      </c>
      <c r="U6" s="884"/>
      <c r="V6" s="884">
        <v>8</v>
      </c>
      <c r="W6" s="884"/>
      <c r="X6" s="884">
        <v>9</v>
      </c>
      <c r="Y6" s="884"/>
      <c r="Z6" s="884">
        <v>10</v>
      </c>
      <c r="AA6" s="884"/>
      <c r="AB6" s="884">
        <v>11</v>
      </c>
      <c r="AC6" s="884"/>
      <c r="AD6" s="884">
        <v>12</v>
      </c>
      <c r="AE6" s="884"/>
      <c r="AF6" s="886">
        <v>1</v>
      </c>
      <c r="AG6" s="887"/>
      <c r="AH6" s="884">
        <v>2</v>
      </c>
      <c r="AI6" s="884"/>
      <c r="AJ6" s="884">
        <v>3</v>
      </c>
      <c r="AK6" s="885"/>
      <c r="AL6" s="83"/>
    </row>
    <row r="7" spans="1:38">
      <c r="A7" s="894"/>
      <c r="B7" s="897"/>
      <c r="C7" s="901"/>
      <c r="D7" s="901"/>
      <c r="E7" s="901"/>
      <c r="F7" s="901"/>
      <c r="G7" s="901"/>
      <c r="H7" s="901"/>
      <c r="I7" s="901"/>
      <c r="J7" s="901"/>
      <c r="K7" s="902"/>
      <c r="L7" s="26" t="s">
        <v>22</v>
      </c>
      <c r="M7" s="27" t="s">
        <v>23</v>
      </c>
      <c r="N7" s="84" t="s">
        <v>22</v>
      </c>
      <c r="O7" s="35" t="s">
        <v>23</v>
      </c>
      <c r="P7" s="36" t="s">
        <v>22</v>
      </c>
      <c r="Q7" s="85" t="s">
        <v>23</v>
      </c>
      <c r="R7" s="86" t="s">
        <v>22</v>
      </c>
      <c r="S7" s="35" t="s">
        <v>23</v>
      </c>
      <c r="T7" s="36" t="s">
        <v>22</v>
      </c>
      <c r="U7" s="85" t="s">
        <v>23</v>
      </c>
      <c r="V7" s="86" t="s">
        <v>22</v>
      </c>
      <c r="W7" s="35" t="s">
        <v>23</v>
      </c>
      <c r="X7" s="36" t="s">
        <v>22</v>
      </c>
      <c r="Y7" s="85" t="s">
        <v>23</v>
      </c>
      <c r="Z7" s="86" t="s">
        <v>22</v>
      </c>
      <c r="AA7" s="35" t="s">
        <v>23</v>
      </c>
      <c r="AB7" s="36" t="s">
        <v>22</v>
      </c>
      <c r="AC7" s="85" t="s">
        <v>23</v>
      </c>
      <c r="AD7" s="36" t="s">
        <v>22</v>
      </c>
      <c r="AE7" s="35" t="s">
        <v>23</v>
      </c>
      <c r="AF7" s="36" t="s">
        <v>22</v>
      </c>
      <c r="AG7" s="35" t="s">
        <v>23</v>
      </c>
      <c r="AH7" s="34" t="s">
        <v>22</v>
      </c>
      <c r="AI7" s="35" t="s">
        <v>23</v>
      </c>
      <c r="AJ7" s="36" t="s">
        <v>22</v>
      </c>
      <c r="AK7" s="47" t="s">
        <v>23</v>
      </c>
      <c r="AL7" s="7"/>
    </row>
    <row r="8" spans="1:38" ht="26.1" customHeight="1">
      <c r="A8" s="21">
        <v>1</v>
      </c>
      <c r="B8" s="2"/>
      <c r="C8" s="82"/>
      <c r="D8" s="87" t="s">
        <v>50</v>
      </c>
      <c r="E8" s="53"/>
      <c r="F8" s="87" t="s">
        <v>47</v>
      </c>
      <c r="G8" s="87" t="s">
        <v>112</v>
      </c>
      <c r="H8" s="82"/>
      <c r="I8" s="87" t="s">
        <v>50</v>
      </c>
      <c r="J8" s="53"/>
      <c r="K8" s="87" t="s">
        <v>49</v>
      </c>
      <c r="L8" s="28"/>
      <c r="M8" s="29"/>
      <c r="N8" s="129">
        <f t="shared" ref="N8:N37" si="0">IF(AND($C8=$C$61,$E8=4),$L8,0)</f>
        <v>0</v>
      </c>
      <c r="O8" s="130">
        <f t="shared" ref="O8:O37" si="1">IF(AND($C8=$C$61,$E8=4),$M8,0)</f>
        <v>0</v>
      </c>
      <c r="P8" s="131">
        <f t="shared" ref="P8:P37" si="2">IF(AND($C8=$C$61,$E8&lt;=5,$H8=$C$61,$J8&gt;=5),$L8,IF(AND($C8=$C$61,$E8&lt;=5,$H8=$C$62,$J8&lt;=3),$L8,0))</f>
        <v>0</v>
      </c>
      <c r="Q8" s="132">
        <f t="shared" ref="Q8:Q37" si="3">IF(AND($C8=$C$61,$E8&lt;=5,$H8=$C$61,$J8&gt;=5),$M8,IF(AND($C8=$C$61,$E8&lt;=5,$H8=$C$62,$J8&lt;=3),$M8,0))</f>
        <v>0</v>
      </c>
      <c r="R8" s="133">
        <f t="shared" ref="R8:R37" si="4">IF(AND($C8=$C$61,$E8&lt;=6,$H8=$C$61,$J8&gt;=6),$L8,IF(AND($C8=$C$61,$E8&lt;=6,$H8=$C$62,$J8&lt;=3),$L8,0))</f>
        <v>0</v>
      </c>
      <c r="S8" s="134">
        <f t="shared" ref="S8:S37" si="5">IF(AND($C8=$C$61,$E8&lt;=6,$H8=$C$61,$J8&gt;=6),$M8,IF(AND($C8=$C$61,$E8&lt;=6,$H8=$C$62,$J8&lt;=3),$M8,0))</f>
        <v>0</v>
      </c>
      <c r="T8" s="131">
        <f t="shared" ref="T8:T37" si="6">IF(AND($C8=$C$61,$E8&lt;=7,$H8=$C$61,$J8&gt;=7),$L8,IF(AND($C8=$C$61,$E8&lt;=7,$H8=$C$62,$J8&lt;=3),$L8,0))</f>
        <v>0</v>
      </c>
      <c r="U8" s="132">
        <f t="shared" ref="U8:U37" si="7">IF(AND($C8=$C$61,$E8&lt;=7,$H8=$C$61,$J8&gt;=7),$M8,IF(AND($C8=$C$61,$E8&lt;=7,$H8=$C$62,$J8&lt;=3),$M8,0))</f>
        <v>0</v>
      </c>
      <c r="V8" s="133">
        <f t="shared" ref="V8:V37" si="8">IF(AND($C8=$C$61,$E8&lt;=8,$H8=$C$61,$J8&gt;=8),$L8,IF(AND($C8=$C$61,$E8&lt;=8,$H8=$C$62,$J8&lt;=3),$L8,0))</f>
        <v>0</v>
      </c>
      <c r="W8" s="134">
        <f t="shared" ref="W8:W37" si="9">IF(AND($C8=$C$61,$E8&lt;=8,$H8=$C$61,$J8&gt;=8),$M8,IF(AND($C8=$C$61,$E8&lt;=8,$H8=$C$62,$J8&lt;=3),$M8,0))</f>
        <v>0</v>
      </c>
      <c r="X8" s="131">
        <f t="shared" ref="X8:X37" si="10">IF(AND($C8=$C$61,$E8&lt;=9,$H8=$C$61,$J8&gt;=9),$L8,IF(AND($C8=$C$61,$E8&lt;=9,$H8=$C$62,$J8&lt;=3),$L8,0))</f>
        <v>0</v>
      </c>
      <c r="Y8" s="132">
        <f t="shared" ref="Y8:Y37" si="11">IF(AND($C8=$C$61,$E8&lt;=9,$H8=$C$61,$J8&gt;=9),$M8,IF(AND($C8=$C$61,$E8&lt;=9,$H8=$C$62,$J8&lt;=3),$M8,0))</f>
        <v>0</v>
      </c>
      <c r="Z8" s="133">
        <f t="shared" ref="Z8:Z37" si="12">IF(AND($C8=$C$61,$E8&lt;=10,$H8=$C$61,$J8&gt;=10),$L8,IF(AND($C8=$C$61,$E8&lt;=10,$H8=$C$62,$J8&lt;=3),$L8,0))</f>
        <v>0</v>
      </c>
      <c r="AA8" s="134">
        <f t="shared" ref="AA8:AA37" si="13">IF(AND($C8=$C$61,$E8&lt;=10,$H8=$C$61,$J8&gt;=10),$M8,IF(AND($C8=$C$61,$E8&lt;=10,$H8=$C$62,$J8&lt;=3),$M8,0))</f>
        <v>0</v>
      </c>
      <c r="AB8" s="131">
        <f t="shared" ref="AB8:AB37" si="14">IF(AND($C8=$C$61,$E8&lt;=11,$H8=$C$61,$J8&gt;=11),$L8,IF(AND($C8=$C$61,$E8&lt;=11,$H8=$C$62,$J8&lt;=3),$L8,0))</f>
        <v>0</v>
      </c>
      <c r="AC8" s="132">
        <f t="shared" ref="AC8:AC37" si="15">IF(AND($C8=$C$61,$E8&lt;=11,$H8=$C$61,$J8&gt;=11),$M8,IF(AND($C8=$C$61,$E8&lt;=11,$H8=$C$62,$J8&lt;=3),$M8,0))</f>
        <v>0</v>
      </c>
      <c r="AD8" s="133">
        <f t="shared" ref="AD8:AD37" si="16">IF(AND($C8=$C$61,$E8&lt;=12,$H8=$C$61,$J8=12),$L8,IF(AND($C8=$C$61,$E8&lt;=12,$H8=$C$62,$J8&lt;=3),$L8,0))</f>
        <v>0</v>
      </c>
      <c r="AE8" s="130">
        <f t="shared" ref="AE8:AE37" si="17">IF(AND($C8=$C$61,$E8&lt;=12,$H8=$C$61,$J8&gt;=12),$M8,IF(AND($C8=$C$61,$E8&lt;=12,$H8=$C$62,$J8&lt;=3),$M8,0))</f>
        <v>0</v>
      </c>
      <c r="AF8" s="131">
        <f t="shared" ref="AF8:AF37" si="18">IF(AND($C8=$C$61,$E8&lt;=12,$H8=$C$62,$J8&lt;=3),$L8,IF(AND($C8=$C$62,$E8&lt;=1,$H8=$C$62,$J8&lt;=3),$L8,0))</f>
        <v>0</v>
      </c>
      <c r="AG8" s="130">
        <f t="shared" ref="AG8:AG37" si="19">IF(AND($C8=$C$61,$E8&lt;=12,$H8=$C$62,$J8&gt;=1),$M8,IF(AND($C8=$C$62,$E8&lt;=1,$H8=$C$62,$J8&lt;=3),$M8,0))</f>
        <v>0</v>
      </c>
      <c r="AH8" s="133">
        <f t="shared" ref="AH8:AH37" si="20">IF(AND($C8=$C$61,$E8&lt;=12,$H8=$C$62,$J8&gt;=2),$L8,IF(AND($C8=$C$62,$E8&lt;=2,$H8=$C$62,$J8&gt;1),$L8,0))</f>
        <v>0</v>
      </c>
      <c r="AI8" s="134">
        <f t="shared" ref="AI8:AI37" si="21">IF(AND($C8=$C$61,$E8&lt;=12,$H8=$C$62,$J8&gt;=2),$M8,IF(AND($C8=$C$62,$E8&lt;=2,$H8=$C$62,$J8&gt;1),$M8,0))</f>
        <v>0</v>
      </c>
      <c r="AJ8" s="131">
        <f t="shared" ref="AJ8:AJ37" si="22">IF(AND($C8=$C$61,$E8&lt;=12,$H8=$C$62,$J8=3),$L8,IF(AND($C8=$C$62,$E8&lt;=3,$H8=$C$62,$J8=3),$L8,0))</f>
        <v>0</v>
      </c>
      <c r="AK8" s="135">
        <f t="shared" ref="AK8:AK37" si="23">IF(AND($C8=$C$61,$E8&lt;=12,$H8=$C$62,$J8=3),$M8,IF(AND($C8=$C$62,$E8&lt;=3,$H8=$C$62,$J8=3),$M8,0))</f>
        <v>0</v>
      </c>
      <c r="AL8" s="7"/>
    </row>
    <row r="9" spans="1:38" ht="26.1" customHeight="1">
      <c r="A9" s="21">
        <v>2</v>
      </c>
      <c r="B9" s="2"/>
      <c r="C9" s="82"/>
      <c r="D9" s="87" t="s">
        <v>50</v>
      </c>
      <c r="E9" s="53"/>
      <c r="F9" s="87" t="s">
        <v>47</v>
      </c>
      <c r="G9" s="87" t="s">
        <v>112</v>
      </c>
      <c r="H9" s="82"/>
      <c r="I9" s="87" t="s">
        <v>50</v>
      </c>
      <c r="J9" s="53"/>
      <c r="K9" s="87" t="s">
        <v>49</v>
      </c>
      <c r="L9" s="28"/>
      <c r="M9" s="29"/>
      <c r="N9" s="129">
        <f t="shared" si="0"/>
        <v>0</v>
      </c>
      <c r="O9" s="130">
        <f t="shared" si="1"/>
        <v>0</v>
      </c>
      <c r="P9" s="131">
        <f t="shared" si="2"/>
        <v>0</v>
      </c>
      <c r="Q9" s="132">
        <f t="shared" si="3"/>
        <v>0</v>
      </c>
      <c r="R9" s="133">
        <f t="shared" si="4"/>
        <v>0</v>
      </c>
      <c r="S9" s="134">
        <f t="shared" si="5"/>
        <v>0</v>
      </c>
      <c r="T9" s="131">
        <f t="shared" si="6"/>
        <v>0</v>
      </c>
      <c r="U9" s="132">
        <f t="shared" si="7"/>
        <v>0</v>
      </c>
      <c r="V9" s="133">
        <f t="shared" si="8"/>
        <v>0</v>
      </c>
      <c r="W9" s="134">
        <f t="shared" si="9"/>
        <v>0</v>
      </c>
      <c r="X9" s="131">
        <f t="shared" si="10"/>
        <v>0</v>
      </c>
      <c r="Y9" s="132">
        <f t="shared" si="11"/>
        <v>0</v>
      </c>
      <c r="Z9" s="133">
        <f t="shared" si="12"/>
        <v>0</v>
      </c>
      <c r="AA9" s="134">
        <f t="shared" si="13"/>
        <v>0</v>
      </c>
      <c r="AB9" s="131">
        <f t="shared" si="14"/>
        <v>0</v>
      </c>
      <c r="AC9" s="132">
        <f t="shared" si="15"/>
        <v>0</v>
      </c>
      <c r="AD9" s="133">
        <f t="shared" si="16"/>
        <v>0</v>
      </c>
      <c r="AE9" s="130">
        <f t="shared" si="17"/>
        <v>0</v>
      </c>
      <c r="AF9" s="131">
        <f t="shared" si="18"/>
        <v>0</v>
      </c>
      <c r="AG9" s="130">
        <f t="shared" si="19"/>
        <v>0</v>
      </c>
      <c r="AH9" s="133">
        <f t="shared" si="20"/>
        <v>0</v>
      </c>
      <c r="AI9" s="134">
        <f t="shared" si="21"/>
        <v>0</v>
      </c>
      <c r="AJ9" s="131">
        <f t="shared" si="22"/>
        <v>0</v>
      </c>
      <c r="AK9" s="135">
        <f t="shared" si="23"/>
        <v>0</v>
      </c>
      <c r="AL9" s="7"/>
    </row>
    <row r="10" spans="1:38" ht="26.1" customHeight="1">
      <c r="A10" s="21">
        <v>3</v>
      </c>
      <c r="B10" s="2"/>
      <c r="C10" s="82"/>
      <c r="D10" s="87" t="s">
        <v>50</v>
      </c>
      <c r="E10" s="53"/>
      <c r="F10" s="87" t="s">
        <v>47</v>
      </c>
      <c r="G10" s="87" t="s">
        <v>112</v>
      </c>
      <c r="H10" s="82"/>
      <c r="I10" s="87" t="s">
        <v>50</v>
      </c>
      <c r="J10" s="53"/>
      <c r="K10" s="87" t="s">
        <v>49</v>
      </c>
      <c r="L10" s="28"/>
      <c r="M10" s="29"/>
      <c r="N10" s="129">
        <f t="shared" si="0"/>
        <v>0</v>
      </c>
      <c r="O10" s="130">
        <f t="shared" si="1"/>
        <v>0</v>
      </c>
      <c r="P10" s="131">
        <f t="shared" si="2"/>
        <v>0</v>
      </c>
      <c r="Q10" s="132">
        <f t="shared" si="3"/>
        <v>0</v>
      </c>
      <c r="R10" s="133">
        <f t="shared" si="4"/>
        <v>0</v>
      </c>
      <c r="S10" s="134">
        <f t="shared" si="5"/>
        <v>0</v>
      </c>
      <c r="T10" s="131">
        <f t="shared" si="6"/>
        <v>0</v>
      </c>
      <c r="U10" s="132">
        <f t="shared" si="7"/>
        <v>0</v>
      </c>
      <c r="V10" s="133">
        <f t="shared" si="8"/>
        <v>0</v>
      </c>
      <c r="W10" s="134">
        <f t="shared" si="9"/>
        <v>0</v>
      </c>
      <c r="X10" s="131">
        <f t="shared" si="10"/>
        <v>0</v>
      </c>
      <c r="Y10" s="132">
        <f t="shared" si="11"/>
        <v>0</v>
      </c>
      <c r="Z10" s="133">
        <f t="shared" si="12"/>
        <v>0</v>
      </c>
      <c r="AA10" s="134">
        <f t="shared" si="13"/>
        <v>0</v>
      </c>
      <c r="AB10" s="131">
        <f t="shared" si="14"/>
        <v>0</v>
      </c>
      <c r="AC10" s="132">
        <f t="shared" si="15"/>
        <v>0</v>
      </c>
      <c r="AD10" s="133">
        <f t="shared" si="16"/>
        <v>0</v>
      </c>
      <c r="AE10" s="130">
        <f t="shared" si="17"/>
        <v>0</v>
      </c>
      <c r="AF10" s="131">
        <f t="shared" si="18"/>
        <v>0</v>
      </c>
      <c r="AG10" s="130">
        <f t="shared" si="19"/>
        <v>0</v>
      </c>
      <c r="AH10" s="133">
        <f t="shared" si="20"/>
        <v>0</v>
      </c>
      <c r="AI10" s="134">
        <f t="shared" si="21"/>
        <v>0</v>
      </c>
      <c r="AJ10" s="131">
        <f t="shared" si="22"/>
        <v>0</v>
      </c>
      <c r="AK10" s="135">
        <f t="shared" si="23"/>
        <v>0</v>
      </c>
      <c r="AL10" s="7"/>
    </row>
    <row r="11" spans="1:38" ht="26.1" customHeight="1">
      <c r="A11" s="21">
        <v>4</v>
      </c>
      <c r="B11" s="2"/>
      <c r="C11" s="82"/>
      <c r="D11" s="87" t="s">
        <v>50</v>
      </c>
      <c r="E11" s="53"/>
      <c r="F11" s="87" t="s">
        <v>47</v>
      </c>
      <c r="G11" s="87" t="s">
        <v>112</v>
      </c>
      <c r="H11" s="82"/>
      <c r="I11" s="87" t="s">
        <v>50</v>
      </c>
      <c r="J11" s="53"/>
      <c r="K11" s="87" t="s">
        <v>49</v>
      </c>
      <c r="L11" s="28"/>
      <c r="M11" s="29"/>
      <c r="N11" s="129">
        <f t="shared" si="0"/>
        <v>0</v>
      </c>
      <c r="O11" s="130">
        <f t="shared" si="1"/>
        <v>0</v>
      </c>
      <c r="P11" s="131">
        <f t="shared" si="2"/>
        <v>0</v>
      </c>
      <c r="Q11" s="132">
        <f t="shared" si="3"/>
        <v>0</v>
      </c>
      <c r="R11" s="133">
        <f t="shared" si="4"/>
        <v>0</v>
      </c>
      <c r="S11" s="134">
        <f t="shared" si="5"/>
        <v>0</v>
      </c>
      <c r="T11" s="131">
        <f t="shared" si="6"/>
        <v>0</v>
      </c>
      <c r="U11" s="132">
        <f t="shared" si="7"/>
        <v>0</v>
      </c>
      <c r="V11" s="133">
        <f t="shared" si="8"/>
        <v>0</v>
      </c>
      <c r="W11" s="134">
        <f t="shared" si="9"/>
        <v>0</v>
      </c>
      <c r="X11" s="131">
        <f t="shared" si="10"/>
        <v>0</v>
      </c>
      <c r="Y11" s="132">
        <f t="shared" si="11"/>
        <v>0</v>
      </c>
      <c r="Z11" s="133">
        <f t="shared" si="12"/>
        <v>0</v>
      </c>
      <c r="AA11" s="134">
        <f t="shared" si="13"/>
        <v>0</v>
      </c>
      <c r="AB11" s="131">
        <f t="shared" si="14"/>
        <v>0</v>
      </c>
      <c r="AC11" s="132">
        <f t="shared" si="15"/>
        <v>0</v>
      </c>
      <c r="AD11" s="133">
        <f t="shared" si="16"/>
        <v>0</v>
      </c>
      <c r="AE11" s="130">
        <f t="shared" si="17"/>
        <v>0</v>
      </c>
      <c r="AF11" s="131">
        <f t="shared" si="18"/>
        <v>0</v>
      </c>
      <c r="AG11" s="130">
        <f t="shared" si="19"/>
        <v>0</v>
      </c>
      <c r="AH11" s="133">
        <f t="shared" si="20"/>
        <v>0</v>
      </c>
      <c r="AI11" s="134">
        <f t="shared" si="21"/>
        <v>0</v>
      </c>
      <c r="AJ11" s="131">
        <f t="shared" si="22"/>
        <v>0</v>
      </c>
      <c r="AK11" s="135">
        <f t="shared" si="23"/>
        <v>0</v>
      </c>
      <c r="AL11" s="7"/>
    </row>
    <row r="12" spans="1:38" ht="26.1" customHeight="1">
      <c r="A12" s="21">
        <v>5</v>
      </c>
      <c r="B12" s="2"/>
      <c r="C12" s="82"/>
      <c r="D12" s="87" t="s">
        <v>50</v>
      </c>
      <c r="E12" s="53"/>
      <c r="F12" s="87" t="s">
        <v>47</v>
      </c>
      <c r="G12" s="87" t="s">
        <v>112</v>
      </c>
      <c r="H12" s="82"/>
      <c r="I12" s="87" t="s">
        <v>50</v>
      </c>
      <c r="J12" s="53"/>
      <c r="K12" s="87" t="s">
        <v>49</v>
      </c>
      <c r="L12" s="28"/>
      <c r="M12" s="29"/>
      <c r="N12" s="129">
        <f t="shared" si="0"/>
        <v>0</v>
      </c>
      <c r="O12" s="130">
        <f t="shared" si="1"/>
        <v>0</v>
      </c>
      <c r="P12" s="131">
        <f t="shared" si="2"/>
        <v>0</v>
      </c>
      <c r="Q12" s="132">
        <f t="shared" si="3"/>
        <v>0</v>
      </c>
      <c r="R12" s="133">
        <f t="shared" si="4"/>
        <v>0</v>
      </c>
      <c r="S12" s="134">
        <f t="shared" si="5"/>
        <v>0</v>
      </c>
      <c r="T12" s="131">
        <f t="shared" si="6"/>
        <v>0</v>
      </c>
      <c r="U12" s="132">
        <f t="shared" si="7"/>
        <v>0</v>
      </c>
      <c r="V12" s="133">
        <f t="shared" si="8"/>
        <v>0</v>
      </c>
      <c r="W12" s="134">
        <f t="shared" si="9"/>
        <v>0</v>
      </c>
      <c r="X12" s="131">
        <f t="shared" si="10"/>
        <v>0</v>
      </c>
      <c r="Y12" s="132">
        <f t="shared" si="11"/>
        <v>0</v>
      </c>
      <c r="Z12" s="133">
        <f t="shared" si="12"/>
        <v>0</v>
      </c>
      <c r="AA12" s="134">
        <f t="shared" si="13"/>
        <v>0</v>
      </c>
      <c r="AB12" s="131">
        <f t="shared" si="14"/>
        <v>0</v>
      </c>
      <c r="AC12" s="132">
        <f t="shared" si="15"/>
        <v>0</v>
      </c>
      <c r="AD12" s="133">
        <f t="shared" si="16"/>
        <v>0</v>
      </c>
      <c r="AE12" s="130">
        <f t="shared" si="17"/>
        <v>0</v>
      </c>
      <c r="AF12" s="131">
        <f t="shared" si="18"/>
        <v>0</v>
      </c>
      <c r="AG12" s="130">
        <f t="shared" si="19"/>
        <v>0</v>
      </c>
      <c r="AH12" s="133">
        <f t="shared" si="20"/>
        <v>0</v>
      </c>
      <c r="AI12" s="134">
        <f t="shared" si="21"/>
        <v>0</v>
      </c>
      <c r="AJ12" s="131">
        <f t="shared" si="22"/>
        <v>0</v>
      </c>
      <c r="AK12" s="135">
        <f t="shared" si="23"/>
        <v>0</v>
      </c>
      <c r="AL12" s="7"/>
    </row>
    <row r="13" spans="1:38" ht="26.1" customHeight="1">
      <c r="A13" s="21">
        <v>6</v>
      </c>
      <c r="B13" s="2"/>
      <c r="C13" s="82"/>
      <c r="D13" s="87" t="s">
        <v>50</v>
      </c>
      <c r="E13" s="53"/>
      <c r="F13" s="87" t="s">
        <v>47</v>
      </c>
      <c r="G13" s="87" t="s">
        <v>112</v>
      </c>
      <c r="H13" s="82"/>
      <c r="I13" s="87" t="s">
        <v>50</v>
      </c>
      <c r="J13" s="53"/>
      <c r="K13" s="87" t="s">
        <v>49</v>
      </c>
      <c r="L13" s="28"/>
      <c r="M13" s="29"/>
      <c r="N13" s="129">
        <f t="shared" si="0"/>
        <v>0</v>
      </c>
      <c r="O13" s="130">
        <f t="shared" si="1"/>
        <v>0</v>
      </c>
      <c r="P13" s="131">
        <f t="shared" si="2"/>
        <v>0</v>
      </c>
      <c r="Q13" s="132">
        <f t="shared" si="3"/>
        <v>0</v>
      </c>
      <c r="R13" s="133">
        <f t="shared" si="4"/>
        <v>0</v>
      </c>
      <c r="S13" s="134">
        <f t="shared" si="5"/>
        <v>0</v>
      </c>
      <c r="T13" s="131">
        <f t="shared" si="6"/>
        <v>0</v>
      </c>
      <c r="U13" s="132">
        <f t="shared" si="7"/>
        <v>0</v>
      </c>
      <c r="V13" s="133">
        <f t="shared" si="8"/>
        <v>0</v>
      </c>
      <c r="W13" s="134">
        <f t="shared" si="9"/>
        <v>0</v>
      </c>
      <c r="X13" s="131">
        <f t="shared" si="10"/>
        <v>0</v>
      </c>
      <c r="Y13" s="132">
        <f t="shared" si="11"/>
        <v>0</v>
      </c>
      <c r="Z13" s="133">
        <f t="shared" si="12"/>
        <v>0</v>
      </c>
      <c r="AA13" s="134">
        <f t="shared" si="13"/>
        <v>0</v>
      </c>
      <c r="AB13" s="131">
        <f t="shared" si="14"/>
        <v>0</v>
      </c>
      <c r="AC13" s="132">
        <f t="shared" si="15"/>
        <v>0</v>
      </c>
      <c r="AD13" s="133">
        <f t="shared" si="16"/>
        <v>0</v>
      </c>
      <c r="AE13" s="130">
        <f t="shared" si="17"/>
        <v>0</v>
      </c>
      <c r="AF13" s="131">
        <f t="shared" si="18"/>
        <v>0</v>
      </c>
      <c r="AG13" s="130">
        <f t="shared" si="19"/>
        <v>0</v>
      </c>
      <c r="AH13" s="133">
        <f t="shared" si="20"/>
        <v>0</v>
      </c>
      <c r="AI13" s="134">
        <f t="shared" si="21"/>
        <v>0</v>
      </c>
      <c r="AJ13" s="131">
        <f t="shared" si="22"/>
        <v>0</v>
      </c>
      <c r="AK13" s="135">
        <f t="shared" si="23"/>
        <v>0</v>
      </c>
      <c r="AL13" s="7"/>
    </row>
    <row r="14" spans="1:38" ht="26.1" customHeight="1">
      <c r="A14" s="21">
        <v>7</v>
      </c>
      <c r="B14" s="2"/>
      <c r="C14" s="82"/>
      <c r="D14" s="87" t="s">
        <v>50</v>
      </c>
      <c r="E14" s="53"/>
      <c r="F14" s="87" t="s">
        <v>47</v>
      </c>
      <c r="G14" s="87" t="s">
        <v>112</v>
      </c>
      <c r="H14" s="82"/>
      <c r="I14" s="87" t="s">
        <v>50</v>
      </c>
      <c r="J14" s="53"/>
      <c r="K14" s="87" t="s">
        <v>49</v>
      </c>
      <c r="L14" s="28"/>
      <c r="M14" s="29"/>
      <c r="N14" s="129">
        <f t="shared" si="0"/>
        <v>0</v>
      </c>
      <c r="O14" s="130">
        <f t="shared" si="1"/>
        <v>0</v>
      </c>
      <c r="P14" s="131">
        <f t="shared" si="2"/>
        <v>0</v>
      </c>
      <c r="Q14" s="132">
        <f t="shared" si="3"/>
        <v>0</v>
      </c>
      <c r="R14" s="133">
        <f t="shared" si="4"/>
        <v>0</v>
      </c>
      <c r="S14" s="134">
        <f t="shared" si="5"/>
        <v>0</v>
      </c>
      <c r="T14" s="131">
        <f t="shared" si="6"/>
        <v>0</v>
      </c>
      <c r="U14" s="132">
        <f t="shared" si="7"/>
        <v>0</v>
      </c>
      <c r="V14" s="133">
        <f t="shared" si="8"/>
        <v>0</v>
      </c>
      <c r="W14" s="134">
        <f t="shared" si="9"/>
        <v>0</v>
      </c>
      <c r="X14" s="131">
        <f t="shared" si="10"/>
        <v>0</v>
      </c>
      <c r="Y14" s="132">
        <f t="shared" si="11"/>
        <v>0</v>
      </c>
      <c r="Z14" s="133">
        <f t="shared" si="12"/>
        <v>0</v>
      </c>
      <c r="AA14" s="134">
        <f t="shared" si="13"/>
        <v>0</v>
      </c>
      <c r="AB14" s="131">
        <f t="shared" si="14"/>
        <v>0</v>
      </c>
      <c r="AC14" s="132">
        <f t="shared" si="15"/>
        <v>0</v>
      </c>
      <c r="AD14" s="133">
        <f t="shared" si="16"/>
        <v>0</v>
      </c>
      <c r="AE14" s="130">
        <f t="shared" si="17"/>
        <v>0</v>
      </c>
      <c r="AF14" s="131">
        <f t="shared" si="18"/>
        <v>0</v>
      </c>
      <c r="AG14" s="130">
        <f t="shared" si="19"/>
        <v>0</v>
      </c>
      <c r="AH14" s="133">
        <f t="shared" si="20"/>
        <v>0</v>
      </c>
      <c r="AI14" s="134">
        <f t="shared" si="21"/>
        <v>0</v>
      </c>
      <c r="AJ14" s="131">
        <f t="shared" si="22"/>
        <v>0</v>
      </c>
      <c r="AK14" s="135">
        <f t="shared" si="23"/>
        <v>0</v>
      </c>
      <c r="AL14" s="7"/>
    </row>
    <row r="15" spans="1:38" ht="26.1" customHeight="1">
      <c r="A15" s="21">
        <v>8</v>
      </c>
      <c r="B15" s="2"/>
      <c r="C15" s="82"/>
      <c r="D15" s="87" t="s">
        <v>50</v>
      </c>
      <c r="E15" s="53"/>
      <c r="F15" s="87" t="s">
        <v>47</v>
      </c>
      <c r="G15" s="87" t="s">
        <v>112</v>
      </c>
      <c r="H15" s="82"/>
      <c r="I15" s="87" t="s">
        <v>50</v>
      </c>
      <c r="J15" s="53"/>
      <c r="K15" s="87" t="s">
        <v>49</v>
      </c>
      <c r="L15" s="28"/>
      <c r="M15" s="29"/>
      <c r="N15" s="129">
        <f t="shared" si="0"/>
        <v>0</v>
      </c>
      <c r="O15" s="130">
        <f t="shared" si="1"/>
        <v>0</v>
      </c>
      <c r="P15" s="131">
        <f t="shared" si="2"/>
        <v>0</v>
      </c>
      <c r="Q15" s="132">
        <f t="shared" si="3"/>
        <v>0</v>
      </c>
      <c r="R15" s="133">
        <f t="shared" si="4"/>
        <v>0</v>
      </c>
      <c r="S15" s="134">
        <f t="shared" si="5"/>
        <v>0</v>
      </c>
      <c r="T15" s="131">
        <f t="shared" si="6"/>
        <v>0</v>
      </c>
      <c r="U15" s="132">
        <f t="shared" si="7"/>
        <v>0</v>
      </c>
      <c r="V15" s="133">
        <f t="shared" si="8"/>
        <v>0</v>
      </c>
      <c r="W15" s="134">
        <f t="shared" si="9"/>
        <v>0</v>
      </c>
      <c r="X15" s="131">
        <f t="shared" si="10"/>
        <v>0</v>
      </c>
      <c r="Y15" s="132">
        <f t="shared" si="11"/>
        <v>0</v>
      </c>
      <c r="Z15" s="133">
        <f t="shared" si="12"/>
        <v>0</v>
      </c>
      <c r="AA15" s="134">
        <f t="shared" si="13"/>
        <v>0</v>
      </c>
      <c r="AB15" s="131">
        <f t="shared" si="14"/>
        <v>0</v>
      </c>
      <c r="AC15" s="132">
        <f t="shared" si="15"/>
        <v>0</v>
      </c>
      <c r="AD15" s="133">
        <f t="shared" si="16"/>
        <v>0</v>
      </c>
      <c r="AE15" s="130">
        <f t="shared" si="17"/>
        <v>0</v>
      </c>
      <c r="AF15" s="131">
        <f t="shared" si="18"/>
        <v>0</v>
      </c>
      <c r="AG15" s="130">
        <f t="shared" si="19"/>
        <v>0</v>
      </c>
      <c r="AH15" s="133">
        <f t="shared" si="20"/>
        <v>0</v>
      </c>
      <c r="AI15" s="134">
        <f t="shared" si="21"/>
        <v>0</v>
      </c>
      <c r="AJ15" s="131">
        <f t="shared" si="22"/>
        <v>0</v>
      </c>
      <c r="AK15" s="135">
        <f t="shared" si="23"/>
        <v>0</v>
      </c>
      <c r="AL15" s="7"/>
    </row>
    <row r="16" spans="1:38" ht="26.1" customHeight="1">
      <c r="A16" s="21">
        <v>9</v>
      </c>
      <c r="B16" s="2"/>
      <c r="C16" s="82"/>
      <c r="D16" s="87" t="s">
        <v>50</v>
      </c>
      <c r="E16" s="53"/>
      <c r="F16" s="87" t="s">
        <v>47</v>
      </c>
      <c r="G16" s="87" t="s">
        <v>112</v>
      </c>
      <c r="H16" s="82"/>
      <c r="I16" s="87" t="s">
        <v>50</v>
      </c>
      <c r="J16" s="53"/>
      <c r="K16" s="87" t="s">
        <v>49</v>
      </c>
      <c r="L16" s="28"/>
      <c r="M16" s="29"/>
      <c r="N16" s="129">
        <f t="shared" si="0"/>
        <v>0</v>
      </c>
      <c r="O16" s="130">
        <f t="shared" si="1"/>
        <v>0</v>
      </c>
      <c r="P16" s="131">
        <f t="shared" si="2"/>
        <v>0</v>
      </c>
      <c r="Q16" s="132">
        <f t="shared" si="3"/>
        <v>0</v>
      </c>
      <c r="R16" s="133">
        <f t="shared" si="4"/>
        <v>0</v>
      </c>
      <c r="S16" s="134">
        <f t="shared" si="5"/>
        <v>0</v>
      </c>
      <c r="T16" s="131">
        <f t="shared" si="6"/>
        <v>0</v>
      </c>
      <c r="U16" s="132">
        <f t="shared" si="7"/>
        <v>0</v>
      </c>
      <c r="V16" s="133">
        <f t="shared" si="8"/>
        <v>0</v>
      </c>
      <c r="W16" s="134">
        <f t="shared" si="9"/>
        <v>0</v>
      </c>
      <c r="X16" s="131">
        <f t="shared" si="10"/>
        <v>0</v>
      </c>
      <c r="Y16" s="132">
        <f t="shared" si="11"/>
        <v>0</v>
      </c>
      <c r="Z16" s="133">
        <f t="shared" si="12"/>
        <v>0</v>
      </c>
      <c r="AA16" s="134">
        <f t="shared" si="13"/>
        <v>0</v>
      </c>
      <c r="AB16" s="131">
        <f t="shared" si="14"/>
        <v>0</v>
      </c>
      <c r="AC16" s="132">
        <f t="shared" si="15"/>
        <v>0</v>
      </c>
      <c r="AD16" s="133">
        <f t="shared" si="16"/>
        <v>0</v>
      </c>
      <c r="AE16" s="130">
        <f t="shared" si="17"/>
        <v>0</v>
      </c>
      <c r="AF16" s="131">
        <f t="shared" si="18"/>
        <v>0</v>
      </c>
      <c r="AG16" s="130">
        <f t="shared" si="19"/>
        <v>0</v>
      </c>
      <c r="AH16" s="133">
        <f t="shared" si="20"/>
        <v>0</v>
      </c>
      <c r="AI16" s="134">
        <f t="shared" si="21"/>
        <v>0</v>
      </c>
      <c r="AJ16" s="131">
        <f t="shared" si="22"/>
        <v>0</v>
      </c>
      <c r="AK16" s="135">
        <f t="shared" si="23"/>
        <v>0</v>
      </c>
      <c r="AL16" s="7"/>
    </row>
    <row r="17" spans="1:38" ht="26.1" customHeight="1">
      <c r="A17" s="21">
        <v>10</v>
      </c>
      <c r="B17" s="2"/>
      <c r="C17" s="82"/>
      <c r="D17" s="87" t="s">
        <v>50</v>
      </c>
      <c r="E17" s="53"/>
      <c r="F17" s="87" t="s">
        <v>47</v>
      </c>
      <c r="G17" s="87" t="s">
        <v>112</v>
      </c>
      <c r="H17" s="82"/>
      <c r="I17" s="87" t="s">
        <v>50</v>
      </c>
      <c r="J17" s="53"/>
      <c r="K17" s="87" t="s">
        <v>49</v>
      </c>
      <c r="L17" s="28"/>
      <c r="M17" s="29"/>
      <c r="N17" s="129">
        <f t="shared" si="0"/>
        <v>0</v>
      </c>
      <c r="O17" s="130">
        <f t="shared" si="1"/>
        <v>0</v>
      </c>
      <c r="P17" s="131">
        <f t="shared" si="2"/>
        <v>0</v>
      </c>
      <c r="Q17" s="132">
        <f t="shared" si="3"/>
        <v>0</v>
      </c>
      <c r="R17" s="133">
        <f t="shared" si="4"/>
        <v>0</v>
      </c>
      <c r="S17" s="134">
        <f t="shared" si="5"/>
        <v>0</v>
      </c>
      <c r="T17" s="131">
        <f t="shared" si="6"/>
        <v>0</v>
      </c>
      <c r="U17" s="132">
        <f t="shared" si="7"/>
        <v>0</v>
      </c>
      <c r="V17" s="133">
        <f t="shared" si="8"/>
        <v>0</v>
      </c>
      <c r="W17" s="134">
        <f t="shared" si="9"/>
        <v>0</v>
      </c>
      <c r="X17" s="131">
        <f t="shared" si="10"/>
        <v>0</v>
      </c>
      <c r="Y17" s="132">
        <f t="shared" si="11"/>
        <v>0</v>
      </c>
      <c r="Z17" s="133">
        <f t="shared" si="12"/>
        <v>0</v>
      </c>
      <c r="AA17" s="134">
        <f t="shared" si="13"/>
        <v>0</v>
      </c>
      <c r="AB17" s="131">
        <f t="shared" si="14"/>
        <v>0</v>
      </c>
      <c r="AC17" s="132">
        <f t="shared" si="15"/>
        <v>0</v>
      </c>
      <c r="AD17" s="133">
        <f t="shared" si="16"/>
        <v>0</v>
      </c>
      <c r="AE17" s="130">
        <f t="shared" si="17"/>
        <v>0</v>
      </c>
      <c r="AF17" s="131">
        <f t="shared" si="18"/>
        <v>0</v>
      </c>
      <c r="AG17" s="130">
        <f t="shared" si="19"/>
        <v>0</v>
      </c>
      <c r="AH17" s="133">
        <f t="shared" si="20"/>
        <v>0</v>
      </c>
      <c r="AI17" s="134">
        <f t="shared" si="21"/>
        <v>0</v>
      </c>
      <c r="AJ17" s="131">
        <f t="shared" si="22"/>
        <v>0</v>
      </c>
      <c r="AK17" s="135">
        <f t="shared" si="23"/>
        <v>0</v>
      </c>
      <c r="AL17" s="7"/>
    </row>
    <row r="18" spans="1:38" ht="26.1" customHeight="1">
      <c r="A18" s="21">
        <v>11</v>
      </c>
      <c r="B18" s="2"/>
      <c r="C18" s="82"/>
      <c r="D18" s="87" t="s">
        <v>50</v>
      </c>
      <c r="E18" s="53"/>
      <c r="F18" s="87" t="s">
        <v>47</v>
      </c>
      <c r="G18" s="87" t="s">
        <v>48</v>
      </c>
      <c r="H18" s="82"/>
      <c r="I18" s="87" t="s">
        <v>50</v>
      </c>
      <c r="J18" s="53"/>
      <c r="K18" s="87" t="s">
        <v>49</v>
      </c>
      <c r="L18" s="28"/>
      <c r="M18" s="29"/>
      <c r="N18" s="129">
        <f t="shared" si="0"/>
        <v>0</v>
      </c>
      <c r="O18" s="130">
        <f t="shared" si="1"/>
        <v>0</v>
      </c>
      <c r="P18" s="131">
        <f t="shared" si="2"/>
        <v>0</v>
      </c>
      <c r="Q18" s="132">
        <f t="shared" si="3"/>
        <v>0</v>
      </c>
      <c r="R18" s="133">
        <f t="shared" si="4"/>
        <v>0</v>
      </c>
      <c r="S18" s="134">
        <f t="shared" si="5"/>
        <v>0</v>
      </c>
      <c r="T18" s="131">
        <f t="shared" si="6"/>
        <v>0</v>
      </c>
      <c r="U18" s="132">
        <f t="shared" si="7"/>
        <v>0</v>
      </c>
      <c r="V18" s="133">
        <f t="shared" si="8"/>
        <v>0</v>
      </c>
      <c r="W18" s="134">
        <f t="shared" si="9"/>
        <v>0</v>
      </c>
      <c r="X18" s="131">
        <f t="shared" si="10"/>
        <v>0</v>
      </c>
      <c r="Y18" s="132">
        <f t="shared" si="11"/>
        <v>0</v>
      </c>
      <c r="Z18" s="133">
        <f t="shared" si="12"/>
        <v>0</v>
      </c>
      <c r="AA18" s="134">
        <f t="shared" si="13"/>
        <v>0</v>
      </c>
      <c r="AB18" s="131">
        <f t="shared" si="14"/>
        <v>0</v>
      </c>
      <c r="AC18" s="132">
        <f t="shared" si="15"/>
        <v>0</v>
      </c>
      <c r="AD18" s="133">
        <f t="shared" si="16"/>
        <v>0</v>
      </c>
      <c r="AE18" s="130">
        <f t="shared" si="17"/>
        <v>0</v>
      </c>
      <c r="AF18" s="131">
        <f t="shared" si="18"/>
        <v>0</v>
      </c>
      <c r="AG18" s="130">
        <f t="shared" si="19"/>
        <v>0</v>
      </c>
      <c r="AH18" s="133">
        <f t="shared" si="20"/>
        <v>0</v>
      </c>
      <c r="AI18" s="134">
        <f t="shared" si="21"/>
        <v>0</v>
      </c>
      <c r="AJ18" s="131">
        <f t="shared" si="22"/>
        <v>0</v>
      </c>
      <c r="AK18" s="135">
        <f t="shared" si="23"/>
        <v>0</v>
      </c>
      <c r="AL18" s="7"/>
    </row>
    <row r="19" spans="1:38" ht="26.1" customHeight="1">
      <c r="A19" s="21">
        <v>12</v>
      </c>
      <c r="B19" s="2"/>
      <c r="C19" s="82"/>
      <c r="D19" s="87" t="s">
        <v>50</v>
      </c>
      <c r="E19" s="53"/>
      <c r="F19" s="87" t="s">
        <v>47</v>
      </c>
      <c r="G19" s="87" t="s">
        <v>48</v>
      </c>
      <c r="H19" s="82"/>
      <c r="I19" s="87" t="s">
        <v>50</v>
      </c>
      <c r="J19" s="53"/>
      <c r="K19" s="87" t="s">
        <v>49</v>
      </c>
      <c r="L19" s="28"/>
      <c r="M19" s="29"/>
      <c r="N19" s="129">
        <f t="shared" si="0"/>
        <v>0</v>
      </c>
      <c r="O19" s="130">
        <f t="shared" si="1"/>
        <v>0</v>
      </c>
      <c r="P19" s="131">
        <f t="shared" si="2"/>
        <v>0</v>
      </c>
      <c r="Q19" s="132">
        <f t="shared" si="3"/>
        <v>0</v>
      </c>
      <c r="R19" s="133">
        <f t="shared" si="4"/>
        <v>0</v>
      </c>
      <c r="S19" s="134">
        <f t="shared" si="5"/>
        <v>0</v>
      </c>
      <c r="T19" s="131">
        <f t="shared" si="6"/>
        <v>0</v>
      </c>
      <c r="U19" s="132">
        <f t="shared" si="7"/>
        <v>0</v>
      </c>
      <c r="V19" s="133">
        <f t="shared" si="8"/>
        <v>0</v>
      </c>
      <c r="W19" s="134">
        <f t="shared" si="9"/>
        <v>0</v>
      </c>
      <c r="X19" s="131">
        <f t="shared" si="10"/>
        <v>0</v>
      </c>
      <c r="Y19" s="132">
        <f t="shared" si="11"/>
        <v>0</v>
      </c>
      <c r="Z19" s="133">
        <f t="shared" si="12"/>
        <v>0</v>
      </c>
      <c r="AA19" s="134">
        <f t="shared" si="13"/>
        <v>0</v>
      </c>
      <c r="AB19" s="131">
        <f t="shared" si="14"/>
        <v>0</v>
      </c>
      <c r="AC19" s="132">
        <f t="shared" si="15"/>
        <v>0</v>
      </c>
      <c r="AD19" s="133">
        <f t="shared" si="16"/>
        <v>0</v>
      </c>
      <c r="AE19" s="130">
        <f t="shared" si="17"/>
        <v>0</v>
      </c>
      <c r="AF19" s="131">
        <f t="shared" si="18"/>
        <v>0</v>
      </c>
      <c r="AG19" s="130">
        <f t="shared" si="19"/>
        <v>0</v>
      </c>
      <c r="AH19" s="133">
        <f t="shared" si="20"/>
        <v>0</v>
      </c>
      <c r="AI19" s="134">
        <f t="shared" si="21"/>
        <v>0</v>
      </c>
      <c r="AJ19" s="131">
        <f t="shared" si="22"/>
        <v>0</v>
      </c>
      <c r="AK19" s="135">
        <f t="shared" si="23"/>
        <v>0</v>
      </c>
      <c r="AL19" s="7"/>
    </row>
    <row r="20" spans="1:38" ht="26.1" customHeight="1">
      <c r="A20" s="21">
        <v>13</v>
      </c>
      <c r="B20" s="2"/>
      <c r="C20" s="82"/>
      <c r="D20" s="87" t="s">
        <v>50</v>
      </c>
      <c r="E20" s="53"/>
      <c r="F20" s="87" t="s">
        <v>47</v>
      </c>
      <c r="G20" s="87" t="s">
        <v>48</v>
      </c>
      <c r="H20" s="82"/>
      <c r="I20" s="87" t="s">
        <v>50</v>
      </c>
      <c r="J20" s="53"/>
      <c r="K20" s="87" t="s">
        <v>49</v>
      </c>
      <c r="L20" s="28"/>
      <c r="M20" s="29"/>
      <c r="N20" s="129">
        <f t="shared" si="0"/>
        <v>0</v>
      </c>
      <c r="O20" s="130">
        <f t="shared" si="1"/>
        <v>0</v>
      </c>
      <c r="P20" s="131">
        <f t="shared" si="2"/>
        <v>0</v>
      </c>
      <c r="Q20" s="132">
        <f t="shared" si="3"/>
        <v>0</v>
      </c>
      <c r="R20" s="133">
        <f t="shared" si="4"/>
        <v>0</v>
      </c>
      <c r="S20" s="134">
        <f t="shared" si="5"/>
        <v>0</v>
      </c>
      <c r="T20" s="131">
        <f t="shared" si="6"/>
        <v>0</v>
      </c>
      <c r="U20" s="132">
        <f t="shared" si="7"/>
        <v>0</v>
      </c>
      <c r="V20" s="133">
        <f t="shared" si="8"/>
        <v>0</v>
      </c>
      <c r="W20" s="134">
        <f t="shared" si="9"/>
        <v>0</v>
      </c>
      <c r="X20" s="131">
        <f t="shared" si="10"/>
        <v>0</v>
      </c>
      <c r="Y20" s="132">
        <f t="shared" si="11"/>
        <v>0</v>
      </c>
      <c r="Z20" s="133">
        <f t="shared" si="12"/>
        <v>0</v>
      </c>
      <c r="AA20" s="134">
        <f t="shared" si="13"/>
        <v>0</v>
      </c>
      <c r="AB20" s="131">
        <f t="shared" si="14"/>
        <v>0</v>
      </c>
      <c r="AC20" s="132">
        <f t="shared" si="15"/>
        <v>0</v>
      </c>
      <c r="AD20" s="133">
        <f t="shared" si="16"/>
        <v>0</v>
      </c>
      <c r="AE20" s="130">
        <f t="shared" si="17"/>
        <v>0</v>
      </c>
      <c r="AF20" s="131">
        <f t="shared" si="18"/>
        <v>0</v>
      </c>
      <c r="AG20" s="130">
        <f t="shared" si="19"/>
        <v>0</v>
      </c>
      <c r="AH20" s="133">
        <f t="shared" si="20"/>
        <v>0</v>
      </c>
      <c r="AI20" s="134">
        <f t="shared" si="21"/>
        <v>0</v>
      </c>
      <c r="AJ20" s="131">
        <f t="shared" si="22"/>
        <v>0</v>
      </c>
      <c r="AK20" s="135">
        <f t="shared" si="23"/>
        <v>0</v>
      </c>
      <c r="AL20" s="7"/>
    </row>
    <row r="21" spans="1:38" ht="26.1" customHeight="1">
      <c r="A21" s="21">
        <v>14</v>
      </c>
      <c r="B21" s="2"/>
      <c r="C21" s="82"/>
      <c r="D21" s="87" t="s">
        <v>50</v>
      </c>
      <c r="E21" s="53"/>
      <c r="F21" s="87" t="s">
        <v>47</v>
      </c>
      <c r="G21" s="87" t="s">
        <v>48</v>
      </c>
      <c r="H21" s="82"/>
      <c r="I21" s="87" t="s">
        <v>50</v>
      </c>
      <c r="J21" s="53"/>
      <c r="K21" s="87" t="s">
        <v>49</v>
      </c>
      <c r="L21" s="28"/>
      <c r="M21" s="29"/>
      <c r="N21" s="129">
        <f t="shared" si="0"/>
        <v>0</v>
      </c>
      <c r="O21" s="130">
        <f t="shared" si="1"/>
        <v>0</v>
      </c>
      <c r="P21" s="131">
        <f t="shared" si="2"/>
        <v>0</v>
      </c>
      <c r="Q21" s="132">
        <f t="shared" si="3"/>
        <v>0</v>
      </c>
      <c r="R21" s="133">
        <f t="shared" si="4"/>
        <v>0</v>
      </c>
      <c r="S21" s="134">
        <f t="shared" si="5"/>
        <v>0</v>
      </c>
      <c r="T21" s="131">
        <f t="shared" si="6"/>
        <v>0</v>
      </c>
      <c r="U21" s="132">
        <f t="shared" si="7"/>
        <v>0</v>
      </c>
      <c r="V21" s="133">
        <f t="shared" si="8"/>
        <v>0</v>
      </c>
      <c r="W21" s="134">
        <f t="shared" si="9"/>
        <v>0</v>
      </c>
      <c r="X21" s="131">
        <f t="shared" si="10"/>
        <v>0</v>
      </c>
      <c r="Y21" s="132">
        <f t="shared" si="11"/>
        <v>0</v>
      </c>
      <c r="Z21" s="133">
        <f t="shared" si="12"/>
        <v>0</v>
      </c>
      <c r="AA21" s="134">
        <f t="shared" si="13"/>
        <v>0</v>
      </c>
      <c r="AB21" s="131">
        <f t="shared" si="14"/>
        <v>0</v>
      </c>
      <c r="AC21" s="132">
        <f t="shared" si="15"/>
        <v>0</v>
      </c>
      <c r="AD21" s="133">
        <f t="shared" si="16"/>
        <v>0</v>
      </c>
      <c r="AE21" s="130">
        <f t="shared" si="17"/>
        <v>0</v>
      </c>
      <c r="AF21" s="131">
        <f t="shared" si="18"/>
        <v>0</v>
      </c>
      <c r="AG21" s="130">
        <f t="shared" si="19"/>
        <v>0</v>
      </c>
      <c r="AH21" s="133">
        <f t="shared" si="20"/>
        <v>0</v>
      </c>
      <c r="AI21" s="134">
        <f t="shared" si="21"/>
        <v>0</v>
      </c>
      <c r="AJ21" s="131">
        <f t="shared" si="22"/>
        <v>0</v>
      </c>
      <c r="AK21" s="135">
        <f t="shared" si="23"/>
        <v>0</v>
      </c>
      <c r="AL21" s="7"/>
    </row>
    <row r="22" spans="1:38" ht="26.1" customHeight="1">
      <c r="A22" s="21">
        <v>15</v>
      </c>
      <c r="B22" s="2"/>
      <c r="C22" s="82"/>
      <c r="D22" s="87" t="s">
        <v>50</v>
      </c>
      <c r="E22" s="53"/>
      <c r="F22" s="87" t="s">
        <v>47</v>
      </c>
      <c r="G22" s="87" t="s">
        <v>48</v>
      </c>
      <c r="H22" s="82"/>
      <c r="I22" s="87" t="s">
        <v>50</v>
      </c>
      <c r="J22" s="53"/>
      <c r="K22" s="87" t="s">
        <v>49</v>
      </c>
      <c r="L22" s="28"/>
      <c r="M22" s="29"/>
      <c r="N22" s="129">
        <f t="shared" si="0"/>
        <v>0</v>
      </c>
      <c r="O22" s="130">
        <f t="shared" si="1"/>
        <v>0</v>
      </c>
      <c r="P22" s="131">
        <f t="shared" si="2"/>
        <v>0</v>
      </c>
      <c r="Q22" s="132">
        <f t="shared" si="3"/>
        <v>0</v>
      </c>
      <c r="R22" s="133">
        <f t="shared" si="4"/>
        <v>0</v>
      </c>
      <c r="S22" s="134">
        <f t="shared" si="5"/>
        <v>0</v>
      </c>
      <c r="T22" s="131">
        <f t="shared" si="6"/>
        <v>0</v>
      </c>
      <c r="U22" s="132">
        <f t="shared" si="7"/>
        <v>0</v>
      </c>
      <c r="V22" s="133">
        <f t="shared" si="8"/>
        <v>0</v>
      </c>
      <c r="W22" s="134">
        <f t="shared" si="9"/>
        <v>0</v>
      </c>
      <c r="X22" s="131">
        <f t="shared" si="10"/>
        <v>0</v>
      </c>
      <c r="Y22" s="132">
        <f t="shared" si="11"/>
        <v>0</v>
      </c>
      <c r="Z22" s="133">
        <f t="shared" si="12"/>
        <v>0</v>
      </c>
      <c r="AA22" s="134">
        <f t="shared" si="13"/>
        <v>0</v>
      </c>
      <c r="AB22" s="131">
        <f t="shared" si="14"/>
        <v>0</v>
      </c>
      <c r="AC22" s="132">
        <f t="shared" si="15"/>
        <v>0</v>
      </c>
      <c r="AD22" s="133">
        <f t="shared" si="16"/>
        <v>0</v>
      </c>
      <c r="AE22" s="130">
        <f t="shared" si="17"/>
        <v>0</v>
      </c>
      <c r="AF22" s="131">
        <f t="shared" si="18"/>
        <v>0</v>
      </c>
      <c r="AG22" s="130">
        <f t="shared" si="19"/>
        <v>0</v>
      </c>
      <c r="AH22" s="133">
        <f t="shared" si="20"/>
        <v>0</v>
      </c>
      <c r="AI22" s="134">
        <f t="shared" si="21"/>
        <v>0</v>
      </c>
      <c r="AJ22" s="131">
        <f t="shared" si="22"/>
        <v>0</v>
      </c>
      <c r="AK22" s="135">
        <f t="shared" si="23"/>
        <v>0</v>
      </c>
      <c r="AL22" s="7"/>
    </row>
    <row r="23" spans="1:38" ht="26.1" customHeight="1">
      <c r="A23" s="21">
        <v>16</v>
      </c>
      <c r="B23" s="2"/>
      <c r="C23" s="82"/>
      <c r="D23" s="87" t="s">
        <v>50</v>
      </c>
      <c r="E23" s="53"/>
      <c r="F23" s="87" t="s">
        <v>47</v>
      </c>
      <c r="G23" s="87" t="s">
        <v>48</v>
      </c>
      <c r="H23" s="82"/>
      <c r="I23" s="87" t="s">
        <v>50</v>
      </c>
      <c r="J23" s="53"/>
      <c r="K23" s="87" t="s">
        <v>49</v>
      </c>
      <c r="L23" s="28"/>
      <c r="M23" s="29"/>
      <c r="N23" s="129">
        <f t="shared" si="0"/>
        <v>0</v>
      </c>
      <c r="O23" s="130">
        <f t="shared" si="1"/>
        <v>0</v>
      </c>
      <c r="P23" s="131">
        <f t="shared" si="2"/>
        <v>0</v>
      </c>
      <c r="Q23" s="132">
        <f t="shared" si="3"/>
        <v>0</v>
      </c>
      <c r="R23" s="133">
        <f t="shared" si="4"/>
        <v>0</v>
      </c>
      <c r="S23" s="134">
        <f t="shared" si="5"/>
        <v>0</v>
      </c>
      <c r="T23" s="131">
        <f t="shared" si="6"/>
        <v>0</v>
      </c>
      <c r="U23" s="132">
        <f t="shared" si="7"/>
        <v>0</v>
      </c>
      <c r="V23" s="133">
        <f t="shared" si="8"/>
        <v>0</v>
      </c>
      <c r="W23" s="134">
        <f t="shared" si="9"/>
        <v>0</v>
      </c>
      <c r="X23" s="131">
        <f t="shared" si="10"/>
        <v>0</v>
      </c>
      <c r="Y23" s="132">
        <f t="shared" si="11"/>
        <v>0</v>
      </c>
      <c r="Z23" s="133">
        <f t="shared" si="12"/>
        <v>0</v>
      </c>
      <c r="AA23" s="134">
        <f t="shared" si="13"/>
        <v>0</v>
      </c>
      <c r="AB23" s="131">
        <f t="shared" si="14"/>
        <v>0</v>
      </c>
      <c r="AC23" s="132">
        <f t="shared" si="15"/>
        <v>0</v>
      </c>
      <c r="AD23" s="133">
        <f t="shared" si="16"/>
        <v>0</v>
      </c>
      <c r="AE23" s="130">
        <f t="shared" si="17"/>
        <v>0</v>
      </c>
      <c r="AF23" s="131">
        <f t="shared" si="18"/>
        <v>0</v>
      </c>
      <c r="AG23" s="130">
        <f t="shared" si="19"/>
        <v>0</v>
      </c>
      <c r="AH23" s="133">
        <f t="shared" si="20"/>
        <v>0</v>
      </c>
      <c r="AI23" s="134">
        <f t="shared" si="21"/>
        <v>0</v>
      </c>
      <c r="AJ23" s="131">
        <f t="shared" si="22"/>
        <v>0</v>
      </c>
      <c r="AK23" s="135">
        <f t="shared" si="23"/>
        <v>0</v>
      </c>
      <c r="AL23" s="7"/>
    </row>
    <row r="24" spans="1:38" ht="26.1" customHeight="1">
      <c r="A24" s="21">
        <v>17</v>
      </c>
      <c r="B24" s="2"/>
      <c r="C24" s="82"/>
      <c r="D24" s="87" t="s">
        <v>50</v>
      </c>
      <c r="E24" s="53"/>
      <c r="F24" s="87" t="s">
        <v>47</v>
      </c>
      <c r="G24" s="87" t="s">
        <v>48</v>
      </c>
      <c r="H24" s="82"/>
      <c r="I24" s="87" t="s">
        <v>50</v>
      </c>
      <c r="J24" s="53"/>
      <c r="K24" s="87" t="s">
        <v>49</v>
      </c>
      <c r="L24" s="28"/>
      <c r="M24" s="29"/>
      <c r="N24" s="129">
        <f t="shared" si="0"/>
        <v>0</v>
      </c>
      <c r="O24" s="130">
        <f t="shared" si="1"/>
        <v>0</v>
      </c>
      <c r="P24" s="131">
        <f t="shared" si="2"/>
        <v>0</v>
      </c>
      <c r="Q24" s="132">
        <f t="shared" si="3"/>
        <v>0</v>
      </c>
      <c r="R24" s="133">
        <f t="shared" si="4"/>
        <v>0</v>
      </c>
      <c r="S24" s="134">
        <f t="shared" si="5"/>
        <v>0</v>
      </c>
      <c r="T24" s="131">
        <f t="shared" si="6"/>
        <v>0</v>
      </c>
      <c r="U24" s="132">
        <f t="shared" si="7"/>
        <v>0</v>
      </c>
      <c r="V24" s="133">
        <f t="shared" si="8"/>
        <v>0</v>
      </c>
      <c r="W24" s="134">
        <f t="shared" si="9"/>
        <v>0</v>
      </c>
      <c r="X24" s="131">
        <f t="shared" si="10"/>
        <v>0</v>
      </c>
      <c r="Y24" s="132">
        <f t="shared" si="11"/>
        <v>0</v>
      </c>
      <c r="Z24" s="133">
        <f t="shared" si="12"/>
        <v>0</v>
      </c>
      <c r="AA24" s="134">
        <f t="shared" si="13"/>
        <v>0</v>
      </c>
      <c r="AB24" s="131">
        <f t="shared" si="14"/>
        <v>0</v>
      </c>
      <c r="AC24" s="132">
        <f t="shared" si="15"/>
        <v>0</v>
      </c>
      <c r="AD24" s="133">
        <f t="shared" si="16"/>
        <v>0</v>
      </c>
      <c r="AE24" s="130">
        <f t="shared" si="17"/>
        <v>0</v>
      </c>
      <c r="AF24" s="131">
        <f t="shared" si="18"/>
        <v>0</v>
      </c>
      <c r="AG24" s="130">
        <f t="shared" si="19"/>
        <v>0</v>
      </c>
      <c r="AH24" s="133">
        <f t="shared" si="20"/>
        <v>0</v>
      </c>
      <c r="AI24" s="134">
        <f t="shared" si="21"/>
        <v>0</v>
      </c>
      <c r="AJ24" s="131">
        <f t="shared" si="22"/>
        <v>0</v>
      </c>
      <c r="AK24" s="135">
        <f t="shared" si="23"/>
        <v>0</v>
      </c>
      <c r="AL24" s="7"/>
    </row>
    <row r="25" spans="1:38" ht="26.1" customHeight="1">
      <c r="A25" s="21">
        <v>18</v>
      </c>
      <c r="B25" s="2"/>
      <c r="C25" s="82"/>
      <c r="D25" s="87" t="s">
        <v>50</v>
      </c>
      <c r="E25" s="53"/>
      <c r="F25" s="87" t="s">
        <v>47</v>
      </c>
      <c r="G25" s="87" t="s">
        <v>48</v>
      </c>
      <c r="H25" s="82"/>
      <c r="I25" s="87" t="s">
        <v>50</v>
      </c>
      <c r="J25" s="53"/>
      <c r="K25" s="87" t="s">
        <v>49</v>
      </c>
      <c r="L25" s="28"/>
      <c r="M25" s="29"/>
      <c r="N25" s="129">
        <f t="shared" si="0"/>
        <v>0</v>
      </c>
      <c r="O25" s="130">
        <f t="shared" si="1"/>
        <v>0</v>
      </c>
      <c r="P25" s="131">
        <f t="shared" si="2"/>
        <v>0</v>
      </c>
      <c r="Q25" s="132">
        <f t="shared" si="3"/>
        <v>0</v>
      </c>
      <c r="R25" s="133">
        <f t="shared" si="4"/>
        <v>0</v>
      </c>
      <c r="S25" s="134">
        <f t="shared" si="5"/>
        <v>0</v>
      </c>
      <c r="T25" s="131">
        <f t="shared" si="6"/>
        <v>0</v>
      </c>
      <c r="U25" s="132">
        <f t="shared" si="7"/>
        <v>0</v>
      </c>
      <c r="V25" s="133">
        <f t="shared" si="8"/>
        <v>0</v>
      </c>
      <c r="W25" s="134">
        <f t="shared" si="9"/>
        <v>0</v>
      </c>
      <c r="X25" s="131">
        <f t="shared" si="10"/>
        <v>0</v>
      </c>
      <c r="Y25" s="132">
        <f t="shared" si="11"/>
        <v>0</v>
      </c>
      <c r="Z25" s="133">
        <f t="shared" si="12"/>
        <v>0</v>
      </c>
      <c r="AA25" s="134">
        <f t="shared" si="13"/>
        <v>0</v>
      </c>
      <c r="AB25" s="131">
        <f t="shared" si="14"/>
        <v>0</v>
      </c>
      <c r="AC25" s="132">
        <f t="shared" si="15"/>
        <v>0</v>
      </c>
      <c r="AD25" s="133">
        <f t="shared" si="16"/>
        <v>0</v>
      </c>
      <c r="AE25" s="130">
        <f t="shared" si="17"/>
        <v>0</v>
      </c>
      <c r="AF25" s="131">
        <f t="shared" si="18"/>
        <v>0</v>
      </c>
      <c r="AG25" s="130">
        <f t="shared" si="19"/>
        <v>0</v>
      </c>
      <c r="AH25" s="133">
        <f t="shared" si="20"/>
        <v>0</v>
      </c>
      <c r="AI25" s="134">
        <f t="shared" si="21"/>
        <v>0</v>
      </c>
      <c r="AJ25" s="131">
        <f t="shared" si="22"/>
        <v>0</v>
      </c>
      <c r="AK25" s="135">
        <f t="shared" si="23"/>
        <v>0</v>
      </c>
      <c r="AL25" s="7"/>
    </row>
    <row r="26" spans="1:38" ht="26.1" customHeight="1">
      <c r="A26" s="21">
        <v>19</v>
      </c>
      <c r="B26" s="2"/>
      <c r="C26" s="82"/>
      <c r="D26" s="87" t="s">
        <v>50</v>
      </c>
      <c r="E26" s="53"/>
      <c r="F26" s="87" t="s">
        <v>47</v>
      </c>
      <c r="G26" s="87" t="s">
        <v>48</v>
      </c>
      <c r="H26" s="82"/>
      <c r="I26" s="87" t="s">
        <v>50</v>
      </c>
      <c r="J26" s="53"/>
      <c r="K26" s="87" t="s">
        <v>49</v>
      </c>
      <c r="L26" s="28"/>
      <c r="M26" s="29"/>
      <c r="N26" s="129">
        <f t="shared" si="0"/>
        <v>0</v>
      </c>
      <c r="O26" s="130">
        <f t="shared" si="1"/>
        <v>0</v>
      </c>
      <c r="P26" s="131">
        <f t="shared" si="2"/>
        <v>0</v>
      </c>
      <c r="Q26" s="132">
        <f t="shared" si="3"/>
        <v>0</v>
      </c>
      <c r="R26" s="133">
        <f t="shared" si="4"/>
        <v>0</v>
      </c>
      <c r="S26" s="134">
        <f t="shared" si="5"/>
        <v>0</v>
      </c>
      <c r="T26" s="131">
        <f t="shared" si="6"/>
        <v>0</v>
      </c>
      <c r="U26" s="132">
        <f t="shared" si="7"/>
        <v>0</v>
      </c>
      <c r="V26" s="133">
        <f t="shared" si="8"/>
        <v>0</v>
      </c>
      <c r="W26" s="134">
        <f t="shared" si="9"/>
        <v>0</v>
      </c>
      <c r="X26" s="131">
        <f t="shared" si="10"/>
        <v>0</v>
      </c>
      <c r="Y26" s="132">
        <f t="shared" si="11"/>
        <v>0</v>
      </c>
      <c r="Z26" s="133">
        <f t="shared" si="12"/>
        <v>0</v>
      </c>
      <c r="AA26" s="134">
        <f t="shared" si="13"/>
        <v>0</v>
      </c>
      <c r="AB26" s="131">
        <f t="shared" si="14"/>
        <v>0</v>
      </c>
      <c r="AC26" s="132">
        <f t="shared" si="15"/>
        <v>0</v>
      </c>
      <c r="AD26" s="133">
        <f t="shared" si="16"/>
        <v>0</v>
      </c>
      <c r="AE26" s="130">
        <f t="shared" si="17"/>
        <v>0</v>
      </c>
      <c r="AF26" s="131">
        <f t="shared" si="18"/>
        <v>0</v>
      </c>
      <c r="AG26" s="130">
        <f t="shared" si="19"/>
        <v>0</v>
      </c>
      <c r="AH26" s="133">
        <f t="shared" si="20"/>
        <v>0</v>
      </c>
      <c r="AI26" s="134">
        <f t="shared" si="21"/>
        <v>0</v>
      </c>
      <c r="AJ26" s="131">
        <f t="shared" si="22"/>
        <v>0</v>
      </c>
      <c r="AK26" s="135">
        <f t="shared" si="23"/>
        <v>0</v>
      </c>
      <c r="AL26" s="7"/>
    </row>
    <row r="27" spans="1:38" ht="26.1" customHeight="1">
      <c r="A27" s="21">
        <v>20</v>
      </c>
      <c r="B27" s="2"/>
      <c r="C27" s="82"/>
      <c r="D27" s="87" t="s">
        <v>50</v>
      </c>
      <c r="E27" s="53"/>
      <c r="F27" s="87" t="s">
        <v>47</v>
      </c>
      <c r="G27" s="87" t="s">
        <v>48</v>
      </c>
      <c r="H27" s="82"/>
      <c r="I27" s="87" t="s">
        <v>50</v>
      </c>
      <c r="J27" s="53"/>
      <c r="K27" s="87" t="s">
        <v>49</v>
      </c>
      <c r="L27" s="28"/>
      <c r="M27" s="29"/>
      <c r="N27" s="129">
        <f t="shared" si="0"/>
        <v>0</v>
      </c>
      <c r="O27" s="130">
        <f t="shared" si="1"/>
        <v>0</v>
      </c>
      <c r="P27" s="131">
        <f t="shared" si="2"/>
        <v>0</v>
      </c>
      <c r="Q27" s="132">
        <f t="shared" si="3"/>
        <v>0</v>
      </c>
      <c r="R27" s="133">
        <f t="shared" si="4"/>
        <v>0</v>
      </c>
      <c r="S27" s="134">
        <f t="shared" si="5"/>
        <v>0</v>
      </c>
      <c r="T27" s="131">
        <f t="shared" si="6"/>
        <v>0</v>
      </c>
      <c r="U27" s="132">
        <f t="shared" si="7"/>
        <v>0</v>
      </c>
      <c r="V27" s="133">
        <f t="shared" si="8"/>
        <v>0</v>
      </c>
      <c r="W27" s="134">
        <f t="shared" si="9"/>
        <v>0</v>
      </c>
      <c r="X27" s="131">
        <f t="shared" si="10"/>
        <v>0</v>
      </c>
      <c r="Y27" s="132">
        <f t="shared" si="11"/>
        <v>0</v>
      </c>
      <c r="Z27" s="133">
        <f t="shared" si="12"/>
        <v>0</v>
      </c>
      <c r="AA27" s="134">
        <f t="shared" si="13"/>
        <v>0</v>
      </c>
      <c r="AB27" s="131">
        <f t="shared" si="14"/>
        <v>0</v>
      </c>
      <c r="AC27" s="132">
        <f t="shared" si="15"/>
        <v>0</v>
      </c>
      <c r="AD27" s="133">
        <f t="shared" si="16"/>
        <v>0</v>
      </c>
      <c r="AE27" s="130">
        <f t="shared" si="17"/>
        <v>0</v>
      </c>
      <c r="AF27" s="131">
        <f t="shared" si="18"/>
        <v>0</v>
      </c>
      <c r="AG27" s="130">
        <f t="shared" si="19"/>
        <v>0</v>
      </c>
      <c r="AH27" s="133">
        <f t="shared" si="20"/>
        <v>0</v>
      </c>
      <c r="AI27" s="134">
        <f t="shared" si="21"/>
        <v>0</v>
      </c>
      <c r="AJ27" s="131">
        <f t="shared" si="22"/>
        <v>0</v>
      </c>
      <c r="AK27" s="135">
        <f t="shared" si="23"/>
        <v>0</v>
      </c>
      <c r="AL27" s="7"/>
    </row>
    <row r="28" spans="1:38" ht="26.1" customHeight="1">
      <c r="A28" s="21">
        <v>21</v>
      </c>
      <c r="B28" s="2"/>
      <c r="C28" s="82"/>
      <c r="D28" s="87" t="s">
        <v>50</v>
      </c>
      <c r="E28" s="53"/>
      <c r="F28" s="87" t="s">
        <v>47</v>
      </c>
      <c r="G28" s="87" t="s">
        <v>112</v>
      </c>
      <c r="H28" s="82"/>
      <c r="I28" s="87" t="s">
        <v>50</v>
      </c>
      <c r="J28" s="53"/>
      <c r="K28" s="87" t="s">
        <v>49</v>
      </c>
      <c r="L28" s="28"/>
      <c r="M28" s="29"/>
      <c r="N28" s="129">
        <f t="shared" si="0"/>
        <v>0</v>
      </c>
      <c r="O28" s="130">
        <f t="shared" si="1"/>
        <v>0</v>
      </c>
      <c r="P28" s="131">
        <f t="shared" si="2"/>
        <v>0</v>
      </c>
      <c r="Q28" s="132">
        <f t="shared" si="3"/>
        <v>0</v>
      </c>
      <c r="R28" s="133">
        <f t="shared" si="4"/>
        <v>0</v>
      </c>
      <c r="S28" s="134">
        <f t="shared" si="5"/>
        <v>0</v>
      </c>
      <c r="T28" s="131">
        <f t="shared" si="6"/>
        <v>0</v>
      </c>
      <c r="U28" s="132">
        <f t="shared" si="7"/>
        <v>0</v>
      </c>
      <c r="V28" s="133">
        <f t="shared" si="8"/>
        <v>0</v>
      </c>
      <c r="W28" s="134">
        <f t="shared" si="9"/>
        <v>0</v>
      </c>
      <c r="X28" s="131">
        <f t="shared" si="10"/>
        <v>0</v>
      </c>
      <c r="Y28" s="132">
        <f t="shared" si="11"/>
        <v>0</v>
      </c>
      <c r="Z28" s="133">
        <f t="shared" si="12"/>
        <v>0</v>
      </c>
      <c r="AA28" s="134">
        <f t="shared" si="13"/>
        <v>0</v>
      </c>
      <c r="AB28" s="131">
        <f t="shared" si="14"/>
        <v>0</v>
      </c>
      <c r="AC28" s="132">
        <f t="shared" si="15"/>
        <v>0</v>
      </c>
      <c r="AD28" s="133">
        <f t="shared" si="16"/>
        <v>0</v>
      </c>
      <c r="AE28" s="130">
        <f t="shared" si="17"/>
        <v>0</v>
      </c>
      <c r="AF28" s="131">
        <f t="shared" si="18"/>
        <v>0</v>
      </c>
      <c r="AG28" s="130">
        <f t="shared" si="19"/>
        <v>0</v>
      </c>
      <c r="AH28" s="133">
        <f t="shared" si="20"/>
        <v>0</v>
      </c>
      <c r="AI28" s="134">
        <f t="shared" si="21"/>
        <v>0</v>
      </c>
      <c r="AJ28" s="131">
        <f t="shared" si="22"/>
        <v>0</v>
      </c>
      <c r="AK28" s="135">
        <f t="shared" si="23"/>
        <v>0</v>
      </c>
      <c r="AL28" s="7"/>
    </row>
    <row r="29" spans="1:38" ht="26.1" customHeight="1">
      <c r="A29" s="21">
        <v>22</v>
      </c>
      <c r="B29" s="2"/>
      <c r="C29" s="82"/>
      <c r="D29" s="87" t="s">
        <v>50</v>
      </c>
      <c r="E29" s="53"/>
      <c r="F29" s="87" t="s">
        <v>47</v>
      </c>
      <c r="G29" s="87" t="s">
        <v>112</v>
      </c>
      <c r="H29" s="82"/>
      <c r="I29" s="87" t="s">
        <v>50</v>
      </c>
      <c r="J29" s="53"/>
      <c r="K29" s="87" t="s">
        <v>49</v>
      </c>
      <c r="L29" s="28"/>
      <c r="M29" s="29"/>
      <c r="N29" s="129">
        <f t="shared" si="0"/>
        <v>0</v>
      </c>
      <c r="O29" s="130">
        <f t="shared" si="1"/>
        <v>0</v>
      </c>
      <c r="P29" s="131">
        <f t="shared" si="2"/>
        <v>0</v>
      </c>
      <c r="Q29" s="132">
        <f t="shared" si="3"/>
        <v>0</v>
      </c>
      <c r="R29" s="133">
        <f t="shared" si="4"/>
        <v>0</v>
      </c>
      <c r="S29" s="134">
        <f t="shared" si="5"/>
        <v>0</v>
      </c>
      <c r="T29" s="131">
        <f t="shared" si="6"/>
        <v>0</v>
      </c>
      <c r="U29" s="132">
        <f t="shared" si="7"/>
        <v>0</v>
      </c>
      <c r="V29" s="133">
        <f t="shared" si="8"/>
        <v>0</v>
      </c>
      <c r="W29" s="134">
        <f t="shared" si="9"/>
        <v>0</v>
      </c>
      <c r="X29" s="131">
        <f t="shared" si="10"/>
        <v>0</v>
      </c>
      <c r="Y29" s="132">
        <f t="shared" si="11"/>
        <v>0</v>
      </c>
      <c r="Z29" s="133">
        <f t="shared" si="12"/>
        <v>0</v>
      </c>
      <c r="AA29" s="134">
        <f t="shared" si="13"/>
        <v>0</v>
      </c>
      <c r="AB29" s="131">
        <f t="shared" si="14"/>
        <v>0</v>
      </c>
      <c r="AC29" s="132">
        <f t="shared" si="15"/>
        <v>0</v>
      </c>
      <c r="AD29" s="133">
        <f t="shared" si="16"/>
        <v>0</v>
      </c>
      <c r="AE29" s="130">
        <f t="shared" si="17"/>
        <v>0</v>
      </c>
      <c r="AF29" s="131">
        <f t="shared" si="18"/>
        <v>0</v>
      </c>
      <c r="AG29" s="130">
        <f t="shared" si="19"/>
        <v>0</v>
      </c>
      <c r="AH29" s="133">
        <f t="shared" si="20"/>
        <v>0</v>
      </c>
      <c r="AI29" s="134">
        <f t="shared" si="21"/>
        <v>0</v>
      </c>
      <c r="AJ29" s="131">
        <f t="shared" si="22"/>
        <v>0</v>
      </c>
      <c r="AK29" s="135">
        <f t="shared" si="23"/>
        <v>0</v>
      </c>
      <c r="AL29" s="7"/>
    </row>
    <row r="30" spans="1:38" ht="26.1" customHeight="1">
      <c r="A30" s="21">
        <v>23</v>
      </c>
      <c r="B30" s="2"/>
      <c r="C30" s="82"/>
      <c r="D30" s="87" t="s">
        <v>50</v>
      </c>
      <c r="E30" s="53"/>
      <c r="F30" s="87" t="s">
        <v>47</v>
      </c>
      <c r="G30" s="87" t="s">
        <v>112</v>
      </c>
      <c r="H30" s="82"/>
      <c r="I30" s="87" t="s">
        <v>50</v>
      </c>
      <c r="J30" s="53"/>
      <c r="K30" s="87" t="s">
        <v>49</v>
      </c>
      <c r="L30" s="28"/>
      <c r="M30" s="29"/>
      <c r="N30" s="129">
        <f t="shared" si="0"/>
        <v>0</v>
      </c>
      <c r="O30" s="130">
        <f t="shared" si="1"/>
        <v>0</v>
      </c>
      <c r="P30" s="131">
        <f t="shared" si="2"/>
        <v>0</v>
      </c>
      <c r="Q30" s="132">
        <f t="shared" si="3"/>
        <v>0</v>
      </c>
      <c r="R30" s="133">
        <f t="shared" si="4"/>
        <v>0</v>
      </c>
      <c r="S30" s="134">
        <f t="shared" si="5"/>
        <v>0</v>
      </c>
      <c r="T30" s="131">
        <f t="shared" si="6"/>
        <v>0</v>
      </c>
      <c r="U30" s="132">
        <f t="shared" si="7"/>
        <v>0</v>
      </c>
      <c r="V30" s="133">
        <f t="shared" si="8"/>
        <v>0</v>
      </c>
      <c r="W30" s="134">
        <f t="shared" si="9"/>
        <v>0</v>
      </c>
      <c r="X30" s="131">
        <f t="shared" si="10"/>
        <v>0</v>
      </c>
      <c r="Y30" s="132">
        <f t="shared" si="11"/>
        <v>0</v>
      </c>
      <c r="Z30" s="133">
        <f t="shared" si="12"/>
        <v>0</v>
      </c>
      <c r="AA30" s="134">
        <f t="shared" si="13"/>
        <v>0</v>
      </c>
      <c r="AB30" s="131">
        <f t="shared" si="14"/>
        <v>0</v>
      </c>
      <c r="AC30" s="132">
        <f t="shared" si="15"/>
        <v>0</v>
      </c>
      <c r="AD30" s="133">
        <f t="shared" si="16"/>
        <v>0</v>
      </c>
      <c r="AE30" s="130">
        <f t="shared" si="17"/>
        <v>0</v>
      </c>
      <c r="AF30" s="131">
        <f t="shared" si="18"/>
        <v>0</v>
      </c>
      <c r="AG30" s="130">
        <f t="shared" si="19"/>
        <v>0</v>
      </c>
      <c r="AH30" s="133">
        <f t="shared" si="20"/>
        <v>0</v>
      </c>
      <c r="AI30" s="134">
        <f t="shared" si="21"/>
        <v>0</v>
      </c>
      <c r="AJ30" s="131">
        <f t="shared" si="22"/>
        <v>0</v>
      </c>
      <c r="AK30" s="135">
        <f t="shared" si="23"/>
        <v>0</v>
      </c>
      <c r="AL30" s="7"/>
    </row>
    <row r="31" spans="1:38" ht="26.1" customHeight="1">
      <c r="A31" s="21">
        <v>24</v>
      </c>
      <c r="B31" s="2"/>
      <c r="C31" s="82"/>
      <c r="D31" s="87" t="s">
        <v>50</v>
      </c>
      <c r="E31" s="53"/>
      <c r="F31" s="87" t="s">
        <v>47</v>
      </c>
      <c r="G31" s="87" t="s">
        <v>112</v>
      </c>
      <c r="H31" s="82"/>
      <c r="I31" s="87" t="s">
        <v>50</v>
      </c>
      <c r="J31" s="53"/>
      <c r="K31" s="87" t="s">
        <v>49</v>
      </c>
      <c r="L31" s="28"/>
      <c r="M31" s="29"/>
      <c r="N31" s="129">
        <f t="shared" si="0"/>
        <v>0</v>
      </c>
      <c r="O31" s="130">
        <f t="shared" si="1"/>
        <v>0</v>
      </c>
      <c r="P31" s="131">
        <f t="shared" si="2"/>
        <v>0</v>
      </c>
      <c r="Q31" s="132">
        <f t="shared" si="3"/>
        <v>0</v>
      </c>
      <c r="R31" s="133">
        <f t="shared" si="4"/>
        <v>0</v>
      </c>
      <c r="S31" s="134">
        <f t="shared" si="5"/>
        <v>0</v>
      </c>
      <c r="T31" s="131">
        <f t="shared" si="6"/>
        <v>0</v>
      </c>
      <c r="U31" s="132">
        <f t="shared" si="7"/>
        <v>0</v>
      </c>
      <c r="V31" s="133">
        <f t="shared" si="8"/>
        <v>0</v>
      </c>
      <c r="W31" s="134">
        <f t="shared" si="9"/>
        <v>0</v>
      </c>
      <c r="X31" s="131">
        <f t="shared" si="10"/>
        <v>0</v>
      </c>
      <c r="Y31" s="132">
        <f t="shared" si="11"/>
        <v>0</v>
      </c>
      <c r="Z31" s="133">
        <f t="shared" si="12"/>
        <v>0</v>
      </c>
      <c r="AA31" s="134">
        <f t="shared" si="13"/>
        <v>0</v>
      </c>
      <c r="AB31" s="131">
        <f t="shared" si="14"/>
        <v>0</v>
      </c>
      <c r="AC31" s="132">
        <f t="shared" si="15"/>
        <v>0</v>
      </c>
      <c r="AD31" s="133">
        <f t="shared" si="16"/>
        <v>0</v>
      </c>
      <c r="AE31" s="130">
        <f t="shared" si="17"/>
        <v>0</v>
      </c>
      <c r="AF31" s="131">
        <f t="shared" si="18"/>
        <v>0</v>
      </c>
      <c r="AG31" s="130">
        <f t="shared" si="19"/>
        <v>0</v>
      </c>
      <c r="AH31" s="133">
        <f t="shared" si="20"/>
        <v>0</v>
      </c>
      <c r="AI31" s="134">
        <f t="shared" si="21"/>
        <v>0</v>
      </c>
      <c r="AJ31" s="131">
        <f t="shared" si="22"/>
        <v>0</v>
      </c>
      <c r="AK31" s="135">
        <f t="shared" si="23"/>
        <v>0</v>
      </c>
      <c r="AL31" s="7"/>
    </row>
    <row r="32" spans="1:38" ht="26.1" customHeight="1">
      <c r="A32" s="21">
        <v>25</v>
      </c>
      <c r="B32" s="2"/>
      <c r="C32" s="82"/>
      <c r="D32" s="87" t="s">
        <v>50</v>
      </c>
      <c r="E32" s="53"/>
      <c r="F32" s="87" t="s">
        <v>47</v>
      </c>
      <c r="G32" s="87" t="s">
        <v>112</v>
      </c>
      <c r="H32" s="82"/>
      <c r="I32" s="87" t="s">
        <v>50</v>
      </c>
      <c r="J32" s="53"/>
      <c r="K32" s="87" t="s">
        <v>49</v>
      </c>
      <c r="L32" s="28"/>
      <c r="M32" s="29"/>
      <c r="N32" s="129">
        <f t="shared" si="0"/>
        <v>0</v>
      </c>
      <c r="O32" s="130">
        <f t="shared" si="1"/>
        <v>0</v>
      </c>
      <c r="P32" s="131">
        <f t="shared" si="2"/>
        <v>0</v>
      </c>
      <c r="Q32" s="132">
        <f t="shared" si="3"/>
        <v>0</v>
      </c>
      <c r="R32" s="133">
        <f t="shared" si="4"/>
        <v>0</v>
      </c>
      <c r="S32" s="134">
        <f t="shared" si="5"/>
        <v>0</v>
      </c>
      <c r="T32" s="131">
        <f t="shared" si="6"/>
        <v>0</v>
      </c>
      <c r="U32" s="132">
        <f t="shared" si="7"/>
        <v>0</v>
      </c>
      <c r="V32" s="133">
        <f t="shared" si="8"/>
        <v>0</v>
      </c>
      <c r="W32" s="134">
        <f t="shared" si="9"/>
        <v>0</v>
      </c>
      <c r="X32" s="131">
        <f t="shared" si="10"/>
        <v>0</v>
      </c>
      <c r="Y32" s="132">
        <f t="shared" si="11"/>
        <v>0</v>
      </c>
      <c r="Z32" s="133">
        <f t="shared" si="12"/>
        <v>0</v>
      </c>
      <c r="AA32" s="134">
        <f t="shared" si="13"/>
        <v>0</v>
      </c>
      <c r="AB32" s="131">
        <f t="shared" si="14"/>
        <v>0</v>
      </c>
      <c r="AC32" s="132">
        <f t="shared" si="15"/>
        <v>0</v>
      </c>
      <c r="AD32" s="133">
        <f t="shared" si="16"/>
        <v>0</v>
      </c>
      <c r="AE32" s="130">
        <f t="shared" si="17"/>
        <v>0</v>
      </c>
      <c r="AF32" s="131">
        <f t="shared" si="18"/>
        <v>0</v>
      </c>
      <c r="AG32" s="130">
        <f t="shared" si="19"/>
        <v>0</v>
      </c>
      <c r="AH32" s="133">
        <f t="shared" si="20"/>
        <v>0</v>
      </c>
      <c r="AI32" s="134">
        <f t="shared" si="21"/>
        <v>0</v>
      </c>
      <c r="AJ32" s="131">
        <f t="shared" si="22"/>
        <v>0</v>
      </c>
      <c r="AK32" s="135">
        <f t="shared" si="23"/>
        <v>0</v>
      </c>
      <c r="AL32" s="7"/>
    </row>
    <row r="33" spans="1:38" ht="26.1" customHeight="1">
      <c r="A33" s="21">
        <v>26</v>
      </c>
      <c r="B33" s="2"/>
      <c r="C33" s="82"/>
      <c r="D33" s="87" t="s">
        <v>50</v>
      </c>
      <c r="E33" s="53"/>
      <c r="F33" s="87" t="s">
        <v>47</v>
      </c>
      <c r="G33" s="87" t="s">
        <v>112</v>
      </c>
      <c r="H33" s="82"/>
      <c r="I33" s="87" t="s">
        <v>50</v>
      </c>
      <c r="J33" s="53"/>
      <c r="K33" s="87" t="s">
        <v>49</v>
      </c>
      <c r="L33" s="28"/>
      <c r="M33" s="29"/>
      <c r="N33" s="129">
        <f t="shared" si="0"/>
        <v>0</v>
      </c>
      <c r="O33" s="130">
        <f t="shared" si="1"/>
        <v>0</v>
      </c>
      <c r="P33" s="131">
        <f t="shared" si="2"/>
        <v>0</v>
      </c>
      <c r="Q33" s="132">
        <f t="shared" si="3"/>
        <v>0</v>
      </c>
      <c r="R33" s="133">
        <f t="shared" si="4"/>
        <v>0</v>
      </c>
      <c r="S33" s="134">
        <f t="shared" si="5"/>
        <v>0</v>
      </c>
      <c r="T33" s="131">
        <f t="shared" si="6"/>
        <v>0</v>
      </c>
      <c r="U33" s="132">
        <f t="shared" si="7"/>
        <v>0</v>
      </c>
      <c r="V33" s="133">
        <f t="shared" si="8"/>
        <v>0</v>
      </c>
      <c r="W33" s="134">
        <f t="shared" si="9"/>
        <v>0</v>
      </c>
      <c r="X33" s="131">
        <f t="shared" si="10"/>
        <v>0</v>
      </c>
      <c r="Y33" s="132">
        <f t="shared" si="11"/>
        <v>0</v>
      </c>
      <c r="Z33" s="133">
        <f t="shared" si="12"/>
        <v>0</v>
      </c>
      <c r="AA33" s="134">
        <f t="shared" si="13"/>
        <v>0</v>
      </c>
      <c r="AB33" s="131">
        <f t="shared" si="14"/>
        <v>0</v>
      </c>
      <c r="AC33" s="132">
        <f t="shared" si="15"/>
        <v>0</v>
      </c>
      <c r="AD33" s="133">
        <f t="shared" si="16"/>
        <v>0</v>
      </c>
      <c r="AE33" s="130">
        <f t="shared" si="17"/>
        <v>0</v>
      </c>
      <c r="AF33" s="131">
        <f t="shared" si="18"/>
        <v>0</v>
      </c>
      <c r="AG33" s="130">
        <f t="shared" si="19"/>
        <v>0</v>
      </c>
      <c r="AH33" s="133">
        <f t="shared" si="20"/>
        <v>0</v>
      </c>
      <c r="AI33" s="134">
        <f t="shared" si="21"/>
        <v>0</v>
      </c>
      <c r="AJ33" s="131">
        <f t="shared" si="22"/>
        <v>0</v>
      </c>
      <c r="AK33" s="135">
        <f t="shared" si="23"/>
        <v>0</v>
      </c>
      <c r="AL33" s="7"/>
    </row>
    <row r="34" spans="1:38" ht="26.1" customHeight="1">
      <c r="A34" s="21">
        <v>27</v>
      </c>
      <c r="B34" s="2"/>
      <c r="C34" s="82"/>
      <c r="D34" s="87" t="s">
        <v>50</v>
      </c>
      <c r="E34" s="53"/>
      <c r="F34" s="87" t="s">
        <v>47</v>
      </c>
      <c r="G34" s="87" t="s">
        <v>112</v>
      </c>
      <c r="H34" s="82"/>
      <c r="I34" s="87" t="s">
        <v>50</v>
      </c>
      <c r="J34" s="53"/>
      <c r="K34" s="87" t="s">
        <v>49</v>
      </c>
      <c r="L34" s="28"/>
      <c r="M34" s="29"/>
      <c r="N34" s="129">
        <f t="shared" si="0"/>
        <v>0</v>
      </c>
      <c r="O34" s="130">
        <f t="shared" si="1"/>
        <v>0</v>
      </c>
      <c r="P34" s="131">
        <f t="shared" si="2"/>
        <v>0</v>
      </c>
      <c r="Q34" s="132">
        <f t="shared" si="3"/>
        <v>0</v>
      </c>
      <c r="R34" s="133">
        <f t="shared" si="4"/>
        <v>0</v>
      </c>
      <c r="S34" s="134">
        <f>IF(AND($C34=$C$61,$E34&lt;=6,$H34=$C$61,$J34&gt;=6),$M34,IF(AND($C34=$C$61,$E34&lt;=6,$H34=$C$62,$J34&lt;=3),$M34,0))</f>
        <v>0</v>
      </c>
      <c r="T34" s="131">
        <f t="shared" si="6"/>
        <v>0</v>
      </c>
      <c r="U34" s="132">
        <f t="shared" si="7"/>
        <v>0</v>
      </c>
      <c r="V34" s="133">
        <f t="shared" si="8"/>
        <v>0</v>
      </c>
      <c r="W34" s="134">
        <f t="shared" si="9"/>
        <v>0</v>
      </c>
      <c r="X34" s="131">
        <f t="shared" si="10"/>
        <v>0</v>
      </c>
      <c r="Y34" s="132">
        <f t="shared" si="11"/>
        <v>0</v>
      </c>
      <c r="Z34" s="133">
        <f t="shared" si="12"/>
        <v>0</v>
      </c>
      <c r="AA34" s="134">
        <f t="shared" si="13"/>
        <v>0</v>
      </c>
      <c r="AB34" s="131">
        <f t="shared" si="14"/>
        <v>0</v>
      </c>
      <c r="AC34" s="132">
        <f t="shared" si="15"/>
        <v>0</v>
      </c>
      <c r="AD34" s="133">
        <f t="shared" si="16"/>
        <v>0</v>
      </c>
      <c r="AE34" s="130">
        <f t="shared" si="17"/>
        <v>0</v>
      </c>
      <c r="AF34" s="131">
        <f t="shared" si="18"/>
        <v>0</v>
      </c>
      <c r="AG34" s="130">
        <f t="shared" si="19"/>
        <v>0</v>
      </c>
      <c r="AH34" s="133">
        <f t="shared" si="20"/>
        <v>0</v>
      </c>
      <c r="AI34" s="134">
        <f t="shared" si="21"/>
        <v>0</v>
      </c>
      <c r="AJ34" s="131">
        <f t="shared" si="22"/>
        <v>0</v>
      </c>
      <c r="AK34" s="135">
        <f t="shared" si="23"/>
        <v>0</v>
      </c>
      <c r="AL34" s="7"/>
    </row>
    <row r="35" spans="1:38" ht="26.1" customHeight="1">
      <c r="A35" s="21">
        <v>28</v>
      </c>
      <c r="B35" s="2"/>
      <c r="C35" s="82"/>
      <c r="D35" s="87" t="s">
        <v>50</v>
      </c>
      <c r="E35" s="53"/>
      <c r="F35" s="87" t="s">
        <v>47</v>
      </c>
      <c r="G35" s="87" t="s">
        <v>112</v>
      </c>
      <c r="H35" s="82"/>
      <c r="I35" s="87" t="s">
        <v>50</v>
      </c>
      <c r="J35" s="53"/>
      <c r="K35" s="87" t="s">
        <v>49</v>
      </c>
      <c r="L35" s="28"/>
      <c r="M35" s="29"/>
      <c r="N35" s="129">
        <f t="shared" si="0"/>
        <v>0</v>
      </c>
      <c r="O35" s="130">
        <f>IF(AND($C35=$C$61,$E35=4),$M35,0)</f>
        <v>0</v>
      </c>
      <c r="P35" s="131">
        <f t="shared" si="2"/>
        <v>0</v>
      </c>
      <c r="Q35" s="132">
        <f t="shared" si="3"/>
        <v>0</v>
      </c>
      <c r="R35" s="133">
        <f t="shared" si="4"/>
        <v>0</v>
      </c>
      <c r="S35" s="134">
        <f t="shared" si="5"/>
        <v>0</v>
      </c>
      <c r="T35" s="131">
        <f t="shared" si="6"/>
        <v>0</v>
      </c>
      <c r="U35" s="132">
        <f t="shared" si="7"/>
        <v>0</v>
      </c>
      <c r="V35" s="133">
        <f t="shared" si="8"/>
        <v>0</v>
      </c>
      <c r="W35" s="134">
        <f t="shared" si="9"/>
        <v>0</v>
      </c>
      <c r="X35" s="131">
        <f t="shared" si="10"/>
        <v>0</v>
      </c>
      <c r="Y35" s="132">
        <f t="shared" si="11"/>
        <v>0</v>
      </c>
      <c r="Z35" s="133">
        <f t="shared" si="12"/>
        <v>0</v>
      </c>
      <c r="AA35" s="134">
        <f t="shared" si="13"/>
        <v>0</v>
      </c>
      <c r="AB35" s="131">
        <f t="shared" si="14"/>
        <v>0</v>
      </c>
      <c r="AC35" s="132">
        <f t="shared" si="15"/>
        <v>0</v>
      </c>
      <c r="AD35" s="133">
        <f t="shared" si="16"/>
        <v>0</v>
      </c>
      <c r="AE35" s="130">
        <f t="shared" si="17"/>
        <v>0</v>
      </c>
      <c r="AF35" s="131">
        <f t="shared" si="18"/>
        <v>0</v>
      </c>
      <c r="AG35" s="130">
        <f t="shared" si="19"/>
        <v>0</v>
      </c>
      <c r="AH35" s="133">
        <f t="shared" si="20"/>
        <v>0</v>
      </c>
      <c r="AI35" s="134">
        <f t="shared" si="21"/>
        <v>0</v>
      </c>
      <c r="AJ35" s="131">
        <f t="shared" si="22"/>
        <v>0</v>
      </c>
      <c r="AK35" s="135">
        <f t="shared" si="23"/>
        <v>0</v>
      </c>
      <c r="AL35" s="7"/>
    </row>
    <row r="36" spans="1:38" ht="26.1" customHeight="1">
      <c r="A36" s="21">
        <v>29</v>
      </c>
      <c r="B36" s="2"/>
      <c r="C36" s="82"/>
      <c r="D36" s="87" t="s">
        <v>50</v>
      </c>
      <c r="E36" s="53"/>
      <c r="F36" s="87" t="s">
        <v>47</v>
      </c>
      <c r="G36" s="87" t="s">
        <v>112</v>
      </c>
      <c r="H36" s="82"/>
      <c r="I36" s="87" t="s">
        <v>50</v>
      </c>
      <c r="J36" s="53"/>
      <c r="K36" s="87" t="s">
        <v>49</v>
      </c>
      <c r="L36" s="28"/>
      <c r="M36" s="29"/>
      <c r="N36" s="129">
        <f t="shared" si="0"/>
        <v>0</v>
      </c>
      <c r="O36" s="130">
        <f t="shared" si="1"/>
        <v>0</v>
      </c>
      <c r="P36" s="131">
        <f t="shared" si="2"/>
        <v>0</v>
      </c>
      <c r="Q36" s="132">
        <f t="shared" si="3"/>
        <v>0</v>
      </c>
      <c r="R36" s="133">
        <f t="shared" si="4"/>
        <v>0</v>
      </c>
      <c r="S36" s="134">
        <f t="shared" si="5"/>
        <v>0</v>
      </c>
      <c r="T36" s="131">
        <f t="shared" si="6"/>
        <v>0</v>
      </c>
      <c r="U36" s="132">
        <f t="shared" si="7"/>
        <v>0</v>
      </c>
      <c r="V36" s="133">
        <f t="shared" si="8"/>
        <v>0</v>
      </c>
      <c r="W36" s="134">
        <f t="shared" si="9"/>
        <v>0</v>
      </c>
      <c r="X36" s="131">
        <f t="shared" si="10"/>
        <v>0</v>
      </c>
      <c r="Y36" s="132">
        <f t="shared" si="11"/>
        <v>0</v>
      </c>
      <c r="Z36" s="133">
        <f t="shared" si="12"/>
        <v>0</v>
      </c>
      <c r="AA36" s="134">
        <f t="shared" si="13"/>
        <v>0</v>
      </c>
      <c r="AB36" s="131">
        <f t="shared" si="14"/>
        <v>0</v>
      </c>
      <c r="AC36" s="132">
        <f t="shared" si="15"/>
        <v>0</v>
      </c>
      <c r="AD36" s="133">
        <f t="shared" si="16"/>
        <v>0</v>
      </c>
      <c r="AE36" s="130">
        <f t="shared" si="17"/>
        <v>0</v>
      </c>
      <c r="AF36" s="131">
        <f t="shared" si="18"/>
        <v>0</v>
      </c>
      <c r="AG36" s="130">
        <f t="shared" si="19"/>
        <v>0</v>
      </c>
      <c r="AH36" s="133">
        <f t="shared" si="20"/>
        <v>0</v>
      </c>
      <c r="AI36" s="134">
        <f t="shared" si="21"/>
        <v>0</v>
      </c>
      <c r="AJ36" s="131">
        <f t="shared" si="22"/>
        <v>0</v>
      </c>
      <c r="AK36" s="135">
        <f t="shared" si="23"/>
        <v>0</v>
      </c>
      <c r="AL36" s="7"/>
    </row>
    <row r="37" spans="1:38" ht="26.1" customHeight="1" thickBot="1">
      <c r="A37" s="21">
        <v>30</v>
      </c>
      <c r="B37" s="2"/>
      <c r="C37" s="82"/>
      <c r="D37" s="87" t="s">
        <v>50</v>
      </c>
      <c r="E37" s="53"/>
      <c r="F37" s="87" t="s">
        <v>47</v>
      </c>
      <c r="G37" s="87" t="s">
        <v>112</v>
      </c>
      <c r="H37" s="82"/>
      <c r="I37" s="87" t="s">
        <v>50</v>
      </c>
      <c r="J37" s="53"/>
      <c r="K37" s="87" t="s">
        <v>49</v>
      </c>
      <c r="L37" s="30"/>
      <c r="M37" s="31"/>
      <c r="N37" s="136">
        <f t="shared" si="0"/>
        <v>0</v>
      </c>
      <c r="O37" s="137">
        <f t="shared" si="1"/>
        <v>0</v>
      </c>
      <c r="P37" s="138">
        <f t="shared" si="2"/>
        <v>0</v>
      </c>
      <c r="Q37" s="139">
        <f t="shared" si="3"/>
        <v>0</v>
      </c>
      <c r="R37" s="140">
        <f t="shared" si="4"/>
        <v>0</v>
      </c>
      <c r="S37" s="141">
        <f t="shared" si="5"/>
        <v>0</v>
      </c>
      <c r="T37" s="138">
        <f t="shared" si="6"/>
        <v>0</v>
      </c>
      <c r="U37" s="139">
        <f t="shared" si="7"/>
        <v>0</v>
      </c>
      <c r="V37" s="140">
        <f t="shared" si="8"/>
        <v>0</v>
      </c>
      <c r="W37" s="141">
        <f t="shared" si="9"/>
        <v>0</v>
      </c>
      <c r="X37" s="138">
        <f t="shared" si="10"/>
        <v>0</v>
      </c>
      <c r="Y37" s="139">
        <f t="shared" si="11"/>
        <v>0</v>
      </c>
      <c r="Z37" s="140">
        <f t="shared" si="12"/>
        <v>0</v>
      </c>
      <c r="AA37" s="141">
        <f t="shared" si="13"/>
        <v>0</v>
      </c>
      <c r="AB37" s="138">
        <f t="shared" si="14"/>
        <v>0</v>
      </c>
      <c r="AC37" s="139">
        <f t="shared" si="15"/>
        <v>0</v>
      </c>
      <c r="AD37" s="140">
        <f t="shared" si="16"/>
        <v>0</v>
      </c>
      <c r="AE37" s="137">
        <f t="shared" si="17"/>
        <v>0</v>
      </c>
      <c r="AF37" s="138">
        <f t="shared" si="18"/>
        <v>0</v>
      </c>
      <c r="AG37" s="137">
        <f t="shared" si="19"/>
        <v>0</v>
      </c>
      <c r="AH37" s="140">
        <f t="shared" si="20"/>
        <v>0</v>
      </c>
      <c r="AI37" s="141">
        <f t="shared" si="21"/>
        <v>0</v>
      </c>
      <c r="AJ37" s="138">
        <f t="shared" si="22"/>
        <v>0</v>
      </c>
      <c r="AK37" s="142">
        <f t="shared" si="23"/>
        <v>0</v>
      </c>
      <c r="AL37" s="7"/>
    </row>
    <row r="38" spans="1:38" ht="26.1" customHeight="1" thickBot="1">
      <c r="A38" s="889" t="s">
        <v>15</v>
      </c>
      <c r="B38" s="890"/>
      <c r="C38" s="890"/>
      <c r="D38" s="890"/>
      <c r="E38" s="890"/>
      <c r="F38" s="890"/>
      <c r="G38" s="890"/>
      <c r="H38" s="890"/>
      <c r="I38" s="890"/>
      <c r="J38" s="890"/>
      <c r="K38" s="891"/>
      <c r="L38" s="892">
        <f>(SUM(L8:L37)*60+SUM(M8:M37))/60</f>
        <v>0</v>
      </c>
      <c r="M38" s="893"/>
      <c r="N38" s="881">
        <f>(SUM(N8:N37)*60+SUM(O8:O37))/60</f>
        <v>0</v>
      </c>
      <c r="O38" s="882"/>
      <c r="P38" s="881">
        <f>(SUM(P8:P37)*60+SUM(Q8:Q37))/60</f>
        <v>0</v>
      </c>
      <c r="Q38" s="882"/>
      <c r="R38" s="881">
        <f>(SUM(R8:R37)*60+SUM(S8:S37))/60</f>
        <v>0</v>
      </c>
      <c r="S38" s="882"/>
      <c r="T38" s="881">
        <f>(SUM(T8:T37)*60+SUM(U8:U37))/60</f>
        <v>0</v>
      </c>
      <c r="U38" s="882"/>
      <c r="V38" s="881">
        <f>(SUM(V8:V37)*60+SUM(W8:W37))/60</f>
        <v>0</v>
      </c>
      <c r="W38" s="882"/>
      <c r="X38" s="881">
        <f>(SUM(X8:X37)*60+SUM(Y8:Y37))/60</f>
        <v>0</v>
      </c>
      <c r="Y38" s="882"/>
      <c r="Z38" s="881">
        <f>(SUM(Z8:Z37)*60+SUM(AA8:AA37))/60</f>
        <v>0</v>
      </c>
      <c r="AA38" s="882"/>
      <c r="AB38" s="881">
        <f>(SUM(AB8:AB37)*60+SUM(AC8:AC37))/60</f>
        <v>0</v>
      </c>
      <c r="AC38" s="882"/>
      <c r="AD38" s="881">
        <f>(SUM(AD8:AD37)*60+SUM(AE8:AE37))/60</f>
        <v>0</v>
      </c>
      <c r="AE38" s="882"/>
      <c r="AF38" s="529">
        <f>(SUM(AF8:AF37)*60+SUM(AG8:AG37))/60</f>
        <v>0</v>
      </c>
      <c r="AG38" s="529"/>
      <c r="AH38" s="907">
        <f>(SUM(AH8:AH37)*60+SUM(AI8:AI37))/60</f>
        <v>0</v>
      </c>
      <c r="AI38" s="907"/>
      <c r="AJ38" s="881">
        <f>(SUM(AJ8:AJ37)*60+SUM(AK8:AK37))/60</f>
        <v>0</v>
      </c>
      <c r="AK38" s="882"/>
      <c r="AL38" s="7"/>
    </row>
    <row r="39" spans="1:38" ht="26.1" customHeight="1" thickBot="1">
      <c r="A39" s="876" t="s">
        <v>69</v>
      </c>
      <c r="B39" s="877"/>
      <c r="C39" s="877"/>
      <c r="D39" s="877"/>
      <c r="E39" s="877"/>
      <c r="F39" s="877"/>
      <c r="G39" s="877"/>
      <c r="H39" s="877"/>
      <c r="I39" s="877"/>
      <c r="J39" s="877"/>
      <c r="K39" s="878"/>
      <c r="L39" s="879"/>
      <c r="M39" s="880"/>
      <c r="N39" s="869">
        <f>$L39</f>
        <v>0</v>
      </c>
      <c r="O39" s="870"/>
      <c r="P39" s="871">
        <f>$L39</f>
        <v>0</v>
      </c>
      <c r="Q39" s="870"/>
      <c r="R39" s="871">
        <f>$L39</f>
        <v>0</v>
      </c>
      <c r="S39" s="870"/>
      <c r="T39" s="871">
        <f>$L39</f>
        <v>0</v>
      </c>
      <c r="U39" s="870"/>
      <c r="V39" s="871">
        <f>$L39</f>
        <v>0</v>
      </c>
      <c r="W39" s="870"/>
      <c r="X39" s="871">
        <f>$L39</f>
        <v>0</v>
      </c>
      <c r="Y39" s="870"/>
      <c r="Z39" s="871">
        <f>$L39</f>
        <v>0</v>
      </c>
      <c r="AA39" s="870"/>
      <c r="AB39" s="871">
        <f>$L39</f>
        <v>0</v>
      </c>
      <c r="AC39" s="870"/>
      <c r="AD39" s="871">
        <f>$L39</f>
        <v>0</v>
      </c>
      <c r="AE39" s="870"/>
      <c r="AF39" s="908">
        <f>$L39</f>
        <v>0</v>
      </c>
      <c r="AG39" s="909"/>
      <c r="AH39" s="910">
        <f>$L39</f>
        <v>0</v>
      </c>
      <c r="AI39" s="910"/>
      <c r="AJ39" s="871">
        <f>$L39</f>
        <v>0</v>
      </c>
      <c r="AK39" s="870"/>
      <c r="AL39" s="7"/>
    </row>
    <row r="40" spans="1:38" ht="24" customHeight="1">
      <c r="A40" s="873" t="s">
        <v>327</v>
      </c>
      <c r="B40" s="874"/>
      <c r="C40" s="874"/>
      <c r="D40" s="874"/>
      <c r="E40" s="874"/>
      <c r="F40" s="874"/>
      <c r="G40" s="874"/>
      <c r="H40" s="874"/>
      <c r="I40" s="874"/>
      <c r="J40" s="874"/>
      <c r="K40" s="875"/>
      <c r="L40" s="867">
        <f>IFERROR(L38/L39,0)</f>
        <v>0</v>
      </c>
      <c r="M40" s="868"/>
      <c r="N40" s="867">
        <f t="shared" ref="N40" si="24">IFERROR(N38/N39,0)</f>
        <v>0</v>
      </c>
      <c r="O40" s="868"/>
      <c r="P40" s="867">
        <f t="shared" ref="P40" si="25">IFERROR(P38/P39,0)</f>
        <v>0</v>
      </c>
      <c r="Q40" s="868"/>
      <c r="R40" s="867">
        <f t="shared" ref="R40" si="26">IFERROR(R38/R39,0)</f>
        <v>0</v>
      </c>
      <c r="S40" s="868"/>
      <c r="T40" s="867">
        <f t="shared" ref="T40" si="27">IFERROR(T38/T39,0)</f>
        <v>0</v>
      </c>
      <c r="U40" s="868"/>
      <c r="V40" s="867">
        <f t="shared" ref="V40" si="28">IFERROR(V38/V39,0)</f>
        <v>0</v>
      </c>
      <c r="W40" s="868"/>
      <c r="X40" s="867">
        <f t="shared" ref="X40" si="29">IFERROR(X38/X39,0)</f>
        <v>0</v>
      </c>
      <c r="Y40" s="868"/>
      <c r="Z40" s="867">
        <f t="shared" ref="Z40" si="30">IFERROR(Z38/Z39,0)</f>
        <v>0</v>
      </c>
      <c r="AA40" s="868"/>
      <c r="AB40" s="867">
        <f t="shared" ref="AB40" si="31">IFERROR(AB38/AB39,0)</f>
        <v>0</v>
      </c>
      <c r="AC40" s="868"/>
      <c r="AD40" s="867">
        <f t="shared" ref="AD40" si="32">IFERROR(AD38/AD39,0)</f>
        <v>0</v>
      </c>
      <c r="AE40" s="868"/>
      <c r="AF40" s="867">
        <f t="shared" ref="AF40" si="33">IFERROR(AF38/AF39,0)</f>
        <v>0</v>
      </c>
      <c r="AG40" s="868"/>
      <c r="AH40" s="867">
        <f t="shared" ref="AH40" si="34">IFERROR(AH38/AH39,0)</f>
        <v>0</v>
      </c>
      <c r="AI40" s="868"/>
      <c r="AJ40" s="867">
        <f t="shared" ref="AJ40" si="35">IFERROR(AJ38/AJ39,0)</f>
        <v>0</v>
      </c>
      <c r="AK40" s="868"/>
      <c r="AL40" s="7"/>
    </row>
    <row r="41" spans="1:38" ht="15.75" hidden="1" customHeight="1">
      <c r="O41" s="261">
        <f>ROUNDDOWN(SUM(N40,'様式２（専従の常勤）'!G72),1)</f>
        <v>0</v>
      </c>
      <c r="P41"/>
      <c r="Q41" s="261">
        <f>ROUNDDOWN(SUM(P40,'様式２（専従の常勤）'!H72),1)</f>
        <v>0</v>
      </c>
      <c r="R41"/>
      <c r="S41" s="261">
        <f>ROUNDDOWN(SUM(R40,'様式２（専従の常勤）'!I72),1)</f>
        <v>0</v>
      </c>
      <c r="T41"/>
      <c r="U41" s="261">
        <f>ROUNDDOWN(SUM(T40,'様式２（専従の常勤）'!J72),1)</f>
        <v>0</v>
      </c>
      <c r="V41"/>
      <c r="W41" s="261">
        <f>ROUNDDOWN(SUM(V40,'様式２（専従の常勤）'!K72),1)</f>
        <v>0</v>
      </c>
      <c r="X41"/>
      <c r="Y41" s="261">
        <f>ROUNDDOWN(SUM(X40,'様式２（専従の常勤）'!L72),1)</f>
        <v>0</v>
      </c>
      <c r="Z41"/>
      <c r="AA41" s="261">
        <f>ROUNDDOWN(SUM(Z40,'様式２（専従の常勤）'!M72),1)</f>
        <v>0</v>
      </c>
      <c r="AB41"/>
      <c r="AC41" s="261">
        <f>ROUNDDOWN(SUM(AB40,'様式２（専従の常勤）'!N72),1)</f>
        <v>0</v>
      </c>
      <c r="AD41"/>
      <c r="AE41" s="261">
        <f>ROUNDDOWN(SUM(AD40,'様式２（専従の常勤）'!O72),1)</f>
        <v>0</v>
      </c>
      <c r="AF41"/>
      <c r="AG41" s="261">
        <f>ROUNDDOWN(SUM(AF40,'様式２（専従の常勤）'!P72),1)</f>
        <v>0</v>
      </c>
      <c r="AH41"/>
      <c r="AI41" s="261">
        <f>ROUNDDOWN(SUM(AH40,'様式２（専従の常勤）'!Q72),1)</f>
        <v>0</v>
      </c>
      <c r="AJ41"/>
      <c r="AK41" s="261">
        <f>ROUNDDOWN(SUM(AJ40,'様式２（専従の常勤）'!R72),1)</f>
        <v>0</v>
      </c>
      <c r="AL41" s="7"/>
    </row>
    <row r="42" spans="1:38">
      <c r="AL42" s="7"/>
    </row>
    <row r="43" spans="1:38">
      <c r="AL43" s="7"/>
    </row>
    <row r="44" spans="1:38">
      <c r="AL44" s="7"/>
    </row>
    <row r="45" spans="1:38">
      <c r="AL45" s="7"/>
    </row>
    <row r="46" spans="1:38" ht="26.1" customHeight="1" thickBot="1">
      <c r="A46" s="88" t="s">
        <v>105</v>
      </c>
      <c r="B46" s="89"/>
      <c r="C46" s="89"/>
      <c r="D46" s="89"/>
      <c r="E46" s="89"/>
      <c r="F46" s="89"/>
      <c r="G46" s="89"/>
      <c r="H46" s="89"/>
      <c r="I46" s="89"/>
      <c r="J46" s="89"/>
      <c r="K46" s="89"/>
      <c r="L46" s="90"/>
      <c r="M46" s="90"/>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7"/>
    </row>
    <row r="47" spans="1:38">
      <c r="A47" s="850" t="s">
        <v>13</v>
      </c>
      <c r="B47" s="895" t="s">
        <v>117</v>
      </c>
      <c r="C47" s="801" t="s">
        <v>46</v>
      </c>
      <c r="D47" s="801"/>
      <c r="E47" s="801"/>
      <c r="F47" s="801"/>
      <c r="G47" s="801"/>
      <c r="H47" s="801"/>
      <c r="I47" s="801"/>
      <c r="J47" s="801"/>
      <c r="K47" s="898"/>
      <c r="L47" s="903" t="s">
        <v>70</v>
      </c>
      <c r="M47" s="904"/>
      <c r="N47" s="857" t="s">
        <v>71</v>
      </c>
      <c r="O47" s="858"/>
      <c r="P47" s="858"/>
      <c r="Q47" s="858"/>
      <c r="R47" s="858"/>
      <c r="S47" s="858"/>
      <c r="T47" s="858"/>
      <c r="U47" s="858"/>
      <c r="V47" s="858"/>
      <c r="W47" s="858"/>
      <c r="X47" s="858"/>
      <c r="Y47" s="858"/>
      <c r="Z47" s="858"/>
      <c r="AA47" s="858"/>
      <c r="AB47" s="858"/>
      <c r="AC47" s="858"/>
      <c r="AD47" s="858"/>
      <c r="AE47" s="858"/>
      <c r="AF47" s="858"/>
      <c r="AG47" s="858"/>
      <c r="AH47" s="858"/>
      <c r="AI47" s="858"/>
      <c r="AJ47" s="858"/>
      <c r="AK47" s="859"/>
      <c r="AL47" s="7"/>
    </row>
    <row r="48" spans="1:38">
      <c r="A48" s="851"/>
      <c r="B48" s="896"/>
      <c r="C48" s="899"/>
      <c r="D48" s="899"/>
      <c r="E48" s="899"/>
      <c r="F48" s="899"/>
      <c r="G48" s="899"/>
      <c r="H48" s="899"/>
      <c r="I48" s="899"/>
      <c r="J48" s="899"/>
      <c r="K48" s="900"/>
      <c r="L48" s="905"/>
      <c r="M48" s="906"/>
      <c r="N48" s="559">
        <v>4</v>
      </c>
      <c r="O48" s="884"/>
      <c r="P48" s="884">
        <v>5</v>
      </c>
      <c r="Q48" s="884"/>
      <c r="R48" s="884">
        <v>6</v>
      </c>
      <c r="S48" s="884"/>
      <c r="T48" s="884">
        <v>7</v>
      </c>
      <c r="U48" s="884"/>
      <c r="V48" s="884">
        <v>8</v>
      </c>
      <c r="W48" s="884"/>
      <c r="X48" s="884">
        <v>9</v>
      </c>
      <c r="Y48" s="884"/>
      <c r="Z48" s="884">
        <v>10</v>
      </c>
      <c r="AA48" s="884"/>
      <c r="AB48" s="884">
        <v>11</v>
      </c>
      <c r="AC48" s="884"/>
      <c r="AD48" s="884">
        <v>12</v>
      </c>
      <c r="AE48" s="884"/>
      <c r="AF48" s="886">
        <v>1</v>
      </c>
      <c r="AG48" s="887"/>
      <c r="AH48" s="884">
        <v>2</v>
      </c>
      <c r="AI48" s="884"/>
      <c r="AJ48" s="884">
        <v>3</v>
      </c>
      <c r="AK48" s="885"/>
      <c r="AL48" s="7"/>
    </row>
    <row r="49" spans="1:38" ht="13.5" customHeight="1">
      <c r="A49" s="894"/>
      <c r="B49" s="897"/>
      <c r="C49" s="901"/>
      <c r="D49" s="901"/>
      <c r="E49" s="901"/>
      <c r="F49" s="901"/>
      <c r="G49" s="901"/>
      <c r="H49" s="901"/>
      <c r="I49" s="901"/>
      <c r="J49" s="901"/>
      <c r="K49" s="902"/>
      <c r="L49" s="26" t="s">
        <v>22</v>
      </c>
      <c r="M49" s="27" t="s">
        <v>23</v>
      </c>
      <c r="N49" s="84" t="s">
        <v>22</v>
      </c>
      <c r="O49" s="35" t="s">
        <v>23</v>
      </c>
      <c r="P49" s="36" t="s">
        <v>22</v>
      </c>
      <c r="Q49" s="85" t="s">
        <v>23</v>
      </c>
      <c r="R49" s="86" t="s">
        <v>22</v>
      </c>
      <c r="S49" s="35" t="s">
        <v>23</v>
      </c>
      <c r="T49" s="36" t="s">
        <v>22</v>
      </c>
      <c r="U49" s="85" t="s">
        <v>23</v>
      </c>
      <c r="V49" s="86" t="s">
        <v>22</v>
      </c>
      <c r="W49" s="35" t="s">
        <v>23</v>
      </c>
      <c r="X49" s="36" t="s">
        <v>22</v>
      </c>
      <c r="Y49" s="85" t="s">
        <v>23</v>
      </c>
      <c r="Z49" s="86" t="s">
        <v>22</v>
      </c>
      <c r="AA49" s="35" t="s">
        <v>23</v>
      </c>
      <c r="AB49" s="36" t="s">
        <v>22</v>
      </c>
      <c r="AC49" s="85" t="s">
        <v>23</v>
      </c>
      <c r="AD49" s="36" t="s">
        <v>22</v>
      </c>
      <c r="AE49" s="35" t="s">
        <v>23</v>
      </c>
      <c r="AF49" s="36" t="s">
        <v>22</v>
      </c>
      <c r="AG49" s="35" t="s">
        <v>23</v>
      </c>
      <c r="AH49" s="34" t="s">
        <v>22</v>
      </c>
      <c r="AI49" s="35" t="s">
        <v>23</v>
      </c>
      <c r="AJ49" s="36" t="s">
        <v>22</v>
      </c>
      <c r="AK49" s="47" t="s">
        <v>23</v>
      </c>
      <c r="AL49" s="7"/>
    </row>
    <row r="50" spans="1:38" ht="26.1" customHeight="1">
      <c r="A50" s="21">
        <v>1</v>
      </c>
      <c r="B50" s="2"/>
      <c r="C50" s="82"/>
      <c r="D50" s="87" t="s">
        <v>50</v>
      </c>
      <c r="E50" s="53"/>
      <c r="F50" s="87" t="s">
        <v>47</v>
      </c>
      <c r="G50" s="87" t="s">
        <v>112</v>
      </c>
      <c r="H50" s="82"/>
      <c r="I50" s="87" t="s">
        <v>50</v>
      </c>
      <c r="J50" s="53"/>
      <c r="K50" s="87" t="s">
        <v>49</v>
      </c>
      <c r="L50" s="28"/>
      <c r="M50" s="29"/>
      <c r="N50" s="32">
        <f>IF(AND($C50=$C$61,$E50=4),$L50,0)</f>
        <v>0</v>
      </c>
      <c r="O50" s="46">
        <f>IF(AND($C50=$C$61,$E50=4),$M50,0)</f>
        <v>0</v>
      </c>
      <c r="P50" s="124">
        <f>IF(AND($C50=$C$61,$E50&lt;=5,$H50=$C$61,$J50&gt;=5),$L50,IF(AND($C50=$C$61,$E50&lt;=5,$H50=$C$62,$J50&lt;=3),$L50,0))</f>
        <v>0</v>
      </c>
      <c r="Q50" s="33">
        <f>IF(AND($C50=$C$61,$E50&lt;=5,$H50=$C$61,$J50&gt;=5),$M50,IF(AND($C50=$C$61,$E50&lt;=5,$H50=$C$62,$J50&lt;=3),$M50,0))</f>
        <v>0</v>
      </c>
      <c r="R50" s="32">
        <f>IF(AND($C50=$C$61,$E50&lt;=6,$H50=$C$61,$J50&gt;=6),$L50,IF(AND($C50=$C$61,$E50&lt;=6,$H50=$C$62,$J50&lt;=3),$L50,0))</f>
        <v>0</v>
      </c>
      <c r="S50" s="46">
        <f>IF(AND($C50=$C$61,$E50&lt;=6,$H50=$C$61,$J50&gt;=6),$M50,IF(AND($C50=$C$61,$E50&lt;=6,$H50=$C$62,$J50&lt;=3),$M50,0))</f>
        <v>0</v>
      </c>
      <c r="T50" s="124">
        <f>IF(AND($C50=$C$61,$E50&lt;=7,$H50=$C$61,$J50&gt;=7),$L50,IF(AND($C50=$C$61,$E50&lt;=7,$H50=$C$62,$J50&lt;=3),$L50,0))</f>
        <v>0</v>
      </c>
      <c r="U50" s="33">
        <f>IF(AND($C50=$C$61,$E50&lt;=7,$H50=$C$61,$J50&gt;=7),$M50,IF(AND($C50=$C$61,$E50&lt;=7,$H50=$C$62,$J50&lt;=3),$M50,0))</f>
        <v>0</v>
      </c>
      <c r="V50" s="32">
        <f>IF(AND($C50=$C$61,$E50&lt;=8,$H50=$C$61,$J50&gt;=8),$L50,IF(AND($C50=$C$61,$E50&lt;=8,$H50=$C$62,$J50&lt;=3),$L50,0))</f>
        <v>0</v>
      </c>
      <c r="W50" s="46">
        <f>IF(AND($C50=$C$61,$E50&lt;=8,$H50=$C$61,$J50&gt;=8),$M50,IF(AND($C50=$C$61,$E50&lt;=8,$H50=$C$62,$J50&lt;=3),$M50,0))</f>
        <v>0</v>
      </c>
      <c r="X50" s="124">
        <f>IF(AND($C50=$C$61,$E50&lt;=9,$H50=$C$61,$J50&gt;=9),$L50,IF(AND($C50=$C$61,$E50&lt;=9,$H50=$C$62,$J50&lt;=3),$L50,0))</f>
        <v>0</v>
      </c>
      <c r="Y50" s="33">
        <f>IF(AND($C50=$C$61,$E50&lt;=9,$H50=$C$61,$J50&gt;=9),$M50,IF(AND($C50=$C$61,$E50&lt;=9,$H50=$C$62,$J50&lt;=3),$M50,0))</f>
        <v>0</v>
      </c>
      <c r="Z50" s="32">
        <f>IF(AND($C50=$C$61,$E50&lt;=10,$H50=$C$61,$J50&gt;=10),$L50,IF(AND($C50=$C$61,$E50&lt;=10,$H50=$C$62,$J50&lt;=3),$L50,0))</f>
        <v>0</v>
      </c>
      <c r="AA50" s="46">
        <f>IF(AND($C50=$C$61,$E50&lt;=10,$H50=$C$61,$J50&gt;=10),$M50,IF(AND($C50=$C$61,$E50&lt;=10,$H50=$C$62,$J50&lt;=3),$M50,0))</f>
        <v>0</v>
      </c>
      <c r="AB50" s="124">
        <f>IF(AND($C50=$C$61,$E50&lt;=11,$H50=$C$61,$J50&gt;=11),$L50,IF(AND($C50=$C$61,$E50&lt;=11,$H50=$C$62,$J50&lt;=3),$L50,0))</f>
        <v>0</v>
      </c>
      <c r="AC50" s="33">
        <f>IF(AND($C50=$C$61,$E50&lt;=11,$H50=$C$61,$J50&gt;=11),$M50,IF(AND($C50=$C$61,$E50&lt;=11,$H50=$C$62,$J50&lt;=3),$M50,0))</f>
        <v>0</v>
      </c>
      <c r="AD50" s="32">
        <f>IF(AND($C50=$C$61,$E50&lt;=12,$H50=$C$61,$J50=12),$L50,IF(AND($C50=$C$61,$E50&lt;=12,$H50=$C$62,$J50&lt;=3),$L50,0))</f>
        <v>0</v>
      </c>
      <c r="AE50" s="46">
        <f>IF(AND($C50=$C$61,$E50&lt;=12,$H50=$C$61,$J50&gt;=12),$M50,IF(AND($C50=$C$61,$E50&lt;=12,$H50=$C$62,$J50&lt;=3),$M50,0))</f>
        <v>0</v>
      </c>
      <c r="AF50" s="124">
        <f>IF(AND($C50=$C$61,$E50&lt;=12,$H50=$C$62,$J50&lt;=3),$L50,IF(AND($C50=$C$62,$E50&lt;=1,$H50=$C$62,$J50&lt;=3),$L50,0))</f>
        <v>0</v>
      </c>
      <c r="AG50" s="46">
        <f>IF(AND($C50=$C$61,$E50&lt;=12,$H50=$C$62,$J50&gt;=1),$M50,IF(AND($C50=$C$62,$E50&lt;=1,$H50=$C$62,$J50&lt;=3),$M50,0))</f>
        <v>0</v>
      </c>
      <c r="AH50" s="32">
        <f>IF(AND($C50=$C$61,$E50&lt;=12,$H50=$C$62,$J50&gt;=2),$L50,IF(AND($C50=$C$62,$E50&lt;=2,$H50=$C$62,$J50&gt;1),$L50,0))</f>
        <v>0</v>
      </c>
      <c r="AI50" s="46">
        <f>IF(AND($C50=$C$61,$E50&lt;=12,$H50=$C$62,$J50&gt;=2),$M50,IF(AND($C50=$C$62,$E50&lt;=2,$H50=$C$62,$J50&gt;1),$M50,0))</f>
        <v>0</v>
      </c>
      <c r="AJ50" s="124">
        <f>IF(AND($C50=$C$61,$E50&lt;=12,$H50=$C$62,$J50=3),$L50,IF(AND($C50=$C$62,$E50&lt;=3,$H50=$C$62,$J50=3),$L50,0))</f>
        <v>0</v>
      </c>
      <c r="AK50" s="49">
        <f>IF(AND($C50=$C$61,$E50&lt;=12,$H50=$C$62,$J50=3),$M50,IF(AND($C50=$C$62,$E50&lt;=3,$H50=$C$62,$J50=3),$M50,0))</f>
        <v>0</v>
      </c>
      <c r="AL50" s="7"/>
    </row>
    <row r="51" spans="1:38" ht="26.1" customHeight="1">
      <c r="A51" s="21">
        <v>2</v>
      </c>
      <c r="B51" s="2"/>
      <c r="C51" s="82"/>
      <c r="D51" s="87" t="s">
        <v>50</v>
      </c>
      <c r="E51" s="53"/>
      <c r="F51" s="87" t="s">
        <v>47</v>
      </c>
      <c r="G51" s="87" t="s">
        <v>112</v>
      </c>
      <c r="H51" s="82"/>
      <c r="I51" s="87" t="s">
        <v>50</v>
      </c>
      <c r="J51" s="53"/>
      <c r="K51" s="87" t="s">
        <v>49</v>
      </c>
      <c r="L51" s="28"/>
      <c r="M51" s="29"/>
      <c r="N51" s="32">
        <f>IF(AND($C51=$C$61,$E51=4),$L51,0)</f>
        <v>0</v>
      </c>
      <c r="O51" s="46">
        <f>IF(AND($C51=$C$61,$E51=4),$M51,0)</f>
        <v>0</v>
      </c>
      <c r="P51" s="124">
        <f>IF(AND($C51=$C$61,$E51&lt;=5,$H51=$C$61,$J51&gt;=5),$L51,IF(AND($C51=$C$61,$E51&lt;=5,$H51=$C$62,$J51&lt;=3),$L51,0))</f>
        <v>0</v>
      </c>
      <c r="Q51" s="33">
        <f>IF(AND($C51=$C$61,$E51&lt;=5,$H51=$C$61,$J51&gt;=5),$M51,IF(AND($C51=$C$61,$E51&lt;=5,$H51=$C$62,$J51&lt;=3),$M51,0))</f>
        <v>0</v>
      </c>
      <c r="R51" s="32">
        <f>IF(AND($C51=$C$61,$E51&lt;=6,$H51=$C$61,$J51&gt;=6),$L51,IF(AND($C51=$C$61,$E51&lt;=6,$H51=$C$62,$J51&lt;=3),$L51,0))</f>
        <v>0</v>
      </c>
      <c r="S51" s="46">
        <f>IF(AND($C51=$C$61,$E51&lt;=6,$H51=$C$61,$J51&gt;=6),$M51,IF(AND($C51=$C$61,$E51&lt;=6,$H51=$C$62,$J51&lt;=3),$M51,0))</f>
        <v>0</v>
      </c>
      <c r="T51" s="124">
        <f>IF(AND($C51=$C$61,$E51&lt;=7,$H51=$C$61,$J51&gt;=7),$L51,IF(AND($C51=$C$61,$E51&lt;=7,$H51=$C$62,$J51&lt;=3),$L51,0))</f>
        <v>0</v>
      </c>
      <c r="U51" s="33">
        <f>IF(AND($C51=$C$61,$E51&lt;=7,$H51=$C$61,$J51&gt;=7),$M51,IF(AND($C51=$C$61,$E51&lt;=7,$H51=$C$62,$J51&lt;=3),$M51,0))</f>
        <v>0</v>
      </c>
      <c r="V51" s="32">
        <f>IF(AND($C51=$C$61,$E51&lt;=8,$H51=$C$61,$J51&gt;=8),$L51,IF(AND($C51=$C$61,$E51&lt;=8,$H51=$C$62,$J51&lt;=3),$L51,0))</f>
        <v>0</v>
      </c>
      <c r="W51" s="46">
        <f>IF(AND($C51=$C$61,$E51&lt;=8,$H51=$C$61,$J51&gt;=8),$M51,IF(AND($C51=$C$61,$E51&lt;=8,$H51=$C$62,$J51&lt;=3),$M51,0))</f>
        <v>0</v>
      </c>
      <c r="X51" s="124">
        <f>IF(AND($C51=$C$61,$E51&lt;=9,$H51=$C$61,$J51&gt;=9),$L51,IF(AND($C51=$C$61,$E51&lt;=9,$H51=$C$62,$J51&lt;=3),$L51,0))</f>
        <v>0</v>
      </c>
      <c r="Y51" s="33">
        <f>IF(AND($C51=$C$61,$E51&lt;=9,$H51=$C$61,$J51&gt;=9),$M51,IF(AND($C51=$C$61,$E51&lt;=9,$H51=$C$62,$J51&lt;=3),$M51,0))</f>
        <v>0</v>
      </c>
      <c r="Z51" s="32">
        <f>IF(AND($C51=$C$61,$E51&lt;=10,$H51=$C$61,$J51&gt;=10),$L51,IF(AND($C51=$C$61,$E51&lt;=10,$H51=$C$62,$J51&lt;=3),$L51,0))</f>
        <v>0</v>
      </c>
      <c r="AA51" s="46">
        <f>IF(AND($C51=$C$61,$E51&lt;=10,$H51=$C$61,$J51&gt;=10),$M51,IF(AND($C51=$C$61,$E51&lt;=10,$H51=$C$62,$J51&lt;=3),$M51,0))</f>
        <v>0</v>
      </c>
      <c r="AB51" s="124">
        <f>IF(AND($C51=$C$61,$E51&lt;=11,$H51=$C$61,$J51&gt;=11),$L51,IF(AND($C51=$C$61,$E51&lt;=11,$H51=$C$62,$J51&lt;=3),$L51,0))</f>
        <v>0</v>
      </c>
      <c r="AC51" s="33">
        <f>IF(AND($C51=$C$61,$E51&lt;=11,$H51=$C$61,$J51&gt;=11),$M51,IF(AND($C51=$C$61,$E51&lt;=11,$H51=$C$62,$J51&lt;=3),$M51,0))</f>
        <v>0</v>
      </c>
      <c r="AD51" s="32">
        <f>IF(AND($C51=$C$61,$E51&lt;=12,$H51=$C$61,$J51=12),$L51,IF(AND($C51=$C$61,$E51&lt;=12,$H51=$C$62,$J51&lt;=3),$L51,0))</f>
        <v>0</v>
      </c>
      <c r="AE51" s="46">
        <f>IF(AND($C51=$C$61,$E51&lt;=12,$H51=$C$61,$J51&gt;=12),$M51,IF(AND($C51=$C$61,$E51&lt;=12,$H51=$C$62,$J51&lt;=3),$M51,0))</f>
        <v>0</v>
      </c>
      <c r="AF51" s="124">
        <f>IF(AND($C51=$C$61,$E51&lt;=12,$H51=$C$62,$J51&lt;=3),$L51,IF(AND($C51=$C$62,$E51&lt;=1,$H51=$C$62,$J51&lt;=3),$L51,0))</f>
        <v>0</v>
      </c>
      <c r="AG51" s="46">
        <f>IF(AND($C51=$C$61,$E51&lt;=12,$H51=$C$62,$J51&gt;=1),$M51,IF(AND($C51=$C$62,$E51&lt;=1,$H51=$C$62,$J51&lt;=3),$M51,0))</f>
        <v>0</v>
      </c>
      <c r="AH51" s="32">
        <f>IF(AND($C51=$C$61,$E51&lt;=12,$H51=$C$62,$J51&gt;=2),$L51,IF(AND($C51=$C$62,$E51&lt;=2,$H51=$C$62,$J51&gt;1),$L51,0))</f>
        <v>0</v>
      </c>
      <c r="AI51" s="46">
        <f>IF(AND($C51=$C$61,$E51&lt;=12,$H51=$C$62,$J51&gt;=2),$M51,IF(AND($C51=$C$62,$E51&lt;=2,$H51=$C$62,$J51&gt;1),$M51,0))</f>
        <v>0</v>
      </c>
      <c r="AJ51" s="124">
        <f>IF(AND($C51=$C$61,$E51&lt;=12,$H51=$C$62,$J51=3),$L51,IF(AND($C51=$C$62,$E51&lt;=3,$H51=$C$62,$J51=3),$L51,0))</f>
        <v>0</v>
      </c>
      <c r="AK51" s="49">
        <f>IF(AND($C51=$C$61,$E51&lt;=12,$H51=$C$62,$J51=3),$M51,IF(AND($C51=$C$62,$E51&lt;=3,$H51=$C$62,$J51=3),$M51,0))</f>
        <v>0</v>
      </c>
      <c r="AL51" s="7"/>
    </row>
    <row r="52" spans="1:38" ht="26.1" customHeight="1">
      <c r="A52" s="21">
        <v>3</v>
      </c>
      <c r="B52" s="2"/>
      <c r="C52" s="82"/>
      <c r="D52" s="87" t="s">
        <v>50</v>
      </c>
      <c r="E52" s="53"/>
      <c r="F52" s="87" t="s">
        <v>47</v>
      </c>
      <c r="G52" s="87" t="s">
        <v>112</v>
      </c>
      <c r="H52" s="82"/>
      <c r="I52" s="87" t="s">
        <v>50</v>
      </c>
      <c r="J52" s="53"/>
      <c r="K52" s="87" t="s">
        <v>49</v>
      </c>
      <c r="L52" s="28"/>
      <c r="M52" s="29"/>
      <c r="N52" s="32">
        <f>IF(AND($C52=$C$61,$E52=4),$L52,0)</f>
        <v>0</v>
      </c>
      <c r="O52" s="46">
        <f>IF(AND($C52=$C$61,$E52=4),$M52,0)</f>
        <v>0</v>
      </c>
      <c r="P52" s="124">
        <f>IF(AND($C52=$C$61,$E52&lt;=5,$H52=$C$61,$J52&gt;=5),$L52,IF(AND($C52=$C$61,$E52&lt;=5,$H52=$C$62,$J52&lt;=3),$L52,0))</f>
        <v>0</v>
      </c>
      <c r="Q52" s="33">
        <f>IF(AND($C52=$C$61,$E52&lt;=5,$H52=$C$61,$J52&gt;=5),$M52,IF(AND($C52=$C$61,$E52&lt;=5,$H52=$C$62,$J52&lt;=3),$M52,0))</f>
        <v>0</v>
      </c>
      <c r="R52" s="32">
        <f>IF(AND($C52=$C$61,$E52&lt;=6,$H52=$C$61,$J52&gt;=6),$L52,IF(AND($C52=$C$61,$E52&lt;=6,$H52=$C$62,$J52&lt;=3),$L52,0))</f>
        <v>0</v>
      </c>
      <c r="S52" s="46">
        <f>IF(AND($C52=$C$61,$E52&lt;=6,$H52=$C$61,$J52&gt;=6),$M52,IF(AND($C52=$C$61,$E52&lt;=6,$H52=$C$62,$J52&lt;=3),$M52,0))</f>
        <v>0</v>
      </c>
      <c r="T52" s="124">
        <f>IF(AND($C52=$C$61,$E52&lt;=7,$H52=$C$61,$J52&gt;=7),$L52,IF(AND($C52=$C$61,$E52&lt;=7,$H52=$C$62,$J52&lt;=3),$L52,0))</f>
        <v>0</v>
      </c>
      <c r="U52" s="33">
        <f>IF(AND($C52=$C$61,$E52&lt;=7,$H52=$C$61,$J52&gt;=7),$M52,IF(AND($C52=$C$61,$E52&lt;=7,$H52=$C$62,$J52&lt;=3),$M52,0))</f>
        <v>0</v>
      </c>
      <c r="V52" s="32">
        <f>IF(AND($C52=$C$61,$E52&lt;=8,$H52=$C$61,$J52&gt;=8),$L52,IF(AND($C52=$C$61,$E52&lt;=8,$H52=$C$62,$J52&lt;=3),$L52,0))</f>
        <v>0</v>
      </c>
      <c r="W52" s="46">
        <f>IF(AND($C52=$C$61,$E52&lt;=8,$H52=$C$61,$J52&gt;=8),$M52,IF(AND($C52=$C$61,$E52&lt;=8,$H52=$C$62,$J52&lt;=3),$M52,0))</f>
        <v>0</v>
      </c>
      <c r="X52" s="124">
        <f>IF(AND($C52=$C$61,$E52&lt;=9,$H52=$C$61,$J52&gt;=9),$L52,IF(AND($C52=$C$61,$E52&lt;=9,$H52=$C$62,$J52&lt;=3),$L52,0))</f>
        <v>0</v>
      </c>
      <c r="Y52" s="33">
        <f>IF(AND($C52=$C$61,$E52&lt;=9,$H52=$C$61,$J52&gt;=9),$M52,IF(AND($C52=$C$61,$E52&lt;=9,$H52=$C$62,$J52&lt;=3),$M52,0))</f>
        <v>0</v>
      </c>
      <c r="Z52" s="32">
        <f>IF(AND($C52=$C$61,$E52&lt;=10,$H52=$C$61,$J52&gt;=10),$L52,IF(AND($C52=$C$61,$E52&lt;=10,$H52=$C$62,$J52&lt;=3),$L52,0))</f>
        <v>0</v>
      </c>
      <c r="AA52" s="46">
        <f>IF(AND($C52=$C$61,$E52&lt;=10,$H52=$C$61,$J52&gt;=10),$M52,IF(AND($C52=$C$61,$E52&lt;=10,$H52=$C$62,$J52&lt;=3),$M52,0))</f>
        <v>0</v>
      </c>
      <c r="AB52" s="124">
        <f>IF(AND($C52=$C$61,$E52&lt;=11,$H52=$C$61,$J52&gt;=11),$L52,IF(AND($C52=$C$61,$E52&lt;=11,$H52=$C$62,$J52&lt;=3),$L52,0))</f>
        <v>0</v>
      </c>
      <c r="AC52" s="33">
        <f>IF(AND($C52=$C$61,$E52&lt;=11,$H52=$C$61,$J52&gt;=11),$M52,IF(AND($C52=$C$61,$E52&lt;=11,$H52=$C$62,$J52&lt;=3),$M52,0))</f>
        <v>0</v>
      </c>
      <c r="AD52" s="32">
        <f>IF(AND($C52=$C$61,$E52&lt;=12,$H52=$C$61,$J52=12),$L52,IF(AND($C52=$C$61,$E52&lt;=12,$H52=$C$62,$J52&lt;=3),$L52,0))</f>
        <v>0</v>
      </c>
      <c r="AE52" s="46">
        <f>IF(AND($C52=$C$61,$E52&lt;=12,$H52=$C$61,$J52&gt;=12),$M52,IF(AND($C52=$C$61,$E52&lt;=12,$H52=$C$62,$J52&lt;=3),$M52,0))</f>
        <v>0</v>
      </c>
      <c r="AF52" s="124">
        <f>IF(AND($C52=$C$61,$E52&lt;=12,$H52=$C$62,$J52&lt;=3),$L52,IF(AND($C52=$C$62,$E52&lt;=1,$H52=$C$62,$J52&lt;=3),$L52,0))</f>
        <v>0</v>
      </c>
      <c r="AG52" s="46">
        <f>IF(AND($C52=$C$61,$E52&lt;=12,$H52=$C$62,$J52&gt;=1),$M52,IF(AND($C52=$C$62,$E52&lt;=1,$H52=$C$62,$J52&lt;=3),$M52,0))</f>
        <v>0</v>
      </c>
      <c r="AH52" s="32">
        <f>IF(AND($C52=$C$61,$E52&lt;=12,$H52=$C$62,$J52&gt;=2),$L52,IF(AND($C52=$C$62,$E52&lt;=2,$H52=$C$62,$J52&gt;1),$L52,0))</f>
        <v>0</v>
      </c>
      <c r="AI52" s="46">
        <f>IF(AND($C52=$C$61,$E52&lt;=12,$H52=$C$62,$J52&gt;=2),$M52,IF(AND($C52=$C$62,$E52&lt;=2,$H52=$C$62,$J52&gt;1),$M52,0))</f>
        <v>0</v>
      </c>
      <c r="AJ52" s="124">
        <f>IF(AND($C52=$C$61,$E52&lt;=12,$H52=$C$62,$J52=3),$L52,IF(AND($C52=$C$62,$E52&lt;=3,$H52=$C$62,$J52=3),$L52,0))</f>
        <v>0</v>
      </c>
      <c r="AK52" s="49">
        <f>IF(AND($C52=$C$61,$E52&lt;=12,$H52=$C$62,$J52=3),$M52,IF(AND($C52=$C$62,$E52&lt;=3,$H52=$C$62,$J52=3),$M52,0))</f>
        <v>0</v>
      </c>
      <c r="AL52" s="7"/>
    </row>
    <row r="53" spans="1:38" ht="26.1" customHeight="1">
      <c r="A53" s="21">
        <v>4</v>
      </c>
      <c r="B53" s="2"/>
      <c r="C53" s="82"/>
      <c r="D53" s="87" t="s">
        <v>50</v>
      </c>
      <c r="E53" s="53"/>
      <c r="F53" s="87" t="s">
        <v>47</v>
      </c>
      <c r="G53" s="87" t="s">
        <v>112</v>
      </c>
      <c r="H53" s="82"/>
      <c r="I53" s="87" t="s">
        <v>50</v>
      </c>
      <c r="J53" s="53"/>
      <c r="K53" s="87" t="s">
        <v>49</v>
      </c>
      <c r="L53" s="28"/>
      <c r="M53" s="29"/>
      <c r="N53" s="32">
        <f>IF(AND($C53=$C$61,$E53=4),$L53,0)</f>
        <v>0</v>
      </c>
      <c r="O53" s="46">
        <f>IF(AND($C53=$C$61,$E53=4),$M53,0)</f>
        <v>0</v>
      </c>
      <c r="P53" s="124">
        <f>IF(AND($C53=$C$61,$E53&lt;=5,$H53=$C$61,$J53&gt;=5),$L53,IF(AND($C53=$C$61,$E53&lt;=5,$H53=$C$62,$J53&lt;=3),$L53,0))</f>
        <v>0</v>
      </c>
      <c r="Q53" s="33">
        <f>IF(AND($C53=$C$61,$E53&lt;=5,$H53=$C$61,$J53&gt;=5),$M53,IF(AND($C53=$C$61,$E53&lt;=5,$H53=$C$62,$J53&lt;=3),$M53,0))</f>
        <v>0</v>
      </c>
      <c r="R53" s="32">
        <f>IF(AND($C53=$C$61,$E53&lt;=6,$H53=$C$61,$J53&gt;=6),$L53,IF(AND($C53=$C$61,$E53&lt;=6,$H53=$C$62,$J53&lt;=3),$L53,0))</f>
        <v>0</v>
      </c>
      <c r="S53" s="46">
        <f>IF(AND($C53=$C$61,$E53&lt;=6,$H53=$C$61,$J53&gt;=6),$M53,IF(AND($C53=$C$61,$E53&lt;=6,$H53=$C$62,$J53&lt;=3),$M53,0))</f>
        <v>0</v>
      </c>
      <c r="T53" s="124">
        <f>IF(AND($C53=$C$61,$E53&lt;=7,$H53=$C$61,$J53&gt;=7),$L53,IF(AND($C53=$C$61,$E53&lt;=7,$H53=$C$62,$J53&lt;=3),$L53,0))</f>
        <v>0</v>
      </c>
      <c r="U53" s="33">
        <f>IF(AND($C53=$C$61,$E53&lt;=7,$H53=$C$61,$J53&gt;=7),$M53,IF(AND($C53=$C$61,$E53&lt;=7,$H53=$C$62,$J53&lt;=3),$M53,0))</f>
        <v>0</v>
      </c>
      <c r="V53" s="32">
        <f>IF(AND($C53=$C$61,$E53&lt;=8,$H53=$C$61,$J53&gt;=8),$L53,IF(AND($C53=$C$61,$E53&lt;=8,$H53=$C$62,$J53&lt;=3),$L53,0))</f>
        <v>0</v>
      </c>
      <c r="W53" s="46">
        <f>IF(AND($C53=$C$61,$E53&lt;=8,$H53=$C$61,$J53&gt;=8),$M53,IF(AND($C53=$C$61,$E53&lt;=8,$H53=$C$62,$J53&lt;=3),$M53,0))</f>
        <v>0</v>
      </c>
      <c r="X53" s="124">
        <f>IF(AND($C53=$C$61,$E53&lt;=9,$H53=$C$61,$J53&gt;=9),$L53,IF(AND($C53=$C$61,$E53&lt;=9,$H53=$C$62,$J53&lt;=3),$L53,0))</f>
        <v>0</v>
      </c>
      <c r="Y53" s="33">
        <f>IF(AND($C53=$C$61,$E53&lt;=9,$H53=$C$61,$J53&gt;=9),$M53,IF(AND($C53=$C$61,$E53&lt;=9,$H53=$C$62,$J53&lt;=3),$M53,0))</f>
        <v>0</v>
      </c>
      <c r="Z53" s="32">
        <f>IF(AND($C53=$C$61,$E53&lt;=10,$H53=$C$61,$J53&gt;=10),$L53,IF(AND($C53=$C$61,$E53&lt;=10,$H53=$C$62,$J53&lt;=3),$L53,0))</f>
        <v>0</v>
      </c>
      <c r="AA53" s="46">
        <f>IF(AND($C53=$C$61,$E53&lt;=10,$H53=$C$61,$J53&gt;=10),$M53,IF(AND($C53=$C$61,$E53&lt;=10,$H53=$C$62,$J53&lt;=3),$M53,0))</f>
        <v>0</v>
      </c>
      <c r="AB53" s="124">
        <f>IF(AND($C53=$C$61,$E53&lt;=11,$H53=$C$61,$J53&gt;=11),$L53,IF(AND($C53=$C$61,$E53&lt;=11,$H53=$C$62,$J53&lt;=3),$L53,0))</f>
        <v>0</v>
      </c>
      <c r="AC53" s="33">
        <f>IF(AND($C53=$C$61,$E53&lt;=11,$H53=$C$61,$J53&gt;=11),$M53,IF(AND($C53=$C$61,$E53&lt;=11,$H53=$C$62,$J53&lt;=3),$M53,0))</f>
        <v>0</v>
      </c>
      <c r="AD53" s="32">
        <f>IF(AND($C53=$C$61,$E53&lt;=12,$H53=$C$61,$J53=12),$L53,IF(AND($C53=$C$61,$E53&lt;=12,$H53=$C$62,$J53&lt;=3),$L53,0))</f>
        <v>0</v>
      </c>
      <c r="AE53" s="46">
        <f>IF(AND($C53=$C$61,$E53&lt;=12,$H53=$C$61,$J53&gt;=12),$M53,IF(AND($C53=$C$61,$E53&lt;=12,$H53=$C$62,$J53&lt;=3),$M53,0))</f>
        <v>0</v>
      </c>
      <c r="AF53" s="124">
        <f>IF(AND($C53=$C$61,$E53&lt;=12,$H53=$C$62,$J53&lt;=3),$L53,IF(AND($C53=$C$62,$E53&lt;=1,$H53=$C$62,$J53&lt;=3),$L53,0))</f>
        <v>0</v>
      </c>
      <c r="AG53" s="46">
        <f>IF(AND($C53=$C$61,$E53&lt;=12,$H53=$C$62,$J53&gt;=1),$M53,IF(AND($C53=$C$62,$E53&lt;=1,$H53=$C$62,$J53&lt;=3),$M53,0))</f>
        <v>0</v>
      </c>
      <c r="AH53" s="32">
        <f>IF(AND($C53=$C$61,$E53&lt;=12,$H53=$C$62,$J53&gt;=2),$L53,IF(AND($C53=$C$62,$E53&lt;=2,$H53=$C$62,$J53&gt;1),$L53,0))</f>
        <v>0</v>
      </c>
      <c r="AI53" s="46">
        <f>IF(AND($C53=$C$61,$E53&lt;=12,$H53=$C$62,$J53&gt;=2),$M53,IF(AND($C53=$C$62,$E53&lt;=2,$H53=$C$62,$J53&gt;1),$M53,0))</f>
        <v>0</v>
      </c>
      <c r="AJ53" s="124">
        <f>IF(AND($C53=$C$61,$E53&lt;=12,$H53=$C$62,$J53=3),$L53,IF(AND($C53=$C$62,$E53&lt;=3,$H53=$C$62,$J53=3),$L53,0))</f>
        <v>0</v>
      </c>
      <c r="AK53" s="49">
        <f>IF(AND($C53=$C$61,$E53&lt;=12,$H53=$C$62,$J53=3),$M53,IF(AND($C53=$C$62,$E53&lt;=3,$H53=$C$62,$J53=3),$M53,0))</f>
        <v>0</v>
      </c>
      <c r="AL53" s="7"/>
    </row>
    <row r="54" spans="1:38" ht="26.1" customHeight="1" thickBot="1">
      <c r="A54" s="21">
        <v>5</v>
      </c>
      <c r="B54" s="2"/>
      <c r="C54" s="82"/>
      <c r="D54" s="87" t="s">
        <v>50</v>
      </c>
      <c r="E54" s="53"/>
      <c r="F54" s="87" t="s">
        <v>47</v>
      </c>
      <c r="G54" s="87" t="s">
        <v>112</v>
      </c>
      <c r="H54" s="82"/>
      <c r="I54" s="87" t="s">
        <v>50</v>
      </c>
      <c r="J54" s="53"/>
      <c r="K54" s="87" t="s">
        <v>49</v>
      </c>
      <c r="L54" s="30"/>
      <c r="M54" s="31"/>
      <c r="N54" s="50">
        <f>IF(AND($C54=$C$61,$E54=4),$L54,0)</f>
        <v>0</v>
      </c>
      <c r="O54" s="123">
        <f>IF(AND($C54=$C$61,$E54=4),$M54,0)</f>
        <v>0</v>
      </c>
      <c r="P54" s="125">
        <f>IF(AND($C54=$C$61,$E54&lt;=5,$H54=$C$61,$J54&gt;=5),$L54,IF(AND($C54=$C$61,$E54&lt;=5,$H54=$C$62,$J54&lt;=3),$L54,0))</f>
        <v>0</v>
      </c>
      <c r="Q54" s="51">
        <f>IF(AND($C54=$C$61,$E54&lt;=5,$H54=$C$61,$J54&gt;=5),$M54,IF(AND($C54=$C$61,$E54&lt;=5,$H54=$C$62,$J54&lt;=3),$M54,0))</f>
        <v>0</v>
      </c>
      <c r="R54" s="50">
        <f>IF(AND($C54=$C$61,$E54&lt;=6,$H54=$C$61,$J54&gt;=6),$L54,IF(AND($C54=$C$61,$E54&lt;=6,$H54=$C$62,$J54&lt;=3),$L54,0))</f>
        <v>0</v>
      </c>
      <c r="S54" s="123">
        <f>IF(AND($C54=$C$61,$E54&lt;=6,$H54=$C$61,$J54&gt;=6),$M54,IF(AND($C54=$C$61,$E54&lt;=6,$H54=$C$62,$J54&lt;=3),$M54,0))</f>
        <v>0</v>
      </c>
      <c r="T54" s="125">
        <f>IF(AND($C54=$C$61,$E54&lt;=7,$H54=$C$61,$J54&gt;=7),$L54,IF(AND($C54=$C$61,$E54&lt;=7,$H54=$C$62,$J54&lt;=3),$L54,0))</f>
        <v>0</v>
      </c>
      <c r="U54" s="51">
        <f>IF(AND($C54=$C$61,$E54&lt;=7,$H54=$C$61,$J54&gt;=7),$M54,IF(AND($C54=$C$61,$E54&lt;=7,$H54=$C$62,$J54&lt;=3),$M54,0))</f>
        <v>0</v>
      </c>
      <c r="V54" s="50">
        <f>IF(AND($C54=$C$61,$E54&lt;=8,$H54=$C$61,$J54&gt;=8),$L54,IF(AND($C54=$C$61,$E54&lt;=8,$H54=$C$62,$J54&lt;=3),$L54,0))</f>
        <v>0</v>
      </c>
      <c r="W54" s="123">
        <f>IF(AND($C54=$C$61,$E54&lt;=8,$H54=$C$61,$J54&gt;=8),$M54,IF(AND($C54=$C$61,$E54&lt;=8,$H54=$C$62,$J54&lt;=3),$M54,0))</f>
        <v>0</v>
      </c>
      <c r="X54" s="125">
        <f>IF(AND($C54=$C$61,$E54&lt;=9,$H54=$C$61,$J54&gt;=9),$L54,IF(AND($C54=$C$61,$E54&lt;=9,$H54=$C$62,$J54&lt;=3),$L54,0))</f>
        <v>0</v>
      </c>
      <c r="Y54" s="51">
        <f>IF(AND($C54=$C$61,$E54&lt;=9,$H54=$C$61,$J54&gt;=9),$M54,IF(AND($C54=$C$61,$E54&lt;=9,$H54=$C$62,$J54&lt;=3),$M54,0))</f>
        <v>0</v>
      </c>
      <c r="Z54" s="50">
        <f>IF(AND($C54=$C$61,$E54&lt;=10,$H54=$C$61,$J54&gt;=10),$L54,IF(AND($C54=$C$61,$E54&lt;=10,$H54=$C$62,$J54&lt;=3),$L54,0))</f>
        <v>0</v>
      </c>
      <c r="AA54" s="123">
        <f>IF(AND($C54=$C$61,$E54&lt;=10,$H54=$C$61,$J54&gt;=10),$M54,IF(AND($C54=$C$61,$E54&lt;=10,$H54=$C$62,$J54&lt;=3),$M54,0))</f>
        <v>0</v>
      </c>
      <c r="AB54" s="125">
        <f>IF(AND($C54=$C$61,$E54&lt;=11,$H54=$C$61,$J54&gt;=11),$L54,IF(AND($C54=$C$61,$E54&lt;=11,$H54=$C$62,$J54&lt;=3),$L54,0))</f>
        <v>0</v>
      </c>
      <c r="AC54" s="51">
        <f>IF(AND($C54=$C$61,$E54&lt;=11,$H54=$C$61,$J54&gt;=11),$M54,IF(AND($C54=$C$61,$E54&lt;=11,$H54=$C$62,$J54&lt;=3),$M54,0))</f>
        <v>0</v>
      </c>
      <c r="AD54" s="50">
        <f>IF(AND($C54=$C$61,$E54&lt;=12,$H54=$C$61,$J54=12),$L54,IF(AND($C54=$C$61,$E54&lt;=12,$H54=$C$62,$J54&lt;=3),$L54,0))</f>
        <v>0</v>
      </c>
      <c r="AE54" s="123">
        <f>IF(AND($C54=$C$61,$E54&lt;=12,$H54=$C$61,$J54&gt;=12),$M54,IF(AND($C54=$C$61,$E54&lt;=12,$H54=$C$62,$J54&lt;=3),$M54,0))</f>
        <v>0</v>
      </c>
      <c r="AF54" s="126">
        <f>IF(AND($C54=$C$61,$E54&lt;=12,$H54=$C$62,$J54&lt;=3),$L54,IF(AND($C54=$C$62,$E54&lt;=1,$H54=$C$62,$J54&lt;=3),$L54,0))</f>
        <v>0</v>
      </c>
      <c r="AG54" s="127">
        <f>IF(AND($C54=$C$61,$E54&lt;=12,$H54=$C$62,$J54&gt;=1),$M54,IF(AND($C54=$C$62,$E54&lt;=1,$H54=$C$62,$J54&lt;=3),$M54,0))</f>
        <v>0</v>
      </c>
      <c r="AH54" s="50">
        <f>IF(AND($C54=$C$61,$E54&lt;=12,$H54=$C$62,$J54&gt;=2),$L54,IF(AND($C54=$C$62,$E54&lt;=2,$H54=$C$62,$J54&gt;1),$L54,0))</f>
        <v>0</v>
      </c>
      <c r="AI54" s="123">
        <f>IF(AND($C54=$C$61,$E54&lt;=12,$H54=$C$62,$J54&gt;=2),$M54,IF(AND($C54=$C$62,$E54&lt;=2,$H54=$C$62,$J54&gt;1),$M54,0))</f>
        <v>0</v>
      </c>
      <c r="AJ54" s="125">
        <f>IF(AND($C54=$C$61,$E54&lt;=12,$H54=$C$62,$J54=3),$L54,IF(AND($C54=$C$62,$E54&lt;=3,$H54=$C$62,$J54=3),$L54,0))</f>
        <v>0</v>
      </c>
      <c r="AK54" s="52">
        <f>IF(AND($C54=$C$61,$E54&lt;=12,$H54=$C$62,$J54=3),$M54,IF(AND($C54=$C$62,$E54&lt;=3,$H54=$C$62,$J54=3),$M54,0))</f>
        <v>0</v>
      </c>
      <c r="AL54" s="7"/>
    </row>
    <row r="55" spans="1:38" ht="26.1" customHeight="1" thickBot="1">
      <c r="A55" s="889" t="s">
        <v>15</v>
      </c>
      <c r="B55" s="890"/>
      <c r="C55" s="890"/>
      <c r="D55" s="890"/>
      <c r="E55" s="890"/>
      <c r="F55" s="890"/>
      <c r="G55" s="890"/>
      <c r="H55" s="890"/>
      <c r="I55" s="890"/>
      <c r="J55" s="890"/>
      <c r="K55" s="891"/>
      <c r="L55" s="892">
        <f>(SUM(L50:L54)*60+SUM(M50:M54))/60</f>
        <v>0</v>
      </c>
      <c r="M55" s="893"/>
      <c r="N55" s="881">
        <f>(SUM(N50:N54)*60+SUM(O50:O54))/60</f>
        <v>0</v>
      </c>
      <c r="O55" s="882"/>
      <c r="P55" s="881">
        <f>(SUM(P50:P54)*60+SUM(Q50:Q54))/60</f>
        <v>0</v>
      </c>
      <c r="Q55" s="882"/>
      <c r="R55" s="881">
        <f>(SUM(R50:R54)*60+SUM(S50:S54))/60</f>
        <v>0</v>
      </c>
      <c r="S55" s="882"/>
      <c r="T55" s="881">
        <f>(SUM(T50:T54)*60+SUM(U50:U54))/60</f>
        <v>0</v>
      </c>
      <c r="U55" s="882"/>
      <c r="V55" s="881">
        <f>(SUM(V50:V54)*60+SUM(W50:W54))/60</f>
        <v>0</v>
      </c>
      <c r="W55" s="882"/>
      <c r="X55" s="881">
        <f>(SUM(X50:X54)*60+SUM(Y50:Y54))/60</f>
        <v>0</v>
      </c>
      <c r="Y55" s="882"/>
      <c r="Z55" s="881">
        <f>(SUM(Z50:Z54)*60+SUM(AA50:AA54))/60</f>
        <v>0</v>
      </c>
      <c r="AA55" s="882"/>
      <c r="AB55" s="881">
        <f>(SUM(AB50:AB54)*60+SUM(AC50:AC54))/60</f>
        <v>0</v>
      </c>
      <c r="AC55" s="882"/>
      <c r="AD55" s="881">
        <f>(SUM(AD50:AD54)*60+SUM(AE50:AE54))/60</f>
        <v>0</v>
      </c>
      <c r="AE55" s="882"/>
      <c r="AF55" s="888">
        <f>(SUM(AF50:AF54)*60+SUM(AG50:AG54))/60</f>
        <v>0</v>
      </c>
      <c r="AG55" s="888"/>
      <c r="AH55" s="883">
        <f>(SUM(AH50:AH54)*60+SUM(AI50:AI54))/60</f>
        <v>0</v>
      </c>
      <c r="AI55" s="882"/>
      <c r="AJ55" s="881">
        <f>(SUM(AJ50:AJ54)*60+SUM(AK50:AK54))/60</f>
        <v>0</v>
      </c>
      <c r="AK55" s="882"/>
      <c r="AL55" s="7"/>
    </row>
    <row r="56" spans="1:38" ht="26.1" customHeight="1" thickBot="1">
      <c r="A56" s="876" t="s">
        <v>69</v>
      </c>
      <c r="B56" s="877"/>
      <c r="C56" s="877"/>
      <c r="D56" s="877"/>
      <c r="E56" s="877"/>
      <c r="F56" s="877"/>
      <c r="G56" s="877"/>
      <c r="H56" s="877"/>
      <c r="I56" s="877"/>
      <c r="J56" s="877"/>
      <c r="K56" s="878"/>
      <c r="L56" s="879"/>
      <c r="M56" s="880"/>
      <c r="N56" s="869">
        <f>$L56</f>
        <v>0</v>
      </c>
      <c r="O56" s="870"/>
      <c r="P56" s="871">
        <f>$L56</f>
        <v>0</v>
      </c>
      <c r="Q56" s="870"/>
      <c r="R56" s="871">
        <f>$L56</f>
        <v>0</v>
      </c>
      <c r="S56" s="870"/>
      <c r="T56" s="871">
        <f>$L56</f>
        <v>0</v>
      </c>
      <c r="U56" s="870"/>
      <c r="V56" s="871">
        <f>$L56</f>
        <v>0</v>
      </c>
      <c r="W56" s="870"/>
      <c r="X56" s="871">
        <f>$L56</f>
        <v>0</v>
      </c>
      <c r="Y56" s="870"/>
      <c r="Z56" s="871">
        <f>$L56</f>
        <v>0</v>
      </c>
      <c r="AA56" s="870"/>
      <c r="AB56" s="871">
        <f>$L56</f>
        <v>0</v>
      </c>
      <c r="AC56" s="870"/>
      <c r="AD56" s="871">
        <f>$L56</f>
        <v>0</v>
      </c>
      <c r="AE56" s="870"/>
      <c r="AF56" s="872">
        <f>$L56</f>
        <v>0</v>
      </c>
      <c r="AG56" s="872"/>
      <c r="AH56" s="869">
        <f>$L56</f>
        <v>0</v>
      </c>
      <c r="AI56" s="870"/>
      <c r="AJ56" s="871">
        <f>$L56</f>
        <v>0</v>
      </c>
      <c r="AK56" s="870"/>
      <c r="AL56" s="7"/>
    </row>
    <row r="57" spans="1:38" ht="26.1" customHeight="1">
      <c r="A57" s="873" t="s">
        <v>327</v>
      </c>
      <c r="B57" s="874"/>
      <c r="C57" s="874"/>
      <c r="D57" s="874"/>
      <c r="E57" s="874"/>
      <c r="F57" s="874"/>
      <c r="G57" s="874"/>
      <c r="H57" s="874"/>
      <c r="I57" s="874"/>
      <c r="J57" s="874"/>
      <c r="K57" s="875"/>
      <c r="L57" s="867">
        <f>IFERROR(L55/L56,0)</f>
        <v>0</v>
      </c>
      <c r="M57" s="868"/>
      <c r="N57" s="867">
        <f t="shared" ref="N57" si="36">IFERROR(N55/N56,0)</f>
        <v>0</v>
      </c>
      <c r="O57" s="868"/>
      <c r="P57" s="867">
        <f t="shared" ref="P57" si="37">IFERROR(P55/P56,0)</f>
        <v>0</v>
      </c>
      <c r="Q57" s="868"/>
      <c r="R57" s="867">
        <f>IFERROR(R55/R56,0)</f>
        <v>0</v>
      </c>
      <c r="S57" s="868"/>
      <c r="T57" s="867">
        <f t="shared" ref="T57" si="38">IFERROR(T55/T56,0)</f>
        <v>0</v>
      </c>
      <c r="U57" s="868"/>
      <c r="V57" s="867">
        <f t="shared" ref="V57" si="39">IFERROR(V55/V56,0)</f>
        <v>0</v>
      </c>
      <c r="W57" s="868"/>
      <c r="X57" s="867">
        <f t="shared" ref="X57" si="40">IFERROR(X55/X56,0)</f>
        <v>0</v>
      </c>
      <c r="Y57" s="868"/>
      <c r="Z57" s="867">
        <f t="shared" ref="Z57" si="41">IFERROR(Z55/Z56,0)</f>
        <v>0</v>
      </c>
      <c r="AA57" s="868"/>
      <c r="AB57" s="867">
        <f t="shared" ref="AB57" si="42">IFERROR(AB55/AB56,0)</f>
        <v>0</v>
      </c>
      <c r="AC57" s="868"/>
      <c r="AD57" s="867">
        <f t="shared" ref="AD57" si="43">IFERROR(AD55/AD56,0)</f>
        <v>0</v>
      </c>
      <c r="AE57" s="868"/>
      <c r="AF57" s="867">
        <f t="shared" ref="AF57" si="44">IFERROR(AF55/AF56,0)</f>
        <v>0</v>
      </c>
      <c r="AG57" s="868"/>
      <c r="AH57" s="867">
        <f t="shared" ref="AH57" si="45">IFERROR(AH55/AH56,0)</f>
        <v>0</v>
      </c>
      <c r="AI57" s="868"/>
      <c r="AJ57" s="867">
        <f t="shared" ref="AJ57" si="46">IFERROR(AJ55/AJ56,0)</f>
        <v>0</v>
      </c>
      <c r="AK57" s="868"/>
      <c r="AL57" s="7"/>
    </row>
    <row r="58" spans="1:38">
      <c r="AL58" s="7"/>
    </row>
    <row r="59" spans="1:38">
      <c r="AL59" s="7"/>
    </row>
    <row r="60" spans="1:38">
      <c r="AL60" s="7"/>
    </row>
    <row r="61" spans="1:38">
      <c r="C61" s="1">
        <v>2024</v>
      </c>
    </row>
    <row r="62" spans="1:38">
      <c r="C62" s="1">
        <v>2025</v>
      </c>
    </row>
    <row r="64" spans="1:38">
      <c r="D64" s="1">
        <v>4</v>
      </c>
    </row>
    <row r="65" spans="4:4">
      <c r="D65" s="1">
        <v>5</v>
      </c>
    </row>
    <row r="66" spans="4:4">
      <c r="D66" s="1">
        <v>6</v>
      </c>
    </row>
    <row r="67" spans="4:4">
      <c r="D67" s="1">
        <v>7</v>
      </c>
    </row>
    <row r="68" spans="4:4">
      <c r="D68" s="1">
        <v>8</v>
      </c>
    </row>
    <row r="69" spans="4:4">
      <c r="D69" s="1">
        <v>9</v>
      </c>
    </row>
    <row r="70" spans="4:4">
      <c r="D70" s="1">
        <v>10</v>
      </c>
    </row>
    <row r="71" spans="4:4">
      <c r="D71" s="1">
        <v>11</v>
      </c>
    </row>
    <row r="72" spans="4:4">
      <c r="D72" s="1">
        <v>12</v>
      </c>
    </row>
    <row r="73" spans="4:4">
      <c r="D73" s="1">
        <v>1</v>
      </c>
    </row>
    <row r="74" spans="4:4">
      <c r="D74" s="1">
        <v>2</v>
      </c>
    </row>
    <row r="75" spans="4:4">
      <c r="D75" s="1">
        <v>3</v>
      </c>
    </row>
  </sheetData>
  <sheetProtection algorithmName="SHA-512" hashValue="jCVD8qwEewNwNjAWx1UgC8Xyf4NUAGOAELJnuBis6K+ZeCf3I2siq/QQ2K/XT92lrwTqlqY6Km69oJBRbq2LVA==" saltValue="nbmSjvbuVmVsE2VGHv8nnQ==" spinCount="100000" sheet="1" objects="1" scenarios="1"/>
  <mergeCells count="123">
    <mergeCell ref="A2:B2"/>
    <mergeCell ref="C2:M2"/>
    <mergeCell ref="T2:W2"/>
    <mergeCell ref="N3:Q3"/>
    <mergeCell ref="T3:W3"/>
    <mergeCell ref="X6:Y6"/>
    <mergeCell ref="N6:O6"/>
    <mergeCell ref="P6:Q6"/>
    <mergeCell ref="AF6:AG6"/>
    <mergeCell ref="Z6:AA6"/>
    <mergeCell ref="AB6:AC6"/>
    <mergeCell ref="AD6:AE6"/>
    <mergeCell ref="AH6:AI6"/>
    <mergeCell ref="A5:A7"/>
    <mergeCell ref="B5:B7"/>
    <mergeCell ref="C5:K7"/>
    <mergeCell ref="L5:M6"/>
    <mergeCell ref="N5:AK5"/>
    <mergeCell ref="AJ6:AK6"/>
    <mergeCell ref="R6:S6"/>
    <mergeCell ref="T6:U6"/>
    <mergeCell ref="V6:W6"/>
    <mergeCell ref="AJ38:AK38"/>
    <mergeCell ref="A39:K39"/>
    <mergeCell ref="L39:M39"/>
    <mergeCell ref="N39:O39"/>
    <mergeCell ref="P39:Q39"/>
    <mergeCell ref="R39:S39"/>
    <mergeCell ref="AJ39:AK39"/>
    <mergeCell ref="V38:W38"/>
    <mergeCell ref="X38:Y38"/>
    <mergeCell ref="Z38:AA38"/>
    <mergeCell ref="AH38:AI38"/>
    <mergeCell ref="A38:K38"/>
    <mergeCell ref="L38:M38"/>
    <mergeCell ref="N38:O38"/>
    <mergeCell ref="P38:Q38"/>
    <mergeCell ref="R38:S38"/>
    <mergeCell ref="T38:U38"/>
    <mergeCell ref="AF38:AG38"/>
    <mergeCell ref="AF39:AG39"/>
    <mergeCell ref="AB38:AC38"/>
    <mergeCell ref="AD38:AE38"/>
    <mergeCell ref="AH39:AI39"/>
    <mergeCell ref="X39:Y39"/>
    <mergeCell ref="Z39:AA39"/>
    <mergeCell ref="AB39:AC39"/>
    <mergeCell ref="AD39:AE39"/>
    <mergeCell ref="AF40:AG40"/>
    <mergeCell ref="V40:W40"/>
    <mergeCell ref="T39:U39"/>
    <mergeCell ref="V39:W39"/>
    <mergeCell ref="X40:Y40"/>
    <mergeCell ref="Z40:AA40"/>
    <mergeCell ref="AB40:AC40"/>
    <mergeCell ref="T40:U40"/>
    <mergeCell ref="AJ40:AK40"/>
    <mergeCell ref="A47:A49"/>
    <mergeCell ref="B47:B49"/>
    <mergeCell ref="C47:K49"/>
    <mergeCell ref="L47:M48"/>
    <mergeCell ref="N47:AK47"/>
    <mergeCell ref="N48:O48"/>
    <mergeCell ref="P48:Q48"/>
    <mergeCell ref="R48:S48"/>
    <mergeCell ref="T48:U48"/>
    <mergeCell ref="AD40:AE40"/>
    <mergeCell ref="AH40:AI40"/>
    <mergeCell ref="A40:K40"/>
    <mergeCell ref="L40:M40"/>
    <mergeCell ref="N40:O40"/>
    <mergeCell ref="P40:Q40"/>
    <mergeCell ref="R40:S40"/>
    <mergeCell ref="A55:K55"/>
    <mergeCell ref="L55:M55"/>
    <mergeCell ref="N55:O55"/>
    <mergeCell ref="P55:Q55"/>
    <mergeCell ref="R55:S55"/>
    <mergeCell ref="T55:U55"/>
    <mergeCell ref="V55:W55"/>
    <mergeCell ref="X55:Y55"/>
    <mergeCell ref="V48:W48"/>
    <mergeCell ref="X48:Y48"/>
    <mergeCell ref="N56:O56"/>
    <mergeCell ref="P56:Q56"/>
    <mergeCell ref="R56:S56"/>
    <mergeCell ref="T56:U56"/>
    <mergeCell ref="AD55:AE55"/>
    <mergeCell ref="AH55:AI55"/>
    <mergeCell ref="AJ55:AK55"/>
    <mergeCell ref="AH48:AI48"/>
    <mergeCell ref="AJ48:AK48"/>
    <mergeCell ref="AD48:AE48"/>
    <mergeCell ref="AF48:AG48"/>
    <mergeCell ref="AF55:AG55"/>
    <mergeCell ref="Z48:AA48"/>
    <mergeCell ref="AB48:AC48"/>
    <mergeCell ref="Z55:AA55"/>
    <mergeCell ref="AB55:AC55"/>
    <mergeCell ref="AD57:AE57"/>
    <mergeCell ref="AH57:AI57"/>
    <mergeCell ref="AJ57:AK57"/>
    <mergeCell ref="AH56:AI56"/>
    <mergeCell ref="AJ56:AK56"/>
    <mergeCell ref="AD56:AE56"/>
    <mergeCell ref="AF56:AG56"/>
    <mergeCell ref="AF57:AG57"/>
    <mergeCell ref="A57:K57"/>
    <mergeCell ref="L57:M57"/>
    <mergeCell ref="N57:O57"/>
    <mergeCell ref="P57:Q57"/>
    <mergeCell ref="R57:S57"/>
    <mergeCell ref="T57:U57"/>
    <mergeCell ref="V57:W57"/>
    <mergeCell ref="X57:Y57"/>
    <mergeCell ref="V56:W56"/>
    <mergeCell ref="X56:Y56"/>
    <mergeCell ref="Z56:AA56"/>
    <mergeCell ref="AB56:AC56"/>
    <mergeCell ref="Z57:AA57"/>
    <mergeCell ref="AB57:AC57"/>
    <mergeCell ref="A56:K56"/>
    <mergeCell ref="L56:M56"/>
  </mergeCells>
  <phoneticPr fontId="2"/>
  <dataValidations disablePrompts="1" count="4">
    <dataValidation type="list" allowBlank="1" showInputMessage="1" showErrorMessage="1" sqref="C50:C54 H50:H54 C8:C37 H8:H37" xr:uid="{00000000-0002-0000-0500-000000000000}">
      <formula1>$C$61:$C$62</formula1>
    </dataValidation>
    <dataValidation type="list" allowBlank="1" showInputMessage="1" showErrorMessage="1" sqref="E50:E54 J50:J54 E8:E37 J8:J37" xr:uid="{00000000-0002-0000-0500-000001000000}">
      <formula1>$D$64:$D$75</formula1>
    </dataValidation>
    <dataValidation type="list" allowBlank="1" showInputMessage="1" showErrorMessage="1" sqref="C46 H46" xr:uid="{00000000-0002-0000-0500-000002000000}">
      <formula1>$C$55:$C$56</formula1>
    </dataValidation>
    <dataValidation type="list" allowBlank="1" showInputMessage="1" showErrorMessage="1" sqref="E46 J46" xr:uid="{00000000-0002-0000-0500-000003000000}">
      <formula1>$D$58:$D$71</formula1>
    </dataValidation>
  </dataValidations>
  <pageMargins left="0.62992125984251968" right="0.31496062992125984" top="0.82677165354330717" bottom="0.43307086614173229" header="0.51181102362204722" footer="0.27559055118110237"/>
  <pageSetup paperSize="9" scale="39" fitToWidth="0" pageOrder="overThenDown" orientation="landscape" cellComments="asDisplayed" r:id="rId1"/>
  <headerFooter alignWithMargins="0">
    <oddHeader>&amp;L&amp;"ＭＳ Ｐゴシック,太字"&amp;22 令和６年度　保育施設職員配置状況確認書（様式３（非常勤保育士等））</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52"/>
  <sheetViews>
    <sheetView view="pageBreakPreview" topLeftCell="C22" zoomScale="75" zoomScaleNormal="75" zoomScaleSheetLayoutView="75" workbookViewId="0">
      <selection activeCell="P31" sqref="P31:Q31"/>
    </sheetView>
  </sheetViews>
  <sheetFormatPr defaultRowHeight="13.5"/>
  <cols>
    <col min="1" max="1" width="4.5" style="1" customWidth="1"/>
    <col min="2" max="2" width="17.375" style="1" customWidth="1"/>
    <col min="3" max="3" width="5.625" style="1" bestFit="1" customWidth="1"/>
    <col min="4" max="8" width="3.625" style="1" bestFit="1" customWidth="1"/>
    <col min="9" max="9" width="5.25" style="1" bestFit="1" customWidth="1"/>
    <col min="10" max="11" width="3.625" style="1" customWidth="1"/>
    <col min="12" max="13" width="3.625" style="1" bestFit="1" customWidth="1"/>
    <col min="14" max="14" width="7.625" style="1" customWidth="1"/>
    <col min="15" max="15" width="3.625" style="1" customWidth="1"/>
    <col min="16" max="16" width="7.625" style="1" customWidth="1"/>
    <col min="17" max="17" width="5" style="1" customWidth="1"/>
    <col min="18" max="18" width="7.625" style="1" customWidth="1"/>
    <col min="19" max="19" width="5" style="1" customWidth="1"/>
    <col min="20" max="20" width="7.625" style="1" customWidth="1"/>
    <col min="21" max="21" width="5" style="1" customWidth="1"/>
    <col min="22" max="22" width="7.625" style="1" customWidth="1"/>
    <col min="23" max="23" width="5" style="1" customWidth="1"/>
    <col min="24" max="24" width="7.625" style="1" customWidth="1"/>
    <col min="25" max="25" width="5" style="1" customWidth="1"/>
    <col min="26" max="26" width="7.625" style="1" customWidth="1"/>
    <col min="27" max="27" width="5" style="1" customWidth="1"/>
    <col min="28" max="28" width="7.625" style="1" customWidth="1"/>
    <col min="29" max="29" width="5" style="1" customWidth="1"/>
    <col min="30" max="30" width="7.625" style="1" customWidth="1"/>
    <col min="31" max="31" width="3.75" style="1" customWidth="1"/>
    <col min="32" max="32" width="7.625" style="1" customWidth="1"/>
    <col min="33" max="33" width="5" style="1" customWidth="1"/>
    <col min="34" max="34" width="7.625" style="1" customWidth="1"/>
    <col min="35" max="35" width="5" style="1" customWidth="1"/>
    <col min="36" max="36" width="7.625" style="1" customWidth="1"/>
    <col min="37" max="37" width="5" style="1" customWidth="1"/>
    <col min="38" max="38" width="7.625" style="1" customWidth="1"/>
    <col min="39" max="39" width="5" style="1" customWidth="1"/>
    <col min="40" max="40" width="8.125" style="1" customWidth="1"/>
    <col min="41" max="50" width="7.25" style="1" customWidth="1"/>
    <col min="51" max="51" width="10.375" style="1" customWidth="1"/>
    <col min="52" max="52" width="17.375" style="1" customWidth="1"/>
    <col min="53" max="16384" width="9" style="1"/>
  </cols>
  <sheetData>
    <row r="1" spans="1:40" ht="18" customHeight="1" thickBot="1">
      <c r="A1" s="8"/>
      <c r="B1" s="9"/>
      <c r="C1" s="10"/>
      <c r="D1" s="10"/>
      <c r="E1" s="10"/>
      <c r="F1" s="10"/>
      <c r="G1" s="10"/>
      <c r="H1" s="10"/>
      <c r="I1" s="10"/>
      <c r="J1" s="10"/>
      <c r="K1" s="10"/>
      <c r="L1" s="10"/>
      <c r="M1" s="10"/>
      <c r="P1" s="11"/>
      <c r="Q1" s="12"/>
      <c r="R1" s="13"/>
      <c r="S1" s="13"/>
      <c r="T1" s="13"/>
      <c r="U1" s="13"/>
      <c r="V1" s="13"/>
      <c r="W1" s="13"/>
      <c r="X1" s="13"/>
      <c r="Y1" s="13"/>
      <c r="AB1" s="14"/>
      <c r="AC1" s="14"/>
      <c r="AD1" s="15"/>
      <c r="AE1" s="15"/>
      <c r="AF1" s="14"/>
      <c r="AG1" s="14"/>
      <c r="AH1" s="14"/>
      <c r="AI1" s="14"/>
    </row>
    <row r="2" spans="1:40" ht="21.95" customHeight="1" thickTop="1" thickBot="1">
      <c r="A2" s="911" t="s">
        <v>52</v>
      </c>
      <c r="B2" s="912"/>
      <c r="C2" s="915">
        <f>様式１!C2</f>
        <v>0</v>
      </c>
      <c r="D2" s="916"/>
      <c r="E2" s="916"/>
      <c r="F2" s="916"/>
      <c r="G2" s="916"/>
      <c r="H2" s="916"/>
      <c r="I2" s="916"/>
      <c r="J2" s="916"/>
      <c r="K2" s="916"/>
      <c r="L2" s="916"/>
      <c r="M2" s="916"/>
      <c r="N2" s="916"/>
      <c r="O2" s="917"/>
      <c r="P2" s="43"/>
      <c r="Q2" s="44"/>
      <c r="R2" s="44"/>
      <c r="S2" s="44"/>
      <c r="T2" s="22"/>
      <c r="U2" s="22"/>
      <c r="V2" s="863"/>
      <c r="W2" s="863"/>
      <c r="X2" s="863"/>
      <c r="Y2" s="863"/>
      <c r="Z2" s="22"/>
      <c r="AA2" s="5"/>
      <c r="AB2" s="6"/>
      <c r="AC2" s="6"/>
      <c r="AD2" s="6"/>
      <c r="AE2" s="6"/>
      <c r="AF2" s="6"/>
      <c r="AG2" s="6"/>
      <c r="AH2" s="6"/>
      <c r="AI2" s="6"/>
      <c r="AJ2" s="6"/>
      <c r="AK2" s="6"/>
      <c r="AL2" s="6"/>
      <c r="AM2" s="6"/>
      <c r="AN2" s="6"/>
    </row>
    <row r="3" spans="1:40" ht="18" customHeight="1" thickTop="1">
      <c r="A3" s="16"/>
      <c r="B3" s="16"/>
      <c r="C3" s="16"/>
      <c r="D3" s="16"/>
      <c r="E3" s="16"/>
      <c r="F3" s="16"/>
      <c r="G3" s="16"/>
      <c r="H3" s="16"/>
      <c r="I3" s="16"/>
      <c r="J3" s="16"/>
      <c r="K3" s="16"/>
      <c r="L3" s="16"/>
      <c r="M3" s="16"/>
      <c r="P3" s="918"/>
      <c r="Q3" s="918"/>
      <c r="R3" s="918"/>
      <c r="S3" s="918"/>
      <c r="T3" s="3"/>
      <c r="U3" s="3"/>
      <c r="V3" s="918"/>
      <c r="W3" s="918"/>
      <c r="X3" s="918"/>
      <c r="Y3" s="918"/>
      <c r="Z3" s="3"/>
      <c r="AA3" s="3"/>
      <c r="AB3" s="6"/>
      <c r="AC3" s="6"/>
      <c r="AD3" s="6"/>
      <c r="AE3" s="6"/>
      <c r="AF3" s="6"/>
      <c r="AG3" s="6"/>
      <c r="AH3" s="6"/>
      <c r="AI3" s="6"/>
      <c r="AJ3" s="6"/>
      <c r="AK3" s="6"/>
      <c r="AL3" s="6"/>
      <c r="AM3" s="6"/>
      <c r="AN3" s="6"/>
    </row>
    <row r="4" spans="1:40" ht="17.25">
      <c r="A4" s="17"/>
      <c r="B4" s="919" t="s">
        <v>53</v>
      </c>
      <c r="C4" s="920"/>
      <c r="D4" s="920"/>
      <c r="E4" s="920"/>
      <c r="F4" s="920"/>
      <c r="G4" s="920"/>
      <c r="H4" s="920"/>
      <c r="I4" s="920"/>
      <c r="J4" s="920"/>
      <c r="K4" s="920"/>
      <c r="L4" s="920"/>
      <c r="M4" s="920"/>
      <c r="N4" s="920"/>
      <c r="O4" s="920"/>
      <c r="P4" s="920"/>
      <c r="Q4" s="921"/>
      <c r="R4" s="23"/>
      <c r="S4" s="23"/>
      <c r="T4" s="24"/>
      <c r="U4" s="3"/>
      <c r="V4" s="918"/>
      <c r="W4" s="918"/>
      <c r="X4" s="918"/>
      <c r="Y4" s="918"/>
      <c r="Z4" s="3"/>
      <c r="AA4" s="3"/>
      <c r="AB4" s="6"/>
      <c r="AC4" s="6"/>
      <c r="AD4" s="6"/>
      <c r="AE4" s="6"/>
      <c r="AF4" s="6"/>
      <c r="AG4" s="6"/>
      <c r="AH4" s="6"/>
      <c r="AI4" s="6"/>
      <c r="AJ4" s="6"/>
      <c r="AK4" s="6"/>
      <c r="AL4" s="6"/>
      <c r="AM4" s="6"/>
      <c r="AN4" s="6"/>
    </row>
    <row r="5" spans="1:40" ht="24.75" customHeight="1" thickBot="1">
      <c r="A5" s="18" t="s">
        <v>54</v>
      </c>
      <c r="B5" s="19"/>
      <c r="C5" s="20"/>
      <c r="D5" s="20"/>
      <c r="E5" s="20"/>
      <c r="F5" s="20"/>
      <c r="G5" s="20"/>
      <c r="H5" s="20"/>
      <c r="I5" s="20"/>
      <c r="J5" s="20"/>
      <c r="K5" s="20"/>
      <c r="L5" s="20"/>
      <c r="M5" s="20"/>
      <c r="P5" s="4"/>
      <c r="Q5" s="4"/>
      <c r="R5" s="4"/>
      <c r="S5" s="4"/>
      <c r="T5" s="4"/>
      <c r="U5" s="4"/>
      <c r="V5" s="4"/>
      <c r="W5" s="4"/>
      <c r="X5" s="4"/>
      <c r="Y5" s="4"/>
      <c r="Z5" s="4"/>
      <c r="AA5" s="4"/>
      <c r="AB5" s="4"/>
      <c r="AC5" s="4"/>
      <c r="AD5" s="4"/>
      <c r="AE5" s="4"/>
      <c r="AF5" s="4"/>
      <c r="AG5" s="4"/>
      <c r="AH5" s="4"/>
      <c r="AI5" s="4"/>
      <c r="AJ5" s="4"/>
      <c r="AK5" s="4"/>
      <c r="AL5" s="4"/>
      <c r="AM5" s="4"/>
      <c r="AN5" s="4"/>
    </row>
    <row r="6" spans="1:40" ht="28.5" customHeight="1">
      <c r="A6" s="850" t="s">
        <v>55</v>
      </c>
      <c r="B6" s="850" t="s">
        <v>56</v>
      </c>
      <c r="C6" s="922" t="s">
        <v>57</v>
      </c>
      <c r="D6" s="801"/>
      <c r="E6" s="801"/>
      <c r="F6" s="801"/>
      <c r="G6" s="801"/>
      <c r="H6" s="801"/>
      <c r="I6" s="801"/>
      <c r="J6" s="801"/>
      <c r="K6" s="801"/>
      <c r="L6" s="801"/>
      <c r="M6" s="898"/>
      <c r="N6" s="38" t="s">
        <v>58</v>
      </c>
      <c r="O6" s="39"/>
      <c r="P6" s="39"/>
      <c r="Q6" s="39"/>
      <c r="R6" s="39"/>
      <c r="S6" s="39"/>
      <c r="T6" s="39"/>
      <c r="U6" s="39"/>
      <c r="V6" s="39"/>
      <c r="W6" s="39"/>
      <c r="X6" s="39"/>
      <c r="Y6" s="39"/>
      <c r="Z6" s="39"/>
      <c r="AA6" s="39"/>
      <c r="AB6" s="39"/>
      <c r="AC6" s="39"/>
      <c r="AD6" s="39"/>
      <c r="AE6" s="39"/>
      <c r="AF6" s="39"/>
      <c r="AG6" s="39"/>
      <c r="AH6" s="39"/>
      <c r="AI6" s="39"/>
      <c r="AJ6" s="39"/>
      <c r="AK6" s="39"/>
      <c r="AL6" s="39"/>
      <c r="AM6" s="40"/>
      <c r="AN6" s="7"/>
    </row>
    <row r="7" spans="1:40" ht="27" customHeight="1">
      <c r="A7" s="851"/>
      <c r="B7" s="896"/>
      <c r="C7" s="923"/>
      <c r="D7" s="899"/>
      <c r="E7" s="899"/>
      <c r="F7" s="899"/>
      <c r="G7" s="899"/>
      <c r="H7" s="899"/>
      <c r="I7" s="899"/>
      <c r="J7" s="899"/>
      <c r="K7" s="899"/>
      <c r="L7" s="899"/>
      <c r="M7" s="900"/>
      <c r="N7" s="41"/>
      <c r="O7" s="42"/>
      <c r="P7" s="925">
        <v>4</v>
      </c>
      <c r="Q7" s="925"/>
      <c r="R7" s="925">
        <v>5</v>
      </c>
      <c r="S7" s="925"/>
      <c r="T7" s="925">
        <v>6</v>
      </c>
      <c r="U7" s="925"/>
      <c r="V7" s="925">
        <v>7</v>
      </c>
      <c r="W7" s="925"/>
      <c r="X7" s="925">
        <v>8</v>
      </c>
      <c r="Y7" s="925"/>
      <c r="Z7" s="925">
        <v>9</v>
      </c>
      <c r="AA7" s="925"/>
      <c r="AB7" s="925">
        <v>10</v>
      </c>
      <c r="AC7" s="925"/>
      <c r="AD7" s="925">
        <v>11</v>
      </c>
      <c r="AE7" s="925"/>
      <c r="AF7" s="925">
        <v>12</v>
      </c>
      <c r="AG7" s="925"/>
      <c r="AH7" s="925">
        <v>1</v>
      </c>
      <c r="AI7" s="925"/>
      <c r="AJ7" s="925">
        <v>2</v>
      </c>
      <c r="AK7" s="925"/>
      <c r="AL7" s="925">
        <v>3</v>
      </c>
      <c r="AM7" s="926"/>
      <c r="AN7" s="7"/>
    </row>
    <row r="8" spans="1:40">
      <c r="A8" s="894"/>
      <c r="B8" s="897"/>
      <c r="C8" s="924"/>
      <c r="D8" s="901"/>
      <c r="E8" s="901"/>
      <c r="F8" s="901"/>
      <c r="G8" s="901"/>
      <c r="H8" s="901"/>
      <c r="I8" s="901"/>
      <c r="J8" s="901"/>
      <c r="K8" s="901"/>
      <c r="L8" s="901"/>
      <c r="M8" s="902"/>
      <c r="N8" s="26" t="s">
        <v>59</v>
      </c>
      <c r="O8" s="27" t="s">
        <v>60</v>
      </c>
      <c r="P8" s="34" t="s">
        <v>59</v>
      </c>
      <c r="Q8" s="35" t="s">
        <v>60</v>
      </c>
      <c r="R8" s="36" t="s">
        <v>59</v>
      </c>
      <c r="S8" s="35" t="s">
        <v>60</v>
      </c>
      <c r="T8" s="36" t="s">
        <v>59</v>
      </c>
      <c r="U8" s="35" t="s">
        <v>60</v>
      </c>
      <c r="V8" s="36" t="s">
        <v>59</v>
      </c>
      <c r="W8" s="35" t="s">
        <v>60</v>
      </c>
      <c r="X8" s="36" t="s">
        <v>59</v>
      </c>
      <c r="Y8" s="35" t="s">
        <v>60</v>
      </c>
      <c r="Z8" s="36" t="s">
        <v>59</v>
      </c>
      <c r="AA8" s="35" t="s">
        <v>60</v>
      </c>
      <c r="AB8" s="36" t="s">
        <v>59</v>
      </c>
      <c r="AC8" s="35" t="s">
        <v>60</v>
      </c>
      <c r="AD8" s="36" t="s">
        <v>59</v>
      </c>
      <c r="AE8" s="35" t="s">
        <v>60</v>
      </c>
      <c r="AF8" s="36" t="s">
        <v>59</v>
      </c>
      <c r="AG8" s="35" t="s">
        <v>60</v>
      </c>
      <c r="AH8" s="36" t="s">
        <v>59</v>
      </c>
      <c r="AI8" s="35" t="s">
        <v>60</v>
      </c>
      <c r="AJ8" s="34" t="s">
        <v>59</v>
      </c>
      <c r="AK8" s="35" t="s">
        <v>60</v>
      </c>
      <c r="AL8" s="36" t="s">
        <v>59</v>
      </c>
      <c r="AM8" s="47" t="s">
        <v>60</v>
      </c>
      <c r="AN8" s="7"/>
    </row>
    <row r="9" spans="1:40" ht="26.1" customHeight="1">
      <c r="A9" s="21">
        <v>1</v>
      </c>
      <c r="B9" s="2" t="s">
        <v>24</v>
      </c>
      <c r="C9" s="25" t="s">
        <v>61</v>
      </c>
      <c r="D9" s="37"/>
      <c r="E9" s="37" t="s">
        <v>62</v>
      </c>
      <c r="F9" s="37"/>
      <c r="G9" s="37" t="s">
        <v>63</v>
      </c>
      <c r="H9" s="37" t="s">
        <v>48</v>
      </c>
      <c r="I9" s="37" t="s">
        <v>61</v>
      </c>
      <c r="J9" s="37"/>
      <c r="K9" s="37" t="s">
        <v>62</v>
      </c>
      <c r="L9" s="37"/>
      <c r="M9" s="37" t="s">
        <v>63</v>
      </c>
      <c r="N9" s="28"/>
      <c r="O9" s="29"/>
      <c r="P9" s="32">
        <f>IF(AND($D9=27,$F9=4),$N9,0)</f>
        <v>0</v>
      </c>
      <c r="Q9" s="46">
        <f>IF(AND($D9=27,$F9=4),$O9,0)</f>
        <v>0</v>
      </c>
      <c r="R9" s="45">
        <f>IF(AND($D9=27,$F9&lt;=5,$J9=27,$L9&gt;=5),$N9,IF(AND($D9=27,$F9&lt;=5,$J9=28,$L9&lt;=3),$N9,0))</f>
        <v>0</v>
      </c>
      <c r="S9" s="46">
        <f>IF(AND($D9=27,$F9&lt;=5,$J9=27,$L9&gt;=5),$O9,IF(AND($D9=27,$F9&lt;=5,$J9=28,$L9&lt;=3),$O9,0))</f>
        <v>0</v>
      </c>
      <c r="T9" s="45">
        <f>IF(AND($D9=27,$F9&lt;=6,$J9=27,$L9&gt;=6),$N9,IF(AND($D9=27,$F9&lt;=6,$J9=28,$L9&lt;=3),$N9,0))</f>
        <v>0</v>
      </c>
      <c r="U9" s="46">
        <f>IF(AND($D9=27,$F9&lt;=6,$J9=27,$L9&gt;=6),$O9,IF(AND($D9=27,$F9&lt;=6,$J9=28,$L9&lt;=3),$O9,0))</f>
        <v>0</v>
      </c>
      <c r="V9" s="45">
        <f>IF(AND($D9=27,$F9&lt;=7,$J9=27,$L9&gt;=7),$N9,IF(AND($D9=27,$F9&lt;=7,$J9=28,$L9&lt;=3),$N9,0))</f>
        <v>0</v>
      </c>
      <c r="W9" s="46">
        <f>IF(AND($D9=27,$F9&lt;=7,$J9=27,$L9&gt;=7),$O9,IF(AND($D9=27,$F9&lt;=7,$J9=28,$L9&lt;=3),$O9,0))</f>
        <v>0</v>
      </c>
      <c r="X9" s="45">
        <f>IF(AND($D9=27,$F9&lt;=8,$J9=27,$L9&gt;=8),$N9,IF(AND($D9=27,$F9&lt;=8,$J9=28,$L9&lt;=3),$N9,0))</f>
        <v>0</v>
      </c>
      <c r="Y9" s="46">
        <f>IF(AND($D9=27,$F9&lt;=8,$J9=27,$L9&gt;=8),$O9,IF(AND($D9=27,$F9&lt;=8,$J9=28,$L9&lt;=3),$O9,0))</f>
        <v>0</v>
      </c>
      <c r="Z9" s="45">
        <f>IF(AND($D9=27,$F9&lt;=9,$J9=27,$L9&gt;=9),$N9,IF(AND($D9=27,$F9&lt;=9,$J9=28,$L9&lt;=3),$N9,0))</f>
        <v>0</v>
      </c>
      <c r="AA9" s="46">
        <f>IF(AND($D9=27,$F9&lt;=9,$J9=27,$L9&gt;=9),$O9,IF(AND($D9=27,$F9&lt;=9,$J9=28,$L9&lt;=3),$O9,0))</f>
        <v>0</v>
      </c>
      <c r="AB9" s="45">
        <f>IF(AND($D9=27,$F9&lt;=10,$J9=27,$L9&gt;=10),$N9,IF(AND($D9=27,$F9&lt;=10,$J9=28,$L9&lt;=3),$N9,0))</f>
        <v>0</v>
      </c>
      <c r="AC9" s="46">
        <f>IF(AND($D9=27,$F9&lt;=10,$J9=27,$L9&gt;=10),$O9,IF(AND($D9=27,$F9&lt;=10,$J9=28,$L9&lt;=3),$O9,0))</f>
        <v>0</v>
      </c>
      <c r="AD9" s="45">
        <f>IF(AND($D9=27,$F9&lt;=11,$J9=27,$L9&gt;=11),$N9,IF(AND($D9=27,$F9&lt;=11,$J9=28,$L9&lt;=3),$N9,0))</f>
        <v>0</v>
      </c>
      <c r="AE9" s="46">
        <f>IF(AND($D9=27,$F9&lt;=11,$J9=27,$L9&gt;=11),$O9,IF(AND($D9=27,$F9&lt;=11,$J9=28,$L9&lt;=3),$O9,0))</f>
        <v>0</v>
      </c>
      <c r="AF9" s="45">
        <f>IF(AND($D9=27,$F9&lt;=12,$J9=27,$L9=12),$N9,IF(AND($D9=27,$F9&lt;=12,$J9=28,$L9&lt;=3),$N9,0))</f>
        <v>0</v>
      </c>
      <c r="AG9" s="46">
        <f>IF(AND($D9=27,$F9&lt;=12,$J9=27,$L9=12),$O9,IF(AND($D9=27,$F9&lt;=12,$J9=28,$L9&lt;=3),$O9,0))</f>
        <v>0</v>
      </c>
      <c r="AH9" s="45">
        <f>IF(AND($D9=27,$F9&lt;=12,$J9=28,$L9&lt;=3),$N9,IF(AND($D9=28,$F9=1,$J9=28,$L9&lt;=3),$N9,0))</f>
        <v>0</v>
      </c>
      <c r="AI9" s="46">
        <f>IF(AND($D9=27,$F9&lt;=12,$J9=28,$L9&lt;=3),$O9,IF(AND($D9=28,$F9=1,$J9=28,$L9&lt;=3),$O9,0))</f>
        <v>0</v>
      </c>
      <c r="AJ9" s="45">
        <f>IF(AND($D9=27,$F9&lt;=12,$J9=28,$L9&gt;=2),$N9,IF(AND($D9=28,$F9&lt;=2,$J9=28,$L9&gt;1),$N9,0))</f>
        <v>0</v>
      </c>
      <c r="AK9" s="46">
        <f>IF(AND($D9=27,$F9&lt;=12,$J9=28,$L9&gt;=2),$O9,IF(AND($D9=28,$F9&lt;=2,$J9=28,$L9&gt;1),$O9,0))</f>
        <v>0</v>
      </c>
      <c r="AL9" s="45">
        <f>IF(AND($D9=27,$F9&lt;=12,$J9=28,$L9=3),$N9,IF(AND($D9=28,$F9&lt;=3,$J9=28,$L9=3),$N9,0))</f>
        <v>0</v>
      </c>
      <c r="AM9" s="48">
        <f>IF(AND($D9=27,$F9&lt;=12,$J9=28,$L9=3),$O9,IF(AND($D9=28,$F9&lt;=3,$J9=28,$L9=3),$O9,0))</f>
        <v>0</v>
      </c>
      <c r="AN9" s="6"/>
    </row>
    <row r="10" spans="1:40" ht="26.1" customHeight="1">
      <c r="A10" s="21">
        <v>2</v>
      </c>
      <c r="B10" s="2" t="s">
        <v>25</v>
      </c>
      <c r="C10" s="25" t="s">
        <v>61</v>
      </c>
      <c r="D10" s="37"/>
      <c r="E10" s="37" t="s">
        <v>62</v>
      </c>
      <c r="F10" s="37"/>
      <c r="G10" s="37" t="s">
        <v>63</v>
      </c>
      <c r="H10" s="37" t="s">
        <v>48</v>
      </c>
      <c r="I10" s="37" t="s">
        <v>61</v>
      </c>
      <c r="J10" s="37"/>
      <c r="K10" s="37" t="s">
        <v>62</v>
      </c>
      <c r="L10" s="37"/>
      <c r="M10" s="37" t="s">
        <v>63</v>
      </c>
      <c r="N10" s="28"/>
      <c r="O10" s="29"/>
      <c r="P10" s="32">
        <f t="shared" ref="P10:P28" si="0">IF(AND($D10=27,$F10=4),$N10,0)</f>
        <v>0</v>
      </c>
      <c r="Q10" s="33">
        <f t="shared" ref="Q10:Q28" si="1">IF(AND($D10=27,$F10=4),$O10,0)</f>
        <v>0</v>
      </c>
      <c r="R10" s="32">
        <f t="shared" ref="R10:R28" si="2">IF(AND($D10=27,$F10&lt;=5,$J10=27,$L10&gt;=5),$N10,IF(AND($D10=27,$F10&lt;=5,$J10=28,$L10&lt;=3),$N10,0))</f>
        <v>0</v>
      </c>
      <c r="S10" s="33">
        <f t="shared" ref="S10:S28" si="3">IF(AND($D10=27,$F10&lt;=5,$J10=27,$L10&gt;=5),$O10,IF(AND($D10=27,$F10&lt;=5,$J10=28,$L10&lt;=3),$O10,0))</f>
        <v>0</v>
      </c>
      <c r="T10" s="32">
        <f t="shared" ref="T10:T28" si="4">IF(AND($D10=27,$F10&lt;=6,$J10=27,$L10&gt;=6),$N10,IF(AND($D10=27,$F10&lt;=6,$J10=28,$L10&lt;=3),$N10,0))</f>
        <v>0</v>
      </c>
      <c r="U10" s="33">
        <f t="shared" ref="U10:U28" si="5">IF(AND($D10=27,$F10&lt;=6,$J10=27,$L10&gt;=6),$O10,IF(AND($D10=27,$F10&lt;=6,$J10=28,$L10&lt;=3),$O10,0))</f>
        <v>0</v>
      </c>
      <c r="V10" s="32">
        <f t="shared" ref="V10:V28" si="6">IF(AND($D10=27,$F10&lt;=7,$J10=27,$L10&gt;=7),$N10,IF(AND($D10=27,$F10&lt;=7,$J10=28,$L10&lt;=3),$N10,0))</f>
        <v>0</v>
      </c>
      <c r="W10" s="33">
        <f t="shared" ref="W10:W28" si="7">IF(AND($D10=27,$F10&lt;=7,$J10=27,$L10&gt;=7),$O10,IF(AND($D10=27,$F10&lt;=7,$J10=28,$L10&lt;=3),$O10,0))</f>
        <v>0</v>
      </c>
      <c r="X10" s="32">
        <f t="shared" ref="X10:X28" si="8">IF(AND($D10=27,$F10&lt;=8,$J10=27,$L10&gt;=8),$N10,IF(AND($D10=27,$F10&lt;=8,$J10=28,$L10&lt;=3),$N10,0))</f>
        <v>0</v>
      </c>
      <c r="Y10" s="33">
        <f t="shared" ref="Y10:Y28" si="9">IF(AND($D10=27,$F10&lt;=8,$J10=27,$L10&gt;=8),$O10,IF(AND($D10=27,$F10&lt;=8,$J10=28,$L10&lt;=3),$O10,0))</f>
        <v>0</v>
      </c>
      <c r="Z10" s="32">
        <f t="shared" ref="Z10:Z28" si="10">IF(AND($D10=27,$F10&lt;=9,$J10=27,$L10&gt;=9),$N10,IF(AND($D10=27,$F10&lt;=9,$J10=28,$L10&lt;=3),$N10,0))</f>
        <v>0</v>
      </c>
      <c r="AA10" s="33">
        <f t="shared" ref="AA10:AA28" si="11">IF(AND($D10=27,$F10&lt;=9,$J10=27,$L10&gt;=9),$O10,IF(AND($D10=27,$F10&lt;=9,$J10=28,$L10&lt;=3),$O10,0))</f>
        <v>0</v>
      </c>
      <c r="AB10" s="32">
        <f t="shared" ref="AB10:AB28" si="12">IF(AND($D10=27,$F10&lt;=10,$J10=27,$L10&gt;=10),$N10,IF(AND($D10=27,$F10&lt;=10,$J10=28,$L10&lt;=3),$N10,0))</f>
        <v>0</v>
      </c>
      <c r="AC10" s="33">
        <f t="shared" ref="AC10:AC28" si="13">IF(AND($D10=27,$F10&lt;=10,$J10=27,$L10&gt;=10),$O10,IF(AND($D10=27,$F10&lt;=10,$J10=28,$L10&lt;=3),$O10,0))</f>
        <v>0</v>
      </c>
      <c r="AD10" s="32">
        <f t="shared" ref="AD10:AD28" si="14">IF(AND($D10=27,$F10&lt;=11,$J10=27,$L10&gt;=11),$N10,IF(AND($D10=27,$F10&lt;=11,$J10=28,$L10&lt;=3),$N10,0))</f>
        <v>0</v>
      </c>
      <c r="AE10" s="33">
        <f t="shared" ref="AE10:AE28" si="15">IF(AND($D10=27,$F10&lt;=11,$J10=27,$L10&gt;=11),$O10,IF(AND($D10=27,$F10&lt;=11,$J10=28,$L10&lt;=3),$O10,0))</f>
        <v>0</v>
      </c>
      <c r="AF10" s="32">
        <f t="shared" ref="AF10:AF28" si="16">IF(AND($D10=27,$F10&lt;=12,$J10=27,$L10=12),$N10,IF(AND($D10=27,$F10&lt;=12,$J10=28,$L10&lt;=3),$N10,0))</f>
        <v>0</v>
      </c>
      <c r="AG10" s="33">
        <f t="shared" ref="AG10:AG28" si="17">IF(AND($D10=27,$F10&lt;=12,$J10=27,$L10=12),$O10,IF(AND($D10=27,$F10&lt;=12,$J10=28,$L10&lt;=3),$O10,0))</f>
        <v>0</v>
      </c>
      <c r="AH10" s="32">
        <f t="shared" ref="AH10:AH28" si="18">IF(AND($D10=27,$F10&lt;=12,$J10=28,$L10&lt;=3),$N10,IF(AND($D10=28,$F10=1,$J10=28,$L10&lt;=3),$N10,0))</f>
        <v>0</v>
      </c>
      <c r="AI10" s="33">
        <f t="shared" ref="AI10:AI28" si="19">IF(AND($D10=27,$F10&lt;=12,$J10=28,$L10&lt;=3),$O10,IF(AND($D10=28,$F10=1,$J10=28,$L10&lt;=3),$O10,0))</f>
        <v>0</v>
      </c>
      <c r="AJ10" s="32">
        <f t="shared" ref="AJ10:AJ28" si="20">IF(AND($D10=27,$F10&lt;=12,$J10=28,$L10&gt;=2),$N10,IF(AND($D10=28,$F10&lt;=2,$J10=28,$L10&gt;1),$N10,0))</f>
        <v>0</v>
      </c>
      <c r="AK10" s="33">
        <f t="shared" ref="AK10:AK28" si="21">IF(AND($D10=27,$F10&lt;=12,$J10=28,$L10&gt;=2),$O10,IF(AND($D10=28,$F10&lt;=2,$J10=28,$L10&gt;1),$O10,0))</f>
        <v>0</v>
      </c>
      <c r="AL10" s="32">
        <f t="shared" ref="AL10:AL28" si="22">IF(AND($D10=27,$F10&lt;=12,$J10=28,$L10=3),$N10,IF(AND($D10=28,$F10&lt;=3,$J10=28,$L10=3),$N10,0))</f>
        <v>0</v>
      </c>
      <c r="AM10" s="49">
        <f t="shared" ref="AM10:AM28" si="23">IF(AND($D10=27,$F10&lt;=12,$J10=28,$L10=3),$O10,IF(AND($D10=28,$F10&lt;=3,$J10=28,$L10=3),$O10,0))</f>
        <v>0</v>
      </c>
      <c r="AN10" s="6"/>
    </row>
    <row r="11" spans="1:40" ht="26.1" customHeight="1">
      <c r="A11" s="21">
        <v>3</v>
      </c>
      <c r="B11" s="2" t="s">
        <v>26</v>
      </c>
      <c r="C11" s="25" t="s">
        <v>61</v>
      </c>
      <c r="D11" s="37"/>
      <c r="E11" s="37" t="s">
        <v>62</v>
      </c>
      <c r="F11" s="37"/>
      <c r="G11" s="37" t="s">
        <v>63</v>
      </c>
      <c r="H11" s="37" t="s">
        <v>48</v>
      </c>
      <c r="I11" s="37" t="s">
        <v>61</v>
      </c>
      <c r="J11" s="37"/>
      <c r="K11" s="37" t="s">
        <v>62</v>
      </c>
      <c r="L11" s="37"/>
      <c r="M11" s="37" t="s">
        <v>63</v>
      </c>
      <c r="N11" s="28"/>
      <c r="O11" s="29"/>
      <c r="P11" s="32">
        <f t="shared" si="0"/>
        <v>0</v>
      </c>
      <c r="Q11" s="33">
        <f t="shared" si="1"/>
        <v>0</v>
      </c>
      <c r="R11" s="32">
        <f t="shared" si="2"/>
        <v>0</v>
      </c>
      <c r="S11" s="33">
        <f t="shared" si="3"/>
        <v>0</v>
      </c>
      <c r="T11" s="32">
        <f t="shared" si="4"/>
        <v>0</v>
      </c>
      <c r="U11" s="33">
        <f t="shared" si="5"/>
        <v>0</v>
      </c>
      <c r="V11" s="32">
        <f t="shared" si="6"/>
        <v>0</v>
      </c>
      <c r="W11" s="33">
        <f t="shared" si="7"/>
        <v>0</v>
      </c>
      <c r="X11" s="32">
        <f t="shared" si="8"/>
        <v>0</v>
      </c>
      <c r="Y11" s="33">
        <f t="shared" si="9"/>
        <v>0</v>
      </c>
      <c r="Z11" s="32">
        <f t="shared" si="10"/>
        <v>0</v>
      </c>
      <c r="AA11" s="33">
        <f t="shared" si="11"/>
        <v>0</v>
      </c>
      <c r="AB11" s="32">
        <f t="shared" si="12"/>
        <v>0</v>
      </c>
      <c r="AC11" s="33">
        <f t="shared" si="13"/>
        <v>0</v>
      </c>
      <c r="AD11" s="32">
        <f t="shared" si="14"/>
        <v>0</v>
      </c>
      <c r="AE11" s="33">
        <f t="shared" si="15"/>
        <v>0</v>
      </c>
      <c r="AF11" s="32">
        <f t="shared" si="16"/>
        <v>0</v>
      </c>
      <c r="AG11" s="33">
        <f t="shared" si="17"/>
        <v>0</v>
      </c>
      <c r="AH11" s="32">
        <f t="shared" si="18"/>
        <v>0</v>
      </c>
      <c r="AI11" s="33">
        <f t="shared" si="19"/>
        <v>0</v>
      </c>
      <c r="AJ11" s="32">
        <f t="shared" si="20"/>
        <v>0</v>
      </c>
      <c r="AK11" s="33">
        <f t="shared" si="21"/>
        <v>0</v>
      </c>
      <c r="AL11" s="32">
        <f t="shared" si="22"/>
        <v>0</v>
      </c>
      <c r="AM11" s="49">
        <f t="shared" si="23"/>
        <v>0</v>
      </c>
      <c r="AN11" s="6"/>
    </row>
    <row r="12" spans="1:40" ht="26.1" customHeight="1">
      <c r="A12" s="21">
        <v>4</v>
      </c>
      <c r="B12" s="2" t="s">
        <v>27</v>
      </c>
      <c r="C12" s="25" t="s">
        <v>61</v>
      </c>
      <c r="D12" s="37"/>
      <c r="E12" s="37" t="s">
        <v>62</v>
      </c>
      <c r="F12" s="37"/>
      <c r="G12" s="37" t="s">
        <v>63</v>
      </c>
      <c r="H12" s="37" t="s">
        <v>48</v>
      </c>
      <c r="I12" s="37" t="s">
        <v>61</v>
      </c>
      <c r="J12" s="37"/>
      <c r="K12" s="37" t="s">
        <v>62</v>
      </c>
      <c r="L12" s="37"/>
      <c r="M12" s="37" t="s">
        <v>63</v>
      </c>
      <c r="N12" s="28"/>
      <c r="O12" s="29"/>
      <c r="P12" s="32">
        <f t="shared" si="0"/>
        <v>0</v>
      </c>
      <c r="Q12" s="33">
        <f t="shared" si="1"/>
        <v>0</v>
      </c>
      <c r="R12" s="32">
        <f t="shared" si="2"/>
        <v>0</v>
      </c>
      <c r="S12" s="33">
        <f t="shared" si="3"/>
        <v>0</v>
      </c>
      <c r="T12" s="32">
        <f t="shared" si="4"/>
        <v>0</v>
      </c>
      <c r="U12" s="33">
        <f t="shared" si="5"/>
        <v>0</v>
      </c>
      <c r="V12" s="32">
        <f t="shared" si="6"/>
        <v>0</v>
      </c>
      <c r="W12" s="33">
        <f t="shared" si="7"/>
        <v>0</v>
      </c>
      <c r="X12" s="32">
        <f t="shared" si="8"/>
        <v>0</v>
      </c>
      <c r="Y12" s="33">
        <f t="shared" si="9"/>
        <v>0</v>
      </c>
      <c r="Z12" s="32">
        <f t="shared" si="10"/>
        <v>0</v>
      </c>
      <c r="AA12" s="33">
        <f t="shared" si="11"/>
        <v>0</v>
      </c>
      <c r="AB12" s="32">
        <f t="shared" si="12"/>
        <v>0</v>
      </c>
      <c r="AC12" s="33">
        <f t="shared" si="13"/>
        <v>0</v>
      </c>
      <c r="AD12" s="32">
        <f t="shared" si="14"/>
        <v>0</v>
      </c>
      <c r="AE12" s="33">
        <f t="shared" si="15"/>
        <v>0</v>
      </c>
      <c r="AF12" s="32">
        <f t="shared" si="16"/>
        <v>0</v>
      </c>
      <c r="AG12" s="33">
        <f t="shared" si="17"/>
        <v>0</v>
      </c>
      <c r="AH12" s="32">
        <f t="shared" si="18"/>
        <v>0</v>
      </c>
      <c r="AI12" s="33">
        <f t="shared" si="19"/>
        <v>0</v>
      </c>
      <c r="AJ12" s="32">
        <f t="shared" si="20"/>
        <v>0</v>
      </c>
      <c r="AK12" s="33">
        <f t="shared" si="21"/>
        <v>0</v>
      </c>
      <c r="AL12" s="32">
        <f t="shared" si="22"/>
        <v>0</v>
      </c>
      <c r="AM12" s="49">
        <f t="shared" si="23"/>
        <v>0</v>
      </c>
      <c r="AN12" s="6"/>
    </row>
    <row r="13" spans="1:40" ht="26.1" customHeight="1">
      <c r="A13" s="21">
        <v>5</v>
      </c>
      <c r="B13" s="2" t="s">
        <v>28</v>
      </c>
      <c r="C13" s="25" t="s">
        <v>61</v>
      </c>
      <c r="D13" s="37"/>
      <c r="E13" s="37" t="s">
        <v>62</v>
      </c>
      <c r="F13" s="37"/>
      <c r="G13" s="37" t="s">
        <v>63</v>
      </c>
      <c r="H13" s="37" t="s">
        <v>48</v>
      </c>
      <c r="I13" s="37" t="s">
        <v>61</v>
      </c>
      <c r="J13" s="37"/>
      <c r="K13" s="37" t="s">
        <v>62</v>
      </c>
      <c r="L13" s="37"/>
      <c r="M13" s="37" t="s">
        <v>63</v>
      </c>
      <c r="N13" s="28"/>
      <c r="O13" s="29"/>
      <c r="P13" s="32">
        <f t="shared" si="0"/>
        <v>0</v>
      </c>
      <c r="Q13" s="33">
        <f t="shared" si="1"/>
        <v>0</v>
      </c>
      <c r="R13" s="32">
        <f t="shared" si="2"/>
        <v>0</v>
      </c>
      <c r="S13" s="33">
        <f t="shared" si="3"/>
        <v>0</v>
      </c>
      <c r="T13" s="32">
        <f t="shared" si="4"/>
        <v>0</v>
      </c>
      <c r="U13" s="33">
        <f t="shared" si="5"/>
        <v>0</v>
      </c>
      <c r="V13" s="32">
        <f t="shared" si="6"/>
        <v>0</v>
      </c>
      <c r="W13" s="33">
        <f t="shared" si="7"/>
        <v>0</v>
      </c>
      <c r="X13" s="32">
        <f t="shared" si="8"/>
        <v>0</v>
      </c>
      <c r="Y13" s="33">
        <f t="shared" si="9"/>
        <v>0</v>
      </c>
      <c r="Z13" s="32">
        <f t="shared" si="10"/>
        <v>0</v>
      </c>
      <c r="AA13" s="33">
        <f t="shared" si="11"/>
        <v>0</v>
      </c>
      <c r="AB13" s="32">
        <f t="shared" si="12"/>
        <v>0</v>
      </c>
      <c r="AC13" s="33">
        <f t="shared" si="13"/>
        <v>0</v>
      </c>
      <c r="AD13" s="32">
        <f t="shared" si="14"/>
        <v>0</v>
      </c>
      <c r="AE13" s="33">
        <f t="shared" si="15"/>
        <v>0</v>
      </c>
      <c r="AF13" s="32">
        <f t="shared" si="16"/>
        <v>0</v>
      </c>
      <c r="AG13" s="33">
        <f t="shared" si="17"/>
        <v>0</v>
      </c>
      <c r="AH13" s="32">
        <f t="shared" si="18"/>
        <v>0</v>
      </c>
      <c r="AI13" s="33">
        <f t="shared" si="19"/>
        <v>0</v>
      </c>
      <c r="AJ13" s="32">
        <f t="shared" si="20"/>
        <v>0</v>
      </c>
      <c r="AK13" s="33">
        <f t="shared" si="21"/>
        <v>0</v>
      </c>
      <c r="AL13" s="32">
        <f t="shared" si="22"/>
        <v>0</v>
      </c>
      <c r="AM13" s="49">
        <f t="shared" si="23"/>
        <v>0</v>
      </c>
      <c r="AN13" s="6"/>
    </row>
    <row r="14" spans="1:40" ht="26.1" customHeight="1">
      <c r="A14" s="21">
        <v>6</v>
      </c>
      <c r="B14" s="2" t="s">
        <v>29</v>
      </c>
      <c r="C14" s="25" t="s">
        <v>61</v>
      </c>
      <c r="D14" s="37"/>
      <c r="E14" s="37" t="s">
        <v>62</v>
      </c>
      <c r="F14" s="37"/>
      <c r="G14" s="37" t="s">
        <v>63</v>
      </c>
      <c r="H14" s="37" t="s">
        <v>48</v>
      </c>
      <c r="I14" s="37" t="s">
        <v>61</v>
      </c>
      <c r="J14" s="37"/>
      <c r="K14" s="37" t="s">
        <v>62</v>
      </c>
      <c r="L14" s="37"/>
      <c r="M14" s="37" t="s">
        <v>63</v>
      </c>
      <c r="N14" s="28"/>
      <c r="O14" s="29"/>
      <c r="P14" s="32">
        <f t="shared" si="0"/>
        <v>0</v>
      </c>
      <c r="Q14" s="33">
        <f t="shared" si="1"/>
        <v>0</v>
      </c>
      <c r="R14" s="32">
        <f t="shared" si="2"/>
        <v>0</v>
      </c>
      <c r="S14" s="33">
        <f t="shared" si="3"/>
        <v>0</v>
      </c>
      <c r="T14" s="32">
        <f t="shared" si="4"/>
        <v>0</v>
      </c>
      <c r="U14" s="33">
        <f t="shared" si="5"/>
        <v>0</v>
      </c>
      <c r="V14" s="32">
        <f t="shared" si="6"/>
        <v>0</v>
      </c>
      <c r="W14" s="33">
        <f t="shared" si="7"/>
        <v>0</v>
      </c>
      <c r="X14" s="32">
        <f t="shared" si="8"/>
        <v>0</v>
      </c>
      <c r="Y14" s="33">
        <f t="shared" si="9"/>
        <v>0</v>
      </c>
      <c r="Z14" s="32">
        <f t="shared" si="10"/>
        <v>0</v>
      </c>
      <c r="AA14" s="33">
        <f t="shared" si="11"/>
        <v>0</v>
      </c>
      <c r="AB14" s="32">
        <f t="shared" si="12"/>
        <v>0</v>
      </c>
      <c r="AC14" s="33">
        <f t="shared" si="13"/>
        <v>0</v>
      </c>
      <c r="AD14" s="32">
        <f t="shared" si="14"/>
        <v>0</v>
      </c>
      <c r="AE14" s="33">
        <f t="shared" si="15"/>
        <v>0</v>
      </c>
      <c r="AF14" s="32">
        <f t="shared" si="16"/>
        <v>0</v>
      </c>
      <c r="AG14" s="33">
        <f t="shared" si="17"/>
        <v>0</v>
      </c>
      <c r="AH14" s="32">
        <f t="shared" si="18"/>
        <v>0</v>
      </c>
      <c r="AI14" s="33">
        <f t="shared" si="19"/>
        <v>0</v>
      </c>
      <c r="AJ14" s="32">
        <f t="shared" si="20"/>
        <v>0</v>
      </c>
      <c r="AK14" s="33">
        <f t="shared" si="21"/>
        <v>0</v>
      </c>
      <c r="AL14" s="32">
        <f t="shared" si="22"/>
        <v>0</v>
      </c>
      <c r="AM14" s="49">
        <f t="shared" si="23"/>
        <v>0</v>
      </c>
      <c r="AN14" s="6"/>
    </row>
    <row r="15" spans="1:40" ht="26.1" customHeight="1">
      <c r="A15" s="21">
        <v>7</v>
      </c>
      <c r="B15" s="2" t="s">
        <v>30</v>
      </c>
      <c r="C15" s="25" t="s">
        <v>61</v>
      </c>
      <c r="D15" s="37"/>
      <c r="E15" s="37" t="s">
        <v>62</v>
      </c>
      <c r="F15" s="37"/>
      <c r="G15" s="37" t="s">
        <v>63</v>
      </c>
      <c r="H15" s="37" t="s">
        <v>48</v>
      </c>
      <c r="I15" s="37" t="s">
        <v>61</v>
      </c>
      <c r="J15" s="37"/>
      <c r="K15" s="37" t="s">
        <v>62</v>
      </c>
      <c r="L15" s="37"/>
      <c r="M15" s="37" t="s">
        <v>63</v>
      </c>
      <c r="N15" s="28"/>
      <c r="O15" s="29"/>
      <c r="P15" s="32">
        <f t="shared" si="0"/>
        <v>0</v>
      </c>
      <c r="Q15" s="33">
        <f t="shared" si="1"/>
        <v>0</v>
      </c>
      <c r="R15" s="32">
        <f t="shared" si="2"/>
        <v>0</v>
      </c>
      <c r="S15" s="33">
        <f t="shared" si="3"/>
        <v>0</v>
      </c>
      <c r="T15" s="32">
        <f t="shared" si="4"/>
        <v>0</v>
      </c>
      <c r="U15" s="33">
        <f t="shared" si="5"/>
        <v>0</v>
      </c>
      <c r="V15" s="32">
        <f t="shared" si="6"/>
        <v>0</v>
      </c>
      <c r="W15" s="33">
        <f t="shared" si="7"/>
        <v>0</v>
      </c>
      <c r="X15" s="32">
        <f t="shared" si="8"/>
        <v>0</v>
      </c>
      <c r="Y15" s="33">
        <f t="shared" si="9"/>
        <v>0</v>
      </c>
      <c r="Z15" s="32">
        <f t="shared" si="10"/>
        <v>0</v>
      </c>
      <c r="AA15" s="33">
        <f t="shared" si="11"/>
        <v>0</v>
      </c>
      <c r="AB15" s="32">
        <f t="shared" si="12"/>
        <v>0</v>
      </c>
      <c r="AC15" s="33">
        <f t="shared" si="13"/>
        <v>0</v>
      </c>
      <c r="AD15" s="32">
        <f t="shared" si="14"/>
        <v>0</v>
      </c>
      <c r="AE15" s="33">
        <f t="shared" si="15"/>
        <v>0</v>
      </c>
      <c r="AF15" s="32">
        <f t="shared" si="16"/>
        <v>0</v>
      </c>
      <c r="AG15" s="33">
        <f t="shared" si="17"/>
        <v>0</v>
      </c>
      <c r="AH15" s="32">
        <f t="shared" si="18"/>
        <v>0</v>
      </c>
      <c r="AI15" s="33">
        <f t="shared" si="19"/>
        <v>0</v>
      </c>
      <c r="AJ15" s="32">
        <f t="shared" si="20"/>
        <v>0</v>
      </c>
      <c r="AK15" s="33">
        <f t="shared" si="21"/>
        <v>0</v>
      </c>
      <c r="AL15" s="32">
        <f t="shared" si="22"/>
        <v>0</v>
      </c>
      <c r="AM15" s="49">
        <f t="shared" si="23"/>
        <v>0</v>
      </c>
      <c r="AN15" s="6"/>
    </row>
    <row r="16" spans="1:40" ht="26.1" customHeight="1">
      <c r="A16" s="21">
        <v>8</v>
      </c>
      <c r="B16" s="2" t="s">
        <v>31</v>
      </c>
      <c r="C16" s="25" t="s">
        <v>61</v>
      </c>
      <c r="D16" s="37"/>
      <c r="E16" s="37" t="s">
        <v>62</v>
      </c>
      <c r="F16" s="37"/>
      <c r="G16" s="37" t="s">
        <v>63</v>
      </c>
      <c r="H16" s="37" t="s">
        <v>48</v>
      </c>
      <c r="I16" s="37" t="s">
        <v>61</v>
      </c>
      <c r="J16" s="37"/>
      <c r="K16" s="37" t="s">
        <v>62</v>
      </c>
      <c r="L16" s="37"/>
      <c r="M16" s="37" t="s">
        <v>63</v>
      </c>
      <c r="N16" s="28"/>
      <c r="O16" s="29"/>
      <c r="P16" s="32">
        <f t="shared" si="0"/>
        <v>0</v>
      </c>
      <c r="Q16" s="33">
        <f t="shared" si="1"/>
        <v>0</v>
      </c>
      <c r="R16" s="32">
        <f t="shared" si="2"/>
        <v>0</v>
      </c>
      <c r="S16" s="33">
        <f t="shared" si="3"/>
        <v>0</v>
      </c>
      <c r="T16" s="32">
        <f t="shared" si="4"/>
        <v>0</v>
      </c>
      <c r="U16" s="33">
        <f t="shared" si="5"/>
        <v>0</v>
      </c>
      <c r="V16" s="32">
        <f t="shared" si="6"/>
        <v>0</v>
      </c>
      <c r="W16" s="33">
        <f t="shared" si="7"/>
        <v>0</v>
      </c>
      <c r="X16" s="32">
        <f t="shared" si="8"/>
        <v>0</v>
      </c>
      <c r="Y16" s="33">
        <f t="shared" si="9"/>
        <v>0</v>
      </c>
      <c r="Z16" s="32">
        <f t="shared" si="10"/>
        <v>0</v>
      </c>
      <c r="AA16" s="33">
        <f t="shared" si="11"/>
        <v>0</v>
      </c>
      <c r="AB16" s="32">
        <f t="shared" si="12"/>
        <v>0</v>
      </c>
      <c r="AC16" s="33">
        <f t="shared" si="13"/>
        <v>0</v>
      </c>
      <c r="AD16" s="32">
        <f t="shared" si="14"/>
        <v>0</v>
      </c>
      <c r="AE16" s="33">
        <f t="shared" si="15"/>
        <v>0</v>
      </c>
      <c r="AF16" s="32">
        <f t="shared" si="16"/>
        <v>0</v>
      </c>
      <c r="AG16" s="33">
        <f t="shared" si="17"/>
        <v>0</v>
      </c>
      <c r="AH16" s="32">
        <f t="shared" si="18"/>
        <v>0</v>
      </c>
      <c r="AI16" s="33">
        <f t="shared" si="19"/>
        <v>0</v>
      </c>
      <c r="AJ16" s="32">
        <f t="shared" si="20"/>
        <v>0</v>
      </c>
      <c r="AK16" s="33">
        <f t="shared" si="21"/>
        <v>0</v>
      </c>
      <c r="AL16" s="32">
        <f t="shared" si="22"/>
        <v>0</v>
      </c>
      <c r="AM16" s="49">
        <f t="shared" si="23"/>
        <v>0</v>
      </c>
      <c r="AN16" s="6"/>
    </row>
    <row r="17" spans="1:40" ht="26.1" customHeight="1">
      <c r="A17" s="21">
        <v>9</v>
      </c>
      <c r="B17" s="2" t="s">
        <v>32</v>
      </c>
      <c r="C17" s="25" t="s">
        <v>61</v>
      </c>
      <c r="D17" s="37"/>
      <c r="E17" s="37" t="s">
        <v>62</v>
      </c>
      <c r="F17" s="37"/>
      <c r="G17" s="37" t="s">
        <v>63</v>
      </c>
      <c r="H17" s="37" t="s">
        <v>48</v>
      </c>
      <c r="I17" s="37" t="s">
        <v>61</v>
      </c>
      <c r="J17" s="37"/>
      <c r="K17" s="37" t="s">
        <v>62</v>
      </c>
      <c r="L17" s="37"/>
      <c r="M17" s="37" t="s">
        <v>63</v>
      </c>
      <c r="N17" s="28"/>
      <c r="O17" s="29"/>
      <c r="P17" s="32">
        <f t="shared" si="0"/>
        <v>0</v>
      </c>
      <c r="Q17" s="33">
        <f t="shared" si="1"/>
        <v>0</v>
      </c>
      <c r="R17" s="32">
        <f t="shared" si="2"/>
        <v>0</v>
      </c>
      <c r="S17" s="33">
        <f t="shared" si="3"/>
        <v>0</v>
      </c>
      <c r="T17" s="32">
        <f t="shared" si="4"/>
        <v>0</v>
      </c>
      <c r="U17" s="33">
        <f t="shared" si="5"/>
        <v>0</v>
      </c>
      <c r="V17" s="32">
        <f t="shared" si="6"/>
        <v>0</v>
      </c>
      <c r="W17" s="33">
        <f t="shared" si="7"/>
        <v>0</v>
      </c>
      <c r="X17" s="32">
        <f t="shared" si="8"/>
        <v>0</v>
      </c>
      <c r="Y17" s="33">
        <f t="shared" si="9"/>
        <v>0</v>
      </c>
      <c r="Z17" s="32">
        <f t="shared" si="10"/>
        <v>0</v>
      </c>
      <c r="AA17" s="33">
        <f t="shared" si="11"/>
        <v>0</v>
      </c>
      <c r="AB17" s="32">
        <f t="shared" si="12"/>
        <v>0</v>
      </c>
      <c r="AC17" s="33">
        <f t="shared" si="13"/>
        <v>0</v>
      </c>
      <c r="AD17" s="32">
        <f t="shared" si="14"/>
        <v>0</v>
      </c>
      <c r="AE17" s="33">
        <f t="shared" si="15"/>
        <v>0</v>
      </c>
      <c r="AF17" s="32">
        <f t="shared" si="16"/>
        <v>0</v>
      </c>
      <c r="AG17" s="33">
        <f t="shared" si="17"/>
        <v>0</v>
      </c>
      <c r="AH17" s="32">
        <f t="shared" si="18"/>
        <v>0</v>
      </c>
      <c r="AI17" s="33">
        <f t="shared" si="19"/>
        <v>0</v>
      </c>
      <c r="AJ17" s="32">
        <f t="shared" si="20"/>
        <v>0</v>
      </c>
      <c r="AK17" s="33">
        <f t="shared" si="21"/>
        <v>0</v>
      </c>
      <c r="AL17" s="32">
        <f t="shared" si="22"/>
        <v>0</v>
      </c>
      <c r="AM17" s="49">
        <f t="shared" si="23"/>
        <v>0</v>
      </c>
      <c r="AN17" s="6"/>
    </row>
    <row r="18" spans="1:40" ht="26.1" customHeight="1">
      <c r="A18" s="21">
        <v>10</v>
      </c>
      <c r="B18" s="2" t="s">
        <v>33</v>
      </c>
      <c r="C18" s="25" t="s">
        <v>61</v>
      </c>
      <c r="D18" s="37"/>
      <c r="E18" s="37" t="s">
        <v>62</v>
      </c>
      <c r="F18" s="37"/>
      <c r="G18" s="37" t="s">
        <v>63</v>
      </c>
      <c r="H18" s="37" t="s">
        <v>48</v>
      </c>
      <c r="I18" s="37" t="s">
        <v>61</v>
      </c>
      <c r="J18" s="37"/>
      <c r="K18" s="37" t="s">
        <v>62</v>
      </c>
      <c r="L18" s="37"/>
      <c r="M18" s="37" t="s">
        <v>63</v>
      </c>
      <c r="N18" s="28"/>
      <c r="O18" s="29"/>
      <c r="P18" s="32">
        <f t="shared" si="0"/>
        <v>0</v>
      </c>
      <c r="Q18" s="33">
        <f t="shared" si="1"/>
        <v>0</v>
      </c>
      <c r="R18" s="32">
        <f t="shared" si="2"/>
        <v>0</v>
      </c>
      <c r="S18" s="33">
        <f t="shared" si="3"/>
        <v>0</v>
      </c>
      <c r="T18" s="32">
        <f t="shared" si="4"/>
        <v>0</v>
      </c>
      <c r="U18" s="33">
        <f t="shared" si="5"/>
        <v>0</v>
      </c>
      <c r="V18" s="32">
        <f t="shared" si="6"/>
        <v>0</v>
      </c>
      <c r="W18" s="33">
        <f t="shared" si="7"/>
        <v>0</v>
      </c>
      <c r="X18" s="32">
        <f t="shared" si="8"/>
        <v>0</v>
      </c>
      <c r="Y18" s="33">
        <f t="shared" si="9"/>
        <v>0</v>
      </c>
      <c r="Z18" s="32">
        <f t="shared" si="10"/>
        <v>0</v>
      </c>
      <c r="AA18" s="33">
        <f t="shared" si="11"/>
        <v>0</v>
      </c>
      <c r="AB18" s="32">
        <f t="shared" si="12"/>
        <v>0</v>
      </c>
      <c r="AC18" s="33">
        <f t="shared" si="13"/>
        <v>0</v>
      </c>
      <c r="AD18" s="32">
        <f t="shared" si="14"/>
        <v>0</v>
      </c>
      <c r="AE18" s="33">
        <f t="shared" si="15"/>
        <v>0</v>
      </c>
      <c r="AF18" s="32">
        <f t="shared" si="16"/>
        <v>0</v>
      </c>
      <c r="AG18" s="33">
        <f t="shared" si="17"/>
        <v>0</v>
      </c>
      <c r="AH18" s="32">
        <f t="shared" si="18"/>
        <v>0</v>
      </c>
      <c r="AI18" s="33">
        <f t="shared" si="19"/>
        <v>0</v>
      </c>
      <c r="AJ18" s="32">
        <f t="shared" si="20"/>
        <v>0</v>
      </c>
      <c r="AK18" s="33">
        <f t="shared" si="21"/>
        <v>0</v>
      </c>
      <c r="AL18" s="32">
        <f t="shared" si="22"/>
        <v>0</v>
      </c>
      <c r="AM18" s="49">
        <f t="shared" si="23"/>
        <v>0</v>
      </c>
      <c r="AN18" s="6"/>
    </row>
    <row r="19" spans="1:40" ht="26.1" customHeight="1">
      <c r="A19" s="21">
        <v>11</v>
      </c>
      <c r="B19" s="2" t="s">
        <v>34</v>
      </c>
      <c r="C19" s="25" t="s">
        <v>61</v>
      </c>
      <c r="D19" s="37"/>
      <c r="E19" s="37" t="s">
        <v>62</v>
      </c>
      <c r="F19" s="37"/>
      <c r="G19" s="37" t="s">
        <v>63</v>
      </c>
      <c r="H19" s="37" t="s">
        <v>48</v>
      </c>
      <c r="I19" s="37" t="s">
        <v>61</v>
      </c>
      <c r="J19" s="37"/>
      <c r="K19" s="37" t="s">
        <v>62</v>
      </c>
      <c r="L19" s="37"/>
      <c r="M19" s="37" t="s">
        <v>63</v>
      </c>
      <c r="N19" s="28"/>
      <c r="O19" s="29"/>
      <c r="P19" s="32">
        <f t="shared" si="0"/>
        <v>0</v>
      </c>
      <c r="Q19" s="33">
        <f t="shared" si="1"/>
        <v>0</v>
      </c>
      <c r="R19" s="32">
        <f t="shared" si="2"/>
        <v>0</v>
      </c>
      <c r="S19" s="33">
        <f t="shared" si="3"/>
        <v>0</v>
      </c>
      <c r="T19" s="32">
        <f t="shared" si="4"/>
        <v>0</v>
      </c>
      <c r="U19" s="33">
        <f t="shared" si="5"/>
        <v>0</v>
      </c>
      <c r="V19" s="32">
        <f t="shared" si="6"/>
        <v>0</v>
      </c>
      <c r="W19" s="33">
        <f t="shared" si="7"/>
        <v>0</v>
      </c>
      <c r="X19" s="32">
        <f t="shared" si="8"/>
        <v>0</v>
      </c>
      <c r="Y19" s="33">
        <f t="shared" si="9"/>
        <v>0</v>
      </c>
      <c r="Z19" s="32">
        <f t="shared" si="10"/>
        <v>0</v>
      </c>
      <c r="AA19" s="33">
        <f t="shared" si="11"/>
        <v>0</v>
      </c>
      <c r="AB19" s="32">
        <f t="shared" si="12"/>
        <v>0</v>
      </c>
      <c r="AC19" s="33">
        <f t="shared" si="13"/>
        <v>0</v>
      </c>
      <c r="AD19" s="32">
        <f t="shared" si="14"/>
        <v>0</v>
      </c>
      <c r="AE19" s="33">
        <f t="shared" si="15"/>
        <v>0</v>
      </c>
      <c r="AF19" s="32">
        <f t="shared" si="16"/>
        <v>0</v>
      </c>
      <c r="AG19" s="33">
        <f t="shared" si="17"/>
        <v>0</v>
      </c>
      <c r="AH19" s="32">
        <f t="shared" si="18"/>
        <v>0</v>
      </c>
      <c r="AI19" s="33">
        <f t="shared" si="19"/>
        <v>0</v>
      </c>
      <c r="AJ19" s="32">
        <f t="shared" si="20"/>
        <v>0</v>
      </c>
      <c r="AK19" s="33">
        <f t="shared" si="21"/>
        <v>0</v>
      </c>
      <c r="AL19" s="32">
        <f t="shared" si="22"/>
        <v>0</v>
      </c>
      <c r="AM19" s="49">
        <f t="shared" si="23"/>
        <v>0</v>
      </c>
      <c r="AN19" s="6"/>
    </row>
    <row r="20" spans="1:40" ht="26.1" customHeight="1">
      <c r="A20" s="21">
        <v>12</v>
      </c>
      <c r="B20" s="2" t="s">
        <v>35</v>
      </c>
      <c r="C20" s="25" t="s">
        <v>61</v>
      </c>
      <c r="D20" s="37"/>
      <c r="E20" s="37" t="s">
        <v>62</v>
      </c>
      <c r="F20" s="37"/>
      <c r="G20" s="37" t="s">
        <v>63</v>
      </c>
      <c r="H20" s="37" t="s">
        <v>48</v>
      </c>
      <c r="I20" s="37" t="s">
        <v>61</v>
      </c>
      <c r="J20" s="37"/>
      <c r="K20" s="37" t="s">
        <v>62</v>
      </c>
      <c r="L20" s="37"/>
      <c r="M20" s="37" t="s">
        <v>63</v>
      </c>
      <c r="N20" s="28"/>
      <c r="O20" s="29"/>
      <c r="P20" s="32">
        <f t="shared" si="0"/>
        <v>0</v>
      </c>
      <c r="Q20" s="33">
        <f t="shared" si="1"/>
        <v>0</v>
      </c>
      <c r="R20" s="32">
        <f t="shared" si="2"/>
        <v>0</v>
      </c>
      <c r="S20" s="33">
        <f t="shared" si="3"/>
        <v>0</v>
      </c>
      <c r="T20" s="32">
        <f t="shared" si="4"/>
        <v>0</v>
      </c>
      <c r="U20" s="33">
        <f t="shared" si="5"/>
        <v>0</v>
      </c>
      <c r="V20" s="32">
        <f t="shared" si="6"/>
        <v>0</v>
      </c>
      <c r="W20" s="33">
        <f t="shared" si="7"/>
        <v>0</v>
      </c>
      <c r="X20" s="32">
        <f t="shared" si="8"/>
        <v>0</v>
      </c>
      <c r="Y20" s="33">
        <f t="shared" si="9"/>
        <v>0</v>
      </c>
      <c r="Z20" s="32">
        <f t="shared" si="10"/>
        <v>0</v>
      </c>
      <c r="AA20" s="33">
        <f t="shared" si="11"/>
        <v>0</v>
      </c>
      <c r="AB20" s="32">
        <f t="shared" si="12"/>
        <v>0</v>
      </c>
      <c r="AC20" s="33">
        <f t="shared" si="13"/>
        <v>0</v>
      </c>
      <c r="AD20" s="32">
        <f t="shared" si="14"/>
        <v>0</v>
      </c>
      <c r="AE20" s="33">
        <f t="shared" si="15"/>
        <v>0</v>
      </c>
      <c r="AF20" s="32">
        <f t="shared" si="16"/>
        <v>0</v>
      </c>
      <c r="AG20" s="33">
        <f t="shared" si="17"/>
        <v>0</v>
      </c>
      <c r="AH20" s="32">
        <f t="shared" si="18"/>
        <v>0</v>
      </c>
      <c r="AI20" s="33">
        <f t="shared" si="19"/>
        <v>0</v>
      </c>
      <c r="AJ20" s="32">
        <f t="shared" si="20"/>
        <v>0</v>
      </c>
      <c r="AK20" s="33">
        <f t="shared" si="21"/>
        <v>0</v>
      </c>
      <c r="AL20" s="32">
        <f t="shared" si="22"/>
        <v>0</v>
      </c>
      <c r="AM20" s="49">
        <f t="shared" si="23"/>
        <v>0</v>
      </c>
      <c r="AN20" s="6"/>
    </row>
    <row r="21" spans="1:40" ht="26.1" customHeight="1">
      <c r="A21" s="21">
        <v>13</v>
      </c>
      <c r="B21" s="2" t="s">
        <v>36</v>
      </c>
      <c r="C21" s="25" t="s">
        <v>61</v>
      </c>
      <c r="D21" s="37"/>
      <c r="E21" s="37" t="s">
        <v>62</v>
      </c>
      <c r="F21" s="37"/>
      <c r="G21" s="37" t="s">
        <v>63</v>
      </c>
      <c r="H21" s="37" t="s">
        <v>48</v>
      </c>
      <c r="I21" s="37" t="s">
        <v>61</v>
      </c>
      <c r="J21" s="37"/>
      <c r="K21" s="37" t="s">
        <v>62</v>
      </c>
      <c r="L21" s="37"/>
      <c r="M21" s="37" t="s">
        <v>63</v>
      </c>
      <c r="N21" s="28"/>
      <c r="O21" s="29"/>
      <c r="P21" s="32">
        <f t="shared" si="0"/>
        <v>0</v>
      </c>
      <c r="Q21" s="33">
        <f t="shared" si="1"/>
        <v>0</v>
      </c>
      <c r="R21" s="32">
        <f t="shared" si="2"/>
        <v>0</v>
      </c>
      <c r="S21" s="33">
        <f t="shared" si="3"/>
        <v>0</v>
      </c>
      <c r="T21" s="32">
        <f t="shared" si="4"/>
        <v>0</v>
      </c>
      <c r="U21" s="33">
        <f t="shared" si="5"/>
        <v>0</v>
      </c>
      <c r="V21" s="32">
        <f t="shared" si="6"/>
        <v>0</v>
      </c>
      <c r="W21" s="33">
        <f t="shared" si="7"/>
        <v>0</v>
      </c>
      <c r="X21" s="32">
        <f t="shared" si="8"/>
        <v>0</v>
      </c>
      <c r="Y21" s="33">
        <f t="shared" si="9"/>
        <v>0</v>
      </c>
      <c r="Z21" s="32">
        <f t="shared" si="10"/>
        <v>0</v>
      </c>
      <c r="AA21" s="33">
        <f t="shared" si="11"/>
        <v>0</v>
      </c>
      <c r="AB21" s="32">
        <f t="shared" si="12"/>
        <v>0</v>
      </c>
      <c r="AC21" s="33">
        <f t="shared" si="13"/>
        <v>0</v>
      </c>
      <c r="AD21" s="32">
        <f t="shared" si="14"/>
        <v>0</v>
      </c>
      <c r="AE21" s="33">
        <f t="shared" si="15"/>
        <v>0</v>
      </c>
      <c r="AF21" s="32">
        <f t="shared" si="16"/>
        <v>0</v>
      </c>
      <c r="AG21" s="33">
        <f t="shared" si="17"/>
        <v>0</v>
      </c>
      <c r="AH21" s="32">
        <f t="shared" si="18"/>
        <v>0</v>
      </c>
      <c r="AI21" s="33">
        <f t="shared" si="19"/>
        <v>0</v>
      </c>
      <c r="AJ21" s="32">
        <f t="shared" si="20"/>
        <v>0</v>
      </c>
      <c r="AK21" s="33">
        <f t="shared" si="21"/>
        <v>0</v>
      </c>
      <c r="AL21" s="32">
        <f t="shared" si="22"/>
        <v>0</v>
      </c>
      <c r="AM21" s="49">
        <f t="shared" si="23"/>
        <v>0</v>
      </c>
      <c r="AN21" s="6"/>
    </row>
    <row r="22" spans="1:40" ht="26.1" customHeight="1">
      <c r="A22" s="21">
        <v>14</v>
      </c>
      <c r="B22" s="2" t="s">
        <v>37</v>
      </c>
      <c r="C22" s="25" t="s">
        <v>61</v>
      </c>
      <c r="D22" s="37"/>
      <c r="E22" s="37" t="s">
        <v>62</v>
      </c>
      <c r="F22" s="37"/>
      <c r="G22" s="37" t="s">
        <v>63</v>
      </c>
      <c r="H22" s="37" t="s">
        <v>48</v>
      </c>
      <c r="I22" s="37" t="s">
        <v>61</v>
      </c>
      <c r="J22" s="37"/>
      <c r="K22" s="37" t="s">
        <v>62</v>
      </c>
      <c r="L22" s="37"/>
      <c r="M22" s="37" t="s">
        <v>63</v>
      </c>
      <c r="N22" s="28"/>
      <c r="O22" s="29"/>
      <c r="P22" s="32">
        <f t="shared" si="0"/>
        <v>0</v>
      </c>
      <c r="Q22" s="33">
        <f t="shared" si="1"/>
        <v>0</v>
      </c>
      <c r="R22" s="32">
        <f t="shared" si="2"/>
        <v>0</v>
      </c>
      <c r="S22" s="33">
        <f t="shared" si="3"/>
        <v>0</v>
      </c>
      <c r="T22" s="32">
        <f t="shared" si="4"/>
        <v>0</v>
      </c>
      <c r="U22" s="33">
        <f t="shared" si="5"/>
        <v>0</v>
      </c>
      <c r="V22" s="32">
        <f t="shared" si="6"/>
        <v>0</v>
      </c>
      <c r="W22" s="33">
        <f t="shared" si="7"/>
        <v>0</v>
      </c>
      <c r="X22" s="32">
        <f t="shared" si="8"/>
        <v>0</v>
      </c>
      <c r="Y22" s="33">
        <f t="shared" si="9"/>
        <v>0</v>
      </c>
      <c r="Z22" s="32">
        <f t="shared" si="10"/>
        <v>0</v>
      </c>
      <c r="AA22" s="33">
        <f t="shared" si="11"/>
        <v>0</v>
      </c>
      <c r="AB22" s="32">
        <f t="shared" si="12"/>
        <v>0</v>
      </c>
      <c r="AC22" s="33">
        <f t="shared" si="13"/>
        <v>0</v>
      </c>
      <c r="AD22" s="32">
        <f t="shared" si="14"/>
        <v>0</v>
      </c>
      <c r="AE22" s="33">
        <f t="shared" si="15"/>
        <v>0</v>
      </c>
      <c r="AF22" s="32">
        <f t="shared" si="16"/>
        <v>0</v>
      </c>
      <c r="AG22" s="33">
        <f t="shared" si="17"/>
        <v>0</v>
      </c>
      <c r="AH22" s="32">
        <f t="shared" si="18"/>
        <v>0</v>
      </c>
      <c r="AI22" s="33">
        <f t="shared" si="19"/>
        <v>0</v>
      </c>
      <c r="AJ22" s="32">
        <f t="shared" si="20"/>
        <v>0</v>
      </c>
      <c r="AK22" s="33">
        <f t="shared" si="21"/>
        <v>0</v>
      </c>
      <c r="AL22" s="32">
        <f t="shared" si="22"/>
        <v>0</v>
      </c>
      <c r="AM22" s="49">
        <f t="shared" si="23"/>
        <v>0</v>
      </c>
      <c r="AN22" s="6"/>
    </row>
    <row r="23" spans="1:40" ht="26.1" customHeight="1">
      <c r="A23" s="21">
        <v>15</v>
      </c>
      <c r="B23" s="2" t="s">
        <v>38</v>
      </c>
      <c r="C23" s="25" t="s">
        <v>61</v>
      </c>
      <c r="D23" s="37"/>
      <c r="E23" s="37" t="s">
        <v>62</v>
      </c>
      <c r="F23" s="37"/>
      <c r="G23" s="37" t="s">
        <v>63</v>
      </c>
      <c r="H23" s="37" t="s">
        <v>48</v>
      </c>
      <c r="I23" s="37" t="s">
        <v>61</v>
      </c>
      <c r="J23" s="37"/>
      <c r="K23" s="37" t="s">
        <v>62</v>
      </c>
      <c r="L23" s="37"/>
      <c r="M23" s="37" t="s">
        <v>63</v>
      </c>
      <c r="N23" s="28"/>
      <c r="O23" s="29"/>
      <c r="P23" s="32">
        <f t="shared" si="0"/>
        <v>0</v>
      </c>
      <c r="Q23" s="33">
        <f t="shared" si="1"/>
        <v>0</v>
      </c>
      <c r="R23" s="32">
        <f t="shared" si="2"/>
        <v>0</v>
      </c>
      <c r="S23" s="33">
        <f t="shared" si="3"/>
        <v>0</v>
      </c>
      <c r="T23" s="32">
        <f t="shared" si="4"/>
        <v>0</v>
      </c>
      <c r="U23" s="33">
        <f t="shared" si="5"/>
        <v>0</v>
      </c>
      <c r="V23" s="32">
        <f t="shared" si="6"/>
        <v>0</v>
      </c>
      <c r="W23" s="33">
        <f t="shared" si="7"/>
        <v>0</v>
      </c>
      <c r="X23" s="32">
        <f t="shared" si="8"/>
        <v>0</v>
      </c>
      <c r="Y23" s="33">
        <f t="shared" si="9"/>
        <v>0</v>
      </c>
      <c r="Z23" s="32">
        <f t="shared" si="10"/>
        <v>0</v>
      </c>
      <c r="AA23" s="33">
        <f t="shared" si="11"/>
        <v>0</v>
      </c>
      <c r="AB23" s="32">
        <f t="shared" si="12"/>
        <v>0</v>
      </c>
      <c r="AC23" s="33">
        <f t="shared" si="13"/>
        <v>0</v>
      </c>
      <c r="AD23" s="32">
        <f t="shared" si="14"/>
        <v>0</v>
      </c>
      <c r="AE23" s="33">
        <f t="shared" si="15"/>
        <v>0</v>
      </c>
      <c r="AF23" s="32">
        <f t="shared" si="16"/>
        <v>0</v>
      </c>
      <c r="AG23" s="33">
        <f t="shared" si="17"/>
        <v>0</v>
      </c>
      <c r="AH23" s="32">
        <f t="shared" si="18"/>
        <v>0</v>
      </c>
      <c r="AI23" s="33">
        <f t="shared" si="19"/>
        <v>0</v>
      </c>
      <c r="AJ23" s="32">
        <f t="shared" si="20"/>
        <v>0</v>
      </c>
      <c r="AK23" s="33">
        <f t="shared" si="21"/>
        <v>0</v>
      </c>
      <c r="AL23" s="32">
        <f t="shared" si="22"/>
        <v>0</v>
      </c>
      <c r="AM23" s="49">
        <f t="shared" si="23"/>
        <v>0</v>
      </c>
      <c r="AN23" s="6"/>
    </row>
    <row r="24" spans="1:40" ht="26.1" customHeight="1">
      <c r="A24" s="21">
        <v>16</v>
      </c>
      <c r="B24" s="2" t="s">
        <v>39</v>
      </c>
      <c r="C24" s="25" t="s">
        <v>61</v>
      </c>
      <c r="D24" s="37"/>
      <c r="E24" s="37" t="s">
        <v>62</v>
      </c>
      <c r="F24" s="37"/>
      <c r="G24" s="37" t="s">
        <v>63</v>
      </c>
      <c r="H24" s="37" t="s">
        <v>48</v>
      </c>
      <c r="I24" s="37" t="s">
        <v>61</v>
      </c>
      <c r="J24" s="37"/>
      <c r="K24" s="37" t="s">
        <v>62</v>
      </c>
      <c r="L24" s="37"/>
      <c r="M24" s="37" t="s">
        <v>63</v>
      </c>
      <c r="N24" s="28"/>
      <c r="O24" s="29"/>
      <c r="P24" s="32">
        <f t="shared" si="0"/>
        <v>0</v>
      </c>
      <c r="Q24" s="33">
        <f t="shared" si="1"/>
        <v>0</v>
      </c>
      <c r="R24" s="32">
        <f t="shared" si="2"/>
        <v>0</v>
      </c>
      <c r="S24" s="33">
        <f t="shared" si="3"/>
        <v>0</v>
      </c>
      <c r="T24" s="32">
        <f t="shared" si="4"/>
        <v>0</v>
      </c>
      <c r="U24" s="33">
        <f t="shared" si="5"/>
        <v>0</v>
      </c>
      <c r="V24" s="32">
        <f t="shared" si="6"/>
        <v>0</v>
      </c>
      <c r="W24" s="33">
        <f t="shared" si="7"/>
        <v>0</v>
      </c>
      <c r="X24" s="32">
        <f t="shared" si="8"/>
        <v>0</v>
      </c>
      <c r="Y24" s="33">
        <f t="shared" si="9"/>
        <v>0</v>
      </c>
      <c r="Z24" s="32">
        <f t="shared" si="10"/>
        <v>0</v>
      </c>
      <c r="AA24" s="33">
        <f t="shared" si="11"/>
        <v>0</v>
      </c>
      <c r="AB24" s="32">
        <f t="shared" si="12"/>
        <v>0</v>
      </c>
      <c r="AC24" s="33">
        <f t="shared" si="13"/>
        <v>0</v>
      </c>
      <c r="AD24" s="32">
        <f t="shared" si="14"/>
        <v>0</v>
      </c>
      <c r="AE24" s="33">
        <f t="shared" si="15"/>
        <v>0</v>
      </c>
      <c r="AF24" s="32">
        <f t="shared" si="16"/>
        <v>0</v>
      </c>
      <c r="AG24" s="33">
        <f t="shared" si="17"/>
        <v>0</v>
      </c>
      <c r="AH24" s="32">
        <f t="shared" si="18"/>
        <v>0</v>
      </c>
      <c r="AI24" s="33">
        <f t="shared" si="19"/>
        <v>0</v>
      </c>
      <c r="AJ24" s="32">
        <f t="shared" si="20"/>
        <v>0</v>
      </c>
      <c r="AK24" s="33">
        <f t="shared" si="21"/>
        <v>0</v>
      </c>
      <c r="AL24" s="32">
        <f t="shared" si="22"/>
        <v>0</v>
      </c>
      <c r="AM24" s="49">
        <f t="shared" si="23"/>
        <v>0</v>
      </c>
      <c r="AN24" s="6"/>
    </row>
    <row r="25" spans="1:40" ht="26.1" customHeight="1">
      <c r="A25" s="21">
        <v>17</v>
      </c>
      <c r="B25" s="2" t="s">
        <v>40</v>
      </c>
      <c r="C25" s="25" t="s">
        <v>61</v>
      </c>
      <c r="D25" s="37"/>
      <c r="E25" s="37" t="s">
        <v>62</v>
      </c>
      <c r="F25" s="37"/>
      <c r="G25" s="37" t="s">
        <v>63</v>
      </c>
      <c r="H25" s="37" t="s">
        <v>48</v>
      </c>
      <c r="I25" s="37" t="s">
        <v>61</v>
      </c>
      <c r="J25" s="37"/>
      <c r="K25" s="37" t="s">
        <v>62</v>
      </c>
      <c r="L25" s="37"/>
      <c r="M25" s="37" t="s">
        <v>63</v>
      </c>
      <c r="N25" s="28"/>
      <c r="O25" s="29"/>
      <c r="P25" s="32">
        <f t="shared" si="0"/>
        <v>0</v>
      </c>
      <c r="Q25" s="33">
        <f t="shared" si="1"/>
        <v>0</v>
      </c>
      <c r="R25" s="32">
        <f t="shared" si="2"/>
        <v>0</v>
      </c>
      <c r="S25" s="33">
        <f t="shared" si="3"/>
        <v>0</v>
      </c>
      <c r="T25" s="32">
        <f t="shared" si="4"/>
        <v>0</v>
      </c>
      <c r="U25" s="33">
        <f t="shared" si="5"/>
        <v>0</v>
      </c>
      <c r="V25" s="32">
        <f t="shared" si="6"/>
        <v>0</v>
      </c>
      <c r="W25" s="33">
        <f t="shared" si="7"/>
        <v>0</v>
      </c>
      <c r="X25" s="32">
        <f>IF(AND($D25=27,$F25&lt;=8,$J25=27,$L25&gt;=8),$N25,IF(AND($D25=27,$F25&lt;=8,$J25=28,$L25&lt;=3),$N25,0))</f>
        <v>0</v>
      </c>
      <c r="Y25" s="33">
        <f t="shared" si="9"/>
        <v>0</v>
      </c>
      <c r="Z25" s="32">
        <f t="shared" si="10"/>
        <v>0</v>
      </c>
      <c r="AA25" s="33">
        <f t="shared" si="11"/>
        <v>0</v>
      </c>
      <c r="AB25" s="32">
        <f t="shared" si="12"/>
        <v>0</v>
      </c>
      <c r="AC25" s="33">
        <f t="shared" si="13"/>
        <v>0</v>
      </c>
      <c r="AD25" s="32">
        <f t="shared" si="14"/>
        <v>0</v>
      </c>
      <c r="AE25" s="33">
        <f t="shared" si="15"/>
        <v>0</v>
      </c>
      <c r="AF25" s="32">
        <f t="shared" si="16"/>
        <v>0</v>
      </c>
      <c r="AG25" s="33">
        <f t="shared" si="17"/>
        <v>0</v>
      </c>
      <c r="AH25" s="32">
        <f t="shared" si="18"/>
        <v>0</v>
      </c>
      <c r="AI25" s="33">
        <f t="shared" si="19"/>
        <v>0</v>
      </c>
      <c r="AJ25" s="32">
        <f t="shared" si="20"/>
        <v>0</v>
      </c>
      <c r="AK25" s="33">
        <f t="shared" si="21"/>
        <v>0</v>
      </c>
      <c r="AL25" s="32">
        <f t="shared" si="22"/>
        <v>0</v>
      </c>
      <c r="AM25" s="49">
        <f t="shared" si="23"/>
        <v>0</v>
      </c>
      <c r="AN25" s="6"/>
    </row>
    <row r="26" spans="1:40" ht="26.1" customHeight="1">
      <c r="A26" s="21">
        <v>18</v>
      </c>
      <c r="B26" s="2" t="s">
        <v>41</v>
      </c>
      <c r="C26" s="25" t="s">
        <v>61</v>
      </c>
      <c r="D26" s="37"/>
      <c r="E26" s="37" t="s">
        <v>62</v>
      </c>
      <c r="F26" s="37"/>
      <c r="G26" s="37" t="s">
        <v>63</v>
      </c>
      <c r="H26" s="37" t="s">
        <v>48</v>
      </c>
      <c r="I26" s="37" t="s">
        <v>61</v>
      </c>
      <c r="J26" s="37"/>
      <c r="K26" s="37" t="s">
        <v>62</v>
      </c>
      <c r="L26" s="37"/>
      <c r="M26" s="37" t="s">
        <v>63</v>
      </c>
      <c r="N26" s="28"/>
      <c r="O26" s="29"/>
      <c r="P26" s="32">
        <f t="shared" si="0"/>
        <v>0</v>
      </c>
      <c r="Q26" s="33">
        <f t="shared" si="1"/>
        <v>0</v>
      </c>
      <c r="R26" s="32">
        <f t="shared" si="2"/>
        <v>0</v>
      </c>
      <c r="S26" s="33">
        <f t="shared" si="3"/>
        <v>0</v>
      </c>
      <c r="T26" s="32">
        <f t="shared" si="4"/>
        <v>0</v>
      </c>
      <c r="U26" s="33">
        <f t="shared" si="5"/>
        <v>0</v>
      </c>
      <c r="V26" s="32">
        <f t="shared" si="6"/>
        <v>0</v>
      </c>
      <c r="W26" s="33">
        <f t="shared" si="7"/>
        <v>0</v>
      </c>
      <c r="X26" s="32">
        <f t="shared" si="8"/>
        <v>0</v>
      </c>
      <c r="Y26" s="33">
        <f t="shared" si="9"/>
        <v>0</v>
      </c>
      <c r="Z26" s="32">
        <f t="shared" si="10"/>
        <v>0</v>
      </c>
      <c r="AA26" s="33">
        <f t="shared" si="11"/>
        <v>0</v>
      </c>
      <c r="AB26" s="32">
        <f t="shared" si="12"/>
        <v>0</v>
      </c>
      <c r="AC26" s="33">
        <f t="shared" si="13"/>
        <v>0</v>
      </c>
      <c r="AD26" s="32">
        <f t="shared" si="14"/>
        <v>0</v>
      </c>
      <c r="AE26" s="33">
        <f t="shared" si="15"/>
        <v>0</v>
      </c>
      <c r="AF26" s="32">
        <f t="shared" si="16"/>
        <v>0</v>
      </c>
      <c r="AG26" s="33">
        <f t="shared" si="17"/>
        <v>0</v>
      </c>
      <c r="AH26" s="32">
        <f t="shared" si="18"/>
        <v>0</v>
      </c>
      <c r="AI26" s="33">
        <f t="shared" si="19"/>
        <v>0</v>
      </c>
      <c r="AJ26" s="32">
        <f t="shared" si="20"/>
        <v>0</v>
      </c>
      <c r="AK26" s="33">
        <f t="shared" si="21"/>
        <v>0</v>
      </c>
      <c r="AL26" s="32">
        <f t="shared" si="22"/>
        <v>0</v>
      </c>
      <c r="AM26" s="49">
        <f t="shared" si="23"/>
        <v>0</v>
      </c>
      <c r="AN26" s="6"/>
    </row>
    <row r="27" spans="1:40" ht="26.1" customHeight="1">
      <c r="A27" s="21">
        <v>19</v>
      </c>
      <c r="B27" s="2" t="s">
        <v>42</v>
      </c>
      <c r="C27" s="25" t="s">
        <v>61</v>
      </c>
      <c r="D27" s="37"/>
      <c r="E27" s="37" t="s">
        <v>62</v>
      </c>
      <c r="F27" s="37"/>
      <c r="G27" s="37" t="s">
        <v>63</v>
      </c>
      <c r="H27" s="37" t="s">
        <v>48</v>
      </c>
      <c r="I27" s="37" t="s">
        <v>61</v>
      </c>
      <c r="J27" s="37"/>
      <c r="K27" s="37" t="s">
        <v>62</v>
      </c>
      <c r="L27" s="37"/>
      <c r="M27" s="37" t="s">
        <v>63</v>
      </c>
      <c r="N27" s="28"/>
      <c r="O27" s="29"/>
      <c r="P27" s="32">
        <f t="shared" si="0"/>
        <v>0</v>
      </c>
      <c r="Q27" s="33">
        <f t="shared" si="1"/>
        <v>0</v>
      </c>
      <c r="R27" s="32">
        <f t="shared" si="2"/>
        <v>0</v>
      </c>
      <c r="S27" s="33">
        <f t="shared" si="3"/>
        <v>0</v>
      </c>
      <c r="T27" s="32">
        <f t="shared" si="4"/>
        <v>0</v>
      </c>
      <c r="U27" s="33">
        <f t="shared" si="5"/>
        <v>0</v>
      </c>
      <c r="V27" s="32">
        <f t="shared" si="6"/>
        <v>0</v>
      </c>
      <c r="W27" s="33">
        <f t="shared" si="7"/>
        <v>0</v>
      </c>
      <c r="X27" s="32">
        <f t="shared" si="8"/>
        <v>0</v>
      </c>
      <c r="Y27" s="33">
        <f t="shared" si="9"/>
        <v>0</v>
      </c>
      <c r="Z27" s="32">
        <f t="shared" si="10"/>
        <v>0</v>
      </c>
      <c r="AA27" s="33">
        <f t="shared" si="11"/>
        <v>0</v>
      </c>
      <c r="AB27" s="32">
        <f t="shared" si="12"/>
        <v>0</v>
      </c>
      <c r="AC27" s="33">
        <f t="shared" si="13"/>
        <v>0</v>
      </c>
      <c r="AD27" s="32">
        <f t="shared" si="14"/>
        <v>0</v>
      </c>
      <c r="AE27" s="33">
        <f t="shared" si="15"/>
        <v>0</v>
      </c>
      <c r="AF27" s="32">
        <f t="shared" si="16"/>
        <v>0</v>
      </c>
      <c r="AG27" s="33">
        <f t="shared" si="17"/>
        <v>0</v>
      </c>
      <c r="AH27" s="32">
        <f t="shared" si="18"/>
        <v>0</v>
      </c>
      <c r="AI27" s="33">
        <f t="shared" si="19"/>
        <v>0</v>
      </c>
      <c r="AJ27" s="32">
        <f t="shared" si="20"/>
        <v>0</v>
      </c>
      <c r="AK27" s="33">
        <f t="shared" si="21"/>
        <v>0</v>
      </c>
      <c r="AL27" s="32">
        <f t="shared" si="22"/>
        <v>0</v>
      </c>
      <c r="AM27" s="49">
        <f t="shared" si="23"/>
        <v>0</v>
      </c>
      <c r="AN27" s="6"/>
    </row>
    <row r="28" spans="1:40" ht="26.1" customHeight="1" thickBot="1">
      <c r="A28" s="21">
        <v>20</v>
      </c>
      <c r="B28" s="2" t="s">
        <v>43</v>
      </c>
      <c r="C28" s="25" t="s">
        <v>61</v>
      </c>
      <c r="D28" s="37"/>
      <c r="E28" s="37" t="s">
        <v>62</v>
      </c>
      <c r="F28" s="37"/>
      <c r="G28" s="37" t="s">
        <v>63</v>
      </c>
      <c r="H28" s="37" t="s">
        <v>48</v>
      </c>
      <c r="I28" s="37" t="s">
        <v>61</v>
      </c>
      <c r="J28" s="37"/>
      <c r="K28" s="37" t="s">
        <v>62</v>
      </c>
      <c r="L28" s="37"/>
      <c r="M28" s="37" t="s">
        <v>63</v>
      </c>
      <c r="N28" s="30"/>
      <c r="O28" s="31"/>
      <c r="P28" s="50">
        <f t="shared" si="0"/>
        <v>0</v>
      </c>
      <c r="Q28" s="51">
        <f t="shared" si="1"/>
        <v>0</v>
      </c>
      <c r="R28" s="50">
        <f t="shared" si="2"/>
        <v>0</v>
      </c>
      <c r="S28" s="51">
        <f t="shared" si="3"/>
        <v>0</v>
      </c>
      <c r="T28" s="50">
        <f t="shared" si="4"/>
        <v>0</v>
      </c>
      <c r="U28" s="51">
        <f t="shared" si="5"/>
        <v>0</v>
      </c>
      <c r="V28" s="50">
        <f t="shared" si="6"/>
        <v>0</v>
      </c>
      <c r="W28" s="51">
        <f t="shared" si="7"/>
        <v>0</v>
      </c>
      <c r="X28" s="50">
        <f t="shared" si="8"/>
        <v>0</v>
      </c>
      <c r="Y28" s="51">
        <f t="shared" si="9"/>
        <v>0</v>
      </c>
      <c r="Z28" s="50">
        <f t="shared" si="10"/>
        <v>0</v>
      </c>
      <c r="AA28" s="51">
        <f t="shared" si="11"/>
        <v>0</v>
      </c>
      <c r="AB28" s="50">
        <f t="shared" si="12"/>
        <v>0</v>
      </c>
      <c r="AC28" s="51">
        <f t="shared" si="13"/>
        <v>0</v>
      </c>
      <c r="AD28" s="50">
        <f t="shared" si="14"/>
        <v>0</v>
      </c>
      <c r="AE28" s="51">
        <f t="shared" si="15"/>
        <v>0</v>
      </c>
      <c r="AF28" s="50">
        <f t="shared" si="16"/>
        <v>0</v>
      </c>
      <c r="AG28" s="51">
        <f t="shared" si="17"/>
        <v>0</v>
      </c>
      <c r="AH28" s="50">
        <f t="shared" si="18"/>
        <v>0</v>
      </c>
      <c r="AI28" s="51">
        <f t="shared" si="19"/>
        <v>0</v>
      </c>
      <c r="AJ28" s="50">
        <f t="shared" si="20"/>
        <v>0</v>
      </c>
      <c r="AK28" s="51">
        <f t="shared" si="21"/>
        <v>0</v>
      </c>
      <c r="AL28" s="50">
        <f t="shared" si="22"/>
        <v>0</v>
      </c>
      <c r="AM28" s="52">
        <f t="shared" si="23"/>
        <v>0</v>
      </c>
      <c r="AN28" s="6"/>
    </row>
    <row r="29" spans="1:40" ht="26.1" customHeight="1" thickBot="1">
      <c r="A29" s="889" t="s">
        <v>64</v>
      </c>
      <c r="B29" s="890"/>
      <c r="C29" s="890"/>
      <c r="D29" s="890"/>
      <c r="E29" s="890"/>
      <c r="F29" s="890"/>
      <c r="G29" s="890"/>
      <c r="H29" s="890"/>
      <c r="I29" s="890"/>
      <c r="J29" s="890"/>
      <c r="K29" s="890"/>
      <c r="L29" s="890"/>
      <c r="M29" s="891"/>
      <c r="N29" s="892">
        <f>(SUM(N9:N28)*60+SUM(O9:O28))/60</f>
        <v>0</v>
      </c>
      <c r="O29" s="893"/>
      <c r="P29" s="881">
        <f>(SUM(P9:P28)*60+SUM(Q9:Q28))/60</f>
        <v>0</v>
      </c>
      <c r="Q29" s="882"/>
      <c r="R29" s="881">
        <f>(SUM(R9:R28)*60+SUM(S9:S28))/60</f>
        <v>0</v>
      </c>
      <c r="S29" s="882"/>
      <c r="T29" s="881">
        <f>(SUM(T9:T28)*60+SUM(U9:U28))/60</f>
        <v>0</v>
      </c>
      <c r="U29" s="882"/>
      <c r="V29" s="881">
        <f>(SUM(V9:V28)*60+SUM(W9:W28))/60</f>
        <v>0</v>
      </c>
      <c r="W29" s="882"/>
      <c r="X29" s="881">
        <f>(SUM(X9:X28)*60+SUM(Y9:Y28))/60</f>
        <v>0</v>
      </c>
      <c r="Y29" s="882"/>
      <c r="Z29" s="881">
        <f>(SUM(Z9:Z28)*60+SUM(AA9:AA28))/60</f>
        <v>0</v>
      </c>
      <c r="AA29" s="882"/>
      <c r="AB29" s="881">
        <f>(SUM(AB9:AB28)*60+SUM(AC9:AC28))/60</f>
        <v>0</v>
      </c>
      <c r="AC29" s="882"/>
      <c r="AD29" s="881">
        <f>(SUM(AD9:AD28)*60+SUM(AE9:AE28))/60</f>
        <v>0</v>
      </c>
      <c r="AE29" s="882"/>
      <c r="AF29" s="881">
        <f>(SUM(AF9:AF28)*60+SUM(AG9:AG28))/60</f>
        <v>0</v>
      </c>
      <c r="AG29" s="882"/>
      <c r="AH29" s="881">
        <f>(SUM(AH9:AH28)*60+SUM(AI9:AI28))/60</f>
        <v>0</v>
      </c>
      <c r="AI29" s="882"/>
      <c r="AJ29" s="883">
        <f>(SUM(AJ9:AJ28)*60+SUM(AK9:AK28))/60</f>
        <v>0</v>
      </c>
      <c r="AK29" s="882"/>
      <c r="AL29" s="881">
        <f>(SUM(AL9:AL28)*60+SUM(AM9:AM28))/60</f>
        <v>0</v>
      </c>
      <c r="AM29" s="882"/>
      <c r="AN29" s="6"/>
    </row>
    <row r="30" spans="1:40" ht="26.1" customHeight="1" thickBot="1">
      <c r="A30" s="876" t="s">
        <v>65</v>
      </c>
      <c r="B30" s="877"/>
      <c r="C30" s="877"/>
      <c r="D30" s="877"/>
      <c r="E30" s="877"/>
      <c r="F30" s="877"/>
      <c r="G30" s="877"/>
      <c r="H30" s="877"/>
      <c r="I30" s="877"/>
      <c r="J30" s="877"/>
      <c r="K30" s="877"/>
      <c r="L30" s="877"/>
      <c r="M30" s="878"/>
      <c r="N30" s="929">
        <v>173</v>
      </c>
      <c r="O30" s="930"/>
      <c r="P30" s="931">
        <f>$N30</f>
        <v>173</v>
      </c>
      <c r="Q30" s="928"/>
      <c r="R30" s="927">
        <f>$N30</f>
        <v>173</v>
      </c>
      <c r="S30" s="928"/>
      <c r="T30" s="927">
        <f>$N30</f>
        <v>173</v>
      </c>
      <c r="U30" s="928"/>
      <c r="V30" s="927">
        <f>$N30</f>
        <v>173</v>
      </c>
      <c r="W30" s="928"/>
      <c r="X30" s="927">
        <f>$N30</f>
        <v>173</v>
      </c>
      <c r="Y30" s="928"/>
      <c r="Z30" s="927">
        <f>$N30</f>
        <v>173</v>
      </c>
      <c r="AA30" s="928"/>
      <c r="AB30" s="927">
        <f>$N30</f>
        <v>173</v>
      </c>
      <c r="AC30" s="928"/>
      <c r="AD30" s="927">
        <f>$N30</f>
        <v>173</v>
      </c>
      <c r="AE30" s="928"/>
      <c r="AF30" s="927">
        <f>$N30</f>
        <v>173</v>
      </c>
      <c r="AG30" s="928"/>
      <c r="AH30" s="927">
        <f>$N30</f>
        <v>173</v>
      </c>
      <c r="AI30" s="928"/>
      <c r="AJ30" s="931">
        <f>$N30</f>
        <v>173</v>
      </c>
      <c r="AK30" s="928"/>
      <c r="AL30" s="927">
        <f>$N30</f>
        <v>173</v>
      </c>
      <c r="AM30" s="928"/>
      <c r="AN30" s="6"/>
    </row>
    <row r="31" spans="1:40" ht="26.1" customHeight="1">
      <c r="A31" s="932" t="s">
        <v>66</v>
      </c>
      <c r="B31" s="933"/>
      <c r="C31" s="933"/>
      <c r="D31" s="933"/>
      <c r="E31" s="933"/>
      <c r="F31" s="933"/>
      <c r="G31" s="933"/>
      <c r="H31" s="933"/>
      <c r="I31" s="933"/>
      <c r="J31" s="933"/>
      <c r="K31" s="933"/>
      <c r="L31" s="933"/>
      <c r="M31" s="934"/>
      <c r="N31" s="881">
        <f>IF(ISERROR(ROUNDDOWN(N29/N30,1))=FALSE,ROUNDDOWN(N29/N30,1),0)</f>
        <v>0</v>
      </c>
      <c r="O31" s="882"/>
      <c r="P31" s="935">
        <f>IF(ISERROR(ROUNDDOWN(P29/P30,1))=FALSE,ROUNDDOWN(P29/P30,1),0)</f>
        <v>0</v>
      </c>
      <c r="Q31" s="936"/>
      <c r="R31" s="927">
        <f>IF(ISERROR(ROUNDDOWN(R29/R30,1))=FALSE,ROUNDDOWN(R29/R30,1),0)</f>
        <v>0</v>
      </c>
      <c r="S31" s="928"/>
      <c r="T31" s="927">
        <f>IF(ISERROR(ROUNDDOWN(T29/T30,1))=FALSE,ROUNDDOWN(T29/T30,1),0)</f>
        <v>0</v>
      </c>
      <c r="U31" s="928"/>
      <c r="V31" s="927">
        <f>IF(ISERROR(ROUNDDOWN(V29/V30,1))=FALSE,ROUNDDOWN(V29/V30,1),0)</f>
        <v>0</v>
      </c>
      <c r="W31" s="928"/>
      <c r="X31" s="927">
        <f>IF(ISERROR(ROUNDDOWN(X29/X30,1))=FALSE,ROUNDDOWN(X29/X30,1),0)</f>
        <v>0</v>
      </c>
      <c r="Y31" s="928"/>
      <c r="Z31" s="927">
        <f>IF(ISERROR(ROUNDDOWN(Z29/Z30,1))=FALSE,ROUNDDOWN(Z29/Z30,1),0)</f>
        <v>0</v>
      </c>
      <c r="AA31" s="928"/>
      <c r="AB31" s="927">
        <f>IF(ISERROR(ROUNDDOWN(AB29/AB30,1))=FALSE,ROUNDDOWN(AB29/AB30,1),0)</f>
        <v>0</v>
      </c>
      <c r="AC31" s="928"/>
      <c r="AD31" s="927">
        <f>IF(ISERROR(ROUNDDOWN(AD29/AD30,1))=FALSE,ROUNDDOWN(AD29/AD30,1),0)</f>
        <v>0</v>
      </c>
      <c r="AE31" s="928"/>
      <c r="AF31" s="927">
        <f>IF(ISERROR(ROUNDDOWN(AF29/AF30,1))=FALSE,ROUNDDOWN(AF29/AF30,1),0)</f>
        <v>0</v>
      </c>
      <c r="AG31" s="928"/>
      <c r="AH31" s="927">
        <f>IF(ISERROR(ROUNDDOWN(AH29/AH30,1))=FALSE,ROUNDDOWN(AH29/AH30,1),0)</f>
        <v>0</v>
      </c>
      <c r="AI31" s="928"/>
      <c r="AJ31" s="931">
        <f>IF(ISERROR(ROUNDDOWN(AJ29/AJ30,1))=FALSE,ROUNDDOWN(AJ29/AJ30,1),0)</f>
        <v>0</v>
      </c>
      <c r="AK31" s="928"/>
      <c r="AL31" s="927">
        <f>IF(ISERROR(ROUNDDOWN(AL29/AL30,1))=FALSE,ROUNDDOWN(AL29/AL30,1),0)</f>
        <v>0</v>
      </c>
      <c r="AM31" s="928"/>
      <c r="AN31" s="6"/>
    </row>
    <row r="32" spans="1:40">
      <c r="AN32" s="7"/>
    </row>
    <row r="33" spans="4:40">
      <c r="AN33" s="7"/>
    </row>
    <row r="34" spans="4:40">
      <c r="AN34" s="7"/>
    </row>
    <row r="35" spans="4:40">
      <c r="AN35" s="7"/>
    </row>
    <row r="36" spans="4:40">
      <c r="AN36" s="7"/>
    </row>
    <row r="37" spans="4:40">
      <c r="AN37" s="7"/>
    </row>
    <row r="38" spans="4:40">
      <c r="D38" s="1">
        <v>27</v>
      </c>
    </row>
    <row r="39" spans="4:40">
      <c r="D39" s="1">
        <v>28</v>
      </c>
    </row>
    <row r="41" spans="4:40">
      <c r="E41" s="1">
        <v>4</v>
      </c>
    </row>
    <row r="42" spans="4:40">
      <c r="E42" s="1">
        <v>5</v>
      </c>
    </row>
    <row r="43" spans="4:40">
      <c r="E43" s="1">
        <v>6</v>
      </c>
    </row>
    <row r="44" spans="4:40">
      <c r="E44" s="1">
        <v>7</v>
      </c>
    </row>
    <row r="45" spans="4:40">
      <c r="E45" s="1">
        <v>8</v>
      </c>
    </row>
    <row r="46" spans="4:40">
      <c r="E46" s="1">
        <v>9</v>
      </c>
    </row>
    <row r="47" spans="4:40">
      <c r="E47" s="1">
        <v>10</v>
      </c>
    </row>
    <row r="48" spans="4:40">
      <c r="E48" s="1">
        <v>11</v>
      </c>
    </row>
    <row r="49" spans="5:5">
      <c r="E49" s="1">
        <v>12</v>
      </c>
    </row>
    <row r="50" spans="5:5">
      <c r="E50" s="1">
        <v>1</v>
      </c>
    </row>
    <row r="51" spans="5:5">
      <c r="E51" s="1">
        <v>2</v>
      </c>
    </row>
    <row r="52" spans="5:5">
      <c r="E52" s="1">
        <v>3</v>
      </c>
    </row>
  </sheetData>
  <mergeCells count="64">
    <mergeCell ref="AD31:AE31"/>
    <mergeCell ref="AF31:AG31"/>
    <mergeCell ref="AF30:AG30"/>
    <mergeCell ref="AH30:AI30"/>
    <mergeCell ref="AJ30:AK30"/>
    <mergeCell ref="AL30:AM30"/>
    <mergeCell ref="A31:M31"/>
    <mergeCell ref="N31:O31"/>
    <mergeCell ref="P31:Q31"/>
    <mergeCell ref="R31:S31"/>
    <mergeCell ref="T31:U31"/>
    <mergeCell ref="AH31:AI31"/>
    <mergeCell ref="AJ31:AK31"/>
    <mergeCell ref="AL31:AM31"/>
    <mergeCell ref="V31:W31"/>
    <mergeCell ref="X31:Y31"/>
    <mergeCell ref="Z31:AA31"/>
    <mergeCell ref="AB31:AC31"/>
    <mergeCell ref="V30:W30"/>
    <mergeCell ref="X30:Y30"/>
    <mergeCell ref="Z30:AA30"/>
    <mergeCell ref="AB30:AC30"/>
    <mergeCell ref="AD30:AE30"/>
    <mergeCell ref="A30:M30"/>
    <mergeCell ref="N30:O30"/>
    <mergeCell ref="P30:Q30"/>
    <mergeCell ref="R30:S30"/>
    <mergeCell ref="T30:U30"/>
    <mergeCell ref="AJ7:AK7"/>
    <mergeCell ref="AL7:AM7"/>
    <mergeCell ref="A29:M29"/>
    <mergeCell ref="N29:O29"/>
    <mergeCell ref="P29:Q29"/>
    <mergeCell ref="R29:S29"/>
    <mergeCell ref="T29:U29"/>
    <mergeCell ref="V29:W29"/>
    <mergeCell ref="X29:Y29"/>
    <mergeCell ref="Z29:AA29"/>
    <mergeCell ref="AB29:AC29"/>
    <mergeCell ref="AD29:AE29"/>
    <mergeCell ref="AF29:AG29"/>
    <mergeCell ref="AH29:AI29"/>
    <mergeCell ref="AJ29:AK29"/>
    <mergeCell ref="AL29:AM29"/>
    <mergeCell ref="Z7:AA7"/>
    <mergeCell ref="AB7:AC7"/>
    <mergeCell ref="AD7:AE7"/>
    <mergeCell ref="AF7:AG7"/>
    <mergeCell ref="AH7:AI7"/>
    <mergeCell ref="B4:Q4"/>
    <mergeCell ref="V4:Y4"/>
    <mergeCell ref="A6:A8"/>
    <mergeCell ref="B6:B8"/>
    <mergeCell ref="C6:M8"/>
    <mergeCell ref="P7:Q7"/>
    <mergeCell ref="R7:S7"/>
    <mergeCell ref="T7:U7"/>
    <mergeCell ref="V7:W7"/>
    <mergeCell ref="X7:Y7"/>
    <mergeCell ref="A2:B2"/>
    <mergeCell ref="C2:O2"/>
    <mergeCell ref="V2:Y2"/>
    <mergeCell ref="P3:S3"/>
    <mergeCell ref="V3:Y3"/>
  </mergeCells>
  <phoneticPr fontId="2"/>
  <dataValidations count="2">
    <dataValidation type="list" allowBlank="1" showInputMessage="1" showErrorMessage="1" sqref="D9:D28 J9:J28" xr:uid="{00000000-0002-0000-0600-000000000000}">
      <formula1>$D$38:$D$39</formula1>
    </dataValidation>
    <dataValidation type="list" allowBlank="1" showInputMessage="1" showErrorMessage="1" sqref="F9:F28 L9:L28" xr:uid="{00000000-0002-0000-0600-000001000000}">
      <formula1>$E$41:$E$52</formula1>
    </dataValidation>
  </dataValidations>
  <pageMargins left="0.7" right="0.7" top="0.75" bottom="0.75" header="0.3" footer="0.3"/>
  <pageSetup paperSize="9" scale="3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129</vt:i4>
      </vt:variant>
    </vt:vector>
  </HeadingPairs>
  <TitlesOfParts>
    <vt:vector size="137" baseType="lpstr">
      <vt:lpstr>【補助金算定に係る確認表】</vt:lpstr>
      <vt:lpstr>【京都市集計用】</vt:lpstr>
      <vt:lpstr>様式１</vt:lpstr>
      <vt:lpstr>(R6)年齢別配置基準</vt:lpstr>
      <vt:lpstr>様式１－１（標準時間対応）</vt:lpstr>
      <vt:lpstr>様式２（専従の常勤）</vt:lpstr>
      <vt:lpstr>様式３（非専従の常勤＋非常勤）</vt:lpstr>
      <vt:lpstr>Sheet2</vt:lpstr>
      <vt:lpstr>様式１!_0歳児③1</vt:lpstr>
      <vt:lpstr>様式１!_0歳児③10</vt:lpstr>
      <vt:lpstr>様式１!_0歳児③11</vt:lpstr>
      <vt:lpstr>様式１!_0歳児③12</vt:lpstr>
      <vt:lpstr>様式１!_0歳児③2</vt:lpstr>
      <vt:lpstr>様式１!_0歳児③3</vt:lpstr>
      <vt:lpstr>様式１!_0歳児③4</vt:lpstr>
      <vt:lpstr>様式１!_0歳児③5</vt:lpstr>
      <vt:lpstr>様式１!_0歳児③6</vt:lpstr>
      <vt:lpstr>様式１!_0歳児③7</vt:lpstr>
      <vt:lpstr>様式１!_0歳児③8</vt:lpstr>
      <vt:lpstr>様式１!_0歳児③9</vt:lpstr>
      <vt:lpstr>様式１!_1歳児③1</vt:lpstr>
      <vt:lpstr>様式１!_1歳児③10</vt:lpstr>
      <vt:lpstr>様式１!_1歳児③11</vt:lpstr>
      <vt:lpstr>様式１!_1歳児③12</vt:lpstr>
      <vt:lpstr>様式１!_1歳児③2</vt:lpstr>
      <vt:lpstr>様式１!_1歳児③3</vt:lpstr>
      <vt:lpstr>様式１!_1歳児③4</vt:lpstr>
      <vt:lpstr>様式１!_1歳児③5</vt:lpstr>
      <vt:lpstr>様式１!_1歳児③6</vt:lpstr>
      <vt:lpstr>様式１!_1歳児③7</vt:lpstr>
      <vt:lpstr>様式１!_1歳児③8</vt:lpstr>
      <vt:lpstr>様式１!_1歳児③9</vt:lpstr>
      <vt:lpstr>様式１!_2歳児③1</vt:lpstr>
      <vt:lpstr>様式１!_2歳児③10</vt:lpstr>
      <vt:lpstr>様式１!_2歳児③11</vt:lpstr>
      <vt:lpstr>様式１!_2歳児③12</vt:lpstr>
      <vt:lpstr>様式１!_2歳児③2</vt:lpstr>
      <vt:lpstr>様式１!_2歳児③3</vt:lpstr>
      <vt:lpstr>様式１!_2歳児③4</vt:lpstr>
      <vt:lpstr>様式１!_2歳児③5</vt:lpstr>
      <vt:lpstr>様式１!_2歳児③6</vt:lpstr>
      <vt:lpstr>様式１!_2歳児③7</vt:lpstr>
      <vt:lpstr>様式１!_2歳児③8</vt:lpstr>
      <vt:lpstr>様式１!_2歳児③9</vt:lpstr>
      <vt:lpstr>様式１!_3歳児①1</vt:lpstr>
      <vt:lpstr>様式１!_3歳児①10</vt:lpstr>
      <vt:lpstr>様式１!_3歳児①11</vt:lpstr>
      <vt:lpstr>様式１!_3歳児①12</vt:lpstr>
      <vt:lpstr>様式１!_3歳児①2</vt:lpstr>
      <vt:lpstr>様式１!_3歳児①3</vt:lpstr>
      <vt:lpstr>様式１!_3歳児①4</vt:lpstr>
      <vt:lpstr>様式１!_3歳児①5</vt:lpstr>
      <vt:lpstr>様式１!_3歳児①6</vt:lpstr>
      <vt:lpstr>様式１!_3歳児①7</vt:lpstr>
      <vt:lpstr>様式１!_3歳児①8</vt:lpstr>
      <vt:lpstr>様式１!_3歳児①9</vt:lpstr>
      <vt:lpstr>様式１!_3歳児②1</vt:lpstr>
      <vt:lpstr>様式１!_3歳児②10</vt:lpstr>
      <vt:lpstr>様式１!_3歳児②11</vt:lpstr>
      <vt:lpstr>様式１!_3歳児②12</vt:lpstr>
      <vt:lpstr>様式１!_3歳児②2</vt:lpstr>
      <vt:lpstr>様式１!_3歳児②3</vt:lpstr>
      <vt:lpstr>様式１!_3歳児②4</vt:lpstr>
      <vt:lpstr>様式１!_3歳児②5</vt:lpstr>
      <vt:lpstr>様式１!_3歳児②6</vt:lpstr>
      <vt:lpstr>様式１!_3歳児②7</vt:lpstr>
      <vt:lpstr>様式１!_3歳児②8</vt:lpstr>
      <vt:lpstr>様式１!_3歳児②9</vt:lpstr>
      <vt:lpstr>様式１!_4歳児①1</vt:lpstr>
      <vt:lpstr>様式１!_4歳児①10</vt:lpstr>
      <vt:lpstr>様式１!_4歳児①11</vt:lpstr>
      <vt:lpstr>様式１!_4歳児①12</vt:lpstr>
      <vt:lpstr>様式１!_4歳児①2</vt:lpstr>
      <vt:lpstr>様式１!_4歳児①3</vt:lpstr>
      <vt:lpstr>様式１!_4歳児①4</vt:lpstr>
      <vt:lpstr>様式１!_4歳児①5</vt:lpstr>
      <vt:lpstr>様式１!_4歳児①6</vt:lpstr>
      <vt:lpstr>様式１!_4歳児①7</vt:lpstr>
      <vt:lpstr>様式１!_4歳児①8</vt:lpstr>
      <vt:lpstr>様式１!_4歳児①9</vt:lpstr>
      <vt:lpstr>様式１!_4歳児②1</vt:lpstr>
      <vt:lpstr>様式１!_4歳児②10</vt:lpstr>
      <vt:lpstr>様式１!_4歳児②11</vt:lpstr>
      <vt:lpstr>様式１!_4歳児②12</vt:lpstr>
      <vt:lpstr>様式１!_4歳児②2</vt:lpstr>
      <vt:lpstr>様式１!_4歳児②3</vt:lpstr>
      <vt:lpstr>様式１!_4歳児②4</vt:lpstr>
      <vt:lpstr>様式１!_4歳児②5</vt:lpstr>
      <vt:lpstr>様式１!_4歳児②6</vt:lpstr>
      <vt:lpstr>様式１!_4歳児②7</vt:lpstr>
      <vt:lpstr>様式１!_4歳児②8</vt:lpstr>
      <vt:lpstr>様式１!_4歳児②9</vt:lpstr>
      <vt:lpstr>様式１!_5歳児①1</vt:lpstr>
      <vt:lpstr>様式１!_5歳児①10</vt:lpstr>
      <vt:lpstr>様式１!_5歳児①11</vt:lpstr>
      <vt:lpstr>様式１!_5歳児①12</vt:lpstr>
      <vt:lpstr>様式１!_5歳児①2</vt:lpstr>
      <vt:lpstr>様式１!_5歳児①3</vt:lpstr>
      <vt:lpstr>様式１!_5歳児①4</vt:lpstr>
      <vt:lpstr>様式１!_5歳児①5</vt:lpstr>
      <vt:lpstr>様式１!_5歳児①6</vt:lpstr>
      <vt:lpstr>様式１!_5歳児①7</vt:lpstr>
      <vt:lpstr>様式１!_5歳児①8</vt:lpstr>
      <vt:lpstr>様式１!_5歳児①9</vt:lpstr>
      <vt:lpstr>様式１!_5歳児②1</vt:lpstr>
      <vt:lpstr>様式１!_5歳児②10</vt:lpstr>
      <vt:lpstr>様式１!_5歳児②11</vt:lpstr>
      <vt:lpstr>様式１!_5歳児②12</vt:lpstr>
      <vt:lpstr>様式１!_5歳児②2</vt:lpstr>
      <vt:lpstr>様式１!_5歳児②3</vt:lpstr>
      <vt:lpstr>様式１!_5歳児②4</vt:lpstr>
      <vt:lpstr>様式１!_5歳児②5</vt:lpstr>
      <vt:lpstr>様式１!_5歳児②6</vt:lpstr>
      <vt:lpstr>様式１!_5歳児②7</vt:lpstr>
      <vt:lpstr>様式１!_5歳児②8</vt:lpstr>
      <vt:lpstr>様式１!_5歳児②9</vt:lpstr>
      <vt:lpstr>'(R6)年齢別配置基準'!Print_Area</vt:lpstr>
      <vt:lpstr>【京都市集計用】!Print_Area</vt:lpstr>
      <vt:lpstr>【補助金算定に係る確認表】!Print_Area</vt:lpstr>
      <vt:lpstr>Sheet2!Print_Area</vt:lpstr>
      <vt:lpstr>様式１!Print_Area</vt:lpstr>
      <vt:lpstr>'様式１－１（標準時間対応）'!Print_Area</vt:lpstr>
      <vt:lpstr>'様式２（専従の常勤）'!Print_Area</vt:lpstr>
      <vt:lpstr>'様式３（非専従の常勤＋非常勤）'!Print_Area</vt:lpstr>
      <vt:lpstr>様式１!Print_Titles</vt:lpstr>
      <vt:lpstr>様式１!満3歳児①1</vt:lpstr>
      <vt:lpstr>様式１!満3歳児①10</vt:lpstr>
      <vt:lpstr>様式１!満3歳児①11</vt:lpstr>
      <vt:lpstr>様式１!満3歳児①12</vt:lpstr>
      <vt:lpstr>様式１!満3歳児①2</vt:lpstr>
      <vt:lpstr>様式１!満3歳児①3</vt:lpstr>
      <vt:lpstr>満3歳児①4</vt:lpstr>
      <vt:lpstr>様式１!満3歳児①5</vt:lpstr>
      <vt:lpstr>様式１!満3歳児①6</vt:lpstr>
      <vt:lpstr>様式１!満3歳児①7</vt:lpstr>
      <vt:lpstr>様式１!満3歳児①8</vt:lpstr>
      <vt:lpstr>様式１!満3歳児①9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河田 修</dc:creator>
  <cp:lastModifiedBy>Kyoto</cp:lastModifiedBy>
  <cp:lastPrinted>2024-02-13T04:08:23Z</cp:lastPrinted>
  <dcterms:created xsi:type="dcterms:W3CDTF">2004-04-07T04:46:17Z</dcterms:created>
  <dcterms:modified xsi:type="dcterms:W3CDTF">2024-08-01T00:27:12Z</dcterms:modified>
</cp:coreProperties>
</file>