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58_職員配置確認\R06\00_配置状況確認書【様式】\★HP掲載\"/>
    </mc:Choice>
  </mc:AlternateContent>
  <xr:revisionPtr revIDLastSave="0" documentId="13_ncr:1_{39B478F6-B334-4D2B-ABD5-10886F8552C4}" xr6:coauthVersionLast="47" xr6:coauthVersionMax="47" xr10:uidLastSave="{00000000-0000-0000-0000-000000000000}"/>
  <bookViews>
    <workbookView xWindow="-120" yWindow="-120" windowWidth="29040" windowHeight="15990" tabRatio="859" activeTab="2" xr2:uid="{00000000-000D-0000-FFFF-FFFF00000000}"/>
  </bookViews>
  <sheets>
    <sheet name="【補助金算定に係る確認表】" sheetId="73" r:id="rId1"/>
    <sheet name="【京都市集計用】" sheetId="71" r:id="rId2"/>
    <sheet name="様式１" sheetId="64" r:id="rId3"/>
    <sheet name="様式１－１（標準時間対応）" sheetId="72" r:id="rId4"/>
    <sheet name="様式２（専従の常勤）" sheetId="69" r:id="rId5"/>
    <sheet name="様式３（非専従の常勤＋非常勤）" sheetId="68" r:id="rId6"/>
    <sheet name="Sheet2" sheetId="67" state="hidden" r:id="rId7"/>
  </sheets>
  <definedNames>
    <definedName name="_xlnm.Print_Area" localSheetId="1">【京都市集計用】!$A$1:$BF$2</definedName>
    <definedName name="_xlnm.Print_Area" localSheetId="0">【補助金算定に係る確認表】!$B$1:$AF$24</definedName>
    <definedName name="_xlnm.Print_Area" localSheetId="6">Sheet2!$A$1:$AM$35</definedName>
    <definedName name="_xlnm.Print_Area" localSheetId="2">様式１!$A$1:$AI$30</definedName>
    <definedName name="_xlnm.Print_Area" localSheetId="3">'様式１－１（標準時間対応）'!$A$1:$AZ$30</definedName>
    <definedName name="_xlnm.Print_Area" localSheetId="4">'様式２（専従の常勤）'!$A$1:$R$74</definedName>
    <definedName name="_xlnm.Print_Area" localSheetId="5">'様式３（非専従の常勤＋非常勤）'!$A$1:$AK$46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 i="72" l="1"/>
  <c r="U8" i="72"/>
  <c r="V8" i="72"/>
  <c r="W8" i="72"/>
  <c r="X8" i="72"/>
  <c r="Y8" i="72"/>
  <c r="T10" i="72"/>
  <c r="U10" i="72"/>
  <c r="V10" i="72"/>
  <c r="W10" i="72"/>
  <c r="X10" i="72"/>
  <c r="Y10" i="72"/>
  <c r="T12" i="72"/>
  <c r="U12" i="72"/>
  <c r="V12" i="72"/>
  <c r="W12" i="72"/>
  <c r="X12" i="72"/>
  <c r="Y12" i="72"/>
  <c r="T14" i="72"/>
  <c r="U14" i="72"/>
  <c r="V14" i="72"/>
  <c r="W14" i="72"/>
  <c r="X14" i="72"/>
  <c r="Y14" i="72"/>
  <c r="T16" i="72"/>
  <c r="U16" i="72"/>
  <c r="V16" i="72"/>
  <c r="W16" i="72"/>
  <c r="X16" i="72"/>
  <c r="Y16" i="72"/>
  <c r="T18" i="72"/>
  <c r="U18" i="72"/>
  <c r="V18" i="72"/>
  <c r="W18" i="72"/>
  <c r="X18" i="72"/>
  <c r="Y18" i="72"/>
  <c r="T20" i="72"/>
  <c r="U20" i="72"/>
  <c r="V20" i="72"/>
  <c r="W20" i="72"/>
  <c r="X20" i="72"/>
  <c r="Y20" i="72"/>
  <c r="T22" i="72"/>
  <c r="U22" i="72"/>
  <c r="V22" i="72"/>
  <c r="W22" i="72"/>
  <c r="X22" i="72"/>
  <c r="Y22" i="72"/>
  <c r="T24" i="72"/>
  <c r="U24" i="72"/>
  <c r="V24" i="72"/>
  <c r="W24" i="72"/>
  <c r="X24" i="72"/>
  <c r="Y24" i="72"/>
  <c r="T26" i="72"/>
  <c r="U26" i="72"/>
  <c r="V26" i="72"/>
  <c r="W26" i="72"/>
  <c r="X26" i="72"/>
  <c r="Y26" i="72"/>
  <c r="T28" i="72"/>
  <c r="U28" i="72"/>
  <c r="V28" i="72"/>
  <c r="W28" i="72"/>
  <c r="X28" i="72"/>
  <c r="Y28" i="72"/>
  <c r="R70" i="69" l="1"/>
  <c r="I70" i="69"/>
  <c r="J70" i="69"/>
  <c r="K70" i="69"/>
  <c r="L70" i="69"/>
  <c r="M70" i="69"/>
  <c r="N70" i="69"/>
  <c r="O70" i="69"/>
  <c r="P70" i="69"/>
  <c r="Q70" i="69"/>
  <c r="H70" i="69"/>
  <c r="G70" i="69"/>
  <c r="R58" i="69"/>
  <c r="I58" i="69"/>
  <c r="J58" i="69"/>
  <c r="K58" i="69"/>
  <c r="L58" i="69"/>
  <c r="M58" i="69"/>
  <c r="N58" i="69"/>
  <c r="O58" i="69"/>
  <c r="P58" i="69"/>
  <c r="Q58" i="69"/>
  <c r="H58" i="69"/>
  <c r="G58" i="69"/>
  <c r="L9" i="64"/>
  <c r="V29" i="68" l="1"/>
  <c r="T9" i="68"/>
  <c r="BF2" i="71" l="1"/>
  <c r="BE2" i="71"/>
  <c r="BD2" i="71"/>
  <c r="BC2" i="71"/>
  <c r="BB2" i="71"/>
  <c r="BA2" i="71"/>
  <c r="AZ2" i="71"/>
  <c r="AY2" i="71"/>
  <c r="AX2" i="71"/>
  <c r="AW2" i="71"/>
  <c r="AV2" i="71"/>
  <c r="AU2" i="71"/>
  <c r="T66" i="69" l="1"/>
  <c r="N71" i="69" l="1"/>
  <c r="Q71" i="69"/>
  <c r="I71" i="69"/>
  <c r="H71" i="69"/>
  <c r="M71" i="69"/>
  <c r="P71" i="69"/>
  <c r="G71" i="69"/>
  <c r="L71" i="69"/>
  <c r="R71" i="69"/>
  <c r="K71" i="69"/>
  <c r="O71" i="69"/>
  <c r="J71" i="69"/>
  <c r="AH2" i="71"/>
  <c r="AG2" i="71"/>
  <c r="AF2" i="71"/>
  <c r="AE2" i="71"/>
  <c r="AD2" i="71"/>
  <c r="AC2" i="71"/>
  <c r="AB2" i="71"/>
  <c r="AA2" i="71"/>
  <c r="Z2" i="71"/>
  <c r="Y2" i="71"/>
  <c r="X2" i="71"/>
  <c r="W2" i="71"/>
  <c r="N9" i="73"/>
  <c r="P52" i="68" l="1"/>
  <c r="AW9" i="73" l="1"/>
  <c r="AC5" i="73" l="1"/>
  <c r="AC4" i="73"/>
  <c r="A10" i="73" l="1"/>
  <c r="A18" i="73"/>
  <c r="A15" i="73"/>
  <c r="A11" i="73"/>
  <c r="A19" i="73"/>
  <c r="A21" i="73"/>
  <c r="A9" i="73"/>
  <c r="A12" i="73"/>
  <c r="A20" i="73"/>
  <c r="A14" i="73"/>
  <c r="A16" i="73"/>
  <c r="A17" i="73"/>
  <c r="A13" i="73"/>
  <c r="Q21" i="64" l="1"/>
  <c r="S21" i="64" l="1"/>
  <c r="N21" i="73" l="1"/>
  <c r="T31" i="72" l="1"/>
  <c r="T32" i="72" s="1"/>
  <c r="L31" i="72"/>
  <c r="L32" i="72" s="1"/>
  <c r="D31" i="72"/>
  <c r="D32" i="72" s="1"/>
  <c r="AW31" i="72"/>
  <c r="AW32" i="72" s="1"/>
  <c r="AV31" i="72"/>
  <c r="AV32" i="72" s="1"/>
  <c r="AU31" i="72"/>
  <c r="AU32" i="72" s="1"/>
  <c r="AT31" i="72"/>
  <c r="AT32" i="72" s="1"/>
  <c r="AS31" i="72"/>
  <c r="AS32" i="72" s="1"/>
  <c r="AR31" i="72"/>
  <c r="AR32" i="72" s="1"/>
  <c r="AO31" i="72"/>
  <c r="AO32" i="72" s="1"/>
  <c r="AN31" i="72"/>
  <c r="AN32" i="72" s="1"/>
  <c r="AM31" i="72"/>
  <c r="AM32" i="72" s="1"/>
  <c r="AL31" i="72"/>
  <c r="AL32" i="72" s="1"/>
  <c r="AK31" i="72"/>
  <c r="AK32" i="72" s="1"/>
  <c r="AJ31" i="72"/>
  <c r="AG31" i="72"/>
  <c r="AG32" i="72" s="1"/>
  <c r="AF31" i="72"/>
  <c r="AF32" i="72" s="1"/>
  <c r="AE31" i="72"/>
  <c r="AE32" i="72" s="1"/>
  <c r="AD31" i="72"/>
  <c r="AD32" i="72" s="1"/>
  <c r="AC31" i="72"/>
  <c r="AC32" i="72" s="1"/>
  <c r="AB31" i="72"/>
  <c r="Y31" i="72"/>
  <c r="Y32" i="72" s="1"/>
  <c r="X31" i="72"/>
  <c r="X32" i="72" s="1"/>
  <c r="W31" i="72"/>
  <c r="W32" i="72" s="1"/>
  <c r="V31" i="72"/>
  <c r="V32" i="72" s="1"/>
  <c r="U31" i="72"/>
  <c r="U32" i="72" s="1"/>
  <c r="Q31" i="72"/>
  <c r="Q32" i="72" s="1"/>
  <c r="P31" i="72"/>
  <c r="P32" i="72" s="1"/>
  <c r="O31" i="72"/>
  <c r="O32" i="72" s="1"/>
  <c r="N31" i="72"/>
  <c r="N32" i="72" s="1"/>
  <c r="M31" i="72"/>
  <c r="M32" i="72" s="1"/>
  <c r="I31" i="72"/>
  <c r="I32" i="72" s="1"/>
  <c r="H31" i="72"/>
  <c r="H32" i="72" s="1"/>
  <c r="G31" i="72"/>
  <c r="G32" i="72" s="1"/>
  <c r="F31" i="72"/>
  <c r="F32" i="72" s="1"/>
  <c r="E31" i="72"/>
  <c r="E32" i="72" s="1"/>
  <c r="Z21" i="64"/>
  <c r="P21" i="64"/>
  <c r="AX31" i="72" l="1"/>
  <c r="BC21" i="73" s="1"/>
  <c r="AH31" i="72"/>
  <c r="BA21" i="73" s="1"/>
  <c r="R31" i="72"/>
  <c r="AP31" i="72"/>
  <c r="BB21" i="73" s="1"/>
  <c r="J31" i="72"/>
  <c r="AJ32" i="72"/>
  <c r="AB32" i="72"/>
  <c r="Z31" i="72"/>
  <c r="AX32" i="72" l="1"/>
  <c r="AY31" i="72" s="1"/>
  <c r="AP32" i="72"/>
  <c r="AQ31" i="72" s="1"/>
  <c r="J32" i="72"/>
  <c r="K31" i="72" s="1"/>
  <c r="AX21" i="73"/>
  <c r="AH32" i="72"/>
  <c r="AI31" i="72" s="1"/>
  <c r="Z32" i="72"/>
  <c r="AA31" i="72" s="1"/>
  <c r="AZ21" i="73"/>
  <c r="AY21" i="73"/>
  <c r="R32" i="72"/>
  <c r="S31" i="72" s="1"/>
  <c r="K20" i="64"/>
  <c r="I21" i="64"/>
  <c r="H21" i="64"/>
  <c r="G21" i="64"/>
  <c r="F21" i="64"/>
  <c r="D21" i="64"/>
  <c r="C21" i="64"/>
  <c r="B10" i="64"/>
  <c r="AW10" i="73" l="1"/>
  <c r="L10" i="64"/>
  <c r="BF21" i="73"/>
  <c r="BI21" i="73"/>
  <c r="BD21" i="73"/>
  <c r="BE21" i="73"/>
  <c r="BG21" i="73"/>
  <c r="BH21" i="73"/>
  <c r="BA31" i="72"/>
  <c r="U21" i="64" s="1"/>
  <c r="K21" i="64"/>
  <c r="B11" i="64"/>
  <c r="AW11" i="73" l="1"/>
  <c r="L11" i="64"/>
  <c r="T21" i="73"/>
  <c r="B12" i="64"/>
  <c r="L12" i="64" s="1"/>
  <c r="P14" i="68"/>
  <c r="AN14" i="72"/>
  <c r="AW12" i="73" l="1"/>
  <c r="B13" i="64"/>
  <c r="W12" i="64"/>
  <c r="W12" i="73" s="1"/>
  <c r="N8" i="68"/>
  <c r="N33" i="68"/>
  <c r="AL18" i="72"/>
  <c r="I8" i="72"/>
  <c r="AW30" i="72"/>
  <c r="AV30" i="72"/>
  <c r="AU30" i="72"/>
  <c r="AT30" i="72"/>
  <c r="AS30" i="72"/>
  <c r="AR30" i="72"/>
  <c r="AO30" i="72"/>
  <c r="AN30" i="72"/>
  <c r="AM30" i="72"/>
  <c r="AL30" i="72"/>
  <c r="AK30" i="72"/>
  <c r="AJ30" i="72"/>
  <c r="AG30" i="72"/>
  <c r="AF30" i="72"/>
  <c r="AE30" i="72"/>
  <c r="AD30" i="72"/>
  <c r="AC30" i="72"/>
  <c r="AH30" i="72" s="1"/>
  <c r="AI29" i="72" s="1"/>
  <c r="AB30" i="72"/>
  <c r="Y30" i="72"/>
  <c r="X30" i="72"/>
  <c r="W30" i="72"/>
  <c r="V30" i="72"/>
  <c r="U30" i="72"/>
  <c r="T30" i="72"/>
  <c r="Q30" i="72"/>
  <c r="P30" i="72"/>
  <c r="O30" i="72"/>
  <c r="N30" i="72"/>
  <c r="M30" i="72"/>
  <c r="L30" i="72"/>
  <c r="I30" i="72"/>
  <c r="H30" i="72"/>
  <c r="G30" i="72"/>
  <c r="F30" i="72"/>
  <c r="E30" i="72"/>
  <c r="D30" i="72"/>
  <c r="AX29" i="72"/>
  <c r="AP29" i="72"/>
  <c r="AH29" i="72"/>
  <c r="Z29" i="72"/>
  <c r="R29" i="72"/>
  <c r="J29" i="72"/>
  <c r="AW28" i="72"/>
  <c r="AV28" i="72"/>
  <c r="AU28" i="72"/>
  <c r="AT28" i="72"/>
  <c r="AS28" i="72"/>
  <c r="AR28" i="72"/>
  <c r="AO28" i="72"/>
  <c r="AN28" i="72"/>
  <c r="AM28" i="72"/>
  <c r="AL28" i="72"/>
  <c r="AK28" i="72"/>
  <c r="AJ28" i="72"/>
  <c r="AG28" i="72"/>
  <c r="AF28" i="72"/>
  <c r="AE28" i="72"/>
  <c r="AD28" i="72"/>
  <c r="AC28" i="72"/>
  <c r="AB28" i="72"/>
  <c r="Q28" i="72"/>
  <c r="P28" i="72"/>
  <c r="O28" i="72"/>
  <c r="N28" i="72"/>
  <c r="M28" i="72"/>
  <c r="L28" i="72"/>
  <c r="I28" i="72"/>
  <c r="H28" i="72"/>
  <c r="G28" i="72"/>
  <c r="F28" i="72"/>
  <c r="E28" i="72"/>
  <c r="D28" i="72"/>
  <c r="AX27" i="72"/>
  <c r="AP27" i="72"/>
  <c r="AH27" i="72"/>
  <c r="Z27" i="72"/>
  <c r="R27" i="72"/>
  <c r="J27" i="72"/>
  <c r="AW26" i="72"/>
  <c r="AV26" i="72"/>
  <c r="AU26" i="72"/>
  <c r="AT26" i="72"/>
  <c r="AS26" i="72"/>
  <c r="AR26" i="72"/>
  <c r="AO26" i="72"/>
  <c r="AN26" i="72"/>
  <c r="AM26" i="72"/>
  <c r="AL26" i="72"/>
  <c r="AK26" i="72"/>
  <c r="AJ26" i="72"/>
  <c r="AG26" i="72"/>
  <c r="AF26" i="72"/>
  <c r="AE26" i="72"/>
  <c r="AD26" i="72"/>
  <c r="AC26" i="72"/>
  <c r="AB26" i="72"/>
  <c r="Q26" i="72"/>
  <c r="P26" i="72"/>
  <c r="O26" i="72"/>
  <c r="N26" i="72"/>
  <c r="M26" i="72"/>
  <c r="L26" i="72"/>
  <c r="I26" i="72"/>
  <c r="H26" i="72"/>
  <c r="G26" i="72"/>
  <c r="F26" i="72"/>
  <c r="E26" i="72"/>
  <c r="D26" i="72"/>
  <c r="AX25" i="72"/>
  <c r="AP25" i="72"/>
  <c r="AH25" i="72"/>
  <c r="Z25" i="72"/>
  <c r="R25" i="72"/>
  <c r="J25" i="72"/>
  <c r="AW24" i="72"/>
  <c r="AV24" i="72"/>
  <c r="AU24" i="72"/>
  <c r="AT24" i="72"/>
  <c r="AS24" i="72"/>
  <c r="AR24" i="72"/>
  <c r="AO24" i="72"/>
  <c r="AN24" i="72"/>
  <c r="AM24" i="72"/>
  <c r="AL24" i="72"/>
  <c r="AK24" i="72"/>
  <c r="AJ24" i="72"/>
  <c r="AG24" i="72"/>
  <c r="AF24" i="72"/>
  <c r="AE24" i="72"/>
  <c r="AD24" i="72"/>
  <c r="AC24" i="72"/>
  <c r="AB24" i="72"/>
  <c r="Q24" i="72"/>
  <c r="P24" i="72"/>
  <c r="O24" i="72"/>
  <c r="N24" i="72"/>
  <c r="M24" i="72"/>
  <c r="L24" i="72"/>
  <c r="I24" i="72"/>
  <c r="H24" i="72"/>
  <c r="G24" i="72"/>
  <c r="F24" i="72"/>
  <c r="E24" i="72"/>
  <c r="D24" i="72"/>
  <c r="AX23" i="72"/>
  <c r="AP23" i="72"/>
  <c r="AH23" i="72"/>
  <c r="AH24" i="72" s="1"/>
  <c r="AI23" i="72" s="1"/>
  <c r="Z23" i="72"/>
  <c r="R23" i="72"/>
  <c r="J23" i="72"/>
  <c r="AW22" i="72"/>
  <c r="AV22" i="72"/>
  <c r="AU22" i="72"/>
  <c r="AT22" i="72"/>
  <c r="AS22" i="72"/>
  <c r="AR22" i="72"/>
  <c r="AO22" i="72"/>
  <c r="AN22" i="72"/>
  <c r="AM22" i="72"/>
  <c r="AL22" i="72"/>
  <c r="AK22" i="72"/>
  <c r="AJ22" i="72"/>
  <c r="AG22" i="72"/>
  <c r="AF22" i="72"/>
  <c r="AE22" i="72"/>
  <c r="AD22" i="72"/>
  <c r="AC22" i="72"/>
  <c r="AB22" i="72"/>
  <c r="Q22" i="72"/>
  <c r="P22" i="72"/>
  <c r="O22" i="72"/>
  <c r="N22" i="72"/>
  <c r="M22" i="72"/>
  <c r="L22" i="72"/>
  <c r="I22" i="72"/>
  <c r="H22" i="72"/>
  <c r="G22" i="72"/>
  <c r="F22" i="72"/>
  <c r="E22" i="72"/>
  <c r="D22" i="72"/>
  <c r="AX21" i="72"/>
  <c r="AP21" i="72"/>
  <c r="AH21" i="72"/>
  <c r="Z21" i="72"/>
  <c r="R21" i="72"/>
  <c r="J21" i="72"/>
  <c r="AW20" i="72"/>
  <c r="AV20" i="72"/>
  <c r="AU20" i="72"/>
  <c r="AT20" i="72"/>
  <c r="AS20" i="72"/>
  <c r="AR20" i="72"/>
  <c r="AO20" i="72"/>
  <c r="AN20" i="72"/>
  <c r="AM20" i="72"/>
  <c r="AL20" i="72"/>
  <c r="AK20" i="72"/>
  <c r="AJ20" i="72"/>
  <c r="AG20" i="72"/>
  <c r="AF20" i="72"/>
  <c r="AE20" i="72"/>
  <c r="AD20" i="72"/>
  <c r="AC20" i="72"/>
  <c r="AB20" i="72"/>
  <c r="Q20" i="72"/>
  <c r="P20" i="72"/>
  <c r="O20" i="72"/>
  <c r="N20" i="72"/>
  <c r="M20" i="72"/>
  <c r="L20" i="72"/>
  <c r="I20" i="72"/>
  <c r="H20" i="72"/>
  <c r="G20" i="72"/>
  <c r="F20" i="72"/>
  <c r="E20" i="72"/>
  <c r="D20" i="72"/>
  <c r="AX19" i="72"/>
  <c r="AP19" i="72"/>
  <c r="AH19" i="72"/>
  <c r="Z19" i="72"/>
  <c r="R19" i="72"/>
  <c r="J19" i="72"/>
  <c r="AW18" i="72"/>
  <c r="AV18" i="72"/>
  <c r="AU18" i="72"/>
  <c r="AT18" i="72"/>
  <c r="AS18" i="72"/>
  <c r="AR18" i="72"/>
  <c r="AO18" i="72"/>
  <c r="AN18" i="72"/>
  <c r="AM18" i="72"/>
  <c r="AK18" i="72"/>
  <c r="AJ18" i="72"/>
  <c r="AG18" i="72"/>
  <c r="AF18" i="72"/>
  <c r="AE18" i="72"/>
  <c r="AD18" i="72"/>
  <c r="AC18" i="72"/>
  <c r="AB18" i="72"/>
  <c r="Q18" i="72"/>
  <c r="P18" i="72"/>
  <c r="O18" i="72"/>
  <c r="N18" i="72"/>
  <c r="M18" i="72"/>
  <c r="L18" i="72"/>
  <c r="I18" i="72"/>
  <c r="H18" i="72"/>
  <c r="G18" i="72"/>
  <c r="F18" i="72"/>
  <c r="E18" i="72"/>
  <c r="D18" i="72"/>
  <c r="AX17" i="72"/>
  <c r="AP17" i="72"/>
  <c r="AH17" i="72"/>
  <c r="AH18" i="72" s="1"/>
  <c r="AI17" i="72" s="1"/>
  <c r="Z17" i="72"/>
  <c r="R17" i="72"/>
  <c r="J17" i="72"/>
  <c r="AW16" i="72"/>
  <c r="AV16" i="72"/>
  <c r="AU16" i="72"/>
  <c r="AT16" i="72"/>
  <c r="AS16" i="72"/>
  <c r="AR16" i="72"/>
  <c r="AO16" i="72"/>
  <c r="AN16" i="72"/>
  <c r="AM16" i="72"/>
  <c r="AL16" i="72"/>
  <c r="AK16" i="72"/>
  <c r="AJ16" i="72"/>
  <c r="AG16" i="72"/>
  <c r="AF16" i="72"/>
  <c r="AE16" i="72"/>
  <c r="AD16" i="72"/>
  <c r="AC16" i="72"/>
  <c r="AB16" i="72"/>
  <c r="Q16" i="72"/>
  <c r="P16" i="72"/>
  <c r="O16" i="72"/>
  <c r="N16" i="72"/>
  <c r="M16" i="72"/>
  <c r="L16" i="72"/>
  <c r="I16" i="72"/>
  <c r="H16" i="72"/>
  <c r="G16" i="72"/>
  <c r="F16" i="72"/>
  <c r="E16" i="72"/>
  <c r="D16" i="72"/>
  <c r="AX15" i="72"/>
  <c r="AP15" i="72"/>
  <c r="AH15" i="72"/>
  <c r="Z15" i="72"/>
  <c r="R15" i="72"/>
  <c r="J15" i="72"/>
  <c r="AW14" i="72"/>
  <c r="AV14" i="72"/>
  <c r="AU14" i="72"/>
  <c r="AT14" i="72"/>
  <c r="AS14" i="72"/>
  <c r="AR14" i="72"/>
  <c r="AO14" i="72"/>
  <c r="AM14" i="72"/>
  <c r="AL14" i="72"/>
  <c r="AK14" i="72"/>
  <c r="AJ14" i="72"/>
  <c r="AG14" i="72"/>
  <c r="AF14" i="72"/>
  <c r="AE14" i="72"/>
  <c r="AD14" i="72"/>
  <c r="AC14" i="72"/>
  <c r="AB14" i="72"/>
  <c r="Q14" i="72"/>
  <c r="P14" i="72"/>
  <c r="O14" i="72"/>
  <c r="N14" i="72"/>
  <c r="M14" i="72"/>
  <c r="L14" i="72"/>
  <c r="I14" i="72"/>
  <c r="H14" i="72"/>
  <c r="G14" i="72"/>
  <c r="F14" i="72"/>
  <c r="E14" i="72"/>
  <c r="D14" i="72"/>
  <c r="AX13" i="72"/>
  <c r="AP13" i="72"/>
  <c r="AH13" i="72"/>
  <c r="Z13" i="72"/>
  <c r="R13" i="72"/>
  <c r="J13" i="72"/>
  <c r="AW12" i="72"/>
  <c r="AV12" i="72"/>
  <c r="AU12" i="72"/>
  <c r="AT12" i="72"/>
  <c r="AS12" i="72"/>
  <c r="AR12" i="72"/>
  <c r="AO12" i="72"/>
  <c r="AN12" i="72"/>
  <c r="AM12" i="72"/>
  <c r="AL12" i="72"/>
  <c r="AK12" i="72"/>
  <c r="AJ12" i="72"/>
  <c r="AG12" i="72"/>
  <c r="AF12" i="72"/>
  <c r="AE12" i="72"/>
  <c r="AD12" i="72"/>
  <c r="AC12" i="72"/>
  <c r="AB12" i="72"/>
  <c r="Q12" i="72"/>
  <c r="P12" i="72"/>
  <c r="O12" i="72"/>
  <c r="N12" i="72"/>
  <c r="M12" i="72"/>
  <c r="L12" i="72"/>
  <c r="I12" i="72"/>
  <c r="H12" i="72"/>
  <c r="G12" i="72"/>
  <c r="F12" i="72"/>
  <c r="E12" i="72"/>
  <c r="D12" i="72"/>
  <c r="AX11" i="72"/>
  <c r="AP11" i="72"/>
  <c r="AH11" i="72"/>
  <c r="Z11" i="72"/>
  <c r="R11" i="72"/>
  <c r="J11" i="72"/>
  <c r="AW10" i="72"/>
  <c r="AV10" i="72"/>
  <c r="AU10" i="72"/>
  <c r="AT10" i="72"/>
  <c r="AS10" i="72"/>
  <c r="AR10" i="72"/>
  <c r="AO10" i="72"/>
  <c r="AN10" i="72"/>
  <c r="AM10" i="72"/>
  <c r="AL10" i="72"/>
  <c r="AK10" i="72"/>
  <c r="AJ10" i="72"/>
  <c r="AG10" i="72"/>
  <c r="AF10" i="72"/>
  <c r="AE10" i="72"/>
  <c r="AD10" i="72"/>
  <c r="AC10" i="72"/>
  <c r="AB10" i="72"/>
  <c r="Q10" i="72"/>
  <c r="P10" i="72"/>
  <c r="O10" i="72"/>
  <c r="N10" i="72"/>
  <c r="M10" i="72"/>
  <c r="L10" i="72"/>
  <c r="I10" i="72"/>
  <c r="H10" i="72"/>
  <c r="G10" i="72"/>
  <c r="F10" i="72"/>
  <c r="E10" i="72"/>
  <c r="D10" i="72"/>
  <c r="AX9" i="72"/>
  <c r="AP9" i="72"/>
  <c r="AH9" i="72"/>
  <c r="AH10" i="72" s="1"/>
  <c r="AI9" i="72" s="1"/>
  <c r="Z9" i="72"/>
  <c r="R9" i="72"/>
  <c r="J9" i="72"/>
  <c r="AW8" i="72"/>
  <c r="AV8" i="72"/>
  <c r="AU8" i="72"/>
  <c r="AT8" i="72"/>
  <c r="AS8" i="72"/>
  <c r="AR8" i="72"/>
  <c r="AO8" i="72"/>
  <c r="AN8" i="72"/>
  <c r="AM8" i="72"/>
  <c r="AL8" i="72"/>
  <c r="AK8" i="72"/>
  <c r="AJ8" i="72"/>
  <c r="AG8" i="72"/>
  <c r="AH8" i="72" s="1"/>
  <c r="AI7" i="72" s="1"/>
  <c r="AF8" i="72"/>
  <c r="AE8" i="72"/>
  <c r="AD8" i="72"/>
  <c r="AC8" i="72"/>
  <c r="AB8" i="72"/>
  <c r="Q8" i="72"/>
  <c r="P8" i="72"/>
  <c r="O8" i="72"/>
  <c r="N8" i="72"/>
  <c r="M8" i="72"/>
  <c r="L8" i="72"/>
  <c r="H8" i="72"/>
  <c r="G8" i="72"/>
  <c r="F8" i="72"/>
  <c r="E8" i="72"/>
  <c r="D8" i="72"/>
  <c r="AX7" i="72"/>
  <c r="AP7" i="72"/>
  <c r="AH7" i="72"/>
  <c r="Z7" i="72"/>
  <c r="R7" i="72"/>
  <c r="J7" i="72"/>
  <c r="N18" i="73"/>
  <c r="N19" i="73"/>
  <c r="N20" i="73"/>
  <c r="N15" i="73"/>
  <c r="N16" i="73"/>
  <c r="N17" i="73"/>
  <c r="N14" i="73"/>
  <c r="N13" i="73"/>
  <c r="N12" i="73"/>
  <c r="N11" i="73"/>
  <c r="N10" i="73"/>
  <c r="T9" i="64"/>
  <c r="Q9" i="73" s="1"/>
  <c r="AW4" i="72"/>
  <c r="AV4" i="72"/>
  <c r="AU4" i="72"/>
  <c r="AT4" i="72"/>
  <c r="AS4" i="72"/>
  <c r="AR4" i="72"/>
  <c r="AO4" i="72"/>
  <c r="AN4" i="72"/>
  <c r="AM4" i="72"/>
  <c r="AL4" i="72"/>
  <c r="AK4" i="72"/>
  <c r="AJ4" i="72"/>
  <c r="AG4" i="72"/>
  <c r="AF4" i="72"/>
  <c r="AE4" i="72"/>
  <c r="AD4" i="72"/>
  <c r="AC4" i="72"/>
  <c r="AB4" i="72"/>
  <c r="Y4" i="72"/>
  <c r="X4" i="72"/>
  <c r="W4" i="72"/>
  <c r="V4" i="72"/>
  <c r="U4" i="72"/>
  <c r="T4" i="72"/>
  <c r="Q4" i="72"/>
  <c r="P4" i="72"/>
  <c r="O4" i="72"/>
  <c r="N4" i="72"/>
  <c r="M4" i="72"/>
  <c r="L4" i="72"/>
  <c r="I4" i="72"/>
  <c r="H4" i="72"/>
  <c r="G4" i="72"/>
  <c r="F4" i="72"/>
  <c r="E4" i="72"/>
  <c r="D4" i="72"/>
  <c r="A2" i="71"/>
  <c r="B2" i="71"/>
  <c r="C1" i="68"/>
  <c r="C1" i="69"/>
  <c r="N39" i="68"/>
  <c r="L38" i="68"/>
  <c r="L40" i="68" s="1"/>
  <c r="N35" i="68"/>
  <c r="O35" i="68"/>
  <c r="P35" i="68"/>
  <c r="Q35" i="68"/>
  <c r="R35" i="68"/>
  <c r="S35" i="68"/>
  <c r="T35" i="68"/>
  <c r="U35" i="68"/>
  <c r="V35" i="68"/>
  <c r="W35" i="68"/>
  <c r="X35" i="68"/>
  <c r="Y35" i="68"/>
  <c r="Z35" i="68"/>
  <c r="AA35" i="68"/>
  <c r="AB35" i="68"/>
  <c r="AC35" i="68"/>
  <c r="AD35" i="68"/>
  <c r="AE35" i="68"/>
  <c r="AF35" i="68"/>
  <c r="AG35" i="68"/>
  <c r="AH35" i="68"/>
  <c r="AI35" i="68"/>
  <c r="AJ35" i="68"/>
  <c r="AK35" i="68"/>
  <c r="N36" i="68"/>
  <c r="O36" i="68"/>
  <c r="P36" i="68"/>
  <c r="Q36" i="68"/>
  <c r="R36" i="68"/>
  <c r="S36" i="68"/>
  <c r="T36" i="68"/>
  <c r="U36" i="68"/>
  <c r="V36" i="68"/>
  <c r="W36" i="68"/>
  <c r="X36" i="68"/>
  <c r="Y36" i="68"/>
  <c r="Z36" i="68"/>
  <c r="AA36" i="68"/>
  <c r="AB36" i="68"/>
  <c r="AC36" i="68"/>
  <c r="AD36" i="68"/>
  <c r="AE36" i="68"/>
  <c r="AF36" i="68"/>
  <c r="AG36" i="68"/>
  <c r="AH36" i="68"/>
  <c r="AI36" i="68"/>
  <c r="AJ36" i="68"/>
  <c r="AK36" i="68"/>
  <c r="N27" i="68"/>
  <c r="O27" i="68"/>
  <c r="P27" i="68"/>
  <c r="Q27" i="68"/>
  <c r="R27" i="68"/>
  <c r="S27" i="68"/>
  <c r="T27" i="68"/>
  <c r="U27" i="68"/>
  <c r="V27" i="68"/>
  <c r="W27" i="68"/>
  <c r="X27" i="68"/>
  <c r="Y27" i="68"/>
  <c r="Z27" i="68"/>
  <c r="AA27" i="68"/>
  <c r="AB27" i="68"/>
  <c r="AC27" i="68"/>
  <c r="AD27" i="68"/>
  <c r="AE27" i="68"/>
  <c r="AF27" i="68"/>
  <c r="AG27" i="68"/>
  <c r="AH27" i="68"/>
  <c r="AI27" i="68"/>
  <c r="AJ27" i="68"/>
  <c r="AK27" i="68"/>
  <c r="N28" i="68"/>
  <c r="O28" i="68"/>
  <c r="P28" i="68"/>
  <c r="Q28" i="68"/>
  <c r="R28" i="68"/>
  <c r="S28" i="68"/>
  <c r="T28" i="68"/>
  <c r="U28" i="68"/>
  <c r="V28" i="68"/>
  <c r="W28" i="68"/>
  <c r="X28" i="68"/>
  <c r="Y28" i="68"/>
  <c r="Z28" i="68"/>
  <c r="AA28" i="68"/>
  <c r="AB28" i="68"/>
  <c r="AC28" i="68"/>
  <c r="AD28" i="68"/>
  <c r="AE28" i="68"/>
  <c r="AF28" i="68"/>
  <c r="AG28" i="68"/>
  <c r="AH28" i="68"/>
  <c r="AI28" i="68"/>
  <c r="AJ28" i="68"/>
  <c r="AK28" i="68"/>
  <c r="N29" i="68"/>
  <c r="O29" i="68"/>
  <c r="P29" i="68"/>
  <c r="Q29" i="68"/>
  <c r="R29" i="68"/>
  <c r="S29" i="68"/>
  <c r="T29" i="68"/>
  <c r="U29" i="68"/>
  <c r="W29" i="68"/>
  <c r="X29" i="68"/>
  <c r="Y29" i="68"/>
  <c r="Z29" i="68"/>
  <c r="AA29" i="68"/>
  <c r="AB29" i="68"/>
  <c r="AC29" i="68"/>
  <c r="AD29" i="68"/>
  <c r="AE29" i="68"/>
  <c r="AF29" i="68"/>
  <c r="AG29" i="68"/>
  <c r="AH29" i="68"/>
  <c r="AI29" i="68"/>
  <c r="AJ29" i="68"/>
  <c r="AK29" i="68"/>
  <c r="N30" i="68"/>
  <c r="O30" i="68"/>
  <c r="P30" i="68"/>
  <c r="Q30" i="68"/>
  <c r="R30" i="68"/>
  <c r="S30" i="68"/>
  <c r="T30" i="68"/>
  <c r="U30" i="68"/>
  <c r="V30" i="68"/>
  <c r="W30" i="68"/>
  <c r="X30" i="68"/>
  <c r="Y30" i="68"/>
  <c r="Z30" i="68"/>
  <c r="AA30" i="68"/>
  <c r="AB30" i="68"/>
  <c r="AC30" i="68"/>
  <c r="AD30" i="68"/>
  <c r="AE30" i="68"/>
  <c r="AF30" i="68"/>
  <c r="AG30" i="68"/>
  <c r="AH30" i="68"/>
  <c r="AI30" i="68"/>
  <c r="AJ30" i="68"/>
  <c r="AK30" i="68"/>
  <c r="N31" i="68"/>
  <c r="O31" i="68"/>
  <c r="P31" i="68"/>
  <c r="Q31" i="68"/>
  <c r="R31" i="68"/>
  <c r="S31" i="68"/>
  <c r="T31" i="68"/>
  <c r="U31" i="68"/>
  <c r="V31" i="68"/>
  <c r="W31" i="68"/>
  <c r="X31" i="68"/>
  <c r="Y31" i="68"/>
  <c r="Z31" i="68"/>
  <c r="AA31" i="68"/>
  <c r="AB31" i="68"/>
  <c r="AC31" i="68"/>
  <c r="AD31" i="68"/>
  <c r="AE31" i="68"/>
  <c r="AF31" i="68"/>
  <c r="AG31" i="68"/>
  <c r="AH31" i="68"/>
  <c r="AI31" i="68"/>
  <c r="AJ31" i="68"/>
  <c r="AK31" i="68"/>
  <c r="N32" i="68"/>
  <c r="O32" i="68"/>
  <c r="P32" i="68"/>
  <c r="Q32" i="68"/>
  <c r="R32" i="68"/>
  <c r="S32" i="68"/>
  <c r="T32" i="68"/>
  <c r="U32" i="68"/>
  <c r="V32" i="68"/>
  <c r="W32" i="68"/>
  <c r="X32" i="68"/>
  <c r="Y32" i="68"/>
  <c r="Z32" i="68"/>
  <c r="AA32" i="68"/>
  <c r="AB32" i="68"/>
  <c r="AC32" i="68"/>
  <c r="AD32" i="68"/>
  <c r="AE32" i="68"/>
  <c r="AF32" i="68"/>
  <c r="AG32" i="68"/>
  <c r="AH32" i="68"/>
  <c r="AI32" i="68"/>
  <c r="AJ32" i="68"/>
  <c r="AK32" i="68"/>
  <c r="O33" i="68"/>
  <c r="P33" i="68"/>
  <c r="Q33" i="68"/>
  <c r="R33" i="68"/>
  <c r="S33" i="68"/>
  <c r="T33" i="68"/>
  <c r="U33" i="68"/>
  <c r="V33" i="68"/>
  <c r="W33" i="68"/>
  <c r="X33" i="68"/>
  <c r="Y33" i="68"/>
  <c r="Z33" i="68"/>
  <c r="AA33" i="68"/>
  <c r="AB33" i="68"/>
  <c r="AC33" i="68"/>
  <c r="AD33" i="68"/>
  <c r="AE33" i="68"/>
  <c r="AF33" i="68"/>
  <c r="AG33" i="68"/>
  <c r="AH33" i="68"/>
  <c r="AI33" i="68"/>
  <c r="AJ33" i="68"/>
  <c r="AK33" i="68"/>
  <c r="N34" i="68"/>
  <c r="O34" i="68"/>
  <c r="P34" i="68"/>
  <c r="Q34" i="68"/>
  <c r="R34" i="68"/>
  <c r="S34" i="68"/>
  <c r="T34" i="68"/>
  <c r="U34" i="68"/>
  <c r="V34" i="68"/>
  <c r="W34" i="68"/>
  <c r="X34" i="68"/>
  <c r="Y34" i="68"/>
  <c r="Z34" i="68"/>
  <c r="AA34" i="68"/>
  <c r="AB34" i="68"/>
  <c r="AC34" i="68"/>
  <c r="AD34" i="68"/>
  <c r="AE34" i="68"/>
  <c r="AF34" i="68"/>
  <c r="AG34" i="68"/>
  <c r="AH34" i="68"/>
  <c r="AI34" i="68"/>
  <c r="AJ34" i="68"/>
  <c r="AK34" i="68"/>
  <c r="C2" i="69"/>
  <c r="AE13" i="64"/>
  <c r="G72" i="69"/>
  <c r="G73" i="69" s="1"/>
  <c r="AE20" i="64"/>
  <c r="G2" i="71" s="1"/>
  <c r="AE19" i="64"/>
  <c r="AE18" i="64"/>
  <c r="AE17" i="64"/>
  <c r="AE16" i="64"/>
  <c r="AE15" i="64"/>
  <c r="AE14" i="64"/>
  <c r="AE12" i="64"/>
  <c r="AE11" i="64"/>
  <c r="AE10" i="64"/>
  <c r="AE9" i="64"/>
  <c r="AB10" i="64"/>
  <c r="AB11" i="64"/>
  <c r="AB12" i="64"/>
  <c r="AB13" i="64"/>
  <c r="AB14" i="64"/>
  <c r="AB15" i="64"/>
  <c r="AB16" i="64"/>
  <c r="AB17" i="64"/>
  <c r="AB18" i="64"/>
  <c r="AB19" i="64"/>
  <c r="AB20" i="64"/>
  <c r="AB9" i="64"/>
  <c r="P8" i="68"/>
  <c r="C2" i="68"/>
  <c r="R10" i="68"/>
  <c r="N10" i="68"/>
  <c r="Q9" i="68"/>
  <c r="P9" i="68"/>
  <c r="O9" i="68"/>
  <c r="N9" i="68"/>
  <c r="AK37" i="68"/>
  <c r="AJ37" i="68"/>
  <c r="AI37" i="68"/>
  <c r="AH37" i="68"/>
  <c r="AG37" i="68"/>
  <c r="AF37" i="68"/>
  <c r="AE37" i="68"/>
  <c r="AD37" i="68"/>
  <c r="AC37" i="68"/>
  <c r="AB37" i="68"/>
  <c r="AA37" i="68"/>
  <c r="Z37" i="68"/>
  <c r="Y37" i="68"/>
  <c r="X37" i="68"/>
  <c r="W37" i="68"/>
  <c r="V37" i="68"/>
  <c r="U37" i="68"/>
  <c r="T37" i="68"/>
  <c r="S37" i="68"/>
  <c r="R37" i="68"/>
  <c r="Q37" i="68"/>
  <c r="P37" i="68"/>
  <c r="O37" i="68"/>
  <c r="N37" i="68"/>
  <c r="AK26" i="68"/>
  <c r="AJ26" i="68"/>
  <c r="AI26" i="68"/>
  <c r="AH26" i="68"/>
  <c r="AG26" i="68"/>
  <c r="AF26" i="68"/>
  <c r="AE26" i="68"/>
  <c r="AD26" i="68"/>
  <c r="AC26" i="68"/>
  <c r="AB26" i="68"/>
  <c r="AA26" i="68"/>
  <c r="Z26" i="68"/>
  <c r="Y26" i="68"/>
  <c r="X26" i="68"/>
  <c r="W26" i="68"/>
  <c r="V26" i="68"/>
  <c r="U26" i="68"/>
  <c r="T26" i="68"/>
  <c r="S26" i="68"/>
  <c r="R26" i="68"/>
  <c r="Q26" i="68"/>
  <c r="P26" i="68"/>
  <c r="O26" i="68"/>
  <c r="N26" i="68"/>
  <c r="AK25" i="68"/>
  <c r="AJ25" i="68"/>
  <c r="AI25" i="68"/>
  <c r="AH25" i="68"/>
  <c r="AG25" i="68"/>
  <c r="AF25" i="68"/>
  <c r="AE25" i="68"/>
  <c r="AD25" i="68"/>
  <c r="AC25" i="68"/>
  <c r="AB25" i="68"/>
  <c r="AA25" i="68"/>
  <c r="Z25" i="68"/>
  <c r="Y25" i="68"/>
  <c r="X25" i="68"/>
  <c r="W25" i="68"/>
  <c r="V25" i="68"/>
  <c r="U25" i="68"/>
  <c r="T25" i="68"/>
  <c r="S25" i="68"/>
  <c r="R25" i="68"/>
  <c r="Q25" i="68"/>
  <c r="P25" i="68"/>
  <c r="O25" i="68"/>
  <c r="N25" i="68"/>
  <c r="AK24" i="68"/>
  <c r="AJ24" i="68"/>
  <c r="AI24" i="68"/>
  <c r="AH24" i="68"/>
  <c r="AG24" i="68"/>
  <c r="AF24" i="68"/>
  <c r="AE24" i="68"/>
  <c r="AD24" i="68"/>
  <c r="AC24" i="68"/>
  <c r="AB24" i="68"/>
  <c r="AA24" i="68"/>
  <c r="Z24" i="68"/>
  <c r="Y24" i="68"/>
  <c r="X24" i="68"/>
  <c r="W24" i="68"/>
  <c r="V24" i="68"/>
  <c r="U24" i="68"/>
  <c r="T24" i="68"/>
  <c r="S24" i="68"/>
  <c r="R24" i="68"/>
  <c r="Q24" i="68"/>
  <c r="P24" i="68"/>
  <c r="O24" i="68"/>
  <c r="N24" i="68"/>
  <c r="AK23" i="68"/>
  <c r="AJ23" i="68"/>
  <c r="AI23" i="68"/>
  <c r="AH23" i="68"/>
  <c r="AG23" i="68"/>
  <c r="AF23" i="68"/>
  <c r="AE23" i="68"/>
  <c r="AD23" i="68"/>
  <c r="AC23" i="68"/>
  <c r="AB23" i="68"/>
  <c r="AA23" i="68"/>
  <c r="Z23" i="68"/>
  <c r="Y23" i="68"/>
  <c r="X23" i="68"/>
  <c r="W23" i="68"/>
  <c r="V23" i="68"/>
  <c r="U23" i="68"/>
  <c r="T23" i="68"/>
  <c r="S23" i="68"/>
  <c r="R23" i="68"/>
  <c r="Q23" i="68"/>
  <c r="P23" i="68"/>
  <c r="O23" i="68"/>
  <c r="N23" i="68"/>
  <c r="AK22" i="68"/>
  <c r="AJ22" i="68"/>
  <c r="AI22" i="68"/>
  <c r="AH22" i="68"/>
  <c r="AG22" i="68"/>
  <c r="AF22" i="68"/>
  <c r="AE22" i="68"/>
  <c r="AD22" i="68"/>
  <c r="AC22" i="68"/>
  <c r="AB22" i="68"/>
  <c r="AA22" i="68"/>
  <c r="Z22" i="68"/>
  <c r="Y22" i="68"/>
  <c r="X22" i="68"/>
  <c r="W22" i="68"/>
  <c r="V22" i="68"/>
  <c r="U22" i="68"/>
  <c r="T22" i="68"/>
  <c r="S22" i="68"/>
  <c r="R22" i="68"/>
  <c r="Q22" i="68"/>
  <c r="P22" i="68"/>
  <c r="O22" i="68"/>
  <c r="N22" i="68"/>
  <c r="AK21" i="68"/>
  <c r="AJ21" i="68"/>
  <c r="AI21" i="68"/>
  <c r="AH21" i="68"/>
  <c r="AG21" i="68"/>
  <c r="AF21" i="68"/>
  <c r="AE21" i="68"/>
  <c r="AD21" i="68"/>
  <c r="AC21" i="68"/>
  <c r="AB21" i="68"/>
  <c r="AA21" i="68"/>
  <c r="Z21" i="68"/>
  <c r="Y21" i="68"/>
  <c r="X21" i="68"/>
  <c r="W21" i="68"/>
  <c r="V21" i="68"/>
  <c r="U21" i="68"/>
  <c r="T21" i="68"/>
  <c r="S21" i="68"/>
  <c r="R21" i="68"/>
  <c r="Q21" i="68"/>
  <c r="P21" i="68"/>
  <c r="O21" i="68"/>
  <c r="N21" i="68"/>
  <c r="AK20" i="68"/>
  <c r="AJ20" i="68"/>
  <c r="AI20" i="68"/>
  <c r="AH20" i="68"/>
  <c r="AG20" i="68"/>
  <c r="AF20" i="68"/>
  <c r="AE20" i="68"/>
  <c r="AD20" i="68"/>
  <c r="AC20" i="68"/>
  <c r="AB20" i="68"/>
  <c r="AA20" i="68"/>
  <c r="Z20" i="68"/>
  <c r="Y20" i="68"/>
  <c r="X20" i="68"/>
  <c r="W20" i="68"/>
  <c r="V20" i="68"/>
  <c r="U20" i="68"/>
  <c r="T20" i="68"/>
  <c r="S20" i="68"/>
  <c r="R20" i="68"/>
  <c r="Q20" i="68"/>
  <c r="P20" i="68"/>
  <c r="O20" i="68"/>
  <c r="N20" i="68"/>
  <c r="AK19" i="68"/>
  <c r="AJ19" i="68"/>
  <c r="AI19" i="68"/>
  <c r="AH19" i="68"/>
  <c r="AG19" i="68"/>
  <c r="AF19" i="68"/>
  <c r="AE19" i="68"/>
  <c r="AD19" i="68"/>
  <c r="AC19" i="68"/>
  <c r="AB19" i="68"/>
  <c r="AA19" i="68"/>
  <c r="Z19" i="68"/>
  <c r="Y19" i="68"/>
  <c r="X19" i="68"/>
  <c r="W19" i="68"/>
  <c r="V19" i="68"/>
  <c r="U19" i="68"/>
  <c r="T19" i="68"/>
  <c r="S19" i="68"/>
  <c r="R19" i="68"/>
  <c r="Q19" i="68"/>
  <c r="P19" i="68"/>
  <c r="O19" i="68"/>
  <c r="N19" i="68"/>
  <c r="AK18" i="68"/>
  <c r="AJ18" i="68"/>
  <c r="AI18" i="68"/>
  <c r="AH18" i="68"/>
  <c r="AG18" i="68"/>
  <c r="AF18" i="68"/>
  <c r="AE18" i="68"/>
  <c r="AD18" i="68"/>
  <c r="AC18" i="68"/>
  <c r="AB18" i="68"/>
  <c r="AA18" i="68"/>
  <c r="Z18" i="68"/>
  <c r="Y18" i="68"/>
  <c r="X18" i="68"/>
  <c r="W18" i="68"/>
  <c r="V18" i="68"/>
  <c r="U18" i="68"/>
  <c r="T18" i="68"/>
  <c r="S18" i="68"/>
  <c r="R18" i="68"/>
  <c r="Q18" i="68"/>
  <c r="P18" i="68"/>
  <c r="O18" i="68"/>
  <c r="N18" i="68"/>
  <c r="AK17" i="68"/>
  <c r="AJ17" i="68"/>
  <c r="AI17" i="68"/>
  <c r="AH17" i="68"/>
  <c r="AG17" i="68"/>
  <c r="AF17" i="68"/>
  <c r="AE17" i="68"/>
  <c r="AD17" i="68"/>
  <c r="AC17" i="68"/>
  <c r="AB17" i="68"/>
  <c r="AA17" i="68"/>
  <c r="Z17" i="68"/>
  <c r="Y17" i="68"/>
  <c r="X17" i="68"/>
  <c r="W17" i="68"/>
  <c r="V17" i="68"/>
  <c r="U17" i="68"/>
  <c r="T17" i="68"/>
  <c r="S17" i="68"/>
  <c r="R17" i="68"/>
  <c r="Q17" i="68"/>
  <c r="P17" i="68"/>
  <c r="O17" i="68"/>
  <c r="N17" i="68"/>
  <c r="AK16" i="68"/>
  <c r="AJ16" i="68"/>
  <c r="AI16" i="68"/>
  <c r="AH16" i="68"/>
  <c r="AG16" i="68"/>
  <c r="AF16" i="68"/>
  <c r="AE16" i="68"/>
  <c r="AD16" i="68"/>
  <c r="AC16" i="68"/>
  <c r="AB16" i="68"/>
  <c r="AA16" i="68"/>
  <c r="Z16" i="68"/>
  <c r="Y16" i="68"/>
  <c r="X16" i="68"/>
  <c r="W16" i="68"/>
  <c r="V16" i="68"/>
  <c r="U16" i="68"/>
  <c r="T16" i="68"/>
  <c r="S16" i="68"/>
  <c r="R16" i="68"/>
  <c r="Q16" i="68"/>
  <c r="P16" i="68"/>
  <c r="O16" i="68"/>
  <c r="N16" i="68"/>
  <c r="AK15" i="68"/>
  <c r="AJ15" i="68"/>
  <c r="AI15" i="68"/>
  <c r="AH15" i="68"/>
  <c r="AG15" i="68"/>
  <c r="AF15" i="68"/>
  <c r="AE15" i="68"/>
  <c r="AD15" i="68"/>
  <c r="AC15" i="68"/>
  <c r="AB15" i="68"/>
  <c r="AA15" i="68"/>
  <c r="Z15" i="68"/>
  <c r="Y15" i="68"/>
  <c r="X15" i="68"/>
  <c r="W15" i="68"/>
  <c r="V15" i="68"/>
  <c r="U15" i="68"/>
  <c r="T15" i="68"/>
  <c r="S15" i="68"/>
  <c r="R15" i="68"/>
  <c r="Q15" i="68"/>
  <c r="P15" i="68"/>
  <c r="O15" i="68"/>
  <c r="N15" i="68"/>
  <c r="AK14" i="68"/>
  <c r="AJ14" i="68"/>
  <c r="AI14" i="68"/>
  <c r="AH14" i="68"/>
  <c r="AG14" i="68"/>
  <c r="AF14" i="68"/>
  <c r="AE14" i="68"/>
  <c r="AD14" i="68"/>
  <c r="AC14" i="68"/>
  <c r="AB14" i="68"/>
  <c r="AA14" i="68"/>
  <c r="Z14" i="68"/>
  <c r="Y14" i="68"/>
  <c r="X14" i="68"/>
  <c r="W14" i="68"/>
  <c r="V14" i="68"/>
  <c r="U14" i="68"/>
  <c r="T14" i="68"/>
  <c r="S14" i="68"/>
  <c r="R14" i="68"/>
  <c r="Q14" i="68"/>
  <c r="O14" i="68"/>
  <c r="N14" i="68"/>
  <c r="AK13" i="68"/>
  <c r="AJ13" i="68"/>
  <c r="AI13" i="68"/>
  <c r="AH13" i="68"/>
  <c r="AG13" i="68"/>
  <c r="AF13" i="68"/>
  <c r="AE13" i="68"/>
  <c r="AD13" i="68"/>
  <c r="AC13" i="68"/>
  <c r="AB13" i="68"/>
  <c r="AA13" i="68"/>
  <c r="Z13" i="68"/>
  <c r="Y13" i="68"/>
  <c r="X13" i="68"/>
  <c r="W13" i="68"/>
  <c r="V13" i="68"/>
  <c r="U13" i="68"/>
  <c r="T13" i="68"/>
  <c r="S13" i="68"/>
  <c r="R13" i="68"/>
  <c r="Q13" i="68"/>
  <c r="P13" i="68"/>
  <c r="O13" i="68"/>
  <c r="N13" i="68"/>
  <c r="AK12" i="68"/>
  <c r="AJ12" i="68"/>
  <c r="AI12" i="68"/>
  <c r="AH12" i="68"/>
  <c r="AG12" i="68"/>
  <c r="AF12" i="68"/>
  <c r="AE12" i="68"/>
  <c r="AD12" i="68"/>
  <c r="AC12" i="68"/>
  <c r="AB12" i="68"/>
  <c r="AA12" i="68"/>
  <c r="Z12" i="68"/>
  <c r="Y12" i="68"/>
  <c r="X12" i="68"/>
  <c r="W12" i="68"/>
  <c r="V12" i="68"/>
  <c r="U12" i="68"/>
  <c r="T12" i="68"/>
  <c r="S12" i="68"/>
  <c r="R12" i="68"/>
  <c r="Q12" i="68"/>
  <c r="P12" i="68"/>
  <c r="O12" i="68"/>
  <c r="N12" i="68"/>
  <c r="AK11" i="68"/>
  <c r="AJ11" i="68"/>
  <c r="AI11" i="68"/>
  <c r="AH11" i="68"/>
  <c r="AG11" i="68"/>
  <c r="AF11" i="68"/>
  <c r="AE11" i="68"/>
  <c r="AD11" i="68"/>
  <c r="AC11" i="68"/>
  <c r="AB11" i="68"/>
  <c r="AA11" i="68"/>
  <c r="Z11" i="68"/>
  <c r="Y11" i="68"/>
  <c r="X11" i="68"/>
  <c r="W11" i="68"/>
  <c r="V11" i="68"/>
  <c r="U11" i="68"/>
  <c r="T11" i="68"/>
  <c r="S11" i="68"/>
  <c r="R11" i="68"/>
  <c r="Q11" i="68"/>
  <c r="P11" i="68"/>
  <c r="O11" i="68"/>
  <c r="N11" i="68"/>
  <c r="AK10" i="68"/>
  <c r="AJ10" i="68"/>
  <c r="AI10" i="68"/>
  <c r="AH10" i="68"/>
  <c r="AG10" i="68"/>
  <c r="AF10" i="68"/>
  <c r="AE10" i="68"/>
  <c r="AD10" i="68"/>
  <c r="AC10" i="68"/>
  <c r="AB10" i="68"/>
  <c r="AA10" i="68"/>
  <c r="Z10" i="68"/>
  <c r="Y10" i="68"/>
  <c r="X10" i="68"/>
  <c r="W10" i="68"/>
  <c r="V10" i="68"/>
  <c r="U10" i="68"/>
  <c r="T10" i="68"/>
  <c r="S10" i="68"/>
  <c r="Q10" i="68"/>
  <c r="P10" i="68"/>
  <c r="O10" i="68"/>
  <c r="AK9" i="68"/>
  <c r="AJ9" i="68"/>
  <c r="AI9" i="68"/>
  <c r="AH9" i="68"/>
  <c r="AG9" i="68"/>
  <c r="AF9" i="68"/>
  <c r="AE9" i="68"/>
  <c r="AD9" i="68"/>
  <c r="AC9" i="68"/>
  <c r="AB9" i="68"/>
  <c r="AA9" i="68"/>
  <c r="Z9" i="68"/>
  <c r="Y9" i="68"/>
  <c r="X9" i="68"/>
  <c r="W9" i="68"/>
  <c r="V9" i="68"/>
  <c r="U9" i="68"/>
  <c r="S9" i="68"/>
  <c r="R9" i="68"/>
  <c r="AK8" i="68"/>
  <c r="AJ8" i="68"/>
  <c r="AI8" i="68"/>
  <c r="AH8" i="68"/>
  <c r="AG8" i="68"/>
  <c r="AF8" i="68"/>
  <c r="AE8" i="68"/>
  <c r="AD8" i="68"/>
  <c r="AC8" i="68"/>
  <c r="AB8" i="68"/>
  <c r="AA8" i="68"/>
  <c r="Z8" i="68"/>
  <c r="Y8" i="68"/>
  <c r="X8" i="68"/>
  <c r="W8" i="68"/>
  <c r="V8" i="68"/>
  <c r="AC13" i="64" s="1"/>
  <c r="U8" i="68"/>
  <c r="T8" i="68"/>
  <c r="S8" i="68"/>
  <c r="R8" i="68"/>
  <c r="Q8" i="68"/>
  <c r="O8" i="68"/>
  <c r="K19" i="64"/>
  <c r="K15" i="64"/>
  <c r="K18" i="64"/>
  <c r="K17" i="64"/>
  <c r="K16" i="64"/>
  <c r="K14" i="64"/>
  <c r="K13" i="64"/>
  <c r="K12" i="64"/>
  <c r="K11" i="64"/>
  <c r="K10" i="64"/>
  <c r="K9" i="64"/>
  <c r="AJ39" i="68"/>
  <c r="AH39" i="68"/>
  <c r="AF39" i="68"/>
  <c r="AD39" i="68"/>
  <c r="AB39" i="68"/>
  <c r="Z39" i="68"/>
  <c r="X39" i="68"/>
  <c r="V39" i="68"/>
  <c r="T39" i="68"/>
  <c r="R39" i="68"/>
  <c r="P39" i="68"/>
  <c r="AL30" i="67"/>
  <c r="AJ30" i="67"/>
  <c r="AH30" i="67"/>
  <c r="AF30" i="67"/>
  <c r="AD30" i="67"/>
  <c r="AB30" i="67"/>
  <c r="Z30" i="67"/>
  <c r="X30" i="67"/>
  <c r="V30" i="67"/>
  <c r="T30" i="67"/>
  <c r="R30" i="67"/>
  <c r="P30" i="67"/>
  <c r="N29" i="67"/>
  <c r="N31" i="67"/>
  <c r="AM28" i="67"/>
  <c r="AL28" i="67"/>
  <c r="AK28" i="67"/>
  <c r="AJ28" i="67"/>
  <c r="AI28" i="67"/>
  <c r="AH28" i="67"/>
  <c r="AG28" i="67"/>
  <c r="AF28" i="67"/>
  <c r="AE28" i="67"/>
  <c r="AD28" i="67"/>
  <c r="AC28" i="67"/>
  <c r="AB28" i="67"/>
  <c r="AA28" i="67"/>
  <c r="Z28" i="67"/>
  <c r="Y28" i="67"/>
  <c r="X28" i="67"/>
  <c r="W28" i="67"/>
  <c r="V28" i="67"/>
  <c r="U28" i="67"/>
  <c r="T28" i="67"/>
  <c r="S28" i="67"/>
  <c r="R28" i="67"/>
  <c r="Q28" i="67"/>
  <c r="P28" i="67"/>
  <c r="AM27" i="67"/>
  <c r="AL27" i="67"/>
  <c r="AK27" i="67"/>
  <c r="AJ27" i="67"/>
  <c r="AI27" i="67"/>
  <c r="AH27" i="67"/>
  <c r="AG27" i="67"/>
  <c r="AF27" i="67"/>
  <c r="AE27" i="67"/>
  <c r="AD27" i="67"/>
  <c r="AC27" i="67"/>
  <c r="AB27" i="67"/>
  <c r="AA27" i="67"/>
  <c r="Z27" i="67"/>
  <c r="Y27" i="67"/>
  <c r="X27" i="67"/>
  <c r="W27" i="67"/>
  <c r="V27" i="67"/>
  <c r="U27" i="67"/>
  <c r="T27" i="67"/>
  <c r="S27" i="67"/>
  <c r="R27" i="67"/>
  <c r="Q27" i="67"/>
  <c r="P27" i="67"/>
  <c r="AM26" i="67"/>
  <c r="AL26" i="67"/>
  <c r="AK26" i="67"/>
  <c r="AJ26" i="67"/>
  <c r="AI26" i="67"/>
  <c r="AH26" i="67"/>
  <c r="AG26" i="67"/>
  <c r="AF26" i="67"/>
  <c r="AE26" i="67"/>
  <c r="AD26" i="67"/>
  <c r="AC26" i="67"/>
  <c r="AB26" i="67"/>
  <c r="AA26" i="67"/>
  <c r="Z26" i="67"/>
  <c r="Y26" i="67"/>
  <c r="X26" i="67"/>
  <c r="W26" i="67"/>
  <c r="V26" i="67"/>
  <c r="U26" i="67"/>
  <c r="T26" i="67"/>
  <c r="S26" i="67"/>
  <c r="R26" i="67"/>
  <c r="Q26" i="67"/>
  <c r="P26" i="67"/>
  <c r="AM25" i="67"/>
  <c r="AL25" i="67"/>
  <c r="AK25" i="67"/>
  <c r="AJ25" i="67"/>
  <c r="AI25" i="67"/>
  <c r="AH25" i="67"/>
  <c r="AG25" i="67"/>
  <c r="AF25" i="67"/>
  <c r="AE25" i="67"/>
  <c r="AD25" i="67"/>
  <c r="AC25" i="67"/>
  <c r="AB25" i="67"/>
  <c r="AA25" i="67"/>
  <c r="Z25" i="67"/>
  <c r="Y25" i="67"/>
  <c r="X25" i="67"/>
  <c r="W25" i="67"/>
  <c r="V25" i="67"/>
  <c r="U25" i="67"/>
  <c r="T25" i="67"/>
  <c r="S25" i="67"/>
  <c r="R25" i="67"/>
  <c r="Q25" i="67"/>
  <c r="P25" i="67"/>
  <c r="AM24" i="67"/>
  <c r="AL24" i="67"/>
  <c r="AK24" i="67"/>
  <c r="AJ24" i="67"/>
  <c r="AI24" i="67"/>
  <c r="AH24" i="67"/>
  <c r="AG24" i="67"/>
  <c r="AF24" i="67"/>
  <c r="AE24" i="67"/>
  <c r="AD24" i="67"/>
  <c r="AC24" i="67"/>
  <c r="AB24" i="67"/>
  <c r="AA24" i="67"/>
  <c r="Z24" i="67"/>
  <c r="Y24" i="67"/>
  <c r="X24" i="67"/>
  <c r="W24" i="67"/>
  <c r="V24" i="67"/>
  <c r="U24" i="67"/>
  <c r="T24" i="67"/>
  <c r="S24" i="67"/>
  <c r="R24" i="67"/>
  <c r="Q24" i="67"/>
  <c r="P24" i="67"/>
  <c r="AM23" i="67"/>
  <c r="AL23" i="67"/>
  <c r="AK23" i="67"/>
  <c r="AJ23" i="67"/>
  <c r="AI23" i="67"/>
  <c r="AH23" i="67"/>
  <c r="AG23" i="67"/>
  <c r="AF23" i="67"/>
  <c r="AE23" i="67"/>
  <c r="AD23" i="67"/>
  <c r="AC23" i="67"/>
  <c r="AB23" i="67"/>
  <c r="AA23" i="67"/>
  <c r="Z23" i="67"/>
  <c r="Y23" i="67"/>
  <c r="X23" i="67"/>
  <c r="W23" i="67"/>
  <c r="V23" i="67"/>
  <c r="U23" i="67"/>
  <c r="T23" i="67"/>
  <c r="S23" i="67"/>
  <c r="R23" i="67"/>
  <c r="Q23" i="67"/>
  <c r="P23" i="67"/>
  <c r="AM22" i="67"/>
  <c r="AL22" i="67"/>
  <c r="AK22" i="67"/>
  <c r="AJ22" i="67"/>
  <c r="AI22" i="67"/>
  <c r="AH22" i="67"/>
  <c r="AG22" i="67"/>
  <c r="AF22" i="67"/>
  <c r="AE22" i="67"/>
  <c r="AD22" i="67"/>
  <c r="AC22" i="67"/>
  <c r="AB22" i="67"/>
  <c r="AA22" i="67"/>
  <c r="Z22" i="67"/>
  <c r="Y22" i="67"/>
  <c r="X22" i="67"/>
  <c r="W22" i="67"/>
  <c r="V22" i="67"/>
  <c r="U22" i="67"/>
  <c r="T22" i="67"/>
  <c r="S22" i="67"/>
  <c r="R22" i="67"/>
  <c r="Q22" i="67"/>
  <c r="P22" i="67"/>
  <c r="AM21" i="67"/>
  <c r="AL21" i="67"/>
  <c r="AK21" i="67"/>
  <c r="AJ21" i="67"/>
  <c r="AI21" i="67"/>
  <c r="AH21" i="67"/>
  <c r="AG21" i="67"/>
  <c r="AF21" i="67"/>
  <c r="AE21" i="67"/>
  <c r="AD21" i="67"/>
  <c r="AC21" i="67"/>
  <c r="AB21" i="67"/>
  <c r="AA21" i="67"/>
  <c r="Z21" i="67"/>
  <c r="Y21" i="67"/>
  <c r="X21" i="67"/>
  <c r="W21" i="67"/>
  <c r="V21" i="67"/>
  <c r="U21" i="67"/>
  <c r="T21" i="67"/>
  <c r="S21" i="67"/>
  <c r="R21" i="67"/>
  <c r="Q21" i="67"/>
  <c r="P21" i="67"/>
  <c r="AM20" i="67"/>
  <c r="AL20" i="67"/>
  <c r="AK20" i="67"/>
  <c r="AJ20" i="67"/>
  <c r="AI20" i="67"/>
  <c r="AH20" i="67"/>
  <c r="AG20" i="67"/>
  <c r="AF20" i="67"/>
  <c r="AE20" i="67"/>
  <c r="AD20" i="67"/>
  <c r="AC20" i="67"/>
  <c r="AB20" i="67"/>
  <c r="AA20" i="67"/>
  <c r="Z20" i="67"/>
  <c r="Y20" i="67"/>
  <c r="X20" i="67"/>
  <c r="W20" i="67"/>
  <c r="V20" i="67"/>
  <c r="U20" i="67"/>
  <c r="T20" i="67"/>
  <c r="S20" i="67"/>
  <c r="R20" i="67"/>
  <c r="Q20" i="67"/>
  <c r="P20" i="67"/>
  <c r="AM19" i="67"/>
  <c r="AL19" i="67"/>
  <c r="AK19" i="67"/>
  <c r="AJ19" i="67"/>
  <c r="AI19" i="67"/>
  <c r="AH19" i="67"/>
  <c r="AG19" i="67"/>
  <c r="AF19" i="67"/>
  <c r="AE19" i="67"/>
  <c r="AD19" i="67"/>
  <c r="AC19" i="67"/>
  <c r="AB19" i="67"/>
  <c r="AA19" i="67"/>
  <c r="Z19" i="67"/>
  <c r="Y19" i="67"/>
  <c r="X19" i="67"/>
  <c r="W19" i="67"/>
  <c r="V19" i="67"/>
  <c r="U19" i="67"/>
  <c r="T19" i="67"/>
  <c r="S19" i="67"/>
  <c r="R19" i="67"/>
  <c r="Q19" i="67"/>
  <c r="P19" i="67"/>
  <c r="AM18" i="67"/>
  <c r="AL18" i="67"/>
  <c r="AK18" i="67"/>
  <c r="AJ18" i="67"/>
  <c r="AI18" i="67"/>
  <c r="AH18" i="67"/>
  <c r="AG18" i="67"/>
  <c r="AF18" i="67"/>
  <c r="AE18" i="67"/>
  <c r="AD18" i="67"/>
  <c r="AC18" i="67"/>
  <c r="AB18" i="67"/>
  <c r="AA18" i="67"/>
  <c r="Z18" i="67"/>
  <c r="Y18" i="67"/>
  <c r="X18" i="67"/>
  <c r="W18" i="67"/>
  <c r="V18" i="67"/>
  <c r="U18" i="67"/>
  <c r="T18" i="67"/>
  <c r="S18" i="67"/>
  <c r="R18" i="67"/>
  <c r="Q18" i="67"/>
  <c r="P18" i="67"/>
  <c r="AM17" i="67"/>
  <c r="AL17" i="67"/>
  <c r="AK17" i="67"/>
  <c r="AJ17" i="67"/>
  <c r="AI17" i="67"/>
  <c r="AH17" i="67"/>
  <c r="AG17" i="67"/>
  <c r="AF17" i="67"/>
  <c r="AE17" i="67"/>
  <c r="AD17" i="67"/>
  <c r="AC17" i="67"/>
  <c r="AB17" i="67"/>
  <c r="AA17" i="67"/>
  <c r="Z17" i="67"/>
  <c r="Y17" i="67"/>
  <c r="X17" i="67"/>
  <c r="W17" i="67"/>
  <c r="V17" i="67"/>
  <c r="U17" i="67"/>
  <c r="T17" i="67"/>
  <c r="S17" i="67"/>
  <c r="R17" i="67"/>
  <c r="Q17" i="67"/>
  <c r="P17" i="67"/>
  <c r="AM16" i="67"/>
  <c r="AL16" i="67"/>
  <c r="AK16" i="67"/>
  <c r="AJ16" i="67"/>
  <c r="AI16" i="67"/>
  <c r="AH16" i="67"/>
  <c r="AG16" i="67"/>
  <c r="AF16" i="67"/>
  <c r="AE16" i="67"/>
  <c r="AD16" i="67"/>
  <c r="AC16" i="67"/>
  <c r="AB16" i="67"/>
  <c r="AA16" i="67"/>
  <c r="Z16" i="67"/>
  <c r="Y16" i="67"/>
  <c r="X16" i="67"/>
  <c r="W16" i="67"/>
  <c r="V16" i="67"/>
  <c r="U16" i="67"/>
  <c r="T16" i="67"/>
  <c r="S16" i="67"/>
  <c r="R16" i="67"/>
  <c r="Q16" i="67"/>
  <c r="P16" i="67"/>
  <c r="AM15" i="67"/>
  <c r="AL15" i="67"/>
  <c r="AK15" i="67"/>
  <c r="AJ15" i="67"/>
  <c r="AI15" i="67"/>
  <c r="AH15" i="67"/>
  <c r="AG15" i="67"/>
  <c r="AF15" i="67"/>
  <c r="AE15" i="67"/>
  <c r="AD15" i="67"/>
  <c r="AC15" i="67"/>
  <c r="AB15" i="67"/>
  <c r="AA15" i="67"/>
  <c r="Z15" i="67"/>
  <c r="Y15" i="67"/>
  <c r="X15" i="67"/>
  <c r="W15" i="67"/>
  <c r="V15" i="67"/>
  <c r="U15" i="67"/>
  <c r="T15" i="67"/>
  <c r="S15" i="67"/>
  <c r="R15" i="67"/>
  <c r="Q15" i="67"/>
  <c r="P15" i="67"/>
  <c r="AM14" i="67"/>
  <c r="AL14" i="67"/>
  <c r="AK14" i="67"/>
  <c r="AJ14" i="67"/>
  <c r="AI14" i="67"/>
  <c r="AH14" i="67"/>
  <c r="AG14" i="67"/>
  <c r="AF14" i="67"/>
  <c r="AE14" i="67"/>
  <c r="AD14" i="67"/>
  <c r="AC14" i="67"/>
  <c r="AB14" i="67"/>
  <c r="AA14" i="67"/>
  <c r="Z14" i="67"/>
  <c r="Y14" i="67"/>
  <c r="X14" i="67"/>
  <c r="W14" i="67"/>
  <c r="V14" i="67"/>
  <c r="U14" i="67"/>
  <c r="T14" i="67"/>
  <c r="S14" i="67"/>
  <c r="R14" i="67"/>
  <c r="Q14" i="67"/>
  <c r="P14" i="67"/>
  <c r="AM13" i="67"/>
  <c r="AL13" i="67"/>
  <c r="AK13" i="67"/>
  <c r="AJ13" i="67"/>
  <c r="AI13" i="67"/>
  <c r="AH13" i="67"/>
  <c r="AG13" i="67"/>
  <c r="AF13" i="67"/>
  <c r="AE13" i="67"/>
  <c r="AD13" i="67"/>
  <c r="AC13" i="67"/>
  <c r="AB13" i="67"/>
  <c r="AA13" i="67"/>
  <c r="Z13" i="67"/>
  <c r="Y13" i="67"/>
  <c r="X13" i="67"/>
  <c r="W13" i="67"/>
  <c r="V13" i="67"/>
  <c r="U13" i="67"/>
  <c r="T13" i="67"/>
  <c r="S13" i="67"/>
  <c r="R13" i="67"/>
  <c r="Q13" i="67"/>
  <c r="P13" i="67"/>
  <c r="AM12" i="67"/>
  <c r="AL12" i="67"/>
  <c r="AK12" i="67"/>
  <c r="AJ12" i="67"/>
  <c r="AI12" i="67"/>
  <c r="AH12" i="67"/>
  <c r="AG12" i="67"/>
  <c r="AF12" i="67"/>
  <c r="AE12" i="67"/>
  <c r="AD12" i="67"/>
  <c r="AC12" i="67"/>
  <c r="AB12" i="67"/>
  <c r="AA12" i="67"/>
  <c r="Z12" i="67"/>
  <c r="Y12" i="67"/>
  <c r="X12" i="67"/>
  <c r="W12" i="67"/>
  <c r="V12" i="67"/>
  <c r="U12" i="67"/>
  <c r="T12" i="67"/>
  <c r="S12" i="67"/>
  <c r="R12" i="67"/>
  <c r="Q12" i="67"/>
  <c r="P12" i="67"/>
  <c r="AM11" i="67"/>
  <c r="AL11" i="67"/>
  <c r="AK11" i="67"/>
  <c r="AJ11" i="67"/>
  <c r="AI11" i="67"/>
  <c r="AH11" i="67"/>
  <c r="AG11" i="67"/>
  <c r="AF11" i="67"/>
  <c r="AE11" i="67"/>
  <c r="AD11" i="67"/>
  <c r="AC11" i="67"/>
  <c r="AB11" i="67"/>
  <c r="AA11" i="67"/>
  <c r="Z11" i="67"/>
  <c r="Y11" i="67"/>
  <c r="X11" i="67"/>
  <c r="W11" i="67"/>
  <c r="V11" i="67"/>
  <c r="U11" i="67"/>
  <c r="T11" i="67"/>
  <c r="S11" i="67"/>
  <c r="R11" i="67"/>
  <c r="Q11" i="67"/>
  <c r="P11" i="67"/>
  <c r="AM10" i="67"/>
  <c r="AL10" i="67"/>
  <c r="AK10" i="67"/>
  <c r="AJ10" i="67"/>
  <c r="AI10" i="67"/>
  <c r="AH10" i="67"/>
  <c r="AG10" i="67"/>
  <c r="AF10" i="67"/>
  <c r="AE10" i="67"/>
  <c r="AD10" i="67"/>
  <c r="AC10" i="67"/>
  <c r="AB10" i="67"/>
  <c r="AA10" i="67"/>
  <c r="Z10" i="67"/>
  <c r="Y10" i="67"/>
  <c r="X10" i="67"/>
  <c r="W10" i="67"/>
  <c r="V10" i="67"/>
  <c r="U10" i="67"/>
  <c r="T10" i="67"/>
  <c r="S10" i="67"/>
  <c r="R10" i="67"/>
  <c r="Q10" i="67"/>
  <c r="P10" i="67"/>
  <c r="AM9" i="67"/>
  <c r="AL9" i="67"/>
  <c r="AL29" i="67"/>
  <c r="AL31" i="67"/>
  <c r="AK9" i="67"/>
  <c r="AJ9" i="67"/>
  <c r="AJ29" i="67"/>
  <c r="AJ31" i="67"/>
  <c r="AI9" i="67"/>
  <c r="AH9" i="67"/>
  <c r="AH29" i="67"/>
  <c r="AH31" i="67"/>
  <c r="AG9" i="67"/>
  <c r="AF9" i="67"/>
  <c r="AF29" i="67"/>
  <c r="AF31" i="67"/>
  <c r="AE9" i="67"/>
  <c r="AD9" i="67"/>
  <c r="AD29" i="67"/>
  <c r="AD31" i="67"/>
  <c r="AC9" i="67"/>
  <c r="AB9" i="67"/>
  <c r="AB29" i="67"/>
  <c r="AB31" i="67"/>
  <c r="AA9" i="67"/>
  <c r="Z9" i="67"/>
  <c r="Z29" i="67"/>
  <c r="Z31" i="67"/>
  <c r="Y9" i="67"/>
  <c r="X9" i="67"/>
  <c r="X29" i="67"/>
  <c r="X31" i="67"/>
  <c r="W9" i="67"/>
  <c r="V9" i="67"/>
  <c r="V29" i="67"/>
  <c r="V31" i="67"/>
  <c r="U9" i="67"/>
  <c r="T9" i="67"/>
  <c r="T29" i="67"/>
  <c r="T31" i="67"/>
  <c r="S9" i="67"/>
  <c r="R9" i="67"/>
  <c r="R29" i="67"/>
  <c r="R31" i="67"/>
  <c r="Q9" i="67"/>
  <c r="P9" i="67"/>
  <c r="P29" i="67"/>
  <c r="P31" i="67"/>
  <c r="C2" i="67"/>
  <c r="W11" i="64"/>
  <c r="W11" i="73" s="1"/>
  <c r="W10" i="64"/>
  <c r="AC9" i="64"/>
  <c r="AH28" i="72"/>
  <c r="AI27" i="72" s="1"/>
  <c r="AP22" i="72" l="1"/>
  <c r="AQ21" i="72" s="1"/>
  <c r="AH26" i="72"/>
  <c r="AI25" i="72" s="1"/>
  <c r="AH20" i="72"/>
  <c r="AI19" i="72" s="1"/>
  <c r="BC17" i="72"/>
  <c r="M14" i="64" s="1"/>
  <c r="AH16" i="72"/>
  <c r="AI15" i="72" s="1"/>
  <c r="AH14" i="72"/>
  <c r="AI13" i="72" s="1"/>
  <c r="AH12" i="72"/>
  <c r="AI11" i="72" s="1"/>
  <c r="J12" i="72"/>
  <c r="K11" i="72" s="1"/>
  <c r="AW13" i="73"/>
  <c r="L13" i="64"/>
  <c r="AB21" i="64"/>
  <c r="BI20" i="73"/>
  <c r="BC20" i="73"/>
  <c r="AX30" i="72"/>
  <c r="AY29" i="72" s="1"/>
  <c r="BI19" i="73"/>
  <c r="BC19" i="73"/>
  <c r="BI18" i="73"/>
  <c r="BC18" i="73"/>
  <c r="AX24" i="72"/>
  <c r="AY23" i="72" s="1"/>
  <c r="BI17" i="73"/>
  <c r="BC17" i="73"/>
  <c r="BC16" i="73"/>
  <c r="BI16" i="73"/>
  <c r="BI15" i="73"/>
  <c r="BC15" i="73"/>
  <c r="BI14" i="73"/>
  <c r="BC14" i="73"/>
  <c r="AX16" i="72"/>
  <c r="AY15" i="72" s="1"/>
  <c r="BC13" i="73"/>
  <c r="BI13" i="73"/>
  <c r="BC12" i="73"/>
  <c r="BI12" i="73"/>
  <c r="BC11" i="73"/>
  <c r="BI11" i="73"/>
  <c r="BC10" i="73"/>
  <c r="BI10" i="73"/>
  <c r="BC9" i="73"/>
  <c r="BI9" i="73"/>
  <c r="BH20" i="73"/>
  <c r="BB20" i="73"/>
  <c r="AP28" i="72"/>
  <c r="AQ27" i="72" s="1"/>
  <c r="BH19" i="73"/>
  <c r="BB19" i="73"/>
  <c r="BB18" i="73"/>
  <c r="BH18" i="73"/>
  <c r="AP26" i="72"/>
  <c r="AQ25" i="72" s="1"/>
  <c r="BH17" i="73"/>
  <c r="BB17" i="73"/>
  <c r="BH16" i="73"/>
  <c r="BB16" i="73"/>
  <c r="BB15" i="73"/>
  <c r="BH15" i="73"/>
  <c r="BB14" i="73"/>
  <c r="BH14" i="73"/>
  <c r="BB13" i="73"/>
  <c r="BH13" i="73"/>
  <c r="BB12" i="73"/>
  <c r="BH12" i="73"/>
  <c r="BB11" i="73"/>
  <c r="BH11" i="73"/>
  <c r="BB10" i="73"/>
  <c r="BH10" i="73"/>
  <c r="AP8" i="72"/>
  <c r="AQ7" i="72" s="1"/>
  <c r="BH9" i="73"/>
  <c r="BB9" i="73"/>
  <c r="BG19" i="73"/>
  <c r="BA19" i="73"/>
  <c r="BG18" i="73"/>
  <c r="BA18" i="73"/>
  <c r="BA17" i="73"/>
  <c r="BG17" i="73"/>
  <c r="BA16" i="73"/>
  <c r="BG16" i="73"/>
  <c r="AH22" i="72"/>
  <c r="AI21" i="72" s="1"/>
  <c r="BG15" i="73"/>
  <c r="BA15" i="73"/>
  <c r="BA14" i="73"/>
  <c r="BG14" i="73"/>
  <c r="BA13" i="73"/>
  <c r="BG13" i="73"/>
  <c r="BG12" i="73"/>
  <c r="BA12" i="73"/>
  <c r="BA11" i="73"/>
  <c r="BG11" i="73"/>
  <c r="BA10" i="73"/>
  <c r="BG10" i="73"/>
  <c r="BG9" i="73"/>
  <c r="BA9" i="73"/>
  <c r="Z28" i="72"/>
  <c r="AA27" i="72" s="1"/>
  <c r="AZ19" i="73"/>
  <c r="BF19" i="73"/>
  <c r="BF18" i="73"/>
  <c r="AZ18" i="73"/>
  <c r="Z26" i="72"/>
  <c r="AA25" i="72" s="1"/>
  <c r="AZ17" i="73"/>
  <c r="BF17" i="73"/>
  <c r="Z24" i="72"/>
  <c r="AA23" i="72" s="1"/>
  <c r="Z22" i="72"/>
  <c r="AA21" i="72" s="1"/>
  <c r="BF16" i="73"/>
  <c r="AZ16" i="73"/>
  <c r="AZ14" i="73"/>
  <c r="BF14" i="73"/>
  <c r="Z18" i="72"/>
  <c r="AA17" i="72" s="1"/>
  <c r="BF13" i="73"/>
  <c r="AZ13" i="73"/>
  <c r="Z14" i="72"/>
  <c r="AA13" i="72" s="1"/>
  <c r="AZ12" i="73"/>
  <c r="BF12" i="73"/>
  <c r="BF11" i="73"/>
  <c r="AZ11" i="73"/>
  <c r="AZ10" i="73"/>
  <c r="BF10" i="73"/>
  <c r="Z8" i="72"/>
  <c r="AA7" i="72" s="1"/>
  <c r="AZ9" i="73"/>
  <c r="BF9" i="73"/>
  <c r="AY19" i="73"/>
  <c r="BE19" i="73"/>
  <c r="AY18" i="73"/>
  <c r="BE18" i="73"/>
  <c r="R24" i="72"/>
  <c r="S23" i="72" s="1"/>
  <c r="BE17" i="73"/>
  <c r="AY17" i="73"/>
  <c r="BE16" i="73"/>
  <c r="AY16" i="73"/>
  <c r="BE15" i="73"/>
  <c r="AY15" i="73"/>
  <c r="AY14" i="73"/>
  <c r="BE14" i="73"/>
  <c r="BE13" i="73"/>
  <c r="AY13" i="73"/>
  <c r="BE12" i="73"/>
  <c r="AY12" i="73"/>
  <c r="BB7" i="72"/>
  <c r="AY9" i="73"/>
  <c r="BE9" i="73"/>
  <c r="R8" i="72"/>
  <c r="S7" i="72" s="1"/>
  <c r="AX18" i="73"/>
  <c r="BD18" i="73"/>
  <c r="BD17" i="73"/>
  <c r="AX17" i="73"/>
  <c r="BD16" i="73"/>
  <c r="AX16" i="73"/>
  <c r="J20" i="72"/>
  <c r="K19" i="72" s="1"/>
  <c r="BD15" i="73"/>
  <c r="AX15" i="73"/>
  <c r="BD13" i="73"/>
  <c r="AX13" i="73"/>
  <c r="AX12" i="73"/>
  <c r="BD12" i="73"/>
  <c r="BD11" i="73"/>
  <c r="AX11" i="73"/>
  <c r="BD10" i="73"/>
  <c r="AX10" i="73"/>
  <c r="BC7" i="72"/>
  <c r="BD9" i="73"/>
  <c r="AX9" i="73"/>
  <c r="Z30" i="72"/>
  <c r="AA29" i="72" s="1"/>
  <c r="BF20" i="73"/>
  <c r="AZ20" i="73"/>
  <c r="BD20" i="73"/>
  <c r="AX20" i="73"/>
  <c r="J30" i="72"/>
  <c r="K29" i="72" s="1"/>
  <c r="BB29" i="72"/>
  <c r="BD19" i="73"/>
  <c r="AX19" i="73"/>
  <c r="BD14" i="73"/>
  <c r="AX14" i="73"/>
  <c r="BA20" i="73"/>
  <c r="BG20" i="73"/>
  <c r="BF15" i="73"/>
  <c r="AZ15" i="73"/>
  <c r="BE20" i="73"/>
  <c r="AY20" i="73"/>
  <c r="R30" i="72"/>
  <c r="S29" i="72" s="1"/>
  <c r="BE11" i="73"/>
  <c r="AY11" i="73"/>
  <c r="BE10" i="73"/>
  <c r="AY10" i="73"/>
  <c r="AF9" i="64"/>
  <c r="AC18" i="64"/>
  <c r="AC10" i="64"/>
  <c r="AC11" i="64"/>
  <c r="AC15" i="64"/>
  <c r="AC19" i="64"/>
  <c r="AC16" i="64"/>
  <c r="AC20" i="64"/>
  <c r="E2" i="71" s="1"/>
  <c r="AC14" i="64"/>
  <c r="AC12" i="64"/>
  <c r="X38" i="68"/>
  <c r="X40" i="68" s="1"/>
  <c r="AD14" i="64" s="1"/>
  <c r="T17" i="64"/>
  <c r="Q17" i="73" s="1"/>
  <c r="T20" i="64"/>
  <c r="Q20" i="73" s="1"/>
  <c r="T21" i="64"/>
  <c r="W9" i="64"/>
  <c r="W9" i="73" s="1"/>
  <c r="B14" i="64"/>
  <c r="L14" i="64" s="1"/>
  <c r="W13" i="64"/>
  <c r="W13" i="73" s="1"/>
  <c r="AE21" i="64"/>
  <c r="D2" i="71"/>
  <c r="K72" i="69"/>
  <c r="K73" i="69" s="1"/>
  <c r="L72" i="69"/>
  <c r="L73" i="69" s="1"/>
  <c r="R72" i="69"/>
  <c r="R73" i="69" s="1"/>
  <c r="H72" i="69"/>
  <c r="H73" i="69" s="1"/>
  <c r="P72" i="69"/>
  <c r="P73" i="69" s="1"/>
  <c r="M72" i="69"/>
  <c r="M73" i="69" s="1"/>
  <c r="Q72" i="69"/>
  <c r="Q73" i="69" s="1"/>
  <c r="O72" i="69"/>
  <c r="O73" i="69" s="1"/>
  <c r="N72" i="69"/>
  <c r="N73" i="69" s="1"/>
  <c r="J72" i="69"/>
  <c r="J73" i="69" s="1"/>
  <c r="AX28" i="72"/>
  <c r="AY27" i="72" s="1"/>
  <c r="AX22" i="72"/>
  <c r="AY21" i="72" s="1"/>
  <c r="AX20" i="72"/>
  <c r="AY19" i="72" s="1"/>
  <c r="AX18" i="72"/>
  <c r="AY17" i="72" s="1"/>
  <c r="AX14" i="72"/>
  <c r="AY13" i="72" s="1"/>
  <c r="AX12" i="72"/>
  <c r="AY11" i="72" s="1"/>
  <c r="AP10" i="72"/>
  <c r="AQ9" i="72" s="1"/>
  <c r="AP12" i="72"/>
  <c r="AQ11" i="72" s="1"/>
  <c r="AP14" i="72"/>
  <c r="AQ13" i="72" s="1"/>
  <c r="AP16" i="72"/>
  <c r="AQ15" i="72" s="1"/>
  <c r="AP18" i="72"/>
  <c r="AQ17" i="72" s="1"/>
  <c r="AP20" i="72"/>
  <c r="AQ19" i="72" s="1"/>
  <c r="BC25" i="72"/>
  <c r="M18" i="64" s="1"/>
  <c r="BC27" i="72"/>
  <c r="M19" i="64" s="1"/>
  <c r="AP30" i="72"/>
  <c r="AQ29" i="72" s="1"/>
  <c r="BC29" i="72"/>
  <c r="M20" i="64" s="1"/>
  <c r="Z20" i="72"/>
  <c r="AA19" i="72" s="1"/>
  <c r="Z16" i="72"/>
  <c r="AA15" i="72" s="1"/>
  <c r="Z12" i="72"/>
  <c r="AA11" i="72" s="1"/>
  <c r="Z10" i="72"/>
  <c r="AA9" i="72" s="1"/>
  <c r="BC9" i="72"/>
  <c r="M10" i="64" s="1"/>
  <c r="BB9" i="72"/>
  <c r="R10" i="72"/>
  <c r="S9" i="72" s="1"/>
  <c r="R12" i="72"/>
  <c r="S11" i="72" s="1"/>
  <c r="R14" i="72"/>
  <c r="S13" i="72" s="1"/>
  <c r="BC15" i="72"/>
  <c r="R16" i="72"/>
  <c r="S15" i="72" s="1"/>
  <c r="R18" i="72"/>
  <c r="S17" i="72" s="1"/>
  <c r="R20" i="72"/>
  <c r="S19" i="72" s="1"/>
  <c r="BB23" i="72"/>
  <c r="BB25" i="72"/>
  <c r="R26" i="72"/>
  <c r="S25" i="72" s="1"/>
  <c r="R28" i="72"/>
  <c r="S27" i="72" s="1"/>
  <c r="J28" i="72"/>
  <c r="K27" i="72" s="1"/>
  <c r="J26" i="72"/>
  <c r="K25" i="72" s="1"/>
  <c r="J22" i="72"/>
  <c r="K21" i="72" s="1"/>
  <c r="J18" i="72"/>
  <c r="K17" i="72" s="1"/>
  <c r="J14" i="72"/>
  <c r="K13" i="72" s="1"/>
  <c r="J10" i="72"/>
  <c r="K9" i="72" s="1"/>
  <c r="AX26" i="72"/>
  <c r="AY25" i="72" s="1"/>
  <c r="AX8" i="72"/>
  <c r="AY7" i="72" s="1"/>
  <c r="BC21" i="72"/>
  <c r="M16" i="64" s="1"/>
  <c r="AP24" i="72"/>
  <c r="AQ23" i="72" s="1"/>
  <c r="BB11" i="72"/>
  <c r="BC11" i="72"/>
  <c r="BB19" i="72"/>
  <c r="BC19" i="72"/>
  <c r="M15" i="64" s="1"/>
  <c r="BB21" i="72"/>
  <c r="R22" i="72"/>
  <c r="S21" i="72" s="1"/>
  <c r="BC23" i="72"/>
  <c r="M17" i="64" s="1"/>
  <c r="BB27" i="72"/>
  <c r="J24" i="72"/>
  <c r="K23" i="72" s="1"/>
  <c r="BB17" i="72"/>
  <c r="J16" i="72"/>
  <c r="K15" i="72" s="1"/>
  <c r="BB15" i="72"/>
  <c r="BB13" i="72"/>
  <c r="BC13" i="72"/>
  <c r="V12" i="64" s="1"/>
  <c r="J8" i="72"/>
  <c r="K7" i="72" s="1"/>
  <c r="W10" i="73"/>
  <c r="P38" i="68"/>
  <c r="P40" i="68" s="1"/>
  <c r="AD10" i="64" s="1"/>
  <c r="R38" i="68"/>
  <c r="R40" i="68" s="1"/>
  <c r="AD11" i="64" s="1"/>
  <c r="AB38" i="68"/>
  <c r="AB40" i="68" s="1"/>
  <c r="AD16" i="64" s="1"/>
  <c r="T19" i="64"/>
  <c r="Q19" i="73" s="1"/>
  <c r="T15" i="64"/>
  <c r="Q15" i="73" s="1"/>
  <c r="T10" i="64"/>
  <c r="Q10" i="73" s="1"/>
  <c r="T16" i="64"/>
  <c r="T18" i="64"/>
  <c r="Q18" i="73" s="1"/>
  <c r="T14" i="64"/>
  <c r="Q14" i="73" s="1"/>
  <c r="T11" i="64"/>
  <c r="Q11" i="73" s="1"/>
  <c r="T13" i="64"/>
  <c r="Q13" i="73" s="1"/>
  <c r="T12" i="64"/>
  <c r="Q12" i="73" s="1"/>
  <c r="V38" i="68"/>
  <c r="V40" i="68" s="1"/>
  <c r="AD13" i="64" s="1"/>
  <c r="AD38" i="68"/>
  <c r="AD40" i="68" s="1"/>
  <c r="AD17" i="64" s="1"/>
  <c r="Z38" i="68"/>
  <c r="Z40" i="68" s="1"/>
  <c r="AD15" i="64" s="1"/>
  <c r="AC17" i="64"/>
  <c r="AF38" i="68"/>
  <c r="AF40" i="68" s="1"/>
  <c r="AD18" i="64" s="1"/>
  <c r="N38" i="68"/>
  <c r="N40" i="68" s="1"/>
  <c r="AD9" i="64" s="1"/>
  <c r="AJ38" i="68"/>
  <c r="AJ40" i="68" s="1"/>
  <c r="AD20" i="64" s="1"/>
  <c r="AH38" i="68"/>
  <c r="AH40" i="68" s="1"/>
  <c r="AD19" i="64" s="1"/>
  <c r="T38" i="68"/>
  <c r="T40" i="68" s="1"/>
  <c r="AD12" i="64" s="1"/>
  <c r="AX10" i="72"/>
  <c r="AY9" i="72" s="1"/>
  <c r="AG20" i="64" l="1"/>
  <c r="AG13" i="64"/>
  <c r="AG19" i="64"/>
  <c r="AG9" i="64"/>
  <c r="AG10" i="64"/>
  <c r="M9" i="64"/>
  <c r="O9" i="64" s="1"/>
  <c r="R9" i="64" s="1"/>
  <c r="K9" i="73" s="1"/>
  <c r="Q21" i="73"/>
  <c r="AF10" i="64"/>
  <c r="AF20" i="64"/>
  <c r="H2" i="71" s="1"/>
  <c r="AF14" i="64"/>
  <c r="AG14" i="64" s="1"/>
  <c r="AF13" i="64"/>
  <c r="AF17" i="64"/>
  <c r="AG17" i="64" s="1"/>
  <c r="AF19" i="64"/>
  <c r="AF16" i="64"/>
  <c r="AG16" i="64" s="1"/>
  <c r="AF15" i="64"/>
  <c r="AG15" i="64" s="1"/>
  <c r="AF12" i="64"/>
  <c r="AG12" i="64" s="1"/>
  <c r="AF18" i="64"/>
  <c r="AG18" i="64" s="1"/>
  <c r="V13" i="64"/>
  <c r="Z13" i="73" s="1"/>
  <c r="M13" i="64"/>
  <c r="Z12" i="73"/>
  <c r="M12" i="64"/>
  <c r="O12" i="64" s="1"/>
  <c r="R12" i="64" s="1"/>
  <c r="K12" i="73" s="1"/>
  <c r="V11" i="64"/>
  <c r="Z11" i="73" s="1"/>
  <c r="M11" i="64"/>
  <c r="V9" i="64"/>
  <c r="Z9" i="73" s="1"/>
  <c r="O13" i="64"/>
  <c r="R13" i="64" s="1"/>
  <c r="K13" i="73" s="1"/>
  <c r="V14" i="64"/>
  <c r="Z14" i="73" s="1"/>
  <c r="AW14" i="73"/>
  <c r="BA29" i="72"/>
  <c r="U20" i="64" s="1"/>
  <c r="V10" i="64"/>
  <c r="Z10" i="73" s="1"/>
  <c r="I72" i="69"/>
  <c r="I73" i="69" s="1"/>
  <c r="AC21" i="64"/>
  <c r="F2" i="71"/>
  <c r="B15" i="64"/>
  <c r="L15" i="64" s="1"/>
  <c r="BB31" i="72"/>
  <c r="BC31" i="72"/>
  <c r="M21" i="64" s="1"/>
  <c r="BA27" i="72"/>
  <c r="U19" i="64" s="1"/>
  <c r="BA17" i="72"/>
  <c r="U14" i="64" s="1"/>
  <c r="BA13" i="72"/>
  <c r="U12" i="64" s="1"/>
  <c r="T12" i="73" s="1"/>
  <c r="BA23" i="72"/>
  <c r="U17" i="64" s="1"/>
  <c r="T17" i="73" s="1"/>
  <c r="BA19" i="72"/>
  <c r="U15" i="64" s="1"/>
  <c r="BA11" i="72"/>
  <c r="U11" i="64" s="1"/>
  <c r="BA15" i="72"/>
  <c r="U13" i="64" s="1"/>
  <c r="T13" i="73" s="1"/>
  <c r="BA25" i="72"/>
  <c r="U18" i="64" s="1"/>
  <c r="T18" i="73" s="1"/>
  <c r="BA21" i="72"/>
  <c r="U16" i="64" s="1"/>
  <c r="T16" i="73" s="1"/>
  <c r="BA7" i="72"/>
  <c r="U9" i="64" s="1"/>
  <c r="T9" i="73" s="1"/>
  <c r="Q16" i="73"/>
  <c r="BA9" i="72"/>
  <c r="U10" i="64" s="1"/>
  <c r="O10" i="64" s="1"/>
  <c r="R10" i="64" s="1"/>
  <c r="K10" i="73" s="1"/>
  <c r="D14" i="73" l="1"/>
  <c r="D17" i="73"/>
  <c r="D13" i="73"/>
  <c r="G13" i="73" s="1"/>
  <c r="E13" i="73" s="1"/>
  <c r="AK13" i="73" s="1"/>
  <c r="AQ13" i="73" s="1"/>
  <c r="AF11" i="64"/>
  <c r="V15" i="64"/>
  <c r="Z15" i="73" s="1"/>
  <c r="AW15" i="73"/>
  <c r="T20" i="73"/>
  <c r="T19" i="73"/>
  <c r="T14" i="73"/>
  <c r="T15" i="73"/>
  <c r="T11" i="73"/>
  <c r="O11" i="64"/>
  <c r="R11" i="64" s="1"/>
  <c r="K11" i="73" s="1"/>
  <c r="D12" i="73"/>
  <c r="D16" i="73"/>
  <c r="D19" i="73"/>
  <c r="D15" i="73"/>
  <c r="D18" i="73"/>
  <c r="AD21" i="64"/>
  <c r="AH10" i="64"/>
  <c r="L2" i="71" s="1"/>
  <c r="AJ2" i="71" s="1"/>
  <c r="W14" i="64"/>
  <c r="W14" i="73" s="1"/>
  <c r="O14" i="64"/>
  <c r="R14" i="64" s="1"/>
  <c r="X14" i="64" s="1"/>
  <c r="H14" i="73" s="1"/>
  <c r="AS14" i="73" s="1"/>
  <c r="B16" i="64"/>
  <c r="D20" i="73"/>
  <c r="D9" i="73"/>
  <c r="X12" i="64"/>
  <c r="H12" i="73" s="1"/>
  <c r="AS12" i="73" s="1"/>
  <c r="X13" i="64"/>
  <c r="H13" i="73" s="1"/>
  <c r="AS13" i="73" s="1"/>
  <c r="X9" i="64"/>
  <c r="H9" i="73" s="1"/>
  <c r="AS9" i="73" s="1"/>
  <c r="T10" i="73"/>
  <c r="X10" i="64"/>
  <c r="H10" i="73" s="1"/>
  <c r="AS10" i="73" s="1"/>
  <c r="AG11" i="64" l="1"/>
  <c r="D11" i="73" s="1"/>
  <c r="G11" i="73" s="1"/>
  <c r="E11" i="73" s="1"/>
  <c r="AJ11" i="73" s="1"/>
  <c r="AP11" i="73" s="1"/>
  <c r="AW16" i="73"/>
  <c r="L16" i="64"/>
  <c r="AF21" i="64"/>
  <c r="AG21" i="64" s="1"/>
  <c r="AH13" i="64"/>
  <c r="O2" i="71" s="1"/>
  <c r="AM2" i="71" s="1"/>
  <c r="X11" i="64"/>
  <c r="H11" i="73" s="1"/>
  <c r="AS11" i="73" s="1"/>
  <c r="AF13" i="73"/>
  <c r="G9" i="73"/>
  <c r="AF9" i="73" s="1"/>
  <c r="G12" i="73"/>
  <c r="E12" i="73" s="1"/>
  <c r="AH12" i="73" s="1"/>
  <c r="AN12" i="73" s="1"/>
  <c r="AH12" i="64"/>
  <c r="N2" i="71" s="1"/>
  <c r="AL2" i="71" s="1"/>
  <c r="AJ13" i="73"/>
  <c r="AP13" i="73" s="1"/>
  <c r="AI13" i="73"/>
  <c r="AO13" i="73" s="1"/>
  <c r="AH13" i="73"/>
  <c r="AN13" i="73" s="1"/>
  <c r="AL13" i="73"/>
  <c r="AR13" i="73" s="1"/>
  <c r="D10" i="73"/>
  <c r="G10" i="73" s="1"/>
  <c r="V16" i="64"/>
  <c r="Z16" i="73" s="1"/>
  <c r="O15" i="64"/>
  <c r="R15" i="64" s="1"/>
  <c r="W15" i="64"/>
  <c r="W15" i="73" s="1"/>
  <c r="B17" i="64"/>
  <c r="L17" i="64" s="1"/>
  <c r="K14" i="73"/>
  <c r="G14" i="73" s="1"/>
  <c r="E14" i="73" s="1"/>
  <c r="AH14" i="64"/>
  <c r="P2" i="71" s="1"/>
  <c r="AN2" i="71" s="1"/>
  <c r="AH11" i="64" l="1"/>
  <c r="M2" i="71" s="1"/>
  <c r="AK2" i="71" s="1"/>
  <c r="D21" i="73"/>
  <c r="V17" i="64"/>
  <c r="Z17" i="73" s="1"/>
  <c r="AW17" i="73"/>
  <c r="AF11" i="73"/>
  <c r="AF12" i="73"/>
  <c r="E9" i="73"/>
  <c r="AT13" i="73"/>
  <c r="AJ12" i="73"/>
  <c r="AP12" i="73" s="1"/>
  <c r="AI12" i="73"/>
  <c r="AO12" i="73" s="1"/>
  <c r="AL12" i="73"/>
  <c r="AR12" i="73" s="1"/>
  <c r="AK12" i="73"/>
  <c r="AQ12" i="73" s="1"/>
  <c r="AI11" i="73"/>
  <c r="AO11" i="73" s="1"/>
  <c r="AK11" i="73"/>
  <c r="AQ11" i="73" s="1"/>
  <c r="AH11" i="73"/>
  <c r="E10" i="73"/>
  <c r="AI10" i="73" s="1"/>
  <c r="AO10" i="73" s="1"/>
  <c r="AF10" i="73"/>
  <c r="AL11" i="73"/>
  <c r="AR11" i="73" s="1"/>
  <c r="AL14" i="73"/>
  <c r="AR14" i="73" s="1"/>
  <c r="AF14" i="73"/>
  <c r="B18" i="64"/>
  <c r="L18" i="64" s="1"/>
  <c r="K15" i="73"/>
  <c r="G15" i="73" s="1"/>
  <c r="E15" i="73" s="1"/>
  <c r="AH15" i="64"/>
  <c r="Q2" i="71" s="1"/>
  <c r="AO2" i="71" s="1"/>
  <c r="X15" i="64"/>
  <c r="H15" i="73" s="1"/>
  <c r="AS15" i="73" s="1"/>
  <c r="W16" i="64"/>
  <c r="W16" i="73" s="1"/>
  <c r="O16" i="64"/>
  <c r="R16" i="64" s="1"/>
  <c r="AH9" i="64"/>
  <c r="V18" i="64" l="1"/>
  <c r="Z18" i="73" s="1"/>
  <c r="AW18" i="73"/>
  <c r="AH9" i="73"/>
  <c r="AN9" i="73" s="1"/>
  <c r="AL9" i="73"/>
  <c r="AR9" i="73" s="1"/>
  <c r="AJ9" i="73"/>
  <c r="AP9" i="73" s="1"/>
  <c r="AI9" i="73"/>
  <c r="AO9" i="73" s="1"/>
  <c r="AK9" i="73"/>
  <c r="AQ9" i="73" s="1"/>
  <c r="AD13" i="73"/>
  <c r="AC13" i="73" s="1"/>
  <c r="AJ14" i="73"/>
  <c r="AP14" i="73" s="1"/>
  <c r="AK14" i="73"/>
  <c r="AQ14" i="73" s="1"/>
  <c r="AT12" i="73"/>
  <c r="AN11" i="73"/>
  <c r="AT11" i="73" s="1"/>
  <c r="AL10" i="73"/>
  <c r="AR10" i="73" s="1"/>
  <c r="AK10" i="73"/>
  <c r="AQ10" i="73" s="1"/>
  <c r="AH10" i="73"/>
  <c r="AN10" i="73" s="1"/>
  <c r="AJ10" i="73"/>
  <c r="AP10" i="73" s="1"/>
  <c r="AH15" i="73"/>
  <c r="AN15" i="73" s="1"/>
  <c r="AF15" i="73"/>
  <c r="AH14" i="73"/>
  <c r="AN14" i="73" s="1"/>
  <c r="AI14" i="73"/>
  <c r="AO14" i="73" s="1"/>
  <c r="K16" i="73"/>
  <c r="G16" i="73" s="1"/>
  <c r="E16" i="73" s="1"/>
  <c r="AH16" i="64"/>
  <c r="R2" i="71" s="1"/>
  <c r="AP2" i="71" s="1"/>
  <c r="X16" i="64"/>
  <c r="H16" i="73" s="1"/>
  <c r="AS16" i="73" s="1"/>
  <c r="W17" i="64"/>
  <c r="W17" i="73" s="1"/>
  <c r="O17" i="64"/>
  <c r="R17" i="64" s="1"/>
  <c r="B19" i="64"/>
  <c r="L19" i="64" s="1"/>
  <c r="K2" i="71"/>
  <c r="AI2" i="71" s="1"/>
  <c r="V19" i="64" l="1"/>
  <c r="Z19" i="73" s="1"/>
  <c r="AW19" i="73"/>
  <c r="AT9" i="73"/>
  <c r="AD9" i="73" s="1"/>
  <c r="AC9" i="73" s="1"/>
  <c r="AD11" i="73"/>
  <c r="AC11" i="73" s="1"/>
  <c r="AD12" i="73"/>
  <c r="AC12" i="73" s="1"/>
  <c r="AL15" i="73"/>
  <c r="AR15" i="73" s="1"/>
  <c r="AK15" i="73"/>
  <c r="AQ15" i="73" s="1"/>
  <c r="AJ15" i="73"/>
  <c r="AP15" i="73" s="1"/>
  <c r="AT10" i="73"/>
  <c r="AD10" i="73" s="1"/>
  <c r="AC10" i="73" s="1"/>
  <c r="AI15" i="73"/>
  <c r="AT14" i="73"/>
  <c r="AI16" i="73"/>
  <c r="AO16" i="73" s="1"/>
  <c r="AF16" i="73"/>
  <c r="B20" i="64"/>
  <c r="L20" i="64" s="1"/>
  <c r="K17" i="73"/>
  <c r="G17" i="73" s="1"/>
  <c r="E17" i="73" s="1"/>
  <c r="AH17" i="64"/>
  <c r="S2" i="71" s="1"/>
  <c r="AQ2" i="71" s="1"/>
  <c r="X17" i="64"/>
  <c r="H17" i="73" s="1"/>
  <c r="AS17" i="73" s="1"/>
  <c r="O18" i="64"/>
  <c r="R18" i="64" s="1"/>
  <c r="W18" i="64"/>
  <c r="W18" i="73" s="1"/>
  <c r="V20" i="64" l="1"/>
  <c r="Z20" i="73" s="1"/>
  <c r="AW20" i="73"/>
  <c r="AD14" i="73"/>
  <c r="AC14" i="73" s="1"/>
  <c r="AL16" i="73"/>
  <c r="AR16" i="73" s="1"/>
  <c r="AH16" i="73"/>
  <c r="AN16" i="73" s="1"/>
  <c r="AO15" i="73"/>
  <c r="AT15" i="73" s="1"/>
  <c r="AJ16" i="73"/>
  <c r="AP16" i="73" s="1"/>
  <c r="AK16" i="73"/>
  <c r="AQ16" i="73" s="1"/>
  <c r="AK17" i="73"/>
  <c r="AQ17" i="73" s="1"/>
  <c r="AF17" i="73"/>
  <c r="B21" i="64"/>
  <c r="L21" i="64" s="1"/>
  <c r="O19" i="64"/>
  <c r="R19" i="64" s="1"/>
  <c r="W19" i="64"/>
  <c r="W19" i="73" s="1"/>
  <c r="K18" i="73"/>
  <c r="G18" i="73" s="1"/>
  <c r="E18" i="73" s="1"/>
  <c r="X18" i="64"/>
  <c r="H18" i="73" s="1"/>
  <c r="AS18" i="73" s="1"/>
  <c r="AH18" i="64"/>
  <c r="T2" i="71" s="1"/>
  <c r="AR2" i="71" s="1"/>
  <c r="AW21" i="73" l="1"/>
  <c r="AD15" i="73"/>
  <c r="AC15" i="73" s="1"/>
  <c r="AT16" i="73"/>
  <c r="AL17" i="73"/>
  <c r="AR17" i="73" s="1"/>
  <c r="AH17" i="73"/>
  <c r="AN17" i="73" s="1"/>
  <c r="AJ17" i="73"/>
  <c r="AP17" i="73" s="1"/>
  <c r="AI17" i="73"/>
  <c r="AO17" i="73" s="1"/>
  <c r="AH18" i="73"/>
  <c r="AN18" i="73" s="1"/>
  <c r="AF18" i="73"/>
  <c r="V21" i="64"/>
  <c r="K19" i="73"/>
  <c r="G19" i="73" s="1"/>
  <c r="E19" i="73" s="1"/>
  <c r="X19" i="64"/>
  <c r="H19" i="73" s="1"/>
  <c r="AS19" i="73" s="1"/>
  <c r="AH19" i="64"/>
  <c r="U2" i="71" s="1"/>
  <c r="AS2" i="71" s="1"/>
  <c r="W20" i="64"/>
  <c r="W20" i="73" s="1"/>
  <c r="O20" i="64"/>
  <c r="R20" i="64" s="1"/>
  <c r="AD16" i="73" l="1"/>
  <c r="AC16" i="73" s="1"/>
  <c r="AI18" i="73"/>
  <c r="AO18" i="73" s="1"/>
  <c r="AT17" i="73"/>
  <c r="AK18" i="73"/>
  <c r="AQ18" i="73" s="1"/>
  <c r="AL18" i="73"/>
  <c r="AR18" i="73" s="1"/>
  <c r="AJ18" i="73"/>
  <c r="AP18" i="73" s="1"/>
  <c r="AL19" i="73"/>
  <c r="AR19" i="73" s="1"/>
  <c r="AF19" i="73"/>
  <c r="AJ19" i="73"/>
  <c r="AP19" i="73" s="1"/>
  <c r="O21" i="64"/>
  <c r="R21" i="64" s="1"/>
  <c r="W21" i="64"/>
  <c r="W21" i="73" s="1"/>
  <c r="K20" i="73"/>
  <c r="G20" i="73" s="1"/>
  <c r="X20" i="64"/>
  <c r="AH20" i="64"/>
  <c r="V2" i="71" s="1"/>
  <c r="AT2" i="71" s="1"/>
  <c r="Z21" i="73"/>
  <c r="W27" i="64" l="1"/>
  <c r="W28" i="64" s="1"/>
  <c r="W29" i="64" s="1"/>
  <c r="V27" i="64"/>
  <c r="V28" i="64" s="1"/>
  <c r="V29" i="64" s="1"/>
  <c r="S27" i="64"/>
  <c r="T27" i="64"/>
  <c r="T28" i="64" s="1"/>
  <c r="T29" i="64" s="1"/>
  <c r="U27" i="64"/>
  <c r="X21" i="64"/>
  <c r="V25" i="64" s="1"/>
  <c r="AD17" i="73"/>
  <c r="AC17" i="73" s="1"/>
  <c r="AI19" i="73"/>
  <c r="AO19" i="73" s="1"/>
  <c r="AT18" i="73"/>
  <c r="AH19" i="73"/>
  <c r="AN19" i="73" s="1"/>
  <c r="AK19" i="73"/>
  <c r="AQ19" i="73" s="1"/>
  <c r="E20" i="73"/>
  <c r="AL20" i="73" s="1"/>
  <c r="AR20" i="73" s="1"/>
  <c r="AF20" i="73"/>
  <c r="H20" i="73"/>
  <c r="AS20" i="73" s="1"/>
  <c r="C2" i="71"/>
  <c r="K21" i="73"/>
  <c r="G21" i="73" s="1"/>
  <c r="E21" i="73" s="1"/>
  <c r="AH21" i="64"/>
  <c r="H21" i="73" l="1"/>
  <c r="AS21" i="73" s="1"/>
  <c r="U28" i="64"/>
  <c r="U29" i="64" s="1"/>
  <c r="AD18" i="73"/>
  <c r="AC18" i="73" s="1"/>
  <c r="AK20" i="73"/>
  <c r="AQ20" i="73" s="1"/>
  <c r="AH20" i="73"/>
  <c r="AN20" i="73" s="1"/>
  <c r="AJ20" i="73"/>
  <c r="AP20" i="73" s="1"/>
  <c r="AT19" i="73"/>
  <c r="AI20" i="73"/>
  <c r="AO20" i="73" s="1"/>
  <c r="AL21" i="73"/>
  <c r="AR21" i="73" s="1"/>
  <c r="AF21" i="73"/>
  <c r="Q25" i="64" s="1"/>
  <c r="AD19" i="73" l="1"/>
  <c r="AC19" i="73" s="1"/>
  <c r="AH21" i="73"/>
  <c r="AN21" i="73" s="1"/>
  <c r="AJ21" i="73"/>
  <c r="AP21" i="73" s="1"/>
  <c r="AK21" i="73"/>
  <c r="AQ21" i="73" s="1"/>
  <c r="AI21" i="73"/>
  <c r="AO21" i="73" s="1"/>
  <c r="AT20" i="73"/>
  <c r="AD20" i="73" s="1"/>
  <c r="AC20" i="73" s="1"/>
  <c r="AT21" i="73" l="1"/>
  <c r="AD21" i="73" l="1"/>
  <c r="M25" i="64" s="1"/>
  <c r="AC21" i="7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Jyumpei Watanabe</author>
  </authors>
  <commentList>
    <comment ref="AH8" authorId="0" shapeId="0" xr:uid="{A5230176-C48B-4612-BE13-156B3E7D1351}">
      <text>
        <r>
          <rPr>
            <b/>
            <sz val="9"/>
            <color indexed="81"/>
            <rFont val="MS P ゴシック"/>
            <family val="3"/>
            <charset val="128"/>
          </rPr>
          <t>（③+…）のパターン</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Jyumpei Watanabe</author>
    <author>tanaka</author>
    <author>小林</author>
    <author>Kyoto</author>
    <author>kyoto</author>
    <author>masci639</author>
  </authors>
  <commentList>
    <comment ref="B5" authorId="0" shapeId="0" xr:uid="{53ED2B03-BC6B-41A5-873C-1EAC1EA5D781}">
      <text>
        <r>
          <rPr>
            <b/>
            <sz val="9"/>
            <color indexed="10"/>
            <rFont val="BIZ UDゴシック"/>
            <family val="3"/>
            <charset val="128"/>
          </rPr>
          <t xml:space="preserve">利用定員の変更があった場合は、数式を壊して、
数値を直接入力して下さい。
</t>
        </r>
        <r>
          <rPr>
            <sz val="9"/>
            <color indexed="81"/>
            <rFont val="BIZ UDゴシック"/>
            <family val="3"/>
            <charset val="128"/>
          </rPr>
          <t>例）6月1日付で定員変更⇒6月分の定員を修正
（以降の月は、前月数値を自動引用されます）</t>
        </r>
      </text>
    </comment>
    <comment ref="N5" authorId="1" shapeId="0" xr:uid="{00000000-0006-0000-0000-000002000000}">
      <text>
        <r>
          <rPr>
            <b/>
            <sz val="9"/>
            <color indexed="81"/>
            <rFont val="BIZ UDゴシック"/>
            <family val="3"/>
            <charset val="128"/>
          </rPr>
          <t>未配置の場合は公定価格における「施設長未配置減算」適用の対象となります。</t>
        </r>
      </text>
    </comment>
    <comment ref="Q6" authorId="2" shapeId="0" xr:uid="{00000000-0006-0000-0000-000004000000}">
      <text>
        <r>
          <rPr>
            <b/>
            <sz val="9"/>
            <color indexed="81"/>
            <rFont val="BIZ UDゴシック"/>
            <family val="3"/>
            <charset val="128"/>
          </rPr>
          <t xml:space="preserve">以下の要件を全て満たす（加算対象）上で、年度末において加算申請を行う場合は、「１」を入力
・必要保育士数を超えて保育士を配置している（（C）＞（A））
・職員の平均経験年数（処遇改善等加算Ⅰにおける職員1人あたりの平均経験年数）が12年以上の場合
</t>
        </r>
        <r>
          <rPr>
            <b/>
            <sz val="9"/>
            <color indexed="10"/>
            <rFont val="BIZ UDゴシック"/>
            <family val="3"/>
            <charset val="128"/>
          </rPr>
          <t>※令和５年度から、</t>
        </r>
        <r>
          <rPr>
            <b/>
            <u/>
            <sz val="9"/>
            <color indexed="10"/>
            <rFont val="BIZ UDゴシック"/>
            <family val="3"/>
            <charset val="128"/>
          </rPr>
          <t>利用定員121名以上の施設</t>
        </r>
        <r>
          <rPr>
            <b/>
            <sz val="9"/>
            <color indexed="10"/>
            <rFont val="BIZ UDゴシック"/>
            <family val="3"/>
            <charset val="128"/>
          </rPr>
          <t>については、「２」人まで申請可能</t>
        </r>
      </text>
    </comment>
    <comment ref="Z6" authorId="3" shapeId="0" xr:uid="{00000000-0006-0000-0000-000005000000}">
      <text>
        <r>
          <rPr>
            <b/>
            <sz val="9"/>
            <color indexed="81"/>
            <rFont val="BIZ UDゴシック"/>
            <family val="3"/>
            <charset val="128"/>
          </rPr>
          <t>実施している場合は、以下の数字を入力。
〇週5日：2.0、〇週4日：1.6、〇週3日：1.2。〇週2日：0.8、〇週1日：0.4
※保育園と一体的に実施し、本体保育の保育士による支援が受けられる場合は、以下
○週5日：1.0、〇週4日：0.8、〇週3日：0.6，、週2日：0.4、〇週1日：0.2　</t>
        </r>
      </text>
    </comment>
    <comment ref="S7" authorId="4" shapeId="0" xr:uid="{00000000-0006-0000-0000-000006000000}">
      <text>
        <r>
          <rPr>
            <b/>
            <sz val="9"/>
            <color indexed="81"/>
            <rFont val="BIZ UDゴシック"/>
            <family val="3"/>
            <charset val="128"/>
          </rPr>
          <t>少数点第1位まで入力してください。区分1⇒1、区分2⇒0.6、区分3⇒0.5、区分4⇒0.3、区分5⇒0.2
※判明していない場合は、昨年度実績を記入してください。
※認定されている月ごとに記載してください。（例：６月に入所し、同月から区分１が適用→６月から１を記載）</t>
        </r>
        <r>
          <rPr>
            <b/>
            <sz val="9"/>
            <color indexed="10"/>
            <rFont val="BIZ UDゴシック"/>
            <family val="3"/>
            <charset val="128"/>
          </rPr>
          <t xml:space="preserve">
</t>
        </r>
        <r>
          <rPr>
            <b/>
            <sz val="10"/>
            <color indexed="10"/>
            <rFont val="BIZ UDゴシック"/>
            <family val="3"/>
            <charset val="128"/>
          </rPr>
          <t>※人件費等補助金における</t>
        </r>
        <r>
          <rPr>
            <b/>
            <u/>
            <sz val="10"/>
            <color indexed="10"/>
            <rFont val="BIZ UDゴシック"/>
            <family val="3"/>
            <charset val="128"/>
          </rPr>
          <t>第３期・実績報告期では</t>
        </r>
        <r>
          <rPr>
            <b/>
            <sz val="10"/>
            <color indexed="10"/>
            <rFont val="BIZ UDゴシック"/>
            <family val="3"/>
            <charset val="128"/>
          </rPr>
          <t>、申請月時点での認定実績に加え、申請月以降の認定の見込みも加味し、３月分まで入力</t>
        </r>
        <r>
          <rPr>
            <b/>
            <sz val="10"/>
            <color indexed="81"/>
            <rFont val="BIZ UDゴシック"/>
            <family val="3"/>
            <charset val="128"/>
          </rPr>
          <t>してください。　見込むことが難しい場合は、例えば昨年度の認定実績を参考にするなどしてください。</t>
        </r>
        <r>
          <rPr>
            <b/>
            <sz val="10"/>
            <color indexed="10"/>
            <rFont val="BIZ UDゴシック"/>
            <family val="3"/>
            <charset val="128"/>
          </rPr>
          <t>最終的に見込から変動が生じた場合は、翌年７月以降の最終精算で修正し、再提出していただきます。</t>
        </r>
      </text>
    </comment>
    <comment ref="U7" authorId="2" shapeId="0" xr:uid="{00000000-0006-0000-0000-000007000000}">
      <text>
        <r>
          <rPr>
            <b/>
            <sz val="9"/>
            <color indexed="81"/>
            <rFont val="MS P ゴシック"/>
            <family val="3"/>
            <charset val="128"/>
          </rPr>
          <t>様式１-１を入力してください。</t>
        </r>
      </text>
    </comment>
    <comment ref="AH8" authorId="5" shapeId="0" xr:uid="{0ECF5F91-8357-4B7A-BC74-E66385E4A97D}">
      <text>
        <r>
          <rPr>
            <b/>
            <sz val="11"/>
            <color indexed="10"/>
            <rFont val="BIZ UDゴシック"/>
            <family val="3"/>
            <charset val="128"/>
          </rPr>
          <t xml:space="preserve">【注意】
</t>
        </r>
        <r>
          <rPr>
            <b/>
            <u/>
            <sz val="11"/>
            <color indexed="10"/>
            <rFont val="BIZ UDゴシック"/>
            <family val="3"/>
            <charset val="128"/>
          </rPr>
          <t>この欄は、現在の実配置数が、必置職員数（条例で定める配置基準）や給付費の加算要件を満たしているかを示しています。</t>
        </r>
        <r>
          <rPr>
            <b/>
            <sz val="11"/>
            <color indexed="10"/>
            <rFont val="BIZ UDゴシック"/>
            <family val="3"/>
            <charset val="128"/>
          </rPr>
          <t xml:space="preserve">
</t>
        </r>
        <r>
          <rPr>
            <sz val="11"/>
            <color indexed="10"/>
            <rFont val="BIZ UDゴシック"/>
            <family val="3"/>
            <charset val="128"/>
          </rPr>
          <t>マイナスの場合は、配置基準を満たしていないか、給付費の加算の適用ができません。</t>
        </r>
        <r>
          <rPr>
            <b/>
            <sz val="11"/>
            <color indexed="10"/>
            <rFont val="BIZ UDゴシック"/>
            <family val="3"/>
            <charset val="128"/>
          </rPr>
          <t xml:space="preserve">
</t>
        </r>
        <r>
          <rPr>
            <b/>
            <u/>
            <sz val="11"/>
            <color indexed="10"/>
            <rFont val="BIZ UDゴシック"/>
            <family val="3"/>
            <charset val="128"/>
          </rPr>
          <t>※人件費等補助金の補助算定職員数との関連を示したものではありません。これについては、本表の下部を御確認ください。</t>
        </r>
      </text>
    </comment>
    <comment ref="E9" authorId="4" shapeId="0" xr:uid="{4384FBCF-6293-4253-9857-004AC6394447}">
      <text>
        <r>
          <rPr>
            <b/>
            <sz val="9"/>
            <color indexed="81"/>
            <rFont val="BIZ UDゴシック"/>
            <family val="3"/>
            <charset val="128"/>
          </rPr>
          <t>令和4年8月3日から
令和5年4月1日までの間に
生まれた児童数</t>
        </r>
      </text>
    </comment>
    <comment ref="R29" authorId="0" shapeId="0" xr:uid="{71E1FD6F-FFED-4F73-9759-1BE67D84F577}">
      <text>
        <r>
          <rPr>
            <sz val="9"/>
            <color indexed="81"/>
            <rFont val="MS P ゴシック"/>
            <family val="3"/>
            <charset val="128"/>
          </rPr>
          <t>10月から雇用開始なら、「10」を選択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小林</author>
  </authors>
  <commentList>
    <comment ref="C7" authorId="0" shapeId="0" xr:uid="{00000000-0006-0000-0100-000001000000}">
      <text>
        <r>
          <rPr>
            <b/>
            <sz val="9"/>
            <color indexed="81"/>
            <rFont val="MS P ゴシック"/>
            <family val="3"/>
            <charset val="128"/>
          </rPr>
          <t>標準時間利用児童の内訳を入力してください。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tanaka-y</author>
    <author>Sai</author>
  </authors>
  <commentList>
    <comment ref="B6" authorId="0" shapeId="0" xr:uid="{00000000-0006-0000-0200-000001000000}">
      <text>
        <r>
          <rPr>
            <b/>
            <sz val="16"/>
            <color indexed="10"/>
            <rFont val="MS P ゴシック"/>
            <family val="3"/>
            <charset val="128"/>
          </rPr>
          <t>本園に専従の常勤保育士以外の職員は入力しないでください。
（他の保育所又は社会福祉施設等と兼務している常勤保育士は、本シートではなく、様式３に入力してください）。
また、施設長、放課後児童クラブ担当は除きます。</t>
        </r>
      </text>
    </comment>
    <comment ref="D6" authorId="0" shapeId="0" xr:uid="{00000000-0006-0000-0200-000002000000}">
      <text>
        <r>
          <rPr>
            <b/>
            <sz val="12"/>
            <color indexed="81"/>
            <rFont val="MS P ゴシック"/>
            <family val="3"/>
            <charset val="128"/>
          </rPr>
          <t>幼稚園教諭、小学校教諭または養護教諭に係る普通免許状を有している指定研修修了者は京都市に対して事前の届出が必要です。
※令和６年度までの特例措置</t>
        </r>
      </text>
    </comment>
    <comment ref="G6" authorId="0" shapeId="0" xr:uid="{00000000-0006-0000-0200-000003000000}">
      <text>
        <r>
          <rPr>
            <b/>
            <sz val="12"/>
            <color indexed="81"/>
            <rFont val="MS P ゴシック"/>
            <family val="3"/>
            <charset val="128"/>
          </rPr>
          <t>勤務した月について○を入力してください。</t>
        </r>
      </text>
    </comment>
    <comment ref="D63" authorId="1" shapeId="0" xr:uid="{00000000-0006-0000-0200-000004000000}">
      <text>
        <r>
          <rPr>
            <b/>
            <sz val="12"/>
            <color indexed="81"/>
            <rFont val="MS P ゴシック"/>
            <family val="3"/>
            <charset val="128"/>
          </rPr>
          <t>乳児３名以下の場合は、以下の２要件を満たす保育所に限り、これらの職員を１人（常勤換算後）に限って保育士とみなすことができる。
①勤務経験が概ね３年に満たない看護師等については、子育て支援員研修の受講（又は直近の研修を受講予定）していること
②看護師等が保育士と合同の組・グループを編成し、原則として同一の乳児室など同一空間内で保育を行うこと</t>
        </r>
      </text>
    </comment>
    <comment ref="G63" authorId="0" shapeId="0" xr:uid="{00000000-0006-0000-0200-000005000000}">
      <text>
        <r>
          <rPr>
            <b/>
            <sz val="12"/>
            <color indexed="81"/>
            <rFont val="MS P ゴシック"/>
            <family val="3"/>
            <charset val="128"/>
          </rPr>
          <t>各月の</t>
        </r>
        <r>
          <rPr>
            <b/>
            <sz val="12"/>
            <color indexed="10"/>
            <rFont val="MS P ゴシック"/>
            <family val="3"/>
            <charset val="128"/>
          </rPr>
          <t>勤務時間数</t>
        </r>
        <r>
          <rPr>
            <b/>
            <sz val="12"/>
            <color indexed="81"/>
            <rFont val="MS P ゴシック"/>
            <family val="3"/>
            <charset val="128"/>
          </rPr>
          <t>を入力してください。
（常勤の場合、就業規則で定める常勤職員の１箇月の勤務時間数）</t>
        </r>
      </text>
    </comment>
    <comment ref="G73" authorId="2" shapeId="0" xr:uid="{72D3EA77-0D68-41F2-8FAD-70AF7BFF3F31}">
      <text>
        <r>
          <rPr>
            <b/>
            <sz val="12"/>
            <color indexed="81"/>
            <rFont val="MS P ゴシック"/>
            <family val="3"/>
            <charset val="128"/>
          </rPr>
          <t>「注」が表示される場合
　表示される月の乳児の初日児童数が３名以下なので、保育士とみなす看護師等の勤務経験が概ね３年に満たない場合、子育て支援員研修を受講（又は直近の研修を受講予定）している必要があります。
　別途ご案内する、受講状況に関する所定の手続きをしてください。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Jyumpei Watanabe</author>
    <author>kyoto</author>
  </authors>
  <commentList>
    <comment ref="A4" authorId="0" shapeId="0" xr:uid="{63D823BB-0559-4A42-A918-601FD54AAFC5}">
      <text>
        <r>
          <rPr>
            <b/>
            <sz val="14"/>
            <color indexed="10"/>
            <rFont val="MS P ゴシック"/>
            <family val="3"/>
            <charset val="128"/>
          </rPr>
          <t>他の保育所又は社会福祉施設等と兼務している常勤保育士は、本保育所の勤務時間数だけを水色網掛け箇所（Ｎ列～ＡＫ列）に直接入力してください。
※他の保育所等の勤務時間は含まないでください。</t>
        </r>
        <r>
          <rPr>
            <sz val="9"/>
            <color indexed="81"/>
            <rFont val="MS P ゴシック"/>
            <family val="3"/>
            <charset val="128"/>
          </rPr>
          <t xml:space="preserve">
</t>
        </r>
      </text>
    </comment>
    <comment ref="L5" authorId="1" shapeId="0" xr:uid="{00000000-0006-0000-0300-000001000000}">
      <text>
        <r>
          <rPr>
            <b/>
            <sz val="12"/>
            <color indexed="81"/>
            <rFont val="ＭＳ Ｐゴシック"/>
            <family val="3"/>
            <charset val="128"/>
          </rPr>
          <t>雇用契約等における1箇月あたりの勤務時間を入力してください。
変形労働時間を採用されている場合は、各月の勤務時間を直接入力してください。</t>
        </r>
      </text>
    </comment>
    <comment ref="L39" authorId="1" shapeId="0" xr:uid="{22861996-D609-4D1B-BE8E-0A3DCEE9D310}">
      <text>
        <r>
          <rPr>
            <b/>
            <sz val="12"/>
            <color indexed="81"/>
            <rFont val="ＭＳ Ｐゴシック"/>
            <family val="3"/>
            <charset val="128"/>
          </rPr>
          <t>目安：１６４～１７３時間程度
　例）就業規則において週40時間と規定されている場合
　　　40時間×52週（年間の週間数）÷12月（年間の月数）＝173時間（小数点第1位四捨五入）</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C6" authorId="0" shapeId="0" xr:uid="{00000000-0006-0000-0600-000001000000}">
      <text>
        <r>
          <rPr>
            <b/>
            <sz val="12"/>
            <color indexed="81"/>
            <rFont val="ＭＳ Ｐゴシック"/>
            <family val="3"/>
            <charset val="128"/>
          </rPr>
          <t>以前からの継続雇用の場合は，平成27年4月～と入力してください。</t>
        </r>
      </text>
    </comment>
    <comment ref="A30" authorId="0" shapeId="0" xr:uid="{00000000-0006-0000-0600-000002000000}">
      <text>
        <r>
          <rPr>
            <b/>
            <sz val="12"/>
            <color indexed="81"/>
            <rFont val="ＭＳ Ｐゴシック"/>
            <family val="3"/>
            <charset val="128"/>
          </rPr>
          <t>目安：１６４～１７３時間程度
　例）就業規則において週40時間と規定されている場合
　　　40時間×52週（年間の週間数）÷12月（年間の月数）＝173時間（小数点第1位四捨五入）</t>
        </r>
      </text>
    </comment>
  </commentList>
</comments>
</file>

<file path=xl/sharedStrings.xml><?xml version="1.0" encoding="utf-8"?>
<sst xmlns="http://schemas.openxmlformats.org/spreadsheetml/2006/main" count="721" uniqueCount="294">
  <si>
    <t>３歳児</t>
    <rPh sb="1" eb="2">
      <t>サイ</t>
    </rPh>
    <rPh sb="2" eb="3">
      <t>ジ</t>
    </rPh>
    <phoneticPr fontId="1"/>
  </si>
  <si>
    <t>対象月</t>
    <rPh sb="0" eb="2">
      <t>タイショウ</t>
    </rPh>
    <rPh sb="2" eb="3">
      <t>ツキ</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</si>
  <si>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</si>
  <si>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</si>
  <si>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</si>
  <si>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</si>
  <si>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</si>
  <si>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１０月</t>
    <rPh sb="2" eb="3">
      <t>ツキ</t>
    </rPh>
    <phoneticPr fontId="1"/>
  </si>
  <si>
    <t>１１月</t>
    <rPh sb="2" eb="3">
      <t>ツキ</t>
    </rPh>
    <phoneticPr fontId="1"/>
  </si>
  <si>
    <t>１２月</t>
    <rPh sb="2" eb="3">
      <t>ツキ</t>
    </rPh>
    <phoneticPr fontId="1"/>
  </si>
  <si>
    <t>３月</t>
    <rPh sb="1" eb="2">
      <t>ツキ</t>
    </rPh>
    <phoneticPr fontId="1"/>
  </si>
  <si>
    <t>保健師又は看護師</t>
    <rPh sb="0" eb="3">
      <t>ホケンシ</t>
    </rPh>
    <rPh sb="3" eb="4">
      <t>マタ</t>
    </rPh>
    <rPh sb="5" eb="8">
      <t>カンゴシ</t>
    </rPh>
    <phoneticPr fontId="1"/>
  </si>
  <si>
    <t>４月</t>
    <rPh sb="1" eb="2">
      <t>ツキ</t>
    </rPh>
    <phoneticPr fontId="1"/>
  </si>
  <si>
    <t>１月</t>
    <rPh sb="1" eb="2">
      <t>ツキ</t>
    </rPh>
    <phoneticPr fontId="1"/>
  </si>
  <si>
    <t>番号</t>
    <rPh sb="0" eb="2">
      <t>バンゴウ</t>
    </rPh>
    <phoneticPr fontId="1"/>
  </si>
  <si>
    <t>合計</t>
    <rPh sb="0" eb="1">
      <t>ゴウ</t>
    </rPh>
    <rPh sb="1" eb="2">
      <t>ケイ</t>
    </rPh>
    <phoneticPr fontId="1"/>
  </si>
  <si>
    <t>時間数合計（Ａ）</t>
    <rPh sb="0" eb="3">
      <t>ジカンスウ</t>
    </rPh>
    <rPh sb="3" eb="5">
      <t>ゴウケイ</t>
    </rPh>
    <phoneticPr fontId="1"/>
  </si>
  <si>
    <t>２月</t>
  </si>
  <si>
    <t>一時預かり事業</t>
    <rPh sb="0" eb="2">
      <t>イチジ</t>
    </rPh>
    <rPh sb="2" eb="3">
      <t>アズ</t>
    </rPh>
    <rPh sb="5" eb="7">
      <t>ジギョウ</t>
    </rPh>
    <phoneticPr fontId="1"/>
  </si>
  <si>
    <t>２歳児</t>
    <rPh sb="1" eb="3">
      <t>サイジ</t>
    </rPh>
    <phoneticPr fontId="1"/>
  </si>
  <si>
    <t>４歳児</t>
    <rPh sb="1" eb="3">
      <t>サイジ</t>
    </rPh>
    <phoneticPr fontId="1"/>
  </si>
  <si>
    <t>５歳児</t>
    <rPh sb="1" eb="3">
      <t>サイジ</t>
    </rPh>
    <phoneticPr fontId="1"/>
  </si>
  <si>
    <t>０歳児</t>
    <rPh sb="1" eb="3">
      <t>サイジ</t>
    </rPh>
    <phoneticPr fontId="1"/>
  </si>
  <si>
    <t>時間</t>
    <rPh sb="0" eb="2">
      <t>ジカン</t>
    </rPh>
    <phoneticPr fontId="1"/>
  </si>
  <si>
    <t>分</t>
    <rPh sb="0" eb="1">
      <t>ブン</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</si>
  <si>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</si>
  <si>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</si>
  <si>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</si>
  <si>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</si>
  <si>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</si>
  <si>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</si>
  <si>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</si>
  <si>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</si>
  <si>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</si>
  <si>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</si>
  <si>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</si>
  <si>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</si>
  <si>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</si>
  <si>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</si>
  <si>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</si>
  <si>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</si>
  <si>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</si>
  <si>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</si>
  <si>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</si>
  <si>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</si>
  <si>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保育園名</t>
    <rPh sb="0" eb="3">
      <t>ホイクエン</t>
    </rPh>
    <rPh sb="3" eb="4">
      <t>メイ</t>
    </rPh>
    <phoneticPr fontId="1"/>
  </si>
  <si>
    <t>保育園名</t>
    <rPh sb="2" eb="3">
      <t>エン</t>
    </rPh>
    <phoneticPr fontId="1"/>
  </si>
  <si>
    <t>標準時間対応</t>
    <rPh sb="0" eb="2">
      <t>ヒョウジュン</t>
    </rPh>
    <rPh sb="2" eb="4">
      <t>ジカン</t>
    </rPh>
    <rPh sb="4" eb="6">
      <t>タイオウ</t>
    </rPh>
    <phoneticPr fontId="1"/>
  </si>
  <si>
    <t>雇用期間</t>
    <rPh sb="0" eb="2">
      <t>コヨウ</t>
    </rPh>
    <rPh sb="2" eb="4">
      <t>キカン</t>
    </rPh>
    <phoneticPr fontId="1"/>
  </si>
  <si>
    <t>月</t>
    <rPh sb="0" eb="1">
      <t>ガツ</t>
    </rPh>
    <phoneticPr fontId="1"/>
  </si>
  <si>
    <t>～</t>
    <phoneticPr fontId="1"/>
  </si>
  <si>
    <t>月</t>
    <rPh sb="0" eb="1">
      <t>ツキ</t>
    </rPh>
    <phoneticPr fontId="1"/>
  </si>
  <si>
    <t>年</t>
    <rPh sb="0" eb="1">
      <t>ネン</t>
    </rPh>
    <phoneticPr fontId="1"/>
  </si>
  <si>
    <t>○</t>
    <phoneticPr fontId="1"/>
  </si>
  <si>
    <t>保育園名</t>
    <phoneticPr fontId="1"/>
  </si>
  <si>
    <t>※水色の部分は計算式が入っているため，入力できません。</t>
    <phoneticPr fontId="1"/>
  </si>
  <si>
    <t>【非常勤の保育士】</t>
    <phoneticPr fontId="1"/>
  </si>
  <si>
    <t>番号</t>
    <phoneticPr fontId="1"/>
  </si>
  <si>
    <t>保育士</t>
    <phoneticPr fontId="1"/>
  </si>
  <si>
    <t>雇用期間</t>
    <phoneticPr fontId="1"/>
  </si>
  <si>
    <t>1月あたりの平均勤務時間</t>
    <phoneticPr fontId="1"/>
  </si>
  <si>
    <t>時間</t>
    <phoneticPr fontId="1"/>
  </si>
  <si>
    <t>分</t>
    <phoneticPr fontId="1"/>
  </si>
  <si>
    <t>平成</t>
    <phoneticPr fontId="1"/>
  </si>
  <si>
    <t>年</t>
    <phoneticPr fontId="1"/>
  </si>
  <si>
    <t>月</t>
    <phoneticPr fontId="1"/>
  </si>
  <si>
    <t>時間数合計（Ａ）</t>
    <phoneticPr fontId="1"/>
  </si>
  <si>
    <t>就業規則で定める常勤職員の1ヶ月の労働時間数（Ｂ）</t>
    <phoneticPr fontId="1"/>
  </si>
  <si>
    <t>常勤者換算（Ａ／Ｂ）（小数点２位を切り捨て　例： 1.46⇒1.4）</t>
    <phoneticPr fontId="1"/>
  </si>
  <si>
    <t>(単位:人）</t>
    <rPh sb="1" eb="3">
      <t>タンイ</t>
    </rPh>
    <rPh sb="4" eb="5">
      <t>ニン</t>
    </rPh>
    <phoneticPr fontId="1"/>
  </si>
  <si>
    <t>他市町村児童がいる場合は「○」を入力してください。</t>
    <rPh sb="0" eb="1">
      <t>タ</t>
    </rPh>
    <rPh sb="1" eb="4">
      <t>シチョウソン</t>
    </rPh>
    <rPh sb="4" eb="6">
      <t>ジドウ</t>
    </rPh>
    <rPh sb="9" eb="11">
      <t>バアイ</t>
    </rPh>
    <rPh sb="16" eb="18">
      <t>ニュウリョク</t>
    </rPh>
    <phoneticPr fontId="1"/>
  </si>
  <si>
    <t>当該保育園に勤務する職員数（各月初日時点）</t>
    <rPh sb="4" eb="5">
      <t>エン</t>
    </rPh>
    <rPh sb="18" eb="20">
      <t>ジテン</t>
    </rPh>
    <phoneticPr fontId="1"/>
  </si>
  <si>
    <t>就業規則で定める常勤職員の1箇月の勤務時間数（Ｂ）</t>
    <rPh sb="0" eb="2">
      <t>シュウギョウ</t>
    </rPh>
    <rPh sb="2" eb="4">
      <t>キソク</t>
    </rPh>
    <rPh sb="5" eb="6">
      <t>サダ</t>
    </rPh>
    <rPh sb="8" eb="10">
      <t>ジョウキン</t>
    </rPh>
    <rPh sb="10" eb="12">
      <t>ショクイン</t>
    </rPh>
    <rPh sb="14" eb="15">
      <t>カ</t>
    </rPh>
    <rPh sb="15" eb="16">
      <t>ゲツ</t>
    </rPh>
    <rPh sb="17" eb="19">
      <t>キンム</t>
    </rPh>
    <rPh sb="19" eb="22">
      <t>ジカンスウ</t>
    </rPh>
    <phoneticPr fontId="1"/>
  </si>
  <si>
    <t>1箇月あたりの勤務時間</t>
    <rPh sb="1" eb="2">
      <t>カ</t>
    </rPh>
    <rPh sb="2" eb="3">
      <t>ガツ</t>
    </rPh>
    <rPh sb="7" eb="9">
      <t>キンム</t>
    </rPh>
    <rPh sb="9" eb="11">
      <t>ジカン</t>
    </rPh>
    <phoneticPr fontId="1"/>
  </si>
  <si>
    <t>勤　　務　　時　　間</t>
    <rPh sb="0" eb="1">
      <t>ツトム</t>
    </rPh>
    <rPh sb="3" eb="4">
      <t>ツトム</t>
    </rPh>
    <rPh sb="6" eb="7">
      <t>トキ</t>
    </rPh>
    <rPh sb="9" eb="10">
      <t>アイダ</t>
    </rPh>
    <phoneticPr fontId="1"/>
  </si>
  <si>
    <t>～</t>
    <phoneticPr fontId="1"/>
  </si>
  <si>
    <t>1歳児加配</t>
    <rPh sb="1" eb="3">
      <t>サイジ</t>
    </rPh>
    <rPh sb="3" eb="5">
      <t>カハイ</t>
    </rPh>
    <phoneticPr fontId="1"/>
  </si>
  <si>
    <r>
      <t xml:space="preserve">必要保育士数
(市基準)
</t>
    </r>
    <r>
      <rPr>
        <b/>
        <sz val="9"/>
        <rFont val="ＭＳ Ｐゴシック"/>
        <family val="3"/>
        <charset val="128"/>
      </rPr>
      <t>①～③の合計</t>
    </r>
    <rPh sb="0" eb="2">
      <t>ヒツヨウ</t>
    </rPh>
    <rPh sb="2" eb="4">
      <t>ホイク</t>
    </rPh>
    <rPh sb="4" eb="6">
      <t>シスウ</t>
    </rPh>
    <rPh sb="8" eb="9">
      <t>シ</t>
    </rPh>
    <rPh sb="9" eb="11">
      <t>キジュン</t>
    </rPh>
    <rPh sb="19" eb="21">
      <t>ゴウケイ</t>
    </rPh>
    <phoneticPr fontId="1"/>
  </si>
  <si>
    <t>１歳児
合計</t>
    <rPh sb="1" eb="3">
      <t>サイジ</t>
    </rPh>
    <rPh sb="4" eb="6">
      <t>ゴウケイ</t>
    </rPh>
    <phoneticPr fontId="1"/>
  </si>
  <si>
    <t xml:space="preserve">
入所児童数　　　　　　　　　　　　　</t>
    <rPh sb="1" eb="3">
      <t>ニュウショ</t>
    </rPh>
    <rPh sb="3" eb="5">
      <t>ジドウ</t>
    </rPh>
    <rPh sb="5" eb="6">
      <t>スウ</t>
    </rPh>
    <phoneticPr fontId="1"/>
  </si>
  <si>
    <t>保育士（氏名）</t>
    <rPh sb="0" eb="3">
      <t>ホイクシ</t>
    </rPh>
    <rPh sb="4" eb="6">
      <t>シメイ</t>
    </rPh>
    <phoneticPr fontId="1"/>
  </si>
  <si>
    <t>資格内容</t>
    <rPh sb="0" eb="2">
      <t>シカク</t>
    </rPh>
    <rPh sb="2" eb="4">
      <t>ナイヨウ</t>
    </rPh>
    <phoneticPr fontId="1"/>
  </si>
  <si>
    <t>勤　　務　　実　　績</t>
    <rPh sb="0" eb="1">
      <t>ツトム</t>
    </rPh>
    <rPh sb="3" eb="4">
      <t>ツトム</t>
    </rPh>
    <rPh sb="6" eb="7">
      <t>ジツ</t>
    </rPh>
    <rPh sb="9" eb="10">
      <t>セキ</t>
    </rPh>
    <phoneticPr fontId="1"/>
  </si>
  <si>
    <t>常勤職員数合計</t>
    <rPh sb="0" eb="2">
      <t>ジョウキン</t>
    </rPh>
    <rPh sb="2" eb="4">
      <t>ショクイン</t>
    </rPh>
    <rPh sb="4" eb="5">
      <t>スウ</t>
    </rPh>
    <rPh sb="5" eb="7">
      <t>ゴウケイ</t>
    </rPh>
    <phoneticPr fontId="1"/>
  </si>
  <si>
    <t>保育士</t>
    <rPh sb="0" eb="3">
      <t>ホイクシ</t>
    </rPh>
    <phoneticPr fontId="1"/>
  </si>
  <si>
    <t>幼稚園教諭</t>
    <rPh sb="0" eb="3">
      <t>ヨウチエン</t>
    </rPh>
    <rPh sb="3" eb="5">
      <t>キョウユ</t>
    </rPh>
    <phoneticPr fontId="1"/>
  </si>
  <si>
    <t>小学校教諭
又は養護教諭</t>
    <rPh sb="0" eb="3">
      <t>ショウガッコウ</t>
    </rPh>
    <rPh sb="3" eb="5">
      <t>キョウユ</t>
    </rPh>
    <rPh sb="6" eb="7">
      <t>マタ</t>
    </rPh>
    <rPh sb="8" eb="10">
      <t>ヨウゴ</t>
    </rPh>
    <rPh sb="10" eb="12">
      <t>キョウユ</t>
    </rPh>
    <phoneticPr fontId="1"/>
  </si>
  <si>
    <t>【保健師・看護師・准看護師】</t>
    <rPh sb="1" eb="3">
      <t>ホケン</t>
    </rPh>
    <rPh sb="3" eb="4">
      <t>シ</t>
    </rPh>
    <rPh sb="5" eb="7">
      <t>カンゴ</t>
    </rPh>
    <rPh sb="7" eb="8">
      <t>シ</t>
    </rPh>
    <rPh sb="9" eb="10">
      <t>ジュン</t>
    </rPh>
    <rPh sb="10" eb="12">
      <t>カンゴ</t>
    </rPh>
    <rPh sb="12" eb="13">
      <t>シ</t>
    </rPh>
    <phoneticPr fontId="1"/>
  </si>
  <si>
    <t>保健師</t>
    <rPh sb="0" eb="2">
      <t>ホケン</t>
    </rPh>
    <rPh sb="2" eb="3">
      <t>シ</t>
    </rPh>
    <phoneticPr fontId="1"/>
  </si>
  <si>
    <t>看護師</t>
    <rPh sb="0" eb="2">
      <t>カンゴ</t>
    </rPh>
    <rPh sb="2" eb="3">
      <t>シ</t>
    </rPh>
    <phoneticPr fontId="1"/>
  </si>
  <si>
    <t>准看護師</t>
    <rPh sb="0" eb="1">
      <t>ジュン</t>
    </rPh>
    <rPh sb="1" eb="3">
      <t>カンゴ</t>
    </rPh>
    <rPh sb="3" eb="4">
      <t>シ</t>
    </rPh>
    <phoneticPr fontId="1"/>
  </si>
  <si>
    <t>氏　名</t>
    <rPh sb="0" eb="1">
      <t>シ</t>
    </rPh>
    <rPh sb="2" eb="3">
      <t>メイ</t>
    </rPh>
    <phoneticPr fontId="1"/>
  </si>
  <si>
    <t>職員数合計</t>
    <rPh sb="0" eb="2">
      <t>ショクイン</t>
    </rPh>
    <rPh sb="2" eb="3">
      <t>スウ</t>
    </rPh>
    <rPh sb="3" eb="4">
      <t>ゴウ</t>
    </rPh>
    <rPh sb="4" eb="5">
      <t>ケイ</t>
    </rPh>
    <phoneticPr fontId="1"/>
  </si>
  <si>
    <t>就業規則で定める常勤職員の１箇月の勤務時間数</t>
    <rPh sb="0" eb="2">
      <t>シュウギョウ</t>
    </rPh>
    <rPh sb="2" eb="4">
      <t>キソク</t>
    </rPh>
    <rPh sb="5" eb="6">
      <t>サダ</t>
    </rPh>
    <rPh sb="8" eb="10">
      <t>ジョウキン</t>
    </rPh>
    <rPh sb="10" eb="12">
      <t>ショクイン</t>
    </rPh>
    <rPh sb="14" eb="15">
      <t>カ</t>
    </rPh>
    <rPh sb="15" eb="16">
      <t>ゲツ</t>
    </rPh>
    <rPh sb="17" eb="19">
      <t>キンム</t>
    </rPh>
    <rPh sb="19" eb="21">
      <t>ジカン</t>
    </rPh>
    <rPh sb="21" eb="22">
      <t>スウ</t>
    </rPh>
    <phoneticPr fontId="1"/>
  </si>
  <si>
    <t>施設長の配置状況</t>
    <rPh sb="0" eb="2">
      <t>シセツ</t>
    </rPh>
    <rPh sb="2" eb="3">
      <t>チョウ</t>
    </rPh>
    <rPh sb="4" eb="6">
      <t>ハイチ</t>
    </rPh>
    <rPh sb="6" eb="8">
      <t>ジョウキョウハイチ</t>
    </rPh>
    <phoneticPr fontId="1"/>
  </si>
  <si>
    <t>（４桁コード）</t>
    <rPh sb="2" eb="3">
      <t>ケタ</t>
    </rPh>
    <phoneticPr fontId="1"/>
  </si>
  <si>
    <t>（4桁コード）</t>
    <rPh sb="2" eb="3">
      <t>ケタ</t>
    </rPh>
    <phoneticPr fontId="1"/>
  </si>
  <si>
    <t>4桁コード</t>
    <rPh sb="1" eb="2">
      <t>ケタ</t>
    </rPh>
    <phoneticPr fontId="1"/>
  </si>
  <si>
    <t>施設名</t>
    <rPh sb="0" eb="2">
      <t>シセツ</t>
    </rPh>
    <rPh sb="2" eb="3">
      <t>メイ</t>
    </rPh>
    <phoneticPr fontId="1"/>
  </si>
  <si>
    <t>必要保育士数</t>
    <rPh sb="0" eb="2">
      <t>ヒツヨウ</t>
    </rPh>
    <rPh sb="2" eb="5">
      <t>ホイクシ</t>
    </rPh>
    <rPh sb="5" eb="6">
      <t>スウ</t>
    </rPh>
    <phoneticPr fontId="1"/>
  </si>
  <si>
    <t>常勤</t>
    <rPh sb="0" eb="2">
      <t>ジョウキン</t>
    </rPh>
    <phoneticPr fontId="1"/>
  </si>
  <si>
    <t>非常勤</t>
    <rPh sb="0" eb="3">
      <t>ヒジョウキン</t>
    </rPh>
    <phoneticPr fontId="1"/>
  </si>
  <si>
    <t>常勤換算</t>
    <rPh sb="0" eb="2">
      <t>ジョウキン</t>
    </rPh>
    <rPh sb="2" eb="4">
      <t>カンサン</t>
    </rPh>
    <phoneticPr fontId="1"/>
  </si>
  <si>
    <t>保健師・看護師</t>
    <rPh sb="0" eb="3">
      <t>ホケンシ</t>
    </rPh>
    <rPh sb="4" eb="7">
      <t>カンゴシ</t>
    </rPh>
    <phoneticPr fontId="1"/>
  </si>
  <si>
    <t>標準保育時間対応</t>
    <phoneticPr fontId="1"/>
  </si>
  <si>
    <t>標準対応休憩保育士</t>
  </si>
  <si>
    <t>1歳児</t>
    <rPh sb="1" eb="3">
      <t>サイジ</t>
    </rPh>
    <phoneticPr fontId="1"/>
  </si>
  <si>
    <t>2歳児</t>
    <rPh sb="1" eb="3">
      <t>サイジ</t>
    </rPh>
    <phoneticPr fontId="1"/>
  </si>
  <si>
    <t>0歳児</t>
    <rPh sb="1" eb="3">
      <t>サイジ</t>
    </rPh>
    <phoneticPr fontId="1"/>
  </si>
  <si>
    <t>3歳児</t>
    <rPh sb="1" eb="3">
      <t>サイジ</t>
    </rPh>
    <phoneticPr fontId="1"/>
  </si>
  <si>
    <t>4歳児</t>
    <rPh sb="1" eb="3">
      <t>サイジ</t>
    </rPh>
    <phoneticPr fontId="1"/>
  </si>
  <si>
    <t>5歳児</t>
    <rPh sb="1" eb="3">
      <t>サイジ</t>
    </rPh>
    <phoneticPr fontId="1"/>
  </si>
  <si>
    <t>本市独自事業実施に要する保育士等数</t>
    <rPh sb="0" eb="2">
      <t>ホンシ</t>
    </rPh>
    <rPh sb="2" eb="4">
      <t>ドクジ</t>
    </rPh>
    <phoneticPr fontId="1"/>
  </si>
  <si>
    <t>国制度給付費における加算</t>
    <rPh sb="0" eb="1">
      <t>クニ</t>
    </rPh>
    <rPh sb="1" eb="3">
      <t>セイド</t>
    </rPh>
    <rPh sb="3" eb="6">
      <t>キュウフヒ</t>
    </rPh>
    <rPh sb="10" eb="12">
      <t>カサン</t>
    </rPh>
    <phoneticPr fontId="1"/>
  </si>
  <si>
    <t>8.5時間</t>
    <rPh sb="3" eb="5">
      <t>ジカン</t>
    </rPh>
    <phoneticPr fontId="1"/>
  </si>
  <si>
    <t>9時間</t>
    <rPh sb="1" eb="3">
      <t>ジカン</t>
    </rPh>
    <phoneticPr fontId="1"/>
  </si>
  <si>
    <t>9.5時間</t>
    <rPh sb="3" eb="5">
      <t>ジカン</t>
    </rPh>
    <phoneticPr fontId="1"/>
  </si>
  <si>
    <t>10時間</t>
    <rPh sb="2" eb="4">
      <t>ジカン</t>
    </rPh>
    <phoneticPr fontId="1"/>
  </si>
  <si>
    <t>10.5時間</t>
    <rPh sb="4" eb="6">
      <t>ジカン</t>
    </rPh>
    <phoneticPr fontId="1"/>
  </si>
  <si>
    <t>11時間</t>
    <rPh sb="2" eb="4">
      <t>ジカン</t>
    </rPh>
    <phoneticPr fontId="1"/>
  </si>
  <si>
    <t>５月</t>
  </si>
  <si>
    <t>６月</t>
  </si>
  <si>
    <t>７月</t>
  </si>
  <si>
    <t>８月</t>
  </si>
  <si>
    <t>９月</t>
  </si>
  <si>
    <t>１０月</t>
  </si>
  <si>
    <t>１１月</t>
  </si>
  <si>
    <t>１２月</t>
  </si>
  <si>
    <t>１月</t>
  </si>
  <si>
    <t>３月</t>
  </si>
  <si>
    <t>割合</t>
    <rPh sb="0" eb="2">
      <t>ワリアイ</t>
    </rPh>
    <phoneticPr fontId="1"/>
  </si>
  <si>
    <t>計</t>
    <rPh sb="0" eb="1">
      <t>ケイ</t>
    </rPh>
    <phoneticPr fontId="1"/>
  </si>
  <si>
    <t>平均</t>
    <rPh sb="0" eb="2">
      <t>ヘイキン</t>
    </rPh>
    <phoneticPr fontId="1"/>
  </si>
  <si>
    <t>必要職員数</t>
    <rPh sb="0" eb="5">
      <t>ヒツヨウショクインスウ</t>
    </rPh>
    <phoneticPr fontId="1"/>
  </si>
  <si>
    <t>(給付関係）</t>
    <rPh sb="1" eb="5">
      <t>キュウフカンケイ</t>
    </rPh>
    <phoneticPr fontId="1"/>
  </si>
  <si>
    <t>過不足</t>
    <rPh sb="0" eb="3">
      <t>カブソク</t>
    </rPh>
    <phoneticPr fontId="1"/>
  </si>
  <si>
    <t>利用人数</t>
    <rPh sb="0" eb="2">
      <t>リヨウ</t>
    </rPh>
    <rPh sb="2" eb="4">
      <t>ニンズウ</t>
    </rPh>
    <phoneticPr fontId="1"/>
  </si>
  <si>
    <t>国基準＋
条例基準</t>
    <rPh sb="0" eb="1">
      <t>クニ</t>
    </rPh>
    <rPh sb="1" eb="3">
      <t>キジュン</t>
    </rPh>
    <rPh sb="5" eb="7">
      <t>ジョウレイ</t>
    </rPh>
    <rPh sb="7" eb="9">
      <t>キジュン</t>
    </rPh>
    <phoneticPr fontId="21"/>
  </si>
  <si>
    <t>障害児</t>
    <rPh sb="0" eb="2">
      <t>ショウガイ</t>
    </rPh>
    <rPh sb="2" eb="3">
      <t>ジ</t>
    </rPh>
    <phoneticPr fontId="21"/>
  </si>
  <si>
    <t>１歳児</t>
    <rPh sb="1" eb="3">
      <t>サイジ</t>
    </rPh>
    <phoneticPr fontId="21"/>
  </si>
  <si>
    <t>標準時間対応</t>
    <rPh sb="0" eb="2">
      <t>ヒョウジュン</t>
    </rPh>
    <rPh sb="2" eb="4">
      <t>ジカン</t>
    </rPh>
    <rPh sb="4" eb="6">
      <t>タイオウ</t>
    </rPh>
    <phoneticPr fontId="21"/>
  </si>
  <si>
    <t>休憩対応</t>
    <rPh sb="0" eb="2">
      <t>キュウケイ</t>
    </rPh>
    <rPh sb="2" eb="4">
      <t>タイオウ</t>
    </rPh>
    <phoneticPr fontId="21"/>
  </si>
  <si>
    <t>標準時間休憩</t>
    <rPh sb="0" eb="2">
      <t>ヒョウジュン</t>
    </rPh>
    <rPh sb="2" eb="4">
      <t>ジカン</t>
    </rPh>
    <rPh sb="4" eb="6">
      <t>キュウケイ</t>
    </rPh>
    <phoneticPr fontId="21"/>
  </si>
  <si>
    <t>４桁コード</t>
    <rPh sb="1" eb="2">
      <t>ケタ</t>
    </rPh>
    <phoneticPr fontId="1"/>
  </si>
  <si>
    <t>Ａ</t>
    <phoneticPr fontId="1"/>
  </si>
  <si>
    <t>実配置＞最大配置</t>
    <rPh sb="0" eb="1">
      <t>ジツ</t>
    </rPh>
    <rPh sb="1" eb="3">
      <t>ハイチ</t>
    </rPh>
    <rPh sb="4" eb="6">
      <t>サイダイ</t>
    </rPh>
    <rPh sb="6" eb="8">
      <t>ハイチ</t>
    </rPh>
    <phoneticPr fontId="1"/>
  </si>
  <si>
    <t>Ｂ</t>
    <phoneticPr fontId="1"/>
  </si>
  <si>
    <t>Ｃ</t>
    <phoneticPr fontId="1"/>
  </si>
  <si>
    <t>実配置＜①＋②</t>
    <rPh sb="0" eb="1">
      <t>ジツ</t>
    </rPh>
    <rPh sb="1" eb="3">
      <t>ハイチ</t>
    </rPh>
    <phoneticPr fontId="1"/>
  </si>
  <si>
    <t>①＋②＜実配置＜最大配置</t>
    <rPh sb="4" eb="5">
      <t>ジツ</t>
    </rPh>
    <rPh sb="5" eb="7">
      <t>ハイチ</t>
    </rPh>
    <rPh sb="8" eb="10">
      <t>サイダイ</t>
    </rPh>
    <rPh sb="10" eb="12">
      <t>ハイチ</t>
    </rPh>
    <phoneticPr fontId="1"/>
  </si>
  <si>
    <t>４月</t>
    <rPh sb="1" eb="2">
      <t>ガツ</t>
    </rPh>
    <phoneticPr fontId="21"/>
  </si>
  <si>
    <t>５月</t>
    <rPh sb="1" eb="2">
      <t>ガツ</t>
    </rPh>
    <phoneticPr fontId="21"/>
  </si>
  <si>
    <t>６月</t>
    <rPh sb="1" eb="2">
      <t>ガツ</t>
    </rPh>
    <phoneticPr fontId="21"/>
  </si>
  <si>
    <t>過不足（4月）</t>
    <rPh sb="0" eb="3">
      <t>カブソク</t>
    </rPh>
    <rPh sb="5" eb="6">
      <t>ガツ</t>
    </rPh>
    <phoneticPr fontId="1"/>
  </si>
  <si>
    <t>過不足（5月）</t>
    <rPh sb="0" eb="3">
      <t>カブソク</t>
    </rPh>
    <rPh sb="5" eb="6">
      <t>ガツ</t>
    </rPh>
    <phoneticPr fontId="1"/>
  </si>
  <si>
    <t>過不足（6月）</t>
    <rPh sb="0" eb="3">
      <t>カブソク</t>
    </rPh>
    <rPh sb="5" eb="6">
      <t>ガツ</t>
    </rPh>
    <phoneticPr fontId="1"/>
  </si>
  <si>
    <t>過不足（7月）</t>
    <rPh sb="0" eb="3">
      <t>カブソク</t>
    </rPh>
    <rPh sb="5" eb="6">
      <t>ガツ</t>
    </rPh>
    <phoneticPr fontId="1"/>
  </si>
  <si>
    <t>過不足（8月）</t>
    <rPh sb="0" eb="3">
      <t>カブソク</t>
    </rPh>
    <rPh sb="5" eb="6">
      <t>ガツ</t>
    </rPh>
    <phoneticPr fontId="1"/>
  </si>
  <si>
    <t>過不足（9月）</t>
    <rPh sb="0" eb="3">
      <t>カブソク</t>
    </rPh>
    <rPh sb="5" eb="6">
      <t>ガツ</t>
    </rPh>
    <phoneticPr fontId="1"/>
  </si>
  <si>
    <t>過不足（10月）</t>
    <rPh sb="0" eb="3">
      <t>カブソク</t>
    </rPh>
    <rPh sb="6" eb="7">
      <t>ガツ</t>
    </rPh>
    <phoneticPr fontId="1"/>
  </si>
  <si>
    <t>過不足（11月）</t>
    <rPh sb="0" eb="3">
      <t>カブソク</t>
    </rPh>
    <rPh sb="6" eb="7">
      <t>ガツ</t>
    </rPh>
    <phoneticPr fontId="1"/>
  </si>
  <si>
    <t>過不足（12月）</t>
    <rPh sb="0" eb="3">
      <t>カブソク</t>
    </rPh>
    <rPh sb="6" eb="7">
      <t>ガツ</t>
    </rPh>
    <phoneticPr fontId="1"/>
  </si>
  <si>
    <t>過不足（1月）</t>
    <rPh sb="0" eb="3">
      <t>カブソク</t>
    </rPh>
    <rPh sb="5" eb="6">
      <t>ガツ</t>
    </rPh>
    <phoneticPr fontId="1"/>
  </si>
  <si>
    <t>過不足（2月）</t>
    <rPh sb="0" eb="3">
      <t>カブソク</t>
    </rPh>
    <rPh sb="5" eb="6">
      <t>ガツ</t>
    </rPh>
    <phoneticPr fontId="1"/>
  </si>
  <si>
    <t>過不足（3月）</t>
    <rPh sb="0" eb="3">
      <t>カブソク</t>
    </rPh>
    <rPh sb="5" eb="6">
      <t>ガツ</t>
    </rPh>
    <phoneticPr fontId="1"/>
  </si>
  <si>
    <t>教育補助者非常勤</t>
    <rPh sb="0" eb="2">
      <t>キョウイク</t>
    </rPh>
    <rPh sb="2" eb="5">
      <t>ホジョシャ</t>
    </rPh>
    <rPh sb="5" eb="8">
      <t>ヒジョウキン</t>
    </rPh>
    <phoneticPr fontId="1"/>
  </si>
  <si>
    <t>教育補助者のうち常勤換算後の数</t>
    <rPh sb="0" eb="2">
      <t>キョウイク</t>
    </rPh>
    <rPh sb="2" eb="5">
      <t>ホジョシャ</t>
    </rPh>
    <rPh sb="8" eb="10">
      <t>ジョウキン</t>
    </rPh>
    <rPh sb="10" eb="12">
      <t>カンサン</t>
    </rPh>
    <rPh sb="12" eb="13">
      <t>ゴ</t>
    </rPh>
    <rPh sb="14" eb="15">
      <t>カズ</t>
    </rPh>
    <phoneticPr fontId="1"/>
  </si>
  <si>
    <t>-</t>
    <phoneticPr fontId="1"/>
  </si>
  <si>
    <t>チーム保育推進加算</t>
    <rPh sb="3" eb="5">
      <t>ホイク</t>
    </rPh>
    <rPh sb="5" eb="7">
      <t>スイシン</t>
    </rPh>
    <rPh sb="7" eb="9">
      <t>カサン</t>
    </rPh>
    <phoneticPr fontId="1"/>
  </si>
  <si>
    <t>0,1歳児の標準時間利用児の有無</t>
    <rPh sb="3" eb="4">
      <t>サイ</t>
    </rPh>
    <rPh sb="4" eb="5">
      <t>ジ</t>
    </rPh>
    <rPh sb="6" eb="8">
      <t>ヒョウジュン</t>
    </rPh>
    <rPh sb="8" eb="10">
      <t>ジカン</t>
    </rPh>
    <rPh sb="10" eb="12">
      <t>リヨウ</t>
    </rPh>
    <rPh sb="12" eb="13">
      <t>ジ</t>
    </rPh>
    <rPh sb="14" eb="16">
      <t>ウム</t>
    </rPh>
    <phoneticPr fontId="1"/>
  </si>
  <si>
    <t>標準時間利用児童の人数</t>
    <rPh sb="0" eb="2">
      <t>ヒョウジュン</t>
    </rPh>
    <rPh sb="2" eb="4">
      <t>ジカン</t>
    </rPh>
    <rPh sb="4" eb="6">
      <t>リヨウ</t>
    </rPh>
    <rPh sb="6" eb="8">
      <t>ジドウ</t>
    </rPh>
    <rPh sb="9" eb="11">
      <t>ニンズウ</t>
    </rPh>
    <phoneticPr fontId="1"/>
  </si>
  <si>
    <t>年度平均</t>
    <rPh sb="0" eb="2">
      <t>ネンド</t>
    </rPh>
    <rPh sb="2" eb="4">
      <t>ヘイキン</t>
    </rPh>
    <phoneticPr fontId="1"/>
  </si>
  <si>
    <r>
      <t xml:space="preserve">必要保育士数
(市基準＋国加配)
</t>
    </r>
    <r>
      <rPr>
        <b/>
        <sz val="9"/>
        <rFont val="ＭＳ Ｐゴシック"/>
        <family val="3"/>
        <charset val="128"/>
      </rPr>
      <t>⑤～⑦の合計</t>
    </r>
    <rPh sb="0" eb="2">
      <t>ヒツヨウ</t>
    </rPh>
    <rPh sb="2" eb="4">
      <t>ホイク</t>
    </rPh>
    <rPh sb="4" eb="6">
      <t>シスウ</t>
    </rPh>
    <rPh sb="8" eb="9">
      <t>シ</t>
    </rPh>
    <rPh sb="9" eb="11">
      <t>キジュン</t>
    </rPh>
    <rPh sb="12" eb="13">
      <t>クニ</t>
    </rPh>
    <rPh sb="13" eb="15">
      <t>カハイ</t>
    </rPh>
    <rPh sb="23" eb="25">
      <t>ゴウケイ</t>
    </rPh>
    <phoneticPr fontId="1"/>
  </si>
  <si>
    <r>
      <rPr>
        <b/>
        <sz val="8.5"/>
        <color indexed="30"/>
        <rFont val="ＭＳ Ｐゴシック"/>
        <family val="3"/>
        <charset val="128"/>
      </rPr>
      <t>最大</t>
    </r>
    <r>
      <rPr>
        <b/>
        <sz val="8.5"/>
        <rFont val="ＭＳ Ｐゴシック"/>
        <family val="3"/>
        <charset val="128"/>
      </rPr>
      <t xml:space="preserve">保育士数
(市基準＋国加配+市独自加配)
</t>
    </r>
    <r>
      <rPr>
        <b/>
        <sz val="9"/>
        <rFont val="ＭＳ Ｐゴシック"/>
        <family val="3"/>
        <charset val="128"/>
      </rPr>
      <t>⑤～⑫の合計</t>
    </r>
    <rPh sb="0" eb="2">
      <t>サイダイ</t>
    </rPh>
    <rPh sb="2" eb="4">
      <t>ホイク</t>
    </rPh>
    <rPh sb="4" eb="6">
      <t>シスウ</t>
    </rPh>
    <rPh sb="8" eb="9">
      <t>シ</t>
    </rPh>
    <rPh sb="9" eb="11">
      <t>キジュン</t>
    </rPh>
    <rPh sb="12" eb="15">
      <t>クニカハイ</t>
    </rPh>
    <rPh sb="16" eb="17">
      <t>シ</t>
    </rPh>
    <rPh sb="17" eb="19">
      <t>ドクジ</t>
    </rPh>
    <rPh sb="19" eb="21">
      <t>カハイ</t>
    </rPh>
    <rPh sb="29" eb="31">
      <t>ゴウケイ</t>
    </rPh>
    <phoneticPr fontId="1"/>
  </si>
  <si>
    <t>様式ver.</t>
    <rPh sb="0" eb="2">
      <t>ヨウシキ</t>
    </rPh>
    <phoneticPr fontId="34"/>
  </si>
  <si>
    <t>利用定員90人以下の場合「１」</t>
    <rPh sb="6" eb="7">
      <t>ニン</t>
    </rPh>
    <rPh sb="7" eb="9">
      <t>イカ</t>
    </rPh>
    <rPh sb="10" eb="12">
      <t>バアイ</t>
    </rPh>
    <phoneticPr fontId="1"/>
  </si>
  <si>
    <t>休憩保育士（利用定員90超）
※90以下も含めて1名</t>
  </si>
  <si>
    <t>うち1歳児加配対象児童数</t>
    <rPh sb="3" eb="5">
      <t>サイジ</t>
    </rPh>
    <rPh sb="5" eb="7">
      <t>カハイ</t>
    </rPh>
    <rPh sb="7" eb="9">
      <t>タイショウ</t>
    </rPh>
    <rPh sb="9" eb="11">
      <t>ジドウ</t>
    </rPh>
    <rPh sb="11" eb="12">
      <t>スウ</t>
    </rPh>
    <phoneticPr fontId="1"/>
  </si>
  <si>
    <t>利用定員</t>
    <phoneticPr fontId="1"/>
  </si>
  <si>
    <t>※水色の部分は計算式が入っているため、入力できません。</t>
    <rPh sb="1" eb="3">
      <t>ミズイロ</t>
    </rPh>
    <rPh sb="4" eb="6">
      <t>ブブン</t>
    </rPh>
    <rPh sb="7" eb="9">
      <t>ケイサン</t>
    </rPh>
    <rPh sb="9" eb="10">
      <t>シキ</t>
    </rPh>
    <rPh sb="11" eb="12">
      <t>ハイ</t>
    </rPh>
    <rPh sb="19" eb="21">
      <t>ニュウリョク</t>
    </rPh>
    <phoneticPr fontId="1"/>
  </si>
  <si>
    <r>
      <t xml:space="preserve">各月初日入所児童数
</t>
    </r>
    <r>
      <rPr>
        <b/>
        <sz val="10"/>
        <color rgb="FFFF0000"/>
        <rFont val="ＭＳ Ｐゴシック"/>
        <family val="3"/>
        <charset val="128"/>
      </rPr>
      <t>（利用定員内外及び他市町村児童を含む。私的契約児は含まない。）</t>
    </r>
    <rPh sb="0" eb="2">
      <t>カクツキ</t>
    </rPh>
    <rPh sb="2" eb="4">
      <t>ショニチ</t>
    </rPh>
    <rPh sb="4" eb="6">
      <t>ニュウショ</t>
    </rPh>
    <rPh sb="6" eb="9">
      <t>ジドウスウ</t>
    </rPh>
    <rPh sb="15" eb="17">
      <t>ナイガイ</t>
    </rPh>
    <rPh sb="17" eb="18">
      <t>オヨ</t>
    </rPh>
    <rPh sb="19" eb="20">
      <t>タ</t>
    </rPh>
    <rPh sb="20" eb="23">
      <t>シチョウソン</t>
    </rPh>
    <rPh sb="23" eb="25">
      <t>ジドウ</t>
    </rPh>
    <rPh sb="26" eb="27">
      <t>フク</t>
    </rPh>
    <rPh sb="29" eb="31">
      <t>シテキ</t>
    </rPh>
    <rPh sb="31" eb="33">
      <t>ケイヤク</t>
    </rPh>
    <rPh sb="33" eb="34">
      <t>ジ</t>
    </rPh>
    <rPh sb="35" eb="36">
      <t>フク</t>
    </rPh>
    <phoneticPr fontId="1"/>
  </si>
  <si>
    <t>平均</t>
    <rPh sb="0" eb="2">
      <t>ヘイキン</t>
    </rPh>
    <phoneticPr fontId="3"/>
  </si>
  <si>
    <t>常勤換算後
実配置数
ア</t>
    <rPh sb="0" eb="2">
      <t>ジョウキン</t>
    </rPh>
    <rPh sb="2" eb="4">
      <t>カンサン</t>
    </rPh>
    <rPh sb="4" eb="5">
      <t>ゴ</t>
    </rPh>
    <rPh sb="6" eb="7">
      <t>ジツ</t>
    </rPh>
    <rPh sb="7" eb="9">
      <t>ハイチ</t>
    </rPh>
    <rPh sb="9" eb="10">
      <t>スウ</t>
    </rPh>
    <phoneticPr fontId="1"/>
  </si>
  <si>
    <t>①</t>
    <phoneticPr fontId="1"/>
  </si>
  <si>
    <t>②</t>
    <phoneticPr fontId="1"/>
  </si>
  <si>
    <t>③</t>
  </si>
  <si>
    <t>③</t>
    <phoneticPr fontId="1"/>
  </si>
  <si>
    <t>④</t>
  </si>
  <si>
    <t>⑤</t>
  </si>
  <si>
    <t>⑥</t>
  </si>
  <si>
    <t>⑦</t>
    <phoneticPr fontId="21"/>
  </si>
  <si>
    <t>⑧</t>
    <phoneticPr fontId="21"/>
  </si>
  <si>
    <t>補助算定時
の職員数（※）</t>
    <phoneticPr fontId="1"/>
  </si>
  <si>
    <t>⑨</t>
    <phoneticPr fontId="1"/>
  </si>
  <si>
    <t>⑩</t>
    <phoneticPr fontId="1"/>
  </si>
  <si>
    <t>③+⑤</t>
    <phoneticPr fontId="1"/>
  </si>
  <si>
    <t>③+⑤+⑥</t>
    <phoneticPr fontId="1"/>
  </si>
  <si>
    <t>③+⑤+⑥+⑦</t>
    <phoneticPr fontId="1"/>
  </si>
  <si>
    <t>③+⑤+⑥+⑦+⑧</t>
    <phoneticPr fontId="1"/>
  </si>
  <si>
    <t>引用値</t>
    <phoneticPr fontId="1"/>
  </si>
  <si>
    <t>最大配置数</t>
    <rPh sb="0" eb="2">
      <t>サイダイ</t>
    </rPh>
    <rPh sb="2" eb="4">
      <t>ハイチ</t>
    </rPh>
    <rPh sb="4" eb="5">
      <t>スウ</t>
    </rPh>
    <phoneticPr fontId="1"/>
  </si>
  <si>
    <t>利用定員</t>
    <rPh sb="0" eb="2">
      <t>リヨウ</t>
    </rPh>
    <rPh sb="2" eb="4">
      <t>テイイン</t>
    </rPh>
    <phoneticPr fontId="1"/>
  </si>
  <si>
    <t>０歳・標準</t>
    <rPh sb="1" eb="2">
      <t>サイ</t>
    </rPh>
    <rPh sb="3" eb="5">
      <t>ヒョウジュン</t>
    </rPh>
    <phoneticPr fontId="1"/>
  </si>
  <si>
    <t>０歳・短</t>
    <rPh sb="1" eb="2">
      <t>サイ</t>
    </rPh>
    <rPh sb="3" eb="4">
      <t>タン</t>
    </rPh>
    <phoneticPr fontId="1"/>
  </si>
  <si>
    <t>１歳・標準</t>
    <rPh sb="1" eb="2">
      <t>サイ</t>
    </rPh>
    <rPh sb="3" eb="5">
      <t>ヒョウジュン</t>
    </rPh>
    <phoneticPr fontId="1"/>
  </si>
  <si>
    <t>１歳・短</t>
    <rPh sb="1" eb="2">
      <t>サイ</t>
    </rPh>
    <rPh sb="3" eb="4">
      <t>タン</t>
    </rPh>
    <phoneticPr fontId="1"/>
  </si>
  <si>
    <t>２歳・標準</t>
    <rPh sb="1" eb="2">
      <t>サイ</t>
    </rPh>
    <rPh sb="3" eb="5">
      <t>ヒョウジュン</t>
    </rPh>
    <phoneticPr fontId="1"/>
  </si>
  <si>
    <t>２歳・短</t>
    <rPh sb="1" eb="2">
      <t>サイ</t>
    </rPh>
    <rPh sb="3" eb="4">
      <t>タン</t>
    </rPh>
    <phoneticPr fontId="1"/>
  </si>
  <si>
    <t>３歳・標準</t>
    <rPh sb="1" eb="2">
      <t>サイ</t>
    </rPh>
    <rPh sb="3" eb="5">
      <t>ヒョウジュン</t>
    </rPh>
    <phoneticPr fontId="1"/>
  </si>
  <si>
    <t>３歳・短</t>
    <rPh sb="1" eb="2">
      <t>サイ</t>
    </rPh>
    <rPh sb="3" eb="4">
      <t>タン</t>
    </rPh>
    <phoneticPr fontId="1"/>
  </si>
  <si>
    <t>４歳・標準</t>
    <rPh sb="1" eb="2">
      <t>サイ</t>
    </rPh>
    <rPh sb="3" eb="5">
      <t>ヒョウジュン</t>
    </rPh>
    <phoneticPr fontId="1"/>
  </si>
  <si>
    <t>４歳・短</t>
    <rPh sb="1" eb="2">
      <t>サイ</t>
    </rPh>
    <rPh sb="3" eb="4">
      <t>タン</t>
    </rPh>
    <phoneticPr fontId="1"/>
  </si>
  <si>
    <t>５歳・標準</t>
    <rPh sb="1" eb="2">
      <t>サイ</t>
    </rPh>
    <rPh sb="3" eb="5">
      <t>ヒョウジュン</t>
    </rPh>
    <phoneticPr fontId="1"/>
  </si>
  <si>
    <t>５歳・短</t>
    <rPh sb="1" eb="2">
      <t>サイ</t>
    </rPh>
    <rPh sb="3" eb="4">
      <t>タン</t>
    </rPh>
    <phoneticPr fontId="1"/>
  </si>
  <si>
    <t>クエリ抽出用</t>
    <rPh sb="3" eb="6">
      <t>チュウシュツヨウ</t>
    </rPh>
    <phoneticPr fontId="1"/>
  </si>
  <si>
    <t>障害児加配</t>
    <rPh sb="0" eb="3">
      <t>ショウガイジ</t>
    </rPh>
    <rPh sb="3" eb="5">
      <t>カハイ</t>
    </rPh>
    <phoneticPr fontId="1"/>
  </si>
  <si>
    <r>
      <t xml:space="preserve">最大配置数
</t>
    </r>
    <r>
      <rPr>
        <sz val="11"/>
        <rFont val="ＭＳ Ｐ明朝"/>
        <family val="1"/>
        <charset val="128"/>
      </rPr>
      <t>（様式1（B））</t>
    </r>
    <r>
      <rPr>
        <sz val="12"/>
        <rFont val="ＭＳ Ｐ明朝"/>
        <family val="1"/>
        <charset val="128"/>
      </rPr>
      <t xml:space="preserve">
イ</t>
    </r>
    <rPh sb="0" eb="2">
      <t>サイダイ</t>
    </rPh>
    <rPh sb="2" eb="4">
      <t>ハイチ</t>
    </rPh>
    <rPh sb="4" eb="5">
      <t>スウ</t>
    </rPh>
    <rPh sb="7" eb="9">
      <t>ヨウシキ</t>
    </rPh>
    <phoneticPr fontId="21"/>
  </si>
  <si>
    <r>
      <t>①－（</t>
    </r>
    <r>
      <rPr>
        <u/>
        <sz val="11"/>
        <rFont val="ＭＳ Ｐゴシック"/>
        <family val="3"/>
        <charset val="128"/>
      </rPr>
      <t>③+・・・</t>
    </r>
    <r>
      <rPr>
        <sz val="11"/>
        <rFont val="ＭＳ Ｐゴシック"/>
        <family val="3"/>
        <charset val="128"/>
      </rPr>
      <t>）</t>
    </r>
    <phoneticPr fontId="1"/>
  </si>
  <si>
    <t>※ ⑨は、①が、（イ－④）の数を下回るときは、①を満たすまで、③に、⑤→⑥→⑦→⑧の順に加算した合計とする。
　　⑩は、④と②の低い方を採用する。なお②は、④の範囲内で、アから③を引いた数とする。</t>
    <rPh sb="14" eb="15">
      <t>カズ</t>
    </rPh>
    <rPh sb="64" eb="65">
      <t>ヒク</t>
    </rPh>
    <rPh sb="66" eb="67">
      <t>ホウ</t>
    </rPh>
    <rPh sb="68" eb="70">
      <t>サイヨウ</t>
    </rPh>
    <rPh sb="80" eb="83">
      <t>ハンイナイ</t>
    </rPh>
    <rPh sb="90" eb="91">
      <t>ヒ</t>
    </rPh>
    <rPh sb="93" eb="94">
      <t>カズ</t>
    </rPh>
    <phoneticPr fontId="1"/>
  </si>
  <si>
    <t>障害児
補助金分</t>
    <rPh sb="0" eb="2">
      <t>ショウガイ</t>
    </rPh>
    <rPh sb="2" eb="3">
      <t>ジ</t>
    </rPh>
    <rPh sb="4" eb="7">
      <t>ホジョキン</t>
    </rPh>
    <rPh sb="7" eb="8">
      <t>ブン</t>
    </rPh>
    <phoneticPr fontId="1"/>
  </si>
  <si>
    <t>人件費
補助金分</t>
    <rPh sb="0" eb="3">
      <t>ジンケンヒ</t>
    </rPh>
    <rPh sb="4" eb="7">
      <t>ホジョキン</t>
    </rPh>
    <rPh sb="7" eb="8">
      <t>ブン</t>
    </rPh>
    <phoneticPr fontId="1"/>
  </si>
  <si>
    <t>「人件費等補助金」及び「障害児加配補助金」の算定に係る職員数について</t>
    <rPh sb="1" eb="4">
      <t>ジンケンヒ</t>
    </rPh>
    <rPh sb="4" eb="5">
      <t>トウ</t>
    </rPh>
    <rPh sb="5" eb="8">
      <t>ホジョキン</t>
    </rPh>
    <rPh sb="9" eb="10">
      <t>オヨ</t>
    </rPh>
    <rPh sb="12" eb="14">
      <t>ショウガイ</t>
    </rPh>
    <rPh sb="14" eb="15">
      <t>ジ</t>
    </rPh>
    <rPh sb="15" eb="17">
      <t>カハイ</t>
    </rPh>
    <rPh sb="17" eb="20">
      <t>ホジョキン</t>
    </rPh>
    <rPh sb="22" eb="24">
      <t>サンテイ</t>
    </rPh>
    <rPh sb="25" eb="26">
      <t>カカ</t>
    </rPh>
    <rPh sb="27" eb="29">
      <t>ショクイン</t>
    </rPh>
    <rPh sb="29" eb="30">
      <t>スウ</t>
    </rPh>
    <phoneticPr fontId="21"/>
  </si>
  <si>
    <t>「人件費等補助金」及び「障害児加配補助金」の算定対象となる本市独自の加配保育士等数</t>
    <rPh sb="1" eb="4">
      <t>ジンケンヒ</t>
    </rPh>
    <rPh sb="4" eb="5">
      <t>トウ</t>
    </rPh>
    <rPh sb="5" eb="8">
      <t>ホジョキン</t>
    </rPh>
    <rPh sb="9" eb="10">
      <t>オヨ</t>
    </rPh>
    <rPh sb="12" eb="14">
      <t>ショウガイ</t>
    </rPh>
    <rPh sb="14" eb="15">
      <t>ジ</t>
    </rPh>
    <rPh sb="15" eb="17">
      <t>カハイ</t>
    </rPh>
    <rPh sb="17" eb="20">
      <t>ホジョキン</t>
    </rPh>
    <rPh sb="22" eb="24">
      <t>サンテイ</t>
    </rPh>
    <rPh sb="24" eb="26">
      <t>タイショウ</t>
    </rPh>
    <rPh sb="29" eb="31">
      <t>ホンシ</t>
    </rPh>
    <rPh sb="31" eb="33">
      <t>ドクジ</t>
    </rPh>
    <rPh sb="34" eb="36">
      <t>カハイ</t>
    </rPh>
    <rPh sb="36" eb="39">
      <t>ホイクシ</t>
    </rPh>
    <rPh sb="39" eb="40">
      <t>トウ</t>
    </rPh>
    <rPh sb="40" eb="41">
      <t>スウ</t>
    </rPh>
    <phoneticPr fontId="1"/>
  </si>
  <si>
    <t>補助算定時の職員数（人件費補助金分）</t>
    <rPh sb="0" eb="2">
      <t>ホジョ</t>
    </rPh>
    <rPh sb="2" eb="4">
      <t>サンテイ</t>
    </rPh>
    <rPh sb="4" eb="5">
      <t>ジ</t>
    </rPh>
    <rPh sb="6" eb="8">
      <t>ショクイン</t>
    </rPh>
    <rPh sb="8" eb="9">
      <t>スウ</t>
    </rPh>
    <rPh sb="10" eb="13">
      <t>ジンケンヒ</t>
    </rPh>
    <rPh sb="13" eb="16">
      <t>ホジョキン</t>
    </rPh>
    <rPh sb="16" eb="17">
      <t>ブン</t>
    </rPh>
    <phoneticPr fontId="1"/>
  </si>
  <si>
    <t>判定（人件費補助金分）</t>
    <phoneticPr fontId="1"/>
  </si>
  <si>
    <r>
      <t>【常勤の</t>
    </r>
    <r>
      <rPr>
        <b/>
        <sz val="12"/>
        <color rgb="FFFF0000"/>
        <rFont val="ＭＳ Ｐゴシック"/>
        <family val="3"/>
        <charset val="128"/>
      </rPr>
      <t>専従</t>
    </r>
    <r>
      <rPr>
        <b/>
        <sz val="12"/>
        <rFont val="ＭＳ Ｐゴシック"/>
        <family val="3"/>
        <charset val="128"/>
      </rPr>
      <t>保育士】</t>
    </r>
    <rPh sb="1" eb="3">
      <t>ジョウキン</t>
    </rPh>
    <rPh sb="4" eb="6">
      <t>センジュウ</t>
    </rPh>
    <rPh sb="6" eb="9">
      <t>ホイクシ</t>
    </rPh>
    <phoneticPr fontId="1"/>
  </si>
  <si>
    <t>常勤専従　　　保育士 　</t>
    <rPh sb="0" eb="2">
      <t>ジョウキン</t>
    </rPh>
    <rPh sb="2" eb="4">
      <t>センジュウ</t>
    </rPh>
    <rPh sb="7" eb="10">
      <t>ホイクシ</t>
    </rPh>
    <phoneticPr fontId="1"/>
  </si>
  <si>
    <t>常勤非専従・非常勤
保育士</t>
    <rPh sb="0" eb="2">
      <t>ジョウキン</t>
    </rPh>
    <rPh sb="2" eb="3">
      <t>ヒ</t>
    </rPh>
    <rPh sb="3" eb="5">
      <t>センジュウ</t>
    </rPh>
    <rPh sb="6" eb="9">
      <t>ヒジョウキン</t>
    </rPh>
    <rPh sb="10" eb="13">
      <t>ホイクシ</t>
    </rPh>
    <phoneticPr fontId="1"/>
  </si>
  <si>
    <t>（施設長、放課後児童クラブ担当は除く）</t>
    <rPh sb="1" eb="3">
      <t>シセツ</t>
    </rPh>
    <rPh sb="3" eb="4">
      <t>チョウ</t>
    </rPh>
    <phoneticPr fontId="1"/>
  </si>
  <si>
    <r>
      <t>【</t>
    </r>
    <r>
      <rPr>
        <b/>
        <sz val="16"/>
        <color rgb="FFFF0000"/>
        <rFont val="ＭＳ Ｐゴシック"/>
        <family val="3"/>
        <charset val="128"/>
      </rPr>
      <t>非専従の常勤保育士及び非常勤保育士</t>
    </r>
    <r>
      <rPr>
        <b/>
        <sz val="16"/>
        <rFont val="ＭＳ Ｐゴシック"/>
        <family val="3"/>
        <charset val="128"/>
      </rPr>
      <t>】</t>
    </r>
    <phoneticPr fontId="1"/>
  </si>
  <si>
    <t>チーム保育推進（4月）</t>
    <rPh sb="3" eb="7">
      <t>ホイクスイシン</t>
    </rPh>
    <rPh sb="9" eb="10">
      <t>ガツ</t>
    </rPh>
    <phoneticPr fontId="1"/>
  </si>
  <si>
    <t>チーム保育推進（5月）</t>
    <rPh sb="3" eb="7">
      <t>ホイクスイシン</t>
    </rPh>
    <rPh sb="9" eb="10">
      <t>ガツ</t>
    </rPh>
    <phoneticPr fontId="1"/>
  </si>
  <si>
    <t>チーム保育推進（6月）</t>
    <rPh sb="3" eb="7">
      <t>ホイクスイシン</t>
    </rPh>
    <rPh sb="9" eb="10">
      <t>ガツ</t>
    </rPh>
    <phoneticPr fontId="1"/>
  </si>
  <si>
    <t>チーム保育推進（7月）</t>
    <rPh sb="3" eb="7">
      <t>ホイクスイシン</t>
    </rPh>
    <rPh sb="9" eb="10">
      <t>ガツ</t>
    </rPh>
    <phoneticPr fontId="1"/>
  </si>
  <si>
    <t>チーム保育推進（8月）</t>
    <rPh sb="3" eb="7">
      <t>ホイクスイシン</t>
    </rPh>
    <rPh sb="9" eb="10">
      <t>ガツ</t>
    </rPh>
    <phoneticPr fontId="1"/>
  </si>
  <si>
    <t>チーム保育推進（9月）</t>
    <rPh sb="3" eb="7">
      <t>ホイクスイシン</t>
    </rPh>
    <rPh sb="9" eb="10">
      <t>ガツ</t>
    </rPh>
    <phoneticPr fontId="1"/>
  </si>
  <si>
    <t>チーム保育推進（10月）</t>
    <rPh sb="3" eb="7">
      <t>ホイクスイシン</t>
    </rPh>
    <rPh sb="10" eb="11">
      <t>ガツ</t>
    </rPh>
    <phoneticPr fontId="1"/>
  </si>
  <si>
    <t>チーム保育推進（11月）</t>
    <rPh sb="3" eb="7">
      <t>ホイクスイシン</t>
    </rPh>
    <rPh sb="10" eb="11">
      <t>ガツ</t>
    </rPh>
    <phoneticPr fontId="1"/>
  </si>
  <si>
    <t>チーム保育推進（12月）</t>
    <rPh sb="3" eb="7">
      <t>ホイクスイシン</t>
    </rPh>
    <rPh sb="10" eb="11">
      <t>ガツ</t>
    </rPh>
    <phoneticPr fontId="1"/>
  </si>
  <si>
    <t>チーム保育推進（1月）</t>
    <rPh sb="3" eb="7">
      <t>ホイクスイシン</t>
    </rPh>
    <rPh sb="9" eb="10">
      <t>ガツ</t>
    </rPh>
    <phoneticPr fontId="1"/>
  </si>
  <si>
    <t>チーム保育推進（２月）</t>
    <rPh sb="3" eb="7">
      <t>ホイクスイシン</t>
    </rPh>
    <rPh sb="9" eb="10">
      <t>ガツ</t>
    </rPh>
    <phoneticPr fontId="1"/>
  </si>
  <si>
    <t>チーム保育推進（３月）</t>
    <rPh sb="3" eb="7">
      <t>ホイクスイシン</t>
    </rPh>
    <rPh sb="9" eb="10">
      <t>ガツ</t>
    </rPh>
    <phoneticPr fontId="1"/>
  </si>
  <si>
    <t>（算定）チーム保育推進（4月）</t>
    <rPh sb="1" eb="3">
      <t>サンテイ</t>
    </rPh>
    <rPh sb="7" eb="11">
      <t>ホイクスイシン</t>
    </rPh>
    <rPh sb="13" eb="14">
      <t>ガツ</t>
    </rPh>
    <phoneticPr fontId="1"/>
  </si>
  <si>
    <t>（算定）チーム保育推進（5月）</t>
    <rPh sb="1" eb="3">
      <t>サンテイ</t>
    </rPh>
    <rPh sb="7" eb="11">
      <t>ホイクスイシン</t>
    </rPh>
    <rPh sb="13" eb="14">
      <t>ガツ</t>
    </rPh>
    <phoneticPr fontId="1"/>
  </si>
  <si>
    <t>（算定）チーム保育推進（6月）</t>
    <rPh sb="1" eb="3">
      <t>サンテイ</t>
    </rPh>
    <rPh sb="7" eb="11">
      <t>ホイクスイシン</t>
    </rPh>
    <rPh sb="13" eb="14">
      <t>ガツ</t>
    </rPh>
    <phoneticPr fontId="1"/>
  </si>
  <si>
    <t>（算定）チーム保育推進（7月）</t>
    <rPh sb="1" eb="3">
      <t>サンテイ</t>
    </rPh>
    <rPh sb="7" eb="11">
      <t>ホイクスイシン</t>
    </rPh>
    <rPh sb="13" eb="14">
      <t>ガツ</t>
    </rPh>
    <phoneticPr fontId="1"/>
  </si>
  <si>
    <t>（算定）チーム保育推進（8月）</t>
    <rPh sb="1" eb="3">
      <t>サンテイ</t>
    </rPh>
    <rPh sb="7" eb="11">
      <t>ホイクスイシン</t>
    </rPh>
    <rPh sb="13" eb="14">
      <t>ガツ</t>
    </rPh>
    <phoneticPr fontId="1"/>
  </si>
  <si>
    <t>（算定）チーム保育推進（9月）</t>
    <rPh sb="1" eb="3">
      <t>サンテイ</t>
    </rPh>
    <rPh sb="7" eb="11">
      <t>ホイクスイシン</t>
    </rPh>
    <rPh sb="13" eb="14">
      <t>ガツ</t>
    </rPh>
    <phoneticPr fontId="1"/>
  </si>
  <si>
    <t>（算定）チーム保育推進（10月）</t>
    <rPh sb="1" eb="3">
      <t>サンテイ</t>
    </rPh>
    <rPh sb="7" eb="11">
      <t>ホイクスイシン</t>
    </rPh>
    <rPh sb="14" eb="15">
      <t>ガツ</t>
    </rPh>
    <phoneticPr fontId="1"/>
  </si>
  <si>
    <t>（算定）チーム保育推進（11月）</t>
    <rPh sb="1" eb="3">
      <t>サンテイ</t>
    </rPh>
    <rPh sb="7" eb="11">
      <t>ホイクスイシン</t>
    </rPh>
    <rPh sb="14" eb="15">
      <t>ガツ</t>
    </rPh>
    <phoneticPr fontId="1"/>
  </si>
  <si>
    <t>（算定）チーム保育推進（12月）</t>
    <rPh sb="1" eb="3">
      <t>サンテイ</t>
    </rPh>
    <rPh sb="7" eb="11">
      <t>ホイクスイシン</t>
    </rPh>
    <rPh sb="14" eb="15">
      <t>ガツ</t>
    </rPh>
    <phoneticPr fontId="1"/>
  </si>
  <si>
    <t>（算定）チーム保育推進（２月）</t>
    <rPh sb="1" eb="3">
      <t>サンテイ</t>
    </rPh>
    <rPh sb="7" eb="11">
      <t>ホイクスイシン</t>
    </rPh>
    <rPh sb="13" eb="14">
      <t>ガツ</t>
    </rPh>
    <phoneticPr fontId="1"/>
  </si>
  <si>
    <t>（算定）チーム保育推進（1月）</t>
    <rPh sb="1" eb="3">
      <t>サンテイ</t>
    </rPh>
    <rPh sb="7" eb="11">
      <t>ホイクスイシン</t>
    </rPh>
    <rPh sb="13" eb="14">
      <t>ガツ</t>
    </rPh>
    <phoneticPr fontId="1"/>
  </si>
  <si>
    <t>（算定）チーム保育推進（３月）</t>
    <rPh sb="1" eb="3">
      <t>サンテイ</t>
    </rPh>
    <rPh sb="7" eb="11">
      <t>ホイクスイシン</t>
    </rPh>
    <rPh sb="13" eb="14">
      <t>ガツ</t>
    </rPh>
    <phoneticPr fontId="1"/>
  </si>
  <si>
    <t>（２号確認）チーム保育推進（4月）</t>
    <rPh sb="2" eb="3">
      <t>ゴウ</t>
    </rPh>
    <rPh sb="3" eb="5">
      <t>カクニン</t>
    </rPh>
    <rPh sb="9" eb="13">
      <t>ホイクスイシン</t>
    </rPh>
    <rPh sb="15" eb="16">
      <t>ガツ</t>
    </rPh>
    <phoneticPr fontId="1"/>
  </si>
  <si>
    <t>（２号確認）チーム保育推進（5月）</t>
    <rPh sb="2" eb="3">
      <t>ゴウ</t>
    </rPh>
    <rPh sb="3" eb="5">
      <t>カクニン</t>
    </rPh>
    <rPh sb="9" eb="13">
      <t>ホイクスイシン</t>
    </rPh>
    <rPh sb="15" eb="16">
      <t>ガツ</t>
    </rPh>
    <phoneticPr fontId="1"/>
  </si>
  <si>
    <t>（２号確認）チーム保育推進（6月）</t>
    <rPh sb="2" eb="3">
      <t>ゴウ</t>
    </rPh>
    <rPh sb="3" eb="5">
      <t>カクニン</t>
    </rPh>
    <rPh sb="9" eb="13">
      <t>ホイクスイシン</t>
    </rPh>
    <rPh sb="15" eb="16">
      <t>ガツ</t>
    </rPh>
    <phoneticPr fontId="1"/>
  </si>
  <si>
    <t>（２号確認）チーム保育推進（7月）</t>
    <rPh sb="2" eb="3">
      <t>ゴウ</t>
    </rPh>
    <rPh sb="3" eb="5">
      <t>カクニン</t>
    </rPh>
    <rPh sb="9" eb="13">
      <t>ホイクスイシン</t>
    </rPh>
    <rPh sb="15" eb="16">
      <t>ガツ</t>
    </rPh>
    <phoneticPr fontId="1"/>
  </si>
  <si>
    <t>（２号確認）チーム保育推進（8月）</t>
    <rPh sb="2" eb="3">
      <t>ゴウ</t>
    </rPh>
    <rPh sb="3" eb="5">
      <t>カクニン</t>
    </rPh>
    <rPh sb="9" eb="13">
      <t>ホイクスイシン</t>
    </rPh>
    <rPh sb="15" eb="16">
      <t>ガツ</t>
    </rPh>
    <phoneticPr fontId="1"/>
  </si>
  <si>
    <t>（２号確認）チーム保育推進（9月）</t>
    <rPh sb="2" eb="3">
      <t>ゴウ</t>
    </rPh>
    <rPh sb="3" eb="5">
      <t>カクニン</t>
    </rPh>
    <rPh sb="9" eb="13">
      <t>ホイクスイシン</t>
    </rPh>
    <rPh sb="15" eb="16">
      <t>ガツ</t>
    </rPh>
    <phoneticPr fontId="1"/>
  </si>
  <si>
    <t>（２号確認）チーム保育推進（10月）</t>
    <rPh sb="2" eb="3">
      <t>ゴウ</t>
    </rPh>
    <rPh sb="3" eb="5">
      <t>カクニン</t>
    </rPh>
    <rPh sb="9" eb="13">
      <t>ホイクスイシン</t>
    </rPh>
    <rPh sb="16" eb="17">
      <t>ガツ</t>
    </rPh>
    <phoneticPr fontId="1"/>
  </si>
  <si>
    <t>（２号確認）チーム保育推進（11月）</t>
    <rPh sb="2" eb="3">
      <t>ゴウ</t>
    </rPh>
    <rPh sb="3" eb="5">
      <t>カクニン</t>
    </rPh>
    <rPh sb="9" eb="13">
      <t>ホイクスイシン</t>
    </rPh>
    <rPh sb="16" eb="17">
      <t>ガツ</t>
    </rPh>
    <phoneticPr fontId="1"/>
  </si>
  <si>
    <t>（２号確認）チーム保育推進（12月）</t>
    <rPh sb="2" eb="3">
      <t>ゴウ</t>
    </rPh>
    <rPh sb="3" eb="5">
      <t>カクニン</t>
    </rPh>
    <rPh sb="9" eb="13">
      <t>ホイクスイシン</t>
    </rPh>
    <rPh sb="16" eb="17">
      <t>ガツ</t>
    </rPh>
    <phoneticPr fontId="1"/>
  </si>
  <si>
    <t>（２号確認）チーム保育推進（２月）</t>
    <rPh sb="2" eb="3">
      <t>ゴウ</t>
    </rPh>
    <rPh sb="3" eb="5">
      <t>カクニン</t>
    </rPh>
    <rPh sb="9" eb="13">
      <t>ホイクスイシン</t>
    </rPh>
    <rPh sb="15" eb="16">
      <t>ガツ</t>
    </rPh>
    <phoneticPr fontId="1"/>
  </si>
  <si>
    <t>（２号確認）チーム保育推進（３月）</t>
    <rPh sb="2" eb="3">
      <t>ゴウ</t>
    </rPh>
    <rPh sb="3" eb="5">
      <t>カクニン</t>
    </rPh>
    <rPh sb="9" eb="13">
      <t>ホイクスイシン</t>
    </rPh>
    <rPh sb="15" eb="16">
      <t>ガツ</t>
    </rPh>
    <phoneticPr fontId="1"/>
  </si>
  <si>
    <t>（２号確認）チーム保育推進（1月）</t>
    <rPh sb="2" eb="3">
      <t>ゴウ</t>
    </rPh>
    <rPh sb="3" eb="5">
      <t>カクニン</t>
    </rPh>
    <rPh sb="9" eb="13">
      <t>ホイクスイシン</t>
    </rPh>
    <rPh sb="15" eb="16">
      <t>ガツ</t>
    </rPh>
    <phoneticPr fontId="1"/>
  </si>
  <si>
    <t>障害児
加配</t>
    <rPh sb="0" eb="3">
      <t>ショウガイジ</t>
    </rPh>
    <rPh sb="4" eb="6">
      <t>カハイ</t>
    </rPh>
    <phoneticPr fontId="1"/>
  </si>
  <si>
    <t>1歳児
加配</t>
    <rPh sb="1" eb="3">
      <t>サイジ</t>
    </rPh>
    <rPh sb="4" eb="6">
      <t>カハイ</t>
    </rPh>
    <phoneticPr fontId="1"/>
  </si>
  <si>
    <t>標準保育
時間対応</t>
    <phoneticPr fontId="1"/>
  </si>
  <si>
    <t>標準対応休憩
保育士</t>
    <phoneticPr fontId="1"/>
  </si>
  <si>
    <r>
      <t xml:space="preserve">【補助算定の状況（加配適用状況）】
</t>
    </r>
    <r>
      <rPr>
        <sz val="11"/>
        <rFont val="ＭＳ Ｐゴシック"/>
        <family val="3"/>
        <charset val="128"/>
      </rPr>
      <t>※○が増えると、補助算定職員数が増え、保育士等の人件費等補助金の補助上限が上がります。
※補助上限は補助算定職員数×単価で計算します。</t>
    </r>
    <rPh sb="1" eb="3">
      <t>ホジョ</t>
    </rPh>
    <rPh sb="3" eb="5">
      <t>サンテイ</t>
    </rPh>
    <rPh sb="6" eb="8">
      <t>ジョウキョウ</t>
    </rPh>
    <rPh sb="9" eb="11">
      <t>カハイ</t>
    </rPh>
    <rPh sb="11" eb="13">
      <t>テキヨウ</t>
    </rPh>
    <rPh sb="13" eb="15">
      <t>ジョウキョウ</t>
    </rPh>
    <rPh sb="21" eb="22">
      <t>フ</t>
    </rPh>
    <rPh sb="26" eb="28">
      <t>ホジョ</t>
    </rPh>
    <rPh sb="28" eb="30">
      <t>サンテイ</t>
    </rPh>
    <rPh sb="30" eb="33">
      <t>ショクインスウ</t>
    </rPh>
    <rPh sb="34" eb="35">
      <t>フ</t>
    </rPh>
    <rPh sb="37" eb="40">
      <t>ホイクシ</t>
    </rPh>
    <rPh sb="40" eb="41">
      <t>トウ</t>
    </rPh>
    <rPh sb="42" eb="45">
      <t>ジンケンヒ</t>
    </rPh>
    <rPh sb="45" eb="46">
      <t>トウ</t>
    </rPh>
    <rPh sb="46" eb="49">
      <t>ホジョキン</t>
    </rPh>
    <rPh sb="50" eb="52">
      <t>ホジョ</t>
    </rPh>
    <rPh sb="52" eb="54">
      <t>ジョウゲン</t>
    </rPh>
    <rPh sb="55" eb="56">
      <t>ア</t>
    </rPh>
    <rPh sb="63" eb="65">
      <t>ホジョ</t>
    </rPh>
    <rPh sb="65" eb="67">
      <t>ジョウゲン</t>
    </rPh>
    <rPh sb="68" eb="70">
      <t>ホジョ</t>
    </rPh>
    <rPh sb="70" eb="72">
      <t>サンテイ</t>
    </rPh>
    <rPh sb="72" eb="75">
      <t>ショクインスウ</t>
    </rPh>
    <rPh sb="76" eb="78">
      <t>タンカ</t>
    </rPh>
    <rPh sb="79" eb="81">
      <t>ケイサン</t>
    </rPh>
    <phoneticPr fontId="1"/>
  </si>
  <si>
    <t>主任保育士専任加算
（有りの場合「１」を入力してください）</t>
    <rPh sb="20" eb="22">
      <t>ニュウリョク</t>
    </rPh>
    <phoneticPr fontId="1"/>
  </si>
  <si>
    <t>(C)-(A)
-⑬</t>
    <phoneticPr fontId="1"/>
  </si>
  <si>
    <t>保育士定数に充てることができる保育士等の合計</t>
    <rPh sb="0" eb="3">
      <t>ホイクシ</t>
    </rPh>
    <rPh sb="3" eb="5">
      <t>テイスウ</t>
    </rPh>
    <rPh sb="6" eb="7">
      <t>ア</t>
    </rPh>
    <rPh sb="15" eb="18">
      <t>ホイクシ</t>
    </rPh>
    <rPh sb="18" eb="19">
      <t>トウ</t>
    </rPh>
    <rPh sb="20" eb="21">
      <t>ゴウ</t>
    </rPh>
    <rPh sb="21" eb="22">
      <t>ケイ</t>
    </rPh>
    <phoneticPr fontId="1"/>
  </si>
  <si>
    <t>このうち
常勤換算後の数</t>
    <phoneticPr fontId="1"/>
  </si>
  <si>
    <t>コメント参照</t>
    <rPh sb="4" eb="6">
      <t>サンショウ</t>
    </rPh>
    <phoneticPr fontId="1"/>
  </si>
  <si>
    <r>
      <t>マイナスの場合、表示されている人数まで追加で雇用しても、人件費等補助金の算定対象になります。
ただし、</t>
    </r>
    <r>
      <rPr>
        <b/>
        <u/>
        <sz val="11"/>
        <color rgb="FFFF0000"/>
        <rFont val="ＭＳ Ｐゴシック"/>
        <family val="3"/>
        <charset val="128"/>
      </rPr>
      <t>実配置数の増減で変わるのは「保育士等の補助上限」であり、直ちに補助金は増えません。</t>
    </r>
    <r>
      <rPr>
        <sz val="11"/>
        <rFont val="ＭＳ Ｐゴシック"/>
        <family val="3"/>
        <charset val="128"/>
      </rPr>
      <t xml:space="preserve">
補助金額は、補助上限のほか、各園の人件費総額、給付費収入によって変わります。御留意ください。</t>
    </r>
    <phoneticPr fontId="1"/>
  </si>
  <si>
    <t>職種別補助金</t>
    <rPh sb="0" eb="3">
      <t>ショクシュベツ</t>
    </rPh>
    <rPh sb="3" eb="6">
      <t>ホジョキン</t>
    </rPh>
    <phoneticPr fontId="1"/>
  </si>
  <si>
    <t>障害児（１号）</t>
    <rPh sb="0" eb="2">
      <t>ショウガイ</t>
    </rPh>
    <rPh sb="2" eb="3">
      <t>ジ</t>
    </rPh>
    <rPh sb="5" eb="6">
      <t>ゴウ</t>
    </rPh>
    <phoneticPr fontId="1"/>
  </si>
  <si>
    <t>障害児（２・３号）</t>
    <rPh sb="0" eb="2">
      <t>ショウガイ</t>
    </rPh>
    <rPh sb="2" eb="3">
      <t>ジ</t>
    </rPh>
    <rPh sb="7" eb="8">
      <t>ゴウ</t>
    </rPh>
    <phoneticPr fontId="1"/>
  </si>
  <si>
    <t>Ｒ６．４</t>
    <phoneticPr fontId="1"/>
  </si>
  <si>
    <t>休憩
保育士
（利用定員90超）</t>
    <phoneticPr fontId="1"/>
  </si>
  <si>
    <t>※人件費等補助金の補助算定職員数は、年間平均で算出します（給付費等の考え方とは異なります）。</t>
    <rPh sb="29" eb="31">
      <t>キュウフ</t>
    </rPh>
    <rPh sb="31" eb="32">
      <t>ヒ</t>
    </rPh>
    <rPh sb="32" eb="33">
      <t>トウ</t>
    </rPh>
    <rPh sb="34" eb="35">
      <t>カンガ</t>
    </rPh>
    <rPh sb="36" eb="37">
      <t>カタ</t>
    </rPh>
    <rPh sb="39" eb="40">
      <t>コト</t>
    </rPh>
    <phoneticPr fontId="1"/>
  </si>
  <si>
    <t>　また、補助算定職員数は、補助上限に影響します。</t>
    <phoneticPr fontId="1"/>
  </si>
  <si>
    <t>②各加配を算定に含めるために必要な実配置数（年間平均）</t>
    <rPh sb="1" eb="2">
      <t>カク</t>
    </rPh>
    <rPh sb="2" eb="4">
      <t>カハイ</t>
    </rPh>
    <rPh sb="5" eb="7">
      <t>サンテイ</t>
    </rPh>
    <rPh sb="8" eb="9">
      <t>フク</t>
    </rPh>
    <rPh sb="14" eb="16">
      <t>ヒツヨウ</t>
    </rPh>
    <rPh sb="17" eb="18">
      <t>ジツ</t>
    </rPh>
    <rPh sb="18" eb="20">
      <t>ハイチ</t>
    </rPh>
    <rPh sb="20" eb="21">
      <t>スウ</t>
    </rPh>
    <rPh sb="22" eb="24">
      <t>ネンカン</t>
    </rPh>
    <rPh sb="24" eb="26">
      <t>ヘイキンネンヘイキン</t>
    </rPh>
    <phoneticPr fontId="1"/>
  </si>
  <si>
    <t>【補助算定職員数（人件費等補助金関係）】</t>
    <rPh sb="1" eb="3">
      <t>ホジョ</t>
    </rPh>
    <rPh sb="3" eb="5">
      <t>サンテイ</t>
    </rPh>
    <rPh sb="5" eb="8">
      <t>ショクインスウ</t>
    </rPh>
    <rPh sb="9" eb="12">
      <t>ジンケンヒ</t>
    </rPh>
    <rPh sb="12" eb="13">
      <t>トウ</t>
    </rPh>
    <rPh sb="13" eb="16">
      <t>ホジョキン</t>
    </rPh>
    <rPh sb="16" eb="18">
      <t>カンケイ</t>
    </rPh>
    <phoneticPr fontId="1"/>
  </si>
  <si>
    <t>【過不足（人件費等補助金関係）】</t>
    <rPh sb="1" eb="4">
      <t>カフソク</t>
    </rPh>
    <rPh sb="5" eb="8">
      <t>ジンケンヒ</t>
    </rPh>
    <rPh sb="8" eb="9">
      <t>トウ</t>
    </rPh>
    <rPh sb="9" eb="12">
      <t>ホジョキン</t>
    </rPh>
    <rPh sb="12" eb="14">
      <t>カンケイ</t>
    </rPh>
    <phoneticPr fontId="1"/>
  </si>
  <si>
    <t>雇用
開始月</t>
    <phoneticPr fontId="1"/>
  </si>
  <si>
    <t>①上記【補助算定職員数】の算定に含まれている加配</t>
    <rPh sb="1" eb="3">
      <t>ジョウキ</t>
    </rPh>
    <rPh sb="4" eb="6">
      <t>ホジョ</t>
    </rPh>
    <rPh sb="6" eb="8">
      <t>サンテイ</t>
    </rPh>
    <rPh sb="8" eb="10">
      <t>ショクイン</t>
    </rPh>
    <rPh sb="10" eb="11">
      <t>スウ</t>
    </rPh>
    <rPh sb="13" eb="15">
      <t>サンテイ</t>
    </rPh>
    <rPh sb="16" eb="17">
      <t>フク</t>
    </rPh>
    <rPh sb="22" eb="24">
      <t>カハイ</t>
    </rPh>
    <phoneticPr fontId="1"/>
  </si>
  <si>
    <t>実配置数(C)と補助算定職員数の最大値(B)との比較
（(C)-(B)）</t>
    <rPh sb="0" eb="1">
      <t>ジツ</t>
    </rPh>
    <rPh sb="1" eb="3">
      <t>ハイチ</t>
    </rPh>
    <rPh sb="3" eb="4">
      <t>スウ</t>
    </rPh>
    <rPh sb="8" eb="10">
      <t>ホジョ</t>
    </rPh>
    <rPh sb="10" eb="12">
      <t>サンテイ</t>
    </rPh>
    <rPh sb="12" eb="15">
      <t>ショクインスウ</t>
    </rPh>
    <rPh sb="16" eb="19">
      <t>サイダイチ</t>
    </rPh>
    <rPh sb="24" eb="26">
      <t>ヒカク</t>
    </rPh>
    <phoneticPr fontId="1"/>
  </si>
  <si>
    <r>
      <t xml:space="preserve">③今後配置必要実配置数
</t>
    </r>
    <r>
      <rPr>
        <sz val="10"/>
        <rFont val="ＭＳ Ｐゴシック"/>
        <family val="3"/>
        <charset val="128"/>
      </rPr>
      <t>※②を満たすために新たな職員の雇用を検討されている場合は、何月からの雇用を想定されているかを黄色マーカー（R２９セル）にて選択したうえでご覧ください。</t>
    </r>
    <rPh sb="81" eb="82">
      <t>ラン</t>
    </rPh>
    <phoneticPr fontId="1"/>
  </si>
  <si>
    <t>職員数合計（常勤換算値、小数点第２位まで表示）</t>
    <rPh sb="0" eb="2">
      <t>ショクイン</t>
    </rPh>
    <rPh sb="2" eb="3">
      <t>スウ</t>
    </rPh>
    <rPh sb="3" eb="5">
      <t>ゴウケイ</t>
    </rPh>
    <rPh sb="6" eb="8">
      <t>ジョウキン</t>
    </rPh>
    <rPh sb="8" eb="10">
      <t>カンサン</t>
    </rPh>
    <rPh sb="10" eb="11">
      <t>アタイ</t>
    </rPh>
    <rPh sb="12" eb="15">
      <t>ショウスウテン</t>
    </rPh>
    <rPh sb="15" eb="16">
      <t>ダイ</t>
    </rPh>
    <rPh sb="17" eb="18">
      <t>イ</t>
    </rPh>
    <rPh sb="20" eb="22">
      <t>ヒョウジ</t>
    </rPh>
    <phoneticPr fontId="1"/>
  </si>
  <si>
    <t>保育士とみなすことができる人数（小数点第２位まで表示）</t>
    <rPh sb="0" eb="3">
      <t>ホイクシ</t>
    </rPh>
    <rPh sb="13" eb="15">
      <t>ニンズウ</t>
    </rPh>
    <rPh sb="16" eb="19">
      <t>ショウスウテン</t>
    </rPh>
    <rPh sb="19" eb="20">
      <t>ダイ</t>
    </rPh>
    <rPh sb="21" eb="22">
      <t>イ</t>
    </rPh>
    <rPh sb="24" eb="26">
      <t>ヒョウジ</t>
    </rPh>
    <phoneticPr fontId="1"/>
  </si>
  <si>
    <t>常勤換算Ａ／Ｂ（小数点第２位まで表示）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</si>
</sst>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_ "/>
    <numFmt numFmtId="177" formatCode="0.0_ "/>
    <numFmt numFmtId="178" formatCode="0.0"/>
    <numFmt numFmtId="179" formatCode="0.000"/>
    <numFmt numFmtId="180" formatCode="0_);[Red]\(0\)"/>
    <numFmt numFmtId="181" formatCode="0.0_);[Red]\(0.0\)"/>
    <numFmt numFmtId="182" formatCode="#,###"/>
    <numFmt numFmtId="183" formatCode="#,##0_ "/>
    <numFmt numFmtId="184" formatCode="#,##0.0_ "/>
    <numFmt numFmtId="185" formatCode="0;\-0;;@"/>
    <numFmt numFmtId="186" formatCode="#,##0&quot;人&quot;;&quot;△&quot;#,##0&quot;人&quot;"/>
    <numFmt numFmtId="187" formatCode="#,##0.0;&quot;△&quot;#,##0.0"/>
    <numFmt numFmtId="188" formatCode="#,##0.00&quot;人&quot;;&quot;△&quot;#,##0.00&quot;人&quot;"/>
    <numFmt numFmtId="189" formatCode="_ * #,##0.0_ ;_ * \-#,##0.0_ ;_ * &quot;-&quot;?_ ;_ @_ "/>
    <numFmt numFmtId="190" formatCode="#&quot;月&quot;"/>
    <numFmt numFmtId="191" formatCode="0.0;&quot;▲ &quot;0.0"/>
    <numFmt numFmtId="192" formatCode="0.00_);[Red]\(0.00\)"/>
    <numFmt numFmtId="193" formatCode="0.00_ "/>
    <numFmt numFmtId="194" formatCode="#,##0.00_ "/>
  </numFmts>
  <fonts count="60">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b/>
      <sz val="9"/>
      <name val="ＭＳ Ｐゴシック"/>
      <family val="3"/>
      <charset val="128"/>
    </font>
    <font>
      <b/>
      <sz val="12"/>
      <name val="ＭＳ Ｐゴシック"/>
      <family val="3"/>
      <charset val="128"/>
    </font>
    <font>
      <b/>
      <sz val="16"/>
      <name val="ＭＳ Ｐゴシック"/>
      <family val="3"/>
      <charset val="128"/>
    </font>
    <font>
      <sz val="9"/>
      <name val="ＭＳ Ｐゴシック"/>
      <family val="3"/>
      <charset val="128"/>
    </font>
    <font>
      <b/>
      <sz val="14"/>
      <name val="ＭＳ Ｐゴシック"/>
      <family val="3"/>
      <charset val="128"/>
    </font>
    <font>
      <b/>
      <sz val="8"/>
      <name val="ＭＳ Ｐゴシック"/>
      <family val="3"/>
      <charset val="128"/>
    </font>
    <font>
      <sz val="8"/>
      <name val="ＭＳ Ｐゴシック"/>
      <family val="3"/>
      <charset val="128"/>
    </font>
    <font>
      <b/>
      <u/>
      <sz val="8"/>
      <name val="ＭＳ Ｐゴシック"/>
      <family val="3"/>
      <charset val="128"/>
    </font>
    <font>
      <b/>
      <sz val="8.5"/>
      <name val="ＭＳ Ｐゴシック"/>
      <family val="3"/>
      <charset val="128"/>
    </font>
    <font>
      <sz val="8.5"/>
      <name val="ＭＳ Ｐゴシック"/>
      <family val="3"/>
      <charset val="128"/>
    </font>
    <font>
      <b/>
      <sz val="12"/>
      <color indexed="81"/>
      <name val="ＭＳ Ｐゴシック"/>
      <family val="3"/>
      <charset val="128"/>
    </font>
    <font>
      <b/>
      <sz val="12"/>
      <color indexed="81"/>
      <name val="MS P ゴシック"/>
      <family val="3"/>
      <charset val="128"/>
    </font>
    <font>
      <b/>
      <sz val="12"/>
      <color indexed="10"/>
      <name val="MS P ゴシック"/>
      <family val="3"/>
      <charset val="128"/>
    </font>
    <font>
      <sz val="12"/>
      <name val="ＭＳ Ｐゴシック"/>
      <family val="3"/>
      <charset val="128"/>
    </font>
    <font>
      <b/>
      <sz val="9"/>
      <color indexed="81"/>
      <name val="MS P ゴシック"/>
      <family val="3"/>
      <charset val="128"/>
    </font>
    <font>
      <b/>
      <sz val="8.5"/>
      <color indexed="30"/>
      <name val="ＭＳ Ｐゴシック"/>
      <family val="3"/>
      <charset val="128"/>
    </font>
    <font>
      <sz val="6"/>
      <name val="ＭＳ Ｐゴシック"/>
      <family val="3"/>
      <charset val="128"/>
    </font>
    <font>
      <sz val="11"/>
      <color theme="1"/>
      <name val="ＭＳ Ｐゴシック"/>
      <family val="3"/>
      <charset val="128"/>
    </font>
    <font>
      <b/>
      <sz val="12"/>
      <color rgb="FFC00000"/>
      <name val="ＭＳ Ｐゴシック"/>
      <family val="3"/>
      <charset val="128"/>
    </font>
    <font>
      <sz val="12"/>
      <color rgb="FFC00000"/>
      <name val="ＭＳ Ｐゴシック"/>
      <family val="3"/>
      <charset val="128"/>
    </font>
    <font>
      <b/>
      <sz val="11"/>
      <color rgb="FFFF0000"/>
      <name val="ＭＳ Ｐゴシック"/>
      <family val="3"/>
      <charset val="128"/>
    </font>
    <font>
      <b/>
      <sz val="11"/>
      <color rgb="FFDA9694"/>
      <name val="ＭＳ Ｐゴシック"/>
      <family val="3"/>
      <charset val="128"/>
    </font>
    <font>
      <sz val="11"/>
      <color theme="1"/>
      <name val="ＭＳ 明朝"/>
      <family val="1"/>
      <charset val="128"/>
    </font>
    <font>
      <sz val="12"/>
      <color theme="1"/>
      <name val="ＭＳ Ｐ明朝"/>
      <family val="1"/>
      <charset val="128"/>
    </font>
    <font>
      <sz val="11"/>
      <color rgb="FFC00000"/>
      <name val="ＭＳ Ｐゴシック"/>
      <family val="3"/>
      <charset val="128"/>
    </font>
    <font>
      <b/>
      <sz val="12"/>
      <color rgb="FFFF0000"/>
      <name val="ＭＳ Ｐゴシック"/>
      <family val="3"/>
      <charset val="128"/>
    </font>
    <font>
      <sz val="12"/>
      <color rgb="FFFF0000"/>
      <name val="ＭＳ Ｐ明朝"/>
      <family val="1"/>
      <charset val="128"/>
    </font>
    <font>
      <b/>
      <sz val="12"/>
      <color rgb="FFFF0000"/>
      <name val="ＭＳ Ｐ明朝"/>
      <family val="1"/>
      <charset val="128"/>
    </font>
    <font>
      <sz val="11"/>
      <color theme="1"/>
      <name val="ＭＳ Ｐゴシック"/>
      <family val="2"/>
      <charset val="128"/>
      <scheme val="minor"/>
    </font>
    <font>
      <sz val="6"/>
      <name val="ＭＳ Ｐゴシック"/>
      <family val="2"/>
      <charset val="128"/>
    </font>
    <font>
      <b/>
      <sz val="11"/>
      <color theme="1"/>
      <name val="ＭＳ 明朝"/>
      <family val="1"/>
      <charset val="128"/>
    </font>
    <font>
      <sz val="9"/>
      <color indexed="81"/>
      <name val="MS P ゴシック"/>
      <family val="3"/>
      <charset val="128"/>
    </font>
    <font>
      <sz val="8"/>
      <color rgb="FFFF0000"/>
      <name val="ＭＳ Ｐゴシック"/>
      <family val="3"/>
      <charset val="128"/>
    </font>
    <font>
      <b/>
      <sz val="10"/>
      <color rgb="FFFF0000"/>
      <name val="ＭＳ Ｐゴシック"/>
      <family val="3"/>
      <charset val="128"/>
    </font>
    <font>
      <sz val="11"/>
      <color rgb="FFFF0000"/>
      <name val="ＭＳ Ｐゴシック"/>
      <family val="3"/>
      <charset val="128"/>
    </font>
    <font>
      <sz val="14"/>
      <color theme="1"/>
      <name val="ＭＳ ゴシック"/>
      <family val="3"/>
      <charset val="128"/>
    </font>
    <font>
      <sz val="12"/>
      <name val="ＭＳ Ｐ明朝"/>
      <family val="1"/>
      <charset val="128"/>
    </font>
    <font>
      <sz val="11"/>
      <name val="ＭＳ Ｐ明朝"/>
      <family val="1"/>
      <charset val="128"/>
    </font>
    <font>
      <b/>
      <sz val="12"/>
      <name val="ＭＳ Ｐ明朝"/>
      <family val="1"/>
      <charset val="128"/>
    </font>
    <font>
      <u/>
      <sz val="11"/>
      <name val="ＭＳ Ｐゴシック"/>
      <family val="3"/>
      <charset val="128"/>
    </font>
    <font>
      <b/>
      <sz val="14"/>
      <color indexed="10"/>
      <name val="MS P ゴシック"/>
      <family val="3"/>
      <charset val="128"/>
    </font>
    <font>
      <b/>
      <sz val="16"/>
      <color indexed="10"/>
      <name val="MS P ゴシック"/>
      <family val="3"/>
      <charset val="128"/>
    </font>
    <font>
      <b/>
      <sz val="16"/>
      <color rgb="FFFF0000"/>
      <name val="ＭＳ Ｐゴシック"/>
      <family val="3"/>
      <charset val="128"/>
    </font>
    <font>
      <b/>
      <sz val="12"/>
      <color rgb="FFDA9694"/>
      <name val="ＭＳ Ｐゴシック"/>
      <family val="3"/>
      <charset val="128"/>
    </font>
    <font>
      <b/>
      <u/>
      <sz val="11"/>
      <color rgb="FFFF0000"/>
      <name val="ＭＳ Ｐゴシック"/>
      <family val="3"/>
      <charset val="128"/>
    </font>
    <font>
      <b/>
      <sz val="11"/>
      <color indexed="10"/>
      <name val="BIZ UDゴシック"/>
      <family val="3"/>
      <charset val="128"/>
    </font>
    <font>
      <b/>
      <u/>
      <sz val="11"/>
      <color indexed="10"/>
      <name val="BIZ UDゴシック"/>
      <family val="3"/>
      <charset val="128"/>
    </font>
    <font>
      <sz val="11"/>
      <color indexed="10"/>
      <name val="BIZ UDゴシック"/>
      <family val="3"/>
      <charset val="128"/>
    </font>
    <font>
      <b/>
      <sz val="9"/>
      <color indexed="81"/>
      <name val="BIZ UDゴシック"/>
      <family val="3"/>
      <charset val="128"/>
    </font>
    <font>
      <b/>
      <sz val="9"/>
      <color indexed="10"/>
      <name val="BIZ UDゴシック"/>
      <family val="3"/>
      <charset val="128"/>
    </font>
    <font>
      <b/>
      <sz val="10"/>
      <color indexed="10"/>
      <name val="BIZ UDゴシック"/>
      <family val="3"/>
      <charset val="128"/>
    </font>
    <font>
      <b/>
      <u/>
      <sz val="10"/>
      <color indexed="10"/>
      <name val="BIZ UDゴシック"/>
      <family val="3"/>
      <charset val="128"/>
    </font>
    <font>
      <b/>
      <sz val="10"/>
      <color indexed="81"/>
      <name val="BIZ UDゴシック"/>
      <family val="3"/>
      <charset val="128"/>
    </font>
    <font>
      <b/>
      <u/>
      <sz val="9"/>
      <color indexed="10"/>
      <name val="BIZ UDゴシック"/>
      <family val="3"/>
      <charset val="128"/>
    </font>
    <font>
      <sz val="9"/>
      <color indexed="81"/>
      <name val="BIZ UDゴシック"/>
      <family val="3"/>
      <charset val="128"/>
    </font>
  </fonts>
  <fills count="12">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6795556505021"/>
        <bgColor indexed="64"/>
      </patternFill>
    </fill>
    <fill>
      <patternFill patternType="solid">
        <fgColor rgb="FFFFFF00"/>
        <bgColor indexed="64"/>
      </patternFill>
    </fill>
    <fill>
      <patternFill patternType="solid">
        <fgColor rgb="FFFDE9D9"/>
        <bgColor indexed="64"/>
      </patternFill>
    </fill>
    <fill>
      <patternFill patternType="solid">
        <fgColor theme="8" tint="0.59999389629810485"/>
        <bgColor indexed="64"/>
      </patternFill>
    </fill>
    <fill>
      <patternFill patternType="solid">
        <fgColor rgb="FFFFC000"/>
        <bgColor indexed="64"/>
      </patternFill>
    </fill>
    <fill>
      <patternFill patternType="solid">
        <fgColor theme="5" tint="0.79998168889431442"/>
        <bgColor indexed="64"/>
      </patternFill>
    </fill>
  </fills>
  <borders count="1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ck">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ck">
        <color indexed="64"/>
      </left>
      <right style="thick">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style="dashed">
        <color indexed="64"/>
      </left>
      <right style="thin">
        <color indexed="64"/>
      </right>
      <top style="dashed">
        <color indexed="64"/>
      </top>
      <bottom/>
      <diagonal/>
    </border>
    <border>
      <left style="dashed">
        <color indexed="64"/>
      </left>
      <right/>
      <top style="dashed">
        <color indexed="64"/>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dashed">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medium">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ck">
        <color indexed="64"/>
      </left>
      <right style="thick">
        <color indexed="64"/>
      </right>
      <top style="thick">
        <color indexed="64"/>
      </top>
      <bottom/>
      <diagonal/>
    </border>
    <border>
      <left/>
      <right style="thick">
        <color indexed="64"/>
      </right>
      <top/>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ck">
        <color indexed="64"/>
      </left>
      <right style="thick">
        <color indexed="64"/>
      </right>
      <top/>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ck">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diagonalUp="1">
      <left/>
      <right style="thin">
        <color indexed="64"/>
      </right>
      <top/>
      <bottom style="thin">
        <color indexed="64"/>
      </bottom>
      <diagonal style="hair">
        <color indexed="64"/>
      </diagonal>
    </border>
    <border diagonalUp="1">
      <left style="hair">
        <color indexed="64"/>
      </left>
      <right style="thin">
        <color indexed="64"/>
      </right>
      <top style="thin">
        <color indexed="64"/>
      </top>
      <bottom style="double">
        <color indexed="64"/>
      </bottom>
      <diagonal style="hair">
        <color indexed="64"/>
      </diagonal>
    </border>
    <border>
      <left style="thick">
        <color indexed="64"/>
      </left>
      <right style="thick">
        <color indexed="64"/>
      </right>
      <top style="thin">
        <color indexed="64"/>
      </top>
      <bottom style="double">
        <color indexed="64"/>
      </bottom>
      <diagonal/>
    </border>
    <border>
      <left style="thick">
        <color indexed="64"/>
      </left>
      <right style="thick">
        <color indexed="64"/>
      </right>
      <top/>
      <bottom style="thick">
        <color indexed="64"/>
      </bottom>
      <diagonal/>
    </border>
    <border>
      <left style="thick">
        <color indexed="64"/>
      </left>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ck">
        <color indexed="64"/>
      </left>
      <right/>
      <top style="thin">
        <color indexed="64"/>
      </top>
      <bottom/>
      <diagonal/>
    </border>
    <border>
      <left/>
      <right style="thick">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bottom style="thick">
        <color indexed="64"/>
      </bottom>
      <diagonal/>
    </border>
    <border>
      <left style="dashed">
        <color indexed="64"/>
      </left>
      <right style="thin">
        <color indexed="64"/>
      </right>
      <top style="thin">
        <color indexed="64"/>
      </top>
      <bottom style="double">
        <color indexed="64"/>
      </bottom>
      <diagonal/>
    </border>
    <border>
      <left style="dashed">
        <color indexed="64"/>
      </left>
      <right style="thick">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thick">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style="dashed">
        <color indexed="64"/>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style="thick">
        <color indexed="64"/>
      </right>
      <top style="double">
        <color indexed="64"/>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diagonalUp="1">
      <left style="thin">
        <color indexed="64"/>
      </left>
      <right/>
      <top/>
      <bottom style="thick">
        <color indexed="64"/>
      </bottom>
      <diagonal style="thin">
        <color indexed="64"/>
      </diagonal>
    </border>
    <border diagonalUp="1">
      <left/>
      <right style="thin">
        <color indexed="64"/>
      </right>
      <top/>
      <bottom style="thick">
        <color indexed="64"/>
      </bottom>
      <diagonal style="thin">
        <color indexed="64"/>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ck">
        <color indexed="64"/>
      </bottom>
      <diagonal style="thin">
        <color indexed="64"/>
      </diagonal>
    </border>
    <border>
      <left style="thin">
        <color indexed="64"/>
      </left>
      <right style="double">
        <color indexed="64"/>
      </right>
      <top style="thick">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ck">
        <color indexed="64"/>
      </bottom>
      <diagonal/>
    </border>
    <border>
      <left style="thin">
        <color indexed="64"/>
      </left>
      <right style="double">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22" fillId="0" borderId="0">
      <alignment vertical="center"/>
    </xf>
    <xf numFmtId="0" fontId="33" fillId="0" borderId="0">
      <alignment vertical="center"/>
    </xf>
  </cellStyleXfs>
  <cellXfs count="658">
    <xf numFmtId="0" fontId="0" fillId="0" borderId="0" xfId="0">
      <alignment vertical="center"/>
    </xf>
    <xf numFmtId="0" fontId="0" fillId="0" borderId="0" xfId="0" applyProtection="1">
      <alignment vertical="center"/>
    </xf>
    <xf numFmtId="0" fontId="4" fillId="0" borderId="1" xfId="0" applyFont="1" applyBorder="1" applyAlignment="1" applyProtection="1">
      <alignment horizontal="center" vertical="center"/>
      <protection locked="0"/>
    </xf>
    <xf numFmtId="0" fontId="0" fillId="0" borderId="0" xfId="0" applyBorder="1" applyProtection="1">
      <alignment vertical="center"/>
      <protection locked="0"/>
    </xf>
    <xf numFmtId="0" fontId="0" fillId="0" borderId="0" xfId="0" applyProtection="1">
      <alignment vertical="center"/>
      <protection locked="0"/>
    </xf>
    <xf numFmtId="0" fontId="8"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center"/>
    </xf>
    <xf numFmtId="0" fontId="9" fillId="0" borderId="0" xfId="0" applyFont="1" applyAlignment="1" applyProtection="1">
      <alignment horizontal="left" vertical="center"/>
    </xf>
    <xf numFmtId="0" fontId="6" fillId="0" borderId="0" xfId="0" applyFont="1" applyAlignment="1" applyProtection="1">
      <alignment horizontal="center" vertical="center"/>
    </xf>
    <xf numFmtId="0" fontId="7" fillId="0" borderId="0" xfId="0" applyFont="1" applyBorder="1" applyAlignment="1" applyProtection="1">
      <alignment vertical="center"/>
    </xf>
    <xf numFmtId="0" fontId="6" fillId="0" borderId="0" xfId="0" applyFont="1" applyAlignment="1" applyProtection="1">
      <alignment vertical="center"/>
    </xf>
    <xf numFmtId="0" fontId="2" fillId="0" borderId="0" xfId="0" applyFont="1" applyAlignment="1" applyProtection="1">
      <alignment vertical="center"/>
    </xf>
    <xf numFmtId="0" fontId="0" fillId="0" borderId="0" xfId="0" applyAlignment="1" applyProtection="1">
      <alignment vertical="center"/>
    </xf>
    <xf numFmtId="0" fontId="7" fillId="0" borderId="0" xfId="0" applyFont="1" applyProtection="1">
      <alignment vertical="center"/>
    </xf>
    <xf numFmtId="0" fontId="2" fillId="0" borderId="0" xfId="0" applyFont="1" applyProtection="1">
      <alignment vertical="center"/>
    </xf>
    <xf numFmtId="0" fontId="7" fillId="0" borderId="0" xfId="0" applyNumberFormat="1" applyFont="1" applyAlignment="1" applyProtection="1">
      <alignment horizontal="left" vertical="center"/>
    </xf>
    <xf numFmtId="0" fontId="9" fillId="0" borderId="0" xfId="0" applyFont="1" applyAlignment="1" applyProtection="1">
      <alignment horizontal="right" vertical="center"/>
    </xf>
    <xf numFmtId="0" fontId="6" fillId="0" borderId="0" xfId="0" applyFont="1" applyAlignment="1" applyProtection="1">
      <alignment horizontal="left" vertical="center"/>
    </xf>
    <xf numFmtId="0" fontId="0" fillId="0" borderId="0" xfId="0" applyAlignment="1" applyProtection="1">
      <alignment horizontal="right" vertical="center"/>
    </xf>
    <xf numFmtId="0" fontId="7" fillId="0" borderId="0" xfId="0" applyFont="1" applyAlignment="1" applyProtection="1">
      <alignment vertical="center"/>
    </xf>
    <xf numFmtId="0" fontId="0" fillId="0" borderId="1" xfId="0"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Fill="1" applyBorder="1" applyAlignment="1" applyProtection="1">
      <alignment vertical="center"/>
    </xf>
    <xf numFmtId="0" fontId="0" fillId="0" borderId="0" xfId="0" applyFill="1" applyBorder="1" applyProtection="1">
      <alignment vertical="center"/>
      <protection locked="0"/>
    </xf>
    <xf numFmtId="182" fontId="2" fillId="2" borderId="2" xfId="0" applyNumberFormat="1" applyFont="1" applyFill="1" applyBorder="1" applyAlignment="1" applyProtection="1">
      <alignment vertical="center"/>
    </xf>
    <xf numFmtId="0" fontId="4" fillId="0" borderId="3" xfId="0" applyFont="1" applyBorder="1" applyProtection="1">
      <alignment vertical="center"/>
      <protection locked="0"/>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176" fontId="2" fillId="2" borderId="8" xfId="0" applyNumberFormat="1" applyFont="1" applyFill="1" applyBorder="1" applyAlignment="1" applyProtection="1">
      <alignment vertical="center"/>
    </xf>
    <xf numFmtId="176" fontId="2" fillId="2" borderId="9" xfId="0" applyNumberFormat="1" applyFont="1" applyFill="1" applyBorder="1" applyAlignment="1" applyProtection="1">
      <alignment vertical="center"/>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0" borderId="8" xfId="0" applyFont="1" applyBorder="1" applyProtection="1">
      <alignment vertical="center"/>
      <protection locked="0"/>
    </xf>
    <xf numFmtId="0" fontId="0" fillId="0" borderId="13" xfId="0" applyBorder="1" applyAlignment="1" applyProtection="1">
      <alignment vertical="center" wrapText="1"/>
    </xf>
    <xf numFmtId="0" fontId="0" fillId="0" borderId="14" xfId="0" applyBorder="1" applyAlignment="1" applyProtection="1">
      <alignment vertical="center" wrapText="1"/>
    </xf>
    <xf numFmtId="0" fontId="0" fillId="0" borderId="15" xfId="0" applyBorder="1" applyAlignment="1" applyProtection="1">
      <alignment vertical="center" wrapText="1"/>
    </xf>
    <xf numFmtId="0" fontId="0" fillId="0" borderId="16" xfId="0" applyBorder="1" applyAlignment="1" applyProtection="1">
      <alignment vertical="center" wrapText="1"/>
    </xf>
    <xf numFmtId="0" fontId="0" fillId="0" borderId="17" xfId="0" applyBorder="1" applyAlignment="1" applyProtection="1">
      <alignment vertical="center" wrapText="1"/>
    </xf>
    <xf numFmtId="0" fontId="23" fillId="0" borderId="18" xfId="0" applyNumberFormat="1" applyFont="1" applyBorder="1" applyAlignment="1" applyProtection="1">
      <alignment vertical="center" shrinkToFit="1"/>
    </xf>
    <xf numFmtId="0" fontId="23" fillId="0" borderId="0" xfId="0" applyNumberFormat="1" applyFont="1" applyBorder="1" applyAlignment="1" applyProtection="1">
      <alignment vertical="center" shrinkToFit="1"/>
    </xf>
    <xf numFmtId="176" fontId="2" fillId="2" borderId="12" xfId="0" applyNumberFormat="1" applyFont="1" applyFill="1" applyBorder="1" applyAlignment="1" applyProtection="1">
      <alignment vertical="center"/>
    </xf>
    <xf numFmtId="176" fontId="2" fillId="2" borderId="11" xfId="0" applyNumberFormat="1" applyFont="1" applyFill="1" applyBorder="1" applyAlignment="1" applyProtection="1">
      <alignment vertical="center"/>
    </xf>
    <xf numFmtId="0" fontId="4" fillId="2" borderId="5" xfId="0" applyFont="1" applyFill="1" applyBorder="1" applyAlignment="1" applyProtection="1">
      <alignment horizontal="center" vertical="center" wrapText="1"/>
    </xf>
    <xf numFmtId="176" fontId="2" fillId="2" borderId="5" xfId="0" applyNumberFormat="1" applyFont="1" applyFill="1" applyBorder="1" applyAlignment="1" applyProtection="1">
      <alignment vertical="center"/>
    </xf>
    <xf numFmtId="176" fontId="2" fillId="2" borderId="19" xfId="0" applyNumberFormat="1" applyFont="1" applyFill="1" applyBorder="1" applyAlignment="1" applyProtection="1">
      <alignment vertical="center"/>
    </xf>
    <xf numFmtId="176" fontId="2" fillId="2" borderId="20" xfId="0" applyNumberFormat="1" applyFont="1" applyFill="1" applyBorder="1" applyAlignment="1" applyProtection="1">
      <alignment vertical="center"/>
    </xf>
    <xf numFmtId="176" fontId="2" fillId="2" borderId="21" xfId="0" applyNumberFormat="1" applyFont="1" applyFill="1" applyBorder="1" applyAlignment="1" applyProtection="1">
      <alignment vertical="center"/>
    </xf>
    <xf numFmtId="176" fontId="2" fillId="2" borderId="22" xfId="0" applyNumberFormat="1" applyFont="1" applyFill="1" applyBorder="1" applyAlignment="1" applyProtection="1">
      <alignment vertical="center"/>
    </xf>
    <xf numFmtId="0" fontId="4" fillId="0" borderId="8" xfId="0" applyFont="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0" fillId="0" borderId="2"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3" xfId="0" applyFont="1" applyFill="1" applyBorder="1" applyAlignment="1" applyProtection="1">
      <alignment vertical="center"/>
      <protection locked="0"/>
    </xf>
    <xf numFmtId="184" fontId="2" fillId="2" borderId="24" xfId="0" applyNumberFormat="1" applyFont="1" applyFill="1" applyBorder="1" applyAlignment="1" applyProtection="1">
      <alignment vertical="center"/>
    </xf>
    <xf numFmtId="183" fontId="2" fillId="2" borderId="24" xfId="0" applyNumberFormat="1" applyFont="1" applyFill="1" applyBorder="1" applyAlignment="1" applyProtection="1">
      <alignment vertical="center"/>
    </xf>
    <xf numFmtId="177" fontId="2" fillId="2" borderId="2" xfId="0" applyNumberFormat="1" applyFont="1" applyFill="1" applyBorder="1" applyAlignment="1" applyProtection="1">
      <alignment vertical="center"/>
    </xf>
    <xf numFmtId="0" fontId="6" fillId="0" borderId="0" xfId="0" applyFont="1" applyBorder="1" applyAlignment="1" applyProtection="1">
      <alignment horizontal="center" vertical="center"/>
    </xf>
    <xf numFmtId="0" fontId="0" fillId="0" borderId="9" xfId="0" applyFont="1" applyFill="1" applyBorder="1" applyAlignment="1" applyProtection="1">
      <alignment vertical="center"/>
      <protection locked="0"/>
    </xf>
    <xf numFmtId="176" fontId="2" fillId="2" borderId="8" xfId="0" applyNumberFormat="1" applyFont="1" applyFill="1" applyBorder="1" applyAlignment="1" applyProtection="1">
      <alignment vertical="center"/>
      <protection locked="0"/>
    </xf>
    <xf numFmtId="176" fontId="2" fillId="2" borderId="26" xfId="0" applyNumberFormat="1" applyFont="1" applyFill="1" applyBorder="1" applyAlignment="1" applyProtection="1">
      <alignment vertical="center"/>
      <protection locked="0"/>
    </xf>
    <xf numFmtId="176" fontId="2" fillId="2" borderId="12" xfId="0" applyNumberFormat="1" applyFont="1" applyFill="1" applyBorder="1" applyAlignment="1" applyProtection="1">
      <alignment vertical="center"/>
      <protection locked="0"/>
    </xf>
    <xf numFmtId="176" fontId="2" fillId="2" borderId="9" xfId="0" applyNumberFormat="1" applyFont="1" applyFill="1" applyBorder="1" applyAlignment="1" applyProtection="1">
      <alignment vertical="center"/>
      <protection locked="0"/>
    </xf>
    <xf numFmtId="176" fontId="2" fillId="2" borderId="3" xfId="0" applyNumberFormat="1" applyFont="1" applyFill="1" applyBorder="1" applyAlignment="1" applyProtection="1">
      <alignment vertical="center"/>
      <protection locked="0"/>
    </xf>
    <xf numFmtId="176" fontId="2" fillId="2" borderId="11" xfId="0" applyNumberFormat="1" applyFont="1" applyFill="1" applyBorder="1" applyAlignment="1" applyProtection="1">
      <alignment vertical="center"/>
      <protection locked="0"/>
    </xf>
    <xf numFmtId="176" fontId="2" fillId="2" borderId="19" xfId="0" applyNumberFormat="1" applyFont="1" applyFill="1" applyBorder="1" applyAlignment="1" applyProtection="1">
      <alignment vertical="center"/>
      <protection locked="0"/>
    </xf>
    <xf numFmtId="176" fontId="2" fillId="2" borderId="28" xfId="0" applyNumberFormat="1" applyFont="1" applyFill="1" applyBorder="1" applyAlignment="1" applyProtection="1">
      <alignment vertical="center"/>
      <protection locked="0"/>
    </xf>
    <xf numFmtId="176" fontId="2" fillId="2" borderId="29" xfId="0" applyNumberFormat="1" applyFont="1" applyFill="1" applyBorder="1" applyAlignment="1" applyProtection="1">
      <alignment vertical="center"/>
      <protection locked="0"/>
    </xf>
    <xf numFmtId="176" fontId="2" fillId="2" borderId="30" xfId="0" applyNumberFormat="1" applyFont="1" applyFill="1" applyBorder="1" applyAlignment="1" applyProtection="1">
      <alignment vertical="center"/>
      <protection locked="0"/>
    </xf>
    <xf numFmtId="176" fontId="2" fillId="2" borderId="31" xfId="0" applyNumberFormat="1" applyFont="1" applyFill="1" applyBorder="1" applyAlignment="1" applyProtection="1">
      <alignment vertical="center"/>
      <protection locked="0"/>
    </xf>
    <xf numFmtId="176" fontId="2" fillId="2" borderId="21" xfId="0" applyNumberFormat="1" applyFont="1" applyFill="1" applyBorder="1" applyAlignment="1" applyProtection="1">
      <alignment vertical="center"/>
      <protection locked="0"/>
    </xf>
    <xf numFmtId="176" fontId="2" fillId="2" borderId="32" xfId="0" applyNumberFormat="1" applyFont="1" applyFill="1" applyBorder="1" applyAlignment="1" applyProtection="1">
      <alignment vertical="center"/>
      <protection locked="0"/>
    </xf>
    <xf numFmtId="176" fontId="2" fillId="2" borderId="33" xfId="0" applyNumberFormat="1" applyFont="1" applyFill="1" applyBorder="1" applyAlignment="1" applyProtection="1">
      <alignment vertical="center"/>
      <protection locked="0"/>
    </xf>
    <xf numFmtId="176" fontId="2" fillId="2" borderId="22" xfId="0" applyNumberFormat="1" applyFont="1" applyFill="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8" xfId="0" applyFont="1" applyBorder="1" applyAlignment="1" applyProtection="1">
      <alignment horizontal="center" vertical="center"/>
    </xf>
    <xf numFmtId="0" fontId="0" fillId="0" borderId="0" xfId="0" applyBorder="1" applyProtection="1">
      <alignment vertical="center"/>
    </xf>
    <xf numFmtId="0" fontId="0" fillId="0" borderId="34" xfId="0" applyBorder="1" applyAlignment="1" applyProtection="1">
      <alignment horizontal="center" vertical="center"/>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0" fillId="0" borderId="0" xfId="0" applyBorder="1" applyAlignment="1" applyProtection="1">
      <alignment vertical="center"/>
    </xf>
    <xf numFmtId="180" fontId="0" fillId="0" borderId="0" xfId="0" applyNumberFormat="1" applyProtection="1">
      <alignment vertical="center"/>
    </xf>
    <xf numFmtId="0" fontId="6" fillId="0" borderId="17" xfId="0" applyFont="1" applyBorder="1" applyAlignment="1" applyProtection="1">
      <alignment horizontal="center" vertical="center"/>
    </xf>
    <xf numFmtId="180" fontId="6" fillId="0" borderId="17" xfId="0" applyNumberFormat="1" applyFont="1" applyBorder="1" applyAlignment="1" applyProtection="1">
      <alignment horizontal="center" vertical="center"/>
    </xf>
    <xf numFmtId="0" fontId="4" fillId="0" borderId="0" xfId="0" applyFont="1" applyAlignment="1" applyProtection="1">
      <alignment horizontal="right" vertical="center"/>
    </xf>
    <xf numFmtId="0" fontId="3" fillId="0" borderId="17" xfId="0" applyFont="1" applyBorder="1" applyAlignment="1" applyProtection="1">
      <alignment vertical="center" wrapText="1"/>
    </xf>
    <xf numFmtId="180" fontId="10" fillId="0" borderId="35" xfId="0" applyNumberFormat="1" applyFont="1" applyFill="1" applyBorder="1" applyAlignment="1" applyProtection="1">
      <alignment vertical="center" wrapText="1"/>
    </xf>
    <xf numFmtId="0" fontId="10" fillId="0" borderId="35" xfId="0" applyFont="1" applyFill="1" applyBorder="1" applyAlignment="1" applyProtection="1">
      <alignment vertical="center" wrapText="1"/>
    </xf>
    <xf numFmtId="180" fontId="10" fillId="0" borderId="36" xfId="0" applyNumberFormat="1" applyFont="1" applyFill="1" applyBorder="1" applyAlignment="1" applyProtection="1">
      <alignment vertical="center" wrapText="1"/>
    </xf>
    <xf numFmtId="0" fontId="10" fillId="0" borderId="37" xfId="0" applyFont="1" applyFill="1" applyBorder="1" applyAlignment="1" applyProtection="1">
      <alignment vertical="center" wrapText="1"/>
    </xf>
    <xf numFmtId="0" fontId="11" fillId="0" borderId="38" xfId="0" applyFont="1" applyFill="1" applyBorder="1" applyAlignment="1" applyProtection="1">
      <alignment horizontal="center" vertical="top" wrapText="1"/>
    </xf>
    <xf numFmtId="180" fontId="10" fillId="0" borderId="39" xfId="0" applyNumberFormat="1" applyFont="1" applyFill="1" applyBorder="1" applyAlignment="1" applyProtection="1">
      <alignment vertical="center" wrapText="1"/>
    </xf>
    <xf numFmtId="0" fontId="12" fillId="0" borderId="38" xfId="0" applyFont="1" applyFill="1" applyBorder="1" applyAlignment="1" applyProtection="1">
      <alignment horizontal="center" vertical="top" wrapText="1"/>
    </xf>
    <xf numFmtId="0" fontId="10" fillId="0" borderId="40" xfId="0" applyFont="1" applyFill="1" applyBorder="1" applyAlignment="1" applyProtection="1">
      <alignment vertical="center" wrapText="1"/>
    </xf>
    <xf numFmtId="0" fontId="2" fillId="0" borderId="3" xfId="0" applyFont="1" applyBorder="1" applyAlignment="1" applyProtection="1">
      <alignment horizontal="right" vertical="center"/>
    </xf>
    <xf numFmtId="0" fontId="2" fillId="0" borderId="1" xfId="0" applyFont="1" applyBorder="1" applyAlignment="1" applyProtection="1">
      <alignment horizontal="right" vertical="center"/>
    </xf>
    <xf numFmtId="0" fontId="0" fillId="3" borderId="41" xfId="0" applyFont="1" applyFill="1" applyBorder="1" applyAlignment="1" applyProtection="1">
      <alignment vertical="center"/>
    </xf>
    <xf numFmtId="0" fontId="0" fillId="0" borderId="0" xfId="0" applyFont="1" applyProtection="1">
      <alignment vertical="center"/>
    </xf>
    <xf numFmtId="176" fontId="0" fillId="2" borderId="42" xfId="0" applyNumberFormat="1" applyFont="1" applyFill="1" applyBorder="1" applyAlignment="1" applyProtection="1">
      <alignment vertical="center"/>
    </xf>
    <xf numFmtId="176" fontId="0" fillId="2" borderId="43" xfId="0" applyNumberFormat="1" applyFont="1" applyFill="1" applyBorder="1" applyAlignment="1" applyProtection="1">
      <alignment vertical="center"/>
    </xf>
    <xf numFmtId="0" fontId="6" fillId="0" borderId="0" xfId="0" applyNumberFormat="1" applyFont="1" applyAlignment="1" applyProtection="1">
      <alignment horizontal="right" vertical="center"/>
    </xf>
    <xf numFmtId="0" fontId="0" fillId="0" borderId="44"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1" xfId="0" applyFont="1" applyBorder="1" applyAlignment="1" applyProtection="1">
      <alignment vertical="center"/>
      <protection locked="0"/>
    </xf>
    <xf numFmtId="185" fontId="6" fillId="0" borderId="0" xfId="0" applyNumberFormat="1" applyFont="1" applyBorder="1" applyAlignment="1" applyProtection="1">
      <alignment horizontal="center" vertical="center" shrinkToFit="1"/>
    </xf>
    <xf numFmtId="176" fontId="2" fillId="0" borderId="28" xfId="0" applyNumberFormat="1" applyFont="1" applyFill="1" applyBorder="1" applyAlignment="1" applyProtection="1">
      <alignment horizontal="center" vertical="center"/>
      <protection locked="0"/>
    </xf>
    <xf numFmtId="176" fontId="2" fillId="0" borderId="12" xfId="0" applyNumberFormat="1"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center"/>
      <protection locked="0"/>
    </xf>
    <xf numFmtId="176" fontId="2" fillId="0" borderId="45" xfId="0" applyNumberFormat="1" applyFont="1" applyFill="1" applyBorder="1" applyAlignment="1" applyProtection="1">
      <alignment horizontal="center" vertical="center"/>
      <protection locked="0"/>
    </xf>
    <xf numFmtId="176" fontId="2" fillId="0" borderId="29" xfId="0" applyNumberFormat="1" applyFont="1" applyFill="1" applyBorder="1" applyAlignment="1" applyProtection="1">
      <alignment horizontal="center" vertical="center"/>
      <protection locked="0"/>
    </xf>
    <xf numFmtId="176" fontId="2" fillId="0" borderId="31" xfId="0" applyNumberFormat="1" applyFont="1" applyFill="1" applyBorder="1" applyAlignment="1" applyProtection="1">
      <alignment horizontal="center" vertical="center"/>
      <protection locked="0"/>
    </xf>
    <xf numFmtId="176" fontId="2" fillId="0" borderId="32" xfId="0" applyNumberFormat="1" applyFont="1" applyFill="1" applyBorder="1" applyAlignment="1" applyProtection="1">
      <alignment horizontal="center" vertical="center"/>
      <protection locked="0"/>
    </xf>
    <xf numFmtId="176" fontId="2" fillId="0" borderId="46" xfId="0"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shrinkToFit="1"/>
    </xf>
    <xf numFmtId="0" fontId="3" fillId="0" borderId="0" xfId="0" applyFont="1" applyBorder="1" applyAlignment="1" applyProtection="1">
      <alignment horizontal="center" vertical="center"/>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8" fillId="0" borderId="49" xfId="0" applyFont="1" applyBorder="1" applyAlignment="1" applyProtection="1">
      <alignment horizontal="center" vertical="center"/>
    </xf>
    <xf numFmtId="0" fontId="8" fillId="0" borderId="50" xfId="0" applyFont="1" applyBorder="1" applyAlignment="1" applyProtection="1">
      <alignment horizontal="center" vertical="center"/>
    </xf>
    <xf numFmtId="0" fontId="8" fillId="0" borderId="51" xfId="0" applyFont="1" applyBorder="1" applyAlignment="1" applyProtection="1">
      <alignment horizontal="center" vertical="center" wrapText="1"/>
    </xf>
    <xf numFmtId="0" fontId="4" fillId="0" borderId="52" xfId="0" applyFont="1" applyBorder="1" applyAlignment="1" applyProtection="1">
      <alignment horizontal="center" vertical="center"/>
      <protection locked="0"/>
    </xf>
    <xf numFmtId="180" fontId="2" fillId="2" borderId="53" xfId="0" applyNumberFormat="1" applyFont="1" applyFill="1" applyBorder="1" applyAlignment="1" applyProtection="1">
      <alignment vertical="center"/>
    </xf>
    <xf numFmtId="180" fontId="2" fillId="2" borderId="54" xfId="0" applyNumberFormat="1" applyFont="1" applyFill="1" applyBorder="1" applyAlignment="1" applyProtection="1">
      <alignment vertical="center"/>
    </xf>
    <xf numFmtId="180" fontId="2" fillId="2" borderId="55" xfId="0" applyNumberFormat="1" applyFont="1" applyFill="1" applyBorder="1" applyAlignment="1" applyProtection="1">
      <alignment vertical="center"/>
    </xf>
    <xf numFmtId="0" fontId="0" fillId="0" borderId="18" xfId="0" applyBorder="1" applyAlignment="1" applyProtection="1">
      <alignment horizontal="center" vertical="center" shrinkToFit="1"/>
    </xf>
    <xf numFmtId="0" fontId="18" fillId="0" borderId="0" xfId="0" applyFont="1" applyProtection="1">
      <alignment vertical="center"/>
    </xf>
    <xf numFmtId="0" fontId="18" fillId="0" borderId="0" xfId="0" applyFont="1" applyBorder="1" applyAlignment="1" applyProtection="1">
      <alignment horizontal="center" vertical="center"/>
    </xf>
    <xf numFmtId="0" fontId="6" fillId="0" borderId="0" xfId="0" applyFont="1" applyProtection="1">
      <alignment vertical="center"/>
    </xf>
    <xf numFmtId="177" fontId="24" fillId="0" borderId="3" xfId="0" applyNumberFormat="1" applyFont="1" applyBorder="1" applyProtection="1">
      <alignment vertical="center"/>
    </xf>
    <xf numFmtId="0" fontId="18" fillId="0" borderId="9" xfId="0" applyFont="1" applyBorder="1" applyProtection="1">
      <alignment vertical="center"/>
    </xf>
    <xf numFmtId="0" fontId="18" fillId="0" borderId="0" xfId="0" applyFont="1" applyFill="1" applyAlignment="1" applyProtection="1">
      <alignment vertical="top" wrapText="1"/>
    </xf>
    <xf numFmtId="182" fontId="3" fillId="0" borderId="35" xfId="0" applyNumberFormat="1" applyFont="1" applyFill="1" applyBorder="1" applyAlignment="1" applyProtection="1">
      <alignment horizontal="center" vertical="center" shrinkToFit="1"/>
      <protection locked="0"/>
    </xf>
    <xf numFmtId="182" fontId="3" fillId="0" borderId="58" xfId="0" applyNumberFormat="1" applyFont="1" applyFill="1" applyBorder="1" applyAlignment="1" applyProtection="1">
      <alignment horizontal="center" vertical="center" shrinkToFit="1"/>
      <protection locked="0"/>
    </xf>
    <xf numFmtId="0" fontId="6" fillId="0" borderId="0" xfId="0" applyFont="1" applyAlignment="1" applyProtection="1">
      <alignment horizontal="right" vertical="center"/>
    </xf>
    <xf numFmtId="0" fontId="6" fillId="0" borderId="59" xfId="0" applyFont="1" applyBorder="1" applyAlignment="1" applyProtection="1">
      <alignment vertical="center" shrinkToFit="1"/>
      <protection locked="0"/>
    </xf>
    <xf numFmtId="0" fontId="7" fillId="2" borderId="59" xfId="0" applyNumberFormat="1" applyFont="1" applyFill="1" applyBorder="1" applyAlignment="1" applyProtection="1">
      <alignment vertical="center"/>
    </xf>
    <xf numFmtId="0" fontId="10" fillId="0" borderId="60" xfId="0" applyFont="1" applyFill="1" applyBorder="1" applyAlignment="1" applyProtection="1">
      <alignment horizontal="center" vertical="top" wrapText="1"/>
    </xf>
    <xf numFmtId="177" fontId="2" fillId="2" borderId="61" xfId="0" applyNumberFormat="1" applyFont="1" applyFill="1" applyBorder="1" applyAlignment="1" applyProtection="1">
      <alignment vertical="center"/>
    </xf>
    <xf numFmtId="186" fontId="0" fillId="0" borderId="0" xfId="0" applyNumberFormat="1" applyBorder="1" applyAlignment="1" applyProtection="1">
      <alignment horizontal="center" vertical="center"/>
    </xf>
    <xf numFmtId="186" fontId="0" fillId="0" borderId="0" xfId="0" applyNumberFormat="1" applyBorder="1" applyProtection="1">
      <alignment vertical="center"/>
    </xf>
    <xf numFmtId="187" fontId="0" fillId="0" borderId="0" xfId="0" applyNumberFormat="1" applyBorder="1" applyAlignment="1" applyProtection="1">
      <alignment horizontal="center" vertical="center"/>
    </xf>
    <xf numFmtId="187" fontId="0" fillId="0" borderId="0" xfId="0" applyNumberFormat="1" applyBorder="1" applyProtection="1">
      <alignment vertical="center"/>
    </xf>
    <xf numFmtId="0" fontId="11" fillId="0" borderId="62" xfId="0" applyFont="1" applyFill="1" applyBorder="1" applyAlignment="1" applyProtection="1">
      <alignment horizontal="center" vertical="top" wrapText="1"/>
    </xf>
    <xf numFmtId="180" fontId="2" fillId="2" borderId="63" xfId="0" applyNumberFormat="1" applyFont="1" applyFill="1" applyBorder="1" applyAlignment="1" applyProtection="1">
      <alignment vertical="center"/>
    </xf>
    <xf numFmtId="0" fontId="0" fillId="0" borderId="0" xfId="0" applyFill="1" applyProtection="1">
      <alignment vertical="center"/>
    </xf>
    <xf numFmtId="0" fontId="6" fillId="0" borderId="0" xfId="0" applyFont="1" applyFill="1" applyBorder="1" applyAlignment="1" applyProtection="1">
      <alignment horizontal="center" vertical="center"/>
    </xf>
    <xf numFmtId="0" fontId="0" fillId="0" borderId="0" xfId="0" applyFont="1" applyFill="1" applyAlignment="1" applyProtection="1">
      <alignment vertical="center" wrapText="1"/>
    </xf>
    <xf numFmtId="0" fontId="13"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0" fillId="0" borderId="0" xfId="0" applyFill="1" applyBorder="1" applyProtection="1">
      <alignment vertical="center"/>
    </xf>
    <xf numFmtId="0" fontId="0" fillId="0" borderId="0" xfId="0" applyFont="1" applyFill="1" applyBorder="1" applyAlignment="1" applyProtection="1">
      <alignment vertical="center" wrapText="1"/>
    </xf>
    <xf numFmtId="184" fontId="26" fillId="2" borderId="24" xfId="0" applyNumberFormat="1" applyFont="1" applyFill="1" applyBorder="1" applyAlignment="1" applyProtection="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2" borderId="64" xfId="0" applyFill="1" applyBorder="1">
      <alignment vertical="center"/>
    </xf>
    <xf numFmtId="0" fontId="0" fillId="2" borderId="65" xfId="0" applyFill="1" applyBorder="1">
      <alignment vertical="center"/>
    </xf>
    <xf numFmtId="0" fontId="0" fillId="2" borderId="66" xfId="0" applyFill="1" applyBorder="1">
      <alignment vertical="center"/>
    </xf>
    <xf numFmtId="0" fontId="0" fillId="2" borderId="67" xfId="0" applyFill="1" applyBorder="1">
      <alignment vertical="center"/>
    </xf>
    <xf numFmtId="0" fontId="0" fillId="2" borderId="68" xfId="0" applyFill="1" applyBorder="1">
      <alignment vertical="center"/>
    </xf>
    <xf numFmtId="0" fontId="0" fillId="2" borderId="69" xfId="0" applyFill="1" applyBorder="1">
      <alignment vertical="center"/>
    </xf>
    <xf numFmtId="0" fontId="0" fillId="2" borderId="70" xfId="0" applyFill="1" applyBorder="1">
      <alignment vertical="center"/>
    </xf>
    <xf numFmtId="0" fontId="0" fillId="2" borderId="71" xfId="0" applyFill="1" applyBorder="1">
      <alignment vertical="center"/>
    </xf>
    <xf numFmtId="188" fontId="2" fillId="0" borderId="0" xfId="0" applyNumberFormat="1" applyFont="1">
      <alignment vertical="center"/>
    </xf>
    <xf numFmtId="0" fontId="0" fillId="2" borderId="72" xfId="0" applyFill="1" applyBorder="1">
      <alignment vertical="center"/>
    </xf>
    <xf numFmtId="0" fontId="0" fillId="0" borderId="45" xfId="0" applyBorder="1" applyAlignment="1">
      <alignment horizontal="center" vertical="center" shrinkToFit="1"/>
    </xf>
    <xf numFmtId="0" fontId="0" fillId="2" borderId="73" xfId="0" applyFill="1" applyBorder="1">
      <alignment vertical="center"/>
    </xf>
    <xf numFmtId="0" fontId="0" fillId="2" borderId="74" xfId="0" applyFill="1" applyBorder="1">
      <alignment vertical="center"/>
    </xf>
    <xf numFmtId="0" fontId="0" fillId="0" borderId="75" xfId="0" applyBorder="1" applyAlignment="1">
      <alignment horizontal="center" vertical="center"/>
    </xf>
    <xf numFmtId="0" fontId="0" fillId="0" borderId="27" xfId="0" applyBorder="1" applyAlignment="1">
      <alignment horizontal="center" vertical="center"/>
    </xf>
    <xf numFmtId="184" fontId="2" fillId="0" borderId="0" xfId="0" applyNumberFormat="1" applyFont="1" applyFill="1" applyBorder="1" applyAlignment="1" applyProtection="1">
      <alignment vertical="center"/>
    </xf>
    <xf numFmtId="0" fontId="0" fillId="0" borderId="0" xfId="0" applyFill="1" applyBorder="1" applyAlignment="1" applyProtection="1">
      <alignment horizontal="left" vertical="center" wrapText="1"/>
    </xf>
    <xf numFmtId="0" fontId="4" fillId="0" borderId="0" xfId="0" applyFont="1" applyFill="1" applyBorder="1" applyAlignment="1" applyProtection="1">
      <alignment horizontal="right" vertical="center"/>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shrinkToFit="1"/>
    </xf>
    <xf numFmtId="0" fontId="2" fillId="0" borderId="18" xfId="0" applyFont="1" applyFill="1" applyBorder="1" applyAlignment="1" applyProtection="1">
      <alignment horizontal="center" vertical="center" wrapText="1"/>
    </xf>
    <xf numFmtId="184" fontId="26" fillId="0" borderId="18" xfId="0" applyNumberFormat="1" applyFont="1" applyFill="1" applyBorder="1" applyAlignment="1" applyProtection="1">
      <alignment vertical="center"/>
    </xf>
    <xf numFmtId="0" fontId="0" fillId="0" borderId="0" xfId="0" applyFont="1" applyFill="1" applyBorder="1" applyProtection="1">
      <alignment vertical="center"/>
    </xf>
    <xf numFmtId="0" fontId="2" fillId="0" borderId="0" xfId="0" applyFont="1" applyFill="1" applyBorder="1" applyAlignment="1" applyProtection="1">
      <alignment horizontal="center" vertical="center" wrapText="1"/>
    </xf>
    <xf numFmtId="179" fontId="27" fillId="2" borderId="0" xfId="0" applyNumberFormat="1" applyFont="1" applyFill="1">
      <alignment vertical="center"/>
    </xf>
    <xf numFmtId="0" fontId="28" fillId="0" borderId="0" xfId="1" applyFont="1">
      <alignment vertical="center"/>
    </xf>
    <xf numFmtId="0" fontId="28" fillId="0" borderId="0" xfId="1" applyFont="1" applyAlignment="1">
      <alignment horizontal="center" vertical="center" shrinkToFit="1"/>
    </xf>
    <xf numFmtId="0" fontId="28" fillId="0" borderId="0" xfId="1" applyFont="1" applyBorder="1">
      <alignment vertical="center"/>
    </xf>
    <xf numFmtId="0" fontId="28" fillId="0" borderId="0" xfId="1" applyFont="1" applyBorder="1" applyAlignment="1">
      <alignment horizontal="center" vertical="center"/>
    </xf>
    <xf numFmtId="189" fontId="28" fillId="0" borderId="0" xfId="1" applyNumberFormat="1" applyFont="1" applyBorder="1" applyAlignment="1">
      <alignment horizontal="center" vertical="center" shrinkToFit="1"/>
    </xf>
    <xf numFmtId="0" fontId="0" fillId="0" borderId="0" xfId="0" applyAlignment="1">
      <alignment vertical="center" textRotation="255"/>
    </xf>
    <xf numFmtId="0" fontId="29" fillId="2" borderId="1" xfId="0" applyFont="1" applyFill="1" applyBorder="1">
      <alignment vertical="center"/>
    </xf>
    <xf numFmtId="0" fontId="0" fillId="4" borderId="9" xfId="0" applyFill="1" applyBorder="1" applyAlignment="1">
      <alignment vertical="top" textRotation="255"/>
    </xf>
    <xf numFmtId="0" fontId="0" fillId="4" borderId="1" xfId="0" applyFill="1" applyBorder="1" applyAlignment="1">
      <alignment vertical="top" textRotation="255"/>
    </xf>
    <xf numFmtId="178" fontId="29" fillId="4" borderId="1" xfId="0" applyNumberFormat="1" applyFont="1" applyFill="1" applyBorder="1">
      <alignment vertical="center"/>
    </xf>
    <xf numFmtId="182" fontId="2" fillId="0" borderId="61" xfId="0" applyNumberFormat="1" applyFont="1" applyFill="1" applyBorder="1" applyAlignment="1" applyProtection="1">
      <alignment vertical="center"/>
      <protection locked="0"/>
    </xf>
    <xf numFmtId="182" fontId="2" fillId="0" borderId="76" xfId="0" applyNumberFormat="1" applyFont="1" applyFill="1" applyBorder="1" applyAlignment="1" applyProtection="1">
      <alignment vertical="center"/>
      <protection locked="0"/>
    </xf>
    <xf numFmtId="0" fontId="2" fillId="0" borderId="0" xfId="0" applyFont="1" applyAlignment="1">
      <alignment horizontal="center" vertical="center"/>
    </xf>
    <xf numFmtId="186" fontId="2" fillId="0" borderId="0" xfId="0" applyNumberFormat="1" applyFont="1">
      <alignment vertical="center"/>
    </xf>
    <xf numFmtId="0" fontId="2" fillId="0" borderId="0" xfId="0" applyFont="1">
      <alignment vertical="center"/>
    </xf>
    <xf numFmtId="0" fontId="13" fillId="0" borderId="78" xfId="0" applyFont="1" applyFill="1" applyBorder="1" applyAlignment="1" applyProtection="1">
      <alignment horizontal="center" vertical="center" wrapText="1"/>
    </xf>
    <xf numFmtId="0" fontId="14" fillId="0" borderId="78" xfId="0" applyFont="1" applyFill="1" applyBorder="1" applyAlignment="1" applyProtection="1">
      <alignment vertical="center"/>
    </xf>
    <xf numFmtId="184" fontId="2" fillId="0" borderId="78" xfId="0" applyNumberFormat="1" applyFont="1" applyFill="1" applyBorder="1" applyAlignment="1" applyProtection="1">
      <alignment vertical="center"/>
    </xf>
    <xf numFmtId="0" fontId="2" fillId="0" borderId="2" xfId="0" applyFont="1" applyBorder="1" applyAlignment="1">
      <alignment horizontal="center" vertical="center" shrinkToFit="1"/>
    </xf>
    <xf numFmtId="186" fontId="0" fillId="2" borderId="61" xfId="0" applyNumberFormat="1" applyFill="1" applyBorder="1">
      <alignment vertical="center"/>
    </xf>
    <xf numFmtId="186" fontId="0" fillId="2" borderId="79" xfId="0" applyNumberFormat="1" applyFill="1" applyBorder="1">
      <alignment vertical="center"/>
    </xf>
    <xf numFmtId="186" fontId="0" fillId="2" borderId="2" xfId="0" applyNumberFormat="1" applyFill="1" applyBorder="1">
      <alignment vertical="center"/>
    </xf>
    <xf numFmtId="0" fontId="2" fillId="0" borderId="65" xfId="0" applyFont="1" applyBorder="1" applyAlignment="1">
      <alignment horizontal="center" vertical="center"/>
    </xf>
    <xf numFmtId="0" fontId="2" fillId="0" borderId="27" xfId="0" applyFont="1" applyBorder="1" applyAlignment="1">
      <alignment horizontal="center" vertical="center"/>
    </xf>
    <xf numFmtId="0" fontId="2" fillId="0" borderId="77" xfId="0" applyFont="1" applyBorder="1" applyAlignment="1">
      <alignment horizontal="center" vertical="center"/>
    </xf>
    <xf numFmtId="0" fontId="2" fillId="0" borderId="70" xfId="0" applyFont="1" applyBorder="1" applyAlignment="1">
      <alignment horizontal="center" vertical="center"/>
    </xf>
    <xf numFmtId="0" fontId="6" fillId="0" borderId="81" xfId="0" applyFont="1" applyFill="1" applyBorder="1" applyAlignment="1" applyProtection="1">
      <alignment horizontal="center" vertical="center" wrapText="1"/>
    </xf>
    <xf numFmtId="0" fontId="6" fillId="0" borderId="82" xfId="0" applyFont="1" applyFill="1" applyBorder="1" applyAlignment="1" applyProtection="1">
      <alignment horizontal="center" vertical="center" shrinkToFit="1"/>
    </xf>
    <xf numFmtId="178" fontId="0" fillId="2" borderId="84" xfId="0" applyNumberFormat="1" applyFill="1" applyBorder="1">
      <alignment vertical="center"/>
    </xf>
    <xf numFmtId="186" fontId="0" fillId="0" borderId="2" xfId="0" applyNumberFormat="1" applyBorder="1" applyProtection="1">
      <alignment vertical="center"/>
      <protection locked="0"/>
    </xf>
    <xf numFmtId="177" fontId="2" fillId="0" borderId="61" xfId="0" applyNumberFormat="1" applyFont="1" applyFill="1" applyBorder="1" applyAlignment="1" applyProtection="1">
      <alignment vertical="center"/>
      <protection locked="0"/>
    </xf>
    <xf numFmtId="0" fontId="2" fillId="0" borderId="27" xfId="0" applyFont="1" applyBorder="1" applyAlignment="1">
      <alignment horizontal="center" vertical="center"/>
    </xf>
    <xf numFmtId="0" fontId="2" fillId="0" borderId="80" xfId="0" applyFont="1" applyBorder="1" applyAlignment="1">
      <alignment horizontal="center" vertical="center" shrinkToFit="1"/>
    </xf>
    <xf numFmtId="182" fontId="2" fillId="2" borderId="24" xfId="0" applyNumberFormat="1" applyFont="1" applyFill="1" applyBorder="1" applyAlignment="1" applyProtection="1">
      <alignment vertical="center"/>
    </xf>
    <xf numFmtId="176" fontId="2" fillId="0" borderId="1" xfId="0" applyNumberFormat="1" applyFont="1" applyFill="1" applyBorder="1" applyAlignment="1" applyProtection="1">
      <alignment horizontal="center" vertical="center"/>
      <protection locked="0"/>
    </xf>
    <xf numFmtId="180" fontId="2" fillId="2" borderId="1" xfId="0" applyNumberFormat="1" applyFont="1" applyFill="1" applyBorder="1" applyAlignment="1" applyProtection="1">
      <alignment vertical="center"/>
    </xf>
    <xf numFmtId="0" fontId="0" fillId="0" borderId="0" xfId="0" applyBorder="1" applyAlignment="1" applyProtection="1">
      <alignment horizontal="center" vertical="center"/>
    </xf>
    <xf numFmtId="177" fontId="2" fillId="2" borderId="87" xfId="0" applyNumberFormat="1" applyFont="1" applyFill="1" applyBorder="1" applyAlignment="1" applyProtection="1">
      <alignment vertical="center"/>
    </xf>
    <xf numFmtId="177" fontId="2" fillId="2" borderId="56" xfId="0" applyNumberFormat="1" applyFont="1" applyFill="1" applyBorder="1" applyAlignment="1" applyProtection="1">
      <alignment vertical="center"/>
    </xf>
    <xf numFmtId="0" fontId="0" fillId="0" borderId="23" xfId="0" applyBorder="1" applyAlignment="1" applyProtection="1">
      <alignment horizontal="right" vertical="center"/>
      <protection locked="0"/>
    </xf>
    <xf numFmtId="0" fontId="37" fillId="0" borderId="3" xfId="0" applyFont="1" applyBorder="1" applyAlignment="1">
      <alignment horizontal="center" vertical="center" wrapText="1"/>
    </xf>
    <xf numFmtId="0" fontId="0" fillId="0" borderId="113" xfId="0" applyFont="1" applyFill="1" applyBorder="1" applyAlignment="1" applyProtection="1">
      <alignment vertical="center"/>
      <protection locked="0"/>
    </xf>
    <xf numFmtId="0" fontId="0" fillId="3" borderId="116" xfId="0" applyFont="1" applyFill="1" applyBorder="1" applyAlignment="1" applyProtection="1">
      <alignment vertical="center"/>
    </xf>
    <xf numFmtId="182" fontId="2" fillId="2" borderId="27" xfId="0" applyNumberFormat="1" applyFont="1" applyFill="1" applyBorder="1" applyAlignment="1" applyProtection="1">
      <alignment vertical="center"/>
    </xf>
    <xf numFmtId="182" fontId="2" fillId="2" borderId="113" xfId="0" applyNumberFormat="1" applyFont="1" applyFill="1" applyBorder="1" applyAlignment="1" applyProtection="1">
      <alignment vertical="center"/>
    </xf>
    <xf numFmtId="0" fontId="0" fillId="6" borderId="84" xfId="0" applyFill="1" applyBorder="1" applyAlignment="1">
      <alignment horizontal="right" vertical="center"/>
    </xf>
    <xf numFmtId="182" fontId="2" fillId="2" borderId="83" xfId="0" applyNumberFormat="1" applyFont="1" applyFill="1" applyBorder="1" applyAlignment="1" applyProtection="1">
      <alignment vertical="center"/>
    </xf>
    <xf numFmtId="182" fontId="2" fillId="2" borderId="77" xfId="0" applyNumberFormat="1" applyFont="1" applyFill="1" applyBorder="1" applyAlignment="1" applyProtection="1">
      <alignment vertical="center"/>
    </xf>
    <xf numFmtId="183" fontId="2" fillId="2" borderId="118" xfId="0" applyNumberFormat="1" applyFont="1" applyFill="1" applyBorder="1" applyAlignment="1" applyProtection="1">
      <alignment vertical="center"/>
    </xf>
    <xf numFmtId="183" fontId="2" fillId="2" borderId="117" xfId="0" applyNumberFormat="1" applyFont="1" applyFill="1" applyBorder="1" applyAlignment="1" applyProtection="1">
      <alignment vertical="center"/>
    </xf>
    <xf numFmtId="0" fontId="2" fillId="0" borderId="77" xfId="0" applyFont="1" applyFill="1" applyBorder="1" applyAlignment="1" applyProtection="1">
      <alignment horizontal="center" vertical="center" wrapText="1"/>
    </xf>
    <xf numFmtId="182" fontId="2" fillId="0" borderId="119" xfId="0" applyNumberFormat="1" applyFont="1" applyFill="1" applyBorder="1" applyAlignment="1" applyProtection="1">
      <alignment vertical="center"/>
      <protection locked="0"/>
    </xf>
    <xf numFmtId="182" fontId="2" fillId="2" borderId="118" xfId="0" applyNumberFormat="1" applyFont="1" applyFill="1" applyBorder="1" applyAlignment="1" applyProtection="1">
      <alignment vertical="center"/>
    </xf>
    <xf numFmtId="182" fontId="2" fillId="2" borderId="117" xfId="0" applyNumberFormat="1" applyFont="1" applyFill="1" applyBorder="1" applyAlignment="1" applyProtection="1">
      <alignment vertical="center"/>
    </xf>
    <xf numFmtId="177" fontId="2" fillId="2" borderId="27" xfId="0" applyNumberFormat="1" applyFont="1" applyFill="1" applyBorder="1">
      <alignment vertical="center"/>
    </xf>
    <xf numFmtId="181" fontId="2" fillId="2" borderId="77" xfId="0" applyNumberFormat="1" applyFont="1" applyFill="1" applyBorder="1">
      <alignment vertical="center"/>
    </xf>
    <xf numFmtId="177" fontId="2" fillId="0" borderId="121" xfId="0" applyNumberFormat="1" applyFont="1" applyFill="1" applyBorder="1" applyAlignment="1" applyProtection="1">
      <alignment vertical="center"/>
      <protection locked="0"/>
    </xf>
    <xf numFmtId="177" fontId="2" fillId="2" borderId="113" xfId="0" applyNumberFormat="1" applyFont="1" applyFill="1" applyBorder="1" applyAlignment="1" applyProtection="1">
      <alignment vertical="center"/>
    </xf>
    <xf numFmtId="177" fontId="2" fillId="2" borderId="120" xfId="0" applyNumberFormat="1" applyFont="1" applyFill="1" applyBorder="1" applyAlignment="1" applyProtection="1">
      <alignment vertical="center"/>
    </xf>
    <xf numFmtId="184" fontId="2" fillId="2" borderId="118" xfId="0" applyNumberFormat="1" applyFont="1" applyFill="1" applyBorder="1" applyAlignment="1" applyProtection="1">
      <alignment vertical="center"/>
    </xf>
    <xf numFmtId="184" fontId="2" fillId="2" borderId="117" xfId="0" applyNumberFormat="1" applyFont="1" applyFill="1" applyBorder="1" applyAlignment="1" applyProtection="1">
      <alignment vertical="center"/>
    </xf>
    <xf numFmtId="0" fontId="0" fillId="2" borderId="85" xfId="0" applyFill="1" applyBorder="1">
      <alignment vertical="center"/>
    </xf>
    <xf numFmtId="0" fontId="0" fillId="2" borderId="80" xfId="0" applyFill="1" applyBorder="1">
      <alignment vertical="center"/>
    </xf>
    <xf numFmtId="0" fontId="6" fillId="2" borderId="59" xfId="0" applyNumberFormat="1" applyFont="1" applyFill="1" applyBorder="1" applyAlignment="1" applyProtection="1">
      <alignment horizontal="center" vertical="center"/>
    </xf>
    <xf numFmtId="180" fontId="2" fillId="2" borderId="113" xfId="0" applyNumberFormat="1" applyFont="1" applyFill="1" applyBorder="1" applyAlignment="1" applyProtection="1">
      <alignment vertical="center"/>
    </xf>
    <xf numFmtId="184" fontId="26" fillId="2" borderId="117" xfId="0" applyNumberFormat="1" applyFont="1" applyFill="1" applyBorder="1" applyAlignment="1" applyProtection="1">
      <alignment vertical="center"/>
    </xf>
    <xf numFmtId="181" fontId="2" fillId="2" borderId="83" xfId="0" applyNumberFormat="1" applyFont="1" applyFill="1" applyBorder="1">
      <alignment vertical="center"/>
    </xf>
    <xf numFmtId="0" fontId="0" fillId="0" borderId="27" xfId="0" applyBorder="1" applyAlignment="1" applyProtection="1">
      <alignment vertical="center"/>
      <protection locked="0"/>
    </xf>
    <xf numFmtId="0" fontId="0" fillId="0" borderId="113" xfId="0" applyBorder="1" applyAlignment="1" applyProtection="1">
      <alignment vertical="center"/>
      <protection locked="0"/>
    </xf>
    <xf numFmtId="0" fontId="0" fillId="2" borderId="27" xfId="0" applyFill="1" applyBorder="1" applyAlignment="1">
      <alignment vertical="center"/>
    </xf>
    <xf numFmtId="0" fontId="0" fillId="2" borderId="114" xfId="0" applyFill="1" applyBorder="1" applyAlignment="1">
      <alignment vertical="center"/>
    </xf>
    <xf numFmtId="0" fontId="0" fillId="3" borderId="115" xfId="0" applyFill="1" applyBorder="1" applyAlignment="1">
      <alignment vertical="center"/>
    </xf>
    <xf numFmtId="187" fontId="31" fillId="2" borderId="27" xfId="1" applyNumberFormat="1" applyFont="1" applyFill="1" applyBorder="1" applyAlignment="1">
      <alignment horizontal="center" vertical="center" shrinkToFit="1"/>
    </xf>
    <xf numFmtId="187" fontId="31" fillId="2" borderId="111" xfId="1" applyNumberFormat="1" applyFont="1" applyFill="1" applyBorder="1" applyAlignment="1">
      <alignment horizontal="center" vertical="center" shrinkToFit="1"/>
    </xf>
    <xf numFmtId="187" fontId="31" fillId="2" borderId="129" xfId="1" applyNumberFormat="1" applyFont="1" applyFill="1" applyBorder="1" applyAlignment="1">
      <alignment horizontal="center" vertical="center" shrinkToFit="1"/>
    </xf>
    <xf numFmtId="187" fontId="31" fillId="2" borderId="2" xfId="1" applyNumberFormat="1" applyFont="1" applyFill="1" applyBorder="1" applyAlignment="1">
      <alignment horizontal="center" vertical="center" shrinkToFit="1"/>
    </xf>
    <xf numFmtId="187" fontId="31" fillId="2" borderId="111" xfId="1" applyNumberFormat="1" applyFont="1" applyFill="1" applyBorder="1" applyAlignment="1">
      <alignment horizontal="center" vertical="center" shrinkToFit="1"/>
    </xf>
    <xf numFmtId="187" fontId="31" fillId="2" borderId="129" xfId="1" applyNumberFormat="1" applyFont="1" applyFill="1" applyBorder="1" applyAlignment="1">
      <alignment horizontal="center" vertical="center" shrinkToFit="1"/>
    </xf>
    <xf numFmtId="187" fontId="31" fillId="2" borderId="27" xfId="1" applyNumberFormat="1" applyFont="1" applyFill="1" applyBorder="1" applyAlignment="1">
      <alignment horizontal="center" vertical="center" shrinkToFit="1"/>
    </xf>
    <xf numFmtId="177" fontId="2" fillId="5" borderId="2" xfId="0" applyNumberFormat="1" applyFont="1" applyFill="1" applyBorder="1" applyAlignment="1" applyProtection="1">
      <alignment vertical="center"/>
      <protection locked="0"/>
    </xf>
    <xf numFmtId="177" fontId="2" fillId="5" borderId="86" xfId="0" applyNumberFormat="1" applyFont="1" applyFill="1" applyBorder="1" applyAlignment="1" applyProtection="1">
      <alignment vertical="center"/>
      <protection locked="0"/>
    </xf>
    <xf numFmtId="187" fontId="31" fillId="2" borderId="80" xfId="1" applyNumberFormat="1" applyFont="1" applyFill="1" applyBorder="1" applyAlignment="1">
      <alignment horizontal="center" vertical="center" shrinkToFit="1"/>
    </xf>
    <xf numFmtId="187" fontId="31" fillId="2" borderId="85" xfId="1" applyNumberFormat="1" applyFont="1" applyFill="1" applyBorder="1" applyAlignment="1">
      <alignment horizontal="center" vertical="center" shrinkToFit="1"/>
    </xf>
    <xf numFmtId="187" fontId="31" fillId="2" borderId="138" xfId="1" applyNumberFormat="1" applyFont="1" applyFill="1" applyBorder="1" applyAlignment="1">
      <alignment horizontal="center" vertical="center" shrinkToFit="1"/>
    </xf>
    <xf numFmtId="187" fontId="31" fillId="2" borderId="139" xfId="1" applyNumberFormat="1" applyFont="1" applyFill="1" applyBorder="1" applyAlignment="1">
      <alignment horizontal="center" vertical="center" shrinkToFit="1"/>
    </xf>
    <xf numFmtId="187" fontId="31" fillId="2" borderId="140" xfId="1" applyNumberFormat="1" applyFont="1" applyFill="1" applyBorder="1" applyAlignment="1">
      <alignment horizontal="center" vertical="center" shrinkToFit="1"/>
    </xf>
    <xf numFmtId="0" fontId="0" fillId="0" borderId="0" xfId="0" applyFont="1">
      <alignment vertical="center"/>
    </xf>
    <xf numFmtId="0" fontId="4" fillId="7" borderId="1"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133" xfId="0" applyFont="1" applyFill="1" applyBorder="1" applyAlignment="1">
      <alignment horizontal="center" vertical="center" wrapText="1"/>
    </xf>
    <xf numFmtId="0" fontId="4" fillId="7" borderId="141" xfId="0" applyFont="1" applyFill="1" applyBorder="1" applyAlignment="1">
      <alignment horizontal="center" vertical="center" wrapText="1"/>
    </xf>
    <xf numFmtId="0" fontId="4" fillId="7" borderId="62" xfId="0" applyFont="1" applyFill="1" applyBorder="1" applyAlignment="1">
      <alignment horizontal="center" vertical="center" wrapText="1"/>
    </xf>
    <xf numFmtId="0" fontId="4" fillId="7" borderId="27" xfId="0" applyFont="1" applyFill="1" applyBorder="1" applyAlignment="1">
      <alignment horizontal="center" vertical="center" wrapText="1"/>
    </xf>
    <xf numFmtId="0" fontId="4" fillId="7" borderId="87" xfId="0" applyFont="1" applyFill="1" applyBorder="1" applyAlignment="1">
      <alignment horizontal="center" vertical="center" wrapText="1"/>
    </xf>
    <xf numFmtId="0" fontId="4" fillId="7" borderId="75" xfId="0" applyFont="1" applyFill="1" applyBorder="1" applyAlignment="1">
      <alignment horizontal="center" vertical="center" wrapText="1"/>
    </xf>
    <xf numFmtId="0" fontId="4" fillId="7" borderId="102" xfId="0" applyFont="1" applyFill="1" applyBorder="1" applyAlignment="1">
      <alignment horizontal="center" vertical="center" wrapText="1"/>
    </xf>
    <xf numFmtId="178" fontId="0" fillId="7" borderId="1" xfId="0" applyNumberFormat="1" applyFont="1" applyFill="1" applyBorder="1">
      <alignment vertical="center"/>
    </xf>
    <xf numFmtId="0" fontId="0" fillId="7" borderId="3" xfId="0" applyFont="1" applyFill="1" applyBorder="1">
      <alignment vertical="center"/>
    </xf>
    <xf numFmtId="178" fontId="0" fillId="7" borderId="134" xfId="0" applyNumberFormat="1" applyFont="1" applyFill="1" applyBorder="1">
      <alignment vertical="center"/>
    </xf>
    <xf numFmtId="0" fontId="0" fillId="7" borderId="134" xfId="0" applyFont="1" applyFill="1" applyBorder="1">
      <alignment vertical="center"/>
    </xf>
    <xf numFmtId="0" fontId="0" fillId="7" borderId="9" xfId="0" applyFont="1" applyFill="1" applyBorder="1">
      <alignment vertical="center"/>
    </xf>
    <xf numFmtId="0" fontId="0" fillId="7" borderId="1" xfId="0" applyFont="1" applyFill="1" applyBorder="1">
      <alignment vertical="center"/>
    </xf>
    <xf numFmtId="0" fontId="0" fillId="7" borderId="44" xfId="0" applyFont="1" applyFill="1" applyBorder="1">
      <alignment vertical="center"/>
    </xf>
    <xf numFmtId="0" fontId="0" fillId="7" borderId="45" xfId="0" applyFont="1" applyFill="1" applyBorder="1">
      <alignment vertical="center"/>
    </xf>
    <xf numFmtId="178" fontId="0" fillId="7" borderId="135" xfId="0" applyNumberFormat="1" applyFont="1" applyFill="1" applyBorder="1">
      <alignment vertical="center"/>
    </xf>
    <xf numFmtId="0" fontId="0" fillId="7" borderId="135" xfId="0" applyFont="1" applyFill="1" applyBorder="1">
      <alignment vertical="center"/>
    </xf>
    <xf numFmtId="0" fontId="0" fillId="7" borderId="21" xfId="0" applyFont="1" applyFill="1" applyBorder="1">
      <alignment vertical="center"/>
    </xf>
    <xf numFmtId="0" fontId="0" fillId="7" borderId="86" xfId="0" applyFont="1" applyFill="1" applyBorder="1">
      <alignment vertical="center"/>
    </xf>
    <xf numFmtId="0" fontId="0" fillId="7" borderId="32" xfId="0" applyFont="1" applyFill="1" applyBorder="1">
      <alignment vertical="center"/>
    </xf>
    <xf numFmtId="0" fontId="0" fillId="7" borderId="132" xfId="0" applyFont="1" applyFill="1" applyBorder="1">
      <alignment vertical="center"/>
    </xf>
    <xf numFmtId="0" fontId="0" fillId="7" borderId="46" xfId="0" applyFont="1" applyFill="1" applyBorder="1">
      <alignment vertical="center"/>
    </xf>
    <xf numFmtId="184" fontId="0" fillId="7" borderId="3" xfId="0" applyNumberFormat="1" applyFont="1" applyFill="1" applyBorder="1">
      <alignment vertical="center"/>
    </xf>
    <xf numFmtId="0" fontId="41" fillId="8" borderId="3" xfId="1" applyFont="1" applyFill="1" applyBorder="1" applyAlignment="1">
      <alignment horizontal="center" vertical="center" wrapText="1" shrinkToFit="1"/>
    </xf>
    <xf numFmtId="0" fontId="10" fillId="0" borderId="1" xfId="0" applyFont="1" applyFill="1" applyBorder="1" applyAlignment="1" applyProtection="1">
      <alignment horizontal="center" vertical="center" wrapText="1"/>
    </xf>
    <xf numFmtId="0" fontId="41" fillId="8" borderId="137" xfId="1" applyFont="1" applyFill="1" applyBorder="1" applyAlignment="1">
      <alignment horizontal="center" vertical="center" wrapText="1" shrinkToFit="1"/>
    </xf>
    <xf numFmtId="0" fontId="41" fillId="8" borderId="9" xfId="1" applyFont="1" applyFill="1" applyBorder="1" applyAlignment="1">
      <alignment horizontal="center" vertical="center" shrinkToFit="1"/>
    </xf>
    <xf numFmtId="0" fontId="43" fillId="8" borderId="45" xfId="1" applyFont="1" applyFill="1" applyBorder="1" applyAlignment="1">
      <alignment horizontal="center" vertical="center" wrapText="1" shrinkToFit="1"/>
    </xf>
    <xf numFmtId="187" fontId="32" fillId="2" borderId="148" xfId="1" applyNumberFormat="1" applyFont="1" applyFill="1" applyBorder="1" applyAlignment="1">
      <alignment horizontal="center" vertical="center" shrinkToFit="1"/>
    </xf>
    <xf numFmtId="187" fontId="32" fillId="2" borderId="149" xfId="1" applyNumberFormat="1" applyFont="1" applyFill="1" applyBorder="1" applyAlignment="1">
      <alignment horizontal="center" vertical="center" shrinkToFit="1"/>
    </xf>
    <xf numFmtId="187" fontId="32" fillId="2" borderId="150" xfId="1" applyNumberFormat="1" applyFont="1" applyFill="1" applyBorder="1" applyAlignment="1">
      <alignment horizontal="center" vertical="center" shrinkToFit="1"/>
    </xf>
    <xf numFmtId="187" fontId="32" fillId="2" borderId="55" xfId="1" applyNumberFormat="1" applyFont="1" applyFill="1" applyBorder="1" applyAlignment="1">
      <alignment horizontal="center" vertical="center" shrinkToFit="1"/>
    </xf>
    <xf numFmtId="0" fontId="7" fillId="0" borderId="0" xfId="0" applyFont="1" applyAlignment="1" applyProtection="1">
      <alignment horizontal="left" vertical="center"/>
    </xf>
    <xf numFmtId="0" fontId="0" fillId="0" borderId="1" xfId="0" applyBorder="1" applyAlignment="1">
      <alignment vertical="top" textRotation="255"/>
    </xf>
    <xf numFmtId="0" fontId="0" fillId="7" borderId="9" xfId="0" applyFill="1" applyBorder="1" applyAlignment="1">
      <alignment vertical="top" textRotation="255"/>
    </xf>
    <xf numFmtId="178" fontId="29" fillId="7" borderId="1" xfId="0" applyNumberFormat="1" applyFont="1" applyFill="1" applyBorder="1">
      <alignment vertical="center"/>
    </xf>
    <xf numFmtId="0" fontId="0" fillId="0" borderId="44"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9" borderId="9" xfId="0" applyFill="1" applyBorder="1" applyAlignment="1">
      <alignment vertical="top" textRotation="255"/>
    </xf>
    <xf numFmtId="178" fontId="29" fillId="9" borderId="1" xfId="0" applyNumberFormat="1" applyFont="1" applyFill="1" applyBorder="1">
      <alignment vertical="center"/>
    </xf>
    <xf numFmtId="0" fontId="0" fillId="9" borderId="0" xfId="0" applyFill="1">
      <alignment vertical="center"/>
    </xf>
    <xf numFmtId="180" fontId="2" fillId="2" borderId="34" xfId="0" applyNumberFormat="1" applyFont="1" applyFill="1" applyBorder="1" applyAlignment="1" applyProtection="1">
      <alignment vertical="center"/>
    </xf>
    <xf numFmtId="180" fontId="2" fillId="2" borderId="101" xfId="0" applyNumberFormat="1" applyFont="1" applyFill="1" applyBorder="1" applyAlignment="1" applyProtection="1">
      <alignment vertical="center"/>
    </xf>
    <xf numFmtId="0" fontId="30" fillId="0" borderId="132" xfId="0" applyFont="1" applyFill="1" applyBorder="1" applyAlignment="1" applyProtection="1">
      <alignment horizontal="center" vertical="center"/>
    </xf>
    <xf numFmtId="0" fontId="30" fillId="0" borderId="86"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0" fillId="10" borderId="9" xfId="0" applyFill="1" applyBorder="1" applyAlignment="1">
      <alignment vertical="top" textRotation="255"/>
    </xf>
    <xf numFmtId="178" fontId="29" fillId="10" borderId="1" xfId="0" applyNumberFormat="1" applyFont="1" applyFill="1" applyBorder="1">
      <alignment vertical="center"/>
    </xf>
    <xf numFmtId="182" fontId="2" fillId="0" borderId="120" xfId="0" applyNumberFormat="1" applyFont="1" applyFill="1" applyBorder="1" applyAlignment="1" applyProtection="1">
      <alignment vertical="center"/>
      <protection locked="0"/>
    </xf>
    <xf numFmtId="0" fontId="2" fillId="0" borderId="88"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Alignment="1">
      <alignment vertical="center" wrapText="1"/>
    </xf>
    <xf numFmtId="180" fontId="0" fillId="0" borderId="0" xfId="0" applyNumberFormat="1">
      <alignment vertical="center"/>
    </xf>
    <xf numFmtId="0" fontId="6" fillId="0" borderId="1" xfId="0" applyFont="1" applyBorder="1" applyAlignment="1">
      <alignment horizontal="center" vertical="center"/>
    </xf>
    <xf numFmtId="0" fontId="6" fillId="0" borderId="58" xfId="0" applyFont="1" applyBorder="1" applyAlignment="1">
      <alignment horizontal="center" vertical="center"/>
    </xf>
    <xf numFmtId="0" fontId="0" fillId="0" borderId="18" xfId="0" applyBorder="1">
      <alignment vertical="center"/>
    </xf>
    <xf numFmtId="184" fontId="6" fillId="0" borderId="1" xfId="0" applyNumberFormat="1" applyFont="1" applyBorder="1" applyAlignment="1">
      <alignment horizontal="center" vertical="center"/>
    </xf>
    <xf numFmtId="184" fontId="6" fillId="0" borderId="58" xfId="0" applyNumberFormat="1" applyFont="1" applyBorder="1" applyAlignment="1">
      <alignment horizontal="center" vertical="center"/>
    </xf>
    <xf numFmtId="0" fontId="0" fillId="0" borderId="56" xfId="0" applyBorder="1">
      <alignment vertical="center"/>
    </xf>
    <xf numFmtId="184" fontId="6" fillId="0" borderId="155" xfId="0" applyNumberFormat="1" applyFont="1" applyBorder="1" applyAlignment="1">
      <alignment horizontal="center" vertical="center"/>
    </xf>
    <xf numFmtId="184" fontId="6" fillId="0" borderId="156" xfId="0" applyNumberFormat="1" applyFont="1" applyBorder="1" applyAlignment="1">
      <alignment horizontal="center" vertical="center"/>
    </xf>
    <xf numFmtId="187" fontId="0" fillId="0" borderId="0" xfId="0" applyNumberFormat="1">
      <alignment vertical="center"/>
    </xf>
    <xf numFmtId="187" fontId="0" fillId="0" borderId="0" xfId="0" applyNumberFormat="1" applyAlignment="1">
      <alignment horizontal="center" vertical="center"/>
    </xf>
    <xf numFmtId="0" fontId="0" fillId="0" borderId="60" xfId="0" applyBorder="1" applyAlignment="1">
      <alignment horizontal="center" vertical="center" wrapText="1"/>
    </xf>
    <xf numFmtId="0" fontId="0" fillId="0" borderId="35" xfId="0" applyBorder="1" applyProtection="1">
      <alignment vertical="center"/>
    </xf>
    <xf numFmtId="180" fontId="2" fillId="2" borderId="158" xfId="0" applyNumberFormat="1" applyFont="1" applyFill="1" applyBorder="1">
      <alignment vertical="center"/>
    </xf>
    <xf numFmtId="180" fontId="2" fillId="2" borderId="159" xfId="0" applyNumberFormat="1" applyFont="1" applyFill="1" applyBorder="1">
      <alignment vertical="center"/>
    </xf>
    <xf numFmtId="180" fontId="0" fillId="2" borderId="160" xfId="0" applyNumberFormat="1" applyFont="1" applyFill="1" applyBorder="1">
      <alignment vertical="center"/>
    </xf>
    <xf numFmtId="184" fontId="26" fillId="2" borderId="162" xfId="0" applyNumberFormat="1" applyFont="1" applyFill="1" applyBorder="1" applyAlignment="1" applyProtection="1">
      <alignment vertical="center"/>
    </xf>
    <xf numFmtId="0" fontId="27" fillId="0" borderId="35" xfId="2" applyFont="1" applyBorder="1" applyAlignment="1">
      <alignment vertical="top"/>
    </xf>
    <xf numFmtId="0" fontId="2" fillId="0" borderId="0" xfId="0" applyFont="1" applyAlignment="1">
      <alignment vertical="center"/>
    </xf>
    <xf numFmtId="0" fontId="0" fillId="0" borderId="122" xfId="0" applyBorder="1">
      <alignment vertical="center"/>
    </xf>
    <xf numFmtId="0" fontId="0" fillId="0" borderId="35" xfId="0" applyBorder="1">
      <alignment vertical="center"/>
    </xf>
    <xf numFmtId="180" fontId="0" fillId="0" borderId="35" xfId="0" applyNumberFormat="1" applyBorder="1">
      <alignment vertical="center"/>
    </xf>
    <xf numFmtId="177" fontId="48" fillId="11" borderId="56" xfId="0" applyNumberFormat="1" applyFont="1" applyFill="1" applyBorder="1" applyAlignment="1">
      <alignment horizontal="center" vertical="center"/>
    </xf>
    <xf numFmtId="0" fontId="6" fillId="0" borderId="9" xfId="0" applyFont="1" applyBorder="1" applyAlignment="1">
      <alignment horizontal="center" vertical="center"/>
    </xf>
    <xf numFmtId="0" fontId="2" fillId="4" borderId="155" xfId="0" applyFont="1" applyFill="1" applyBorder="1" applyAlignment="1">
      <alignment horizontal="center" vertical="center" wrapText="1"/>
    </xf>
    <xf numFmtId="187" fontId="2" fillId="3" borderId="173" xfId="0" applyNumberFormat="1" applyFont="1" applyFill="1" applyBorder="1" applyAlignment="1">
      <alignment horizontal="center" vertical="center"/>
    </xf>
    <xf numFmtId="187" fontId="2" fillId="3" borderId="174" xfId="0" applyNumberFormat="1" applyFont="1" applyFill="1" applyBorder="1" applyAlignment="1">
      <alignment horizontal="center" vertical="center"/>
    </xf>
    <xf numFmtId="0" fontId="0" fillId="4" borderId="157" xfId="0" applyFont="1" applyFill="1" applyBorder="1" applyAlignment="1">
      <alignment horizontal="center" vertical="center" wrapText="1"/>
    </xf>
    <xf numFmtId="0" fontId="0" fillId="4" borderId="152" xfId="0" applyFont="1" applyFill="1" applyBorder="1" applyAlignment="1">
      <alignment horizontal="center" vertical="center" wrapText="1"/>
    </xf>
    <xf numFmtId="0" fontId="0" fillId="4" borderId="153" xfId="0" applyFont="1" applyFill="1" applyBorder="1" applyAlignment="1">
      <alignment horizontal="center" vertical="center" wrapText="1"/>
    </xf>
    <xf numFmtId="190" fontId="2" fillId="7" borderId="177" xfId="0" applyNumberFormat="1" applyFont="1" applyFill="1" applyBorder="1" applyAlignment="1" applyProtection="1">
      <alignment horizontal="center" vertical="center"/>
      <protection locked="0"/>
    </xf>
    <xf numFmtId="192" fontId="2" fillId="2" borderId="28" xfId="0" applyNumberFormat="1" applyFont="1" applyFill="1" applyBorder="1" applyAlignment="1" applyProtection="1">
      <alignment vertical="center"/>
    </xf>
    <xf numFmtId="192" fontId="2" fillId="2" borderId="1" xfId="0" applyNumberFormat="1" applyFont="1" applyFill="1" applyBorder="1" applyAlignment="1" applyProtection="1">
      <alignment vertical="center"/>
    </xf>
    <xf numFmtId="192" fontId="2" fillId="2" borderId="45" xfId="0" applyNumberFormat="1" applyFont="1" applyFill="1" applyBorder="1" applyAlignment="1" applyProtection="1">
      <alignment vertical="center"/>
    </xf>
    <xf numFmtId="192" fontId="25" fillId="2" borderId="44" xfId="0" applyNumberFormat="1" applyFont="1" applyFill="1" applyBorder="1" applyAlignment="1" applyProtection="1">
      <alignment vertical="center"/>
    </xf>
    <xf numFmtId="192" fontId="25" fillId="2" borderId="1" xfId="0" applyNumberFormat="1" applyFont="1" applyFill="1" applyBorder="1" applyAlignment="1" applyProtection="1">
      <alignment vertical="center"/>
    </xf>
    <xf numFmtId="192" fontId="25" fillId="2" borderId="45" xfId="0" applyNumberFormat="1" applyFont="1" applyFill="1" applyBorder="1" applyAlignment="1" applyProtection="1">
      <alignment vertical="center"/>
    </xf>
    <xf numFmtId="192" fontId="18" fillId="0" borderId="0" xfId="0" applyNumberFormat="1" applyFont="1" applyBorder="1" applyAlignment="1" applyProtection="1">
      <alignment horizontal="center" vertical="center"/>
    </xf>
    <xf numFmtId="194" fontId="2" fillId="2" borderId="25" xfId="0" applyNumberFormat="1" applyFont="1" applyFill="1" applyBorder="1">
      <alignment vertical="center"/>
    </xf>
    <xf numFmtId="194" fontId="2" fillId="2" borderId="127" xfId="0" applyNumberFormat="1" applyFont="1" applyFill="1" applyBorder="1">
      <alignment vertical="center"/>
    </xf>
    <xf numFmtId="194" fontId="2" fillId="2" borderId="145" xfId="0" applyNumberFormat="1" applyFont="1" applyFill="1" applyBorder="1">
      <alignment vertical="center"/>
    </xf>
    <xf numFmtId="193" fontId="2" fillId="2" borderId="57" xfId="0" applyNumberFormat="1" applyFont="1" applyFill="1" applyBorder="1" applyAlignment="1" applyProtection="1">
      <alignment vertical="center"/>
    </xf>
    <xf numFmtId="193" fontId="2" fillId="2" borderId="128" xfId="0" applyNumberFormat="1" applyFont="1" applyFill="1" applyBorder="1" applyAlignment="1" applyProtection="1">
      <alignment vertical="center"/>
    </xf>
    <xf numFmtId="193" fontId="2" fillId="2" borderId="161" xfId="0" applyNumberFormat="1" applyFont="1" applyFill="1" applyBorder="1">
      <alignment vertical="center"/>
    </xf>
    <xf numFmtId="187" fontId="32" fillId="2" borderId="109" xfId="1" applyNumberFormat="1" applyFont="1" applyFill="1" applyBorder="1" applyAlignment="1">
      <alignment horizontal="center" vertical="center" shrinkToFit="1"/>
    </xf>
    <xf numFmtId="187" fontId="32" fillId="2" borderId="131" xfId="1" applyNumberFormat="1" applyFont="1" applyFill="1" applyBorder="1" applyAlignment="1">
      <alignment horizontal="center" vertical="center" shrinkToFit="1"/>
    </xf>
    <xf numFmtId="187" fontId="32" fillId="2" borderId="130" xfId="1" applyNumberFormat="1" applyFont="1" applyFill="1" applyBorder="1" applyAlignment="1">
      <alignment horizontal="center" vertical="center" shrinkToFit="1"/>
    </xf>
    <xf numFmtId="187" fontId="32" fillId="2" borderId="143" xfId="1" applyNumberFormat="1" applyFont="1" applyFill="1" applyBorder="1" applyAlignment="1">
      <alignment horizontal="center" vertical="center" shrinkToFit="1"/>
    </xf>
    <xf numFmtId="187" fontId="32" fillId="2" borderId="146" xfId="1" applyNumberFormat="1" applyFont="1" applyFill="1" applyBorder="1" applyAlignment="1">
      <alignment horizontal="center" vertical="center" shrinkToFit="1"/>
    </xf>
    <xf numFmtId="187" fontId="32" fillId="2" borderId="147" xfId="1" applyNumberFormat="1" applyFont="1" applyFill="1" applyBorder="1" applyAlignment="1">
      <alignment horizontal="center" vertical="center" shrinkToFit="1"/>
    </xf>
    <xf numFmtId="187" fontId="31" fillId="2" borderId="109" xfId="1" applyNumberFormat="1" applyFont="1" applyFill="1" applyBorder="1" applyAlignment="1">
      <alignment horizontal="center" vertical="center" shrinkToFit="1"/>
    </xf>
    <xf numFmtId="187" fontId="31" fillId="2" borderId="131" xfId="1" applyNumberFormat="1" applyFont="1" applyFill="1" applyBorder="1" applyAlignment="1">
      <alignment horizontal="center" vertical="center" shrinkToFit="1"/>
    </xf>
    <xf numFmtId="187" fontId="31" fillId="2" borderId="111" xfId="1" applyNumberFormat="1" applyFont="1" applyFill="1" applyBorder="1" applyAlignment="1">
      <alignment horizontal="center" vertical="center" shrinkToFit="1"/>
    </xf>
    <xf numFmtId="0" fontId="43" fillId="8" borderId="3" xfId="1" applyFont="1" applyFill="1" applyBorder="1" applyAlignment="1">
      <alignment horizontal="center" vertical="center" wrapText="1" shrinkToFit="1"/>
    </xf>
    <xf numFmtId="0" fontId="43" fillId="8" borderId="9" xfId="1" applyFont="1" applyFill="1" applyBorder="1" applyAlignment="1">
      <alignment horizontal="center" vertical="center" wrapText="1" shrinkToFit="1"/>
    </xf>
    <xf numFmtId="187" fontId="32" fillId="2" borderId="79" xfId="1" applyNumberFormat="1" applyFont="1" applyFill="1" applyBorder="1" applyAlignment="1">
      <alignment horizontal="center" vertical="center" shrinkToFit="1"/>
    </xf>
    <xf numFmtId="187" fontId="32" fillId="2" borderId="142" xfId="1" applyNumberFormat="1" applyFont="1" applyFill="1" applyBorder="1" applyAlignment="1">
      <alignment horizontal="center" vertical="center" shrinkToFit="1"/>
    </xf>
    <xf numFmtId="0" fontId="0" fillId="7" borderId="3" xfId="0" applyFont="1" applyFill="1" applyBorder="1" applyAlignment="1">
      <alignment horizontal="center" vertical="center"/>
    </xf>
    <xf numFmtId="0" fontId="0" fillId="7" borderId="8" xfId="0" applyFont="1" applyFill="1" applyBorder="1" applyAlignment="1">
      <alignment horizontal="center" vertical="center"/>
    </xf>
    <xf numFmtId="0" fontId="0" fillId="7" borderId="9" xfId="0" applyFont="1" applyFill="1" applyBorder="1" applyAlignment="1">
      <alignment horizontal="center" vertical="center"/>
    </xf>
    <xf numFmtId="0" fontId="0" fillId="7"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27" xfId="0" applyFont="1" applyFill="1" applyBorder="1" applyAlignment="1">
      <alignment horizontal="center" vertical="center"/>
    </xf>
    <xf numFmtId="0" fontId="0" fillId="7" borderId="63" xfId="0" applyFont="1" applyFill="1" applyBorder="1" applyAlignment="1">
      <alignment horizontal="center" vertical="center"/>
    </xf>
    <xf numFmtId="0" fontId="41" fillId="8" borderId="13" xfId="1" applyFont="1" applyFill="1" applyBorder="1" applyAlignment="1">
      <alignment horizontal="center" vertical="center" wrapText="1"/>
    </xf>
    <xf numFmtId="0" fontId="41" fillId="8" borderId="75" xfId="1" applyFont="1" applyFill="1" applyBorder="1" applyAlignment="1">
      <alignment horizontal="center" vertical="center" wrapText="1"/>
    </xf>
    <xf numFmtId="0" fontId="41" fillId="8" borderId="136" xfId="1" applyFont="1" applyFill="1" applyBorder="1" applyAlignment="1">
      <alignment horizontal="center" vertical="center" wrapText="1" shrinkToFit="1"/>
    </xf>
    <xf numFmtId="0" fontId="28" fillId="0" borderId="27" xfId="1" applyFont="1" applyBorder="1" applyAlignment="1">
      <alignment horizontal="center" vertical="center"/>
    </xf>
    <xf numFmtId="187" fontId="31" fillId="2" borderId="27" xfId="1" applyNumberFormat="1" applyFont="1" applyFill="1" applyBorder="1" applyAlignment="1">
      <alignment horizontal="center" vertical="center" shrinkToFit="1"/>
    </xf>
    <xf numFmtId="187" fontId="31" fillId="2" borderId="87" xfId="1" applyNumberFormat="1" applyFont="1" applyFill="1" applyBorder="1" applyAlignment="1">
      <alignment horizontal="center" vertical="center" shrinkToFit="1"/>
    </xf>
    <xf numFmtId="187" fontId="31" fillId="2" borderId="130" xfId="1" applyNumberFormat="1" applyFont="1" applyFill="1" applyBorder="1" applyAlignment="1">
      <alignment horizontal="center" vertical="center" shrinkToFit="1"/>
    </xf>
    <xf numFmtId="187" fontId="31" fillId="2" borderId="143" xfId="1" applyNumberFormat="1" applyFont="1" applyFill="1" applyBorder="1" applyAlignment="1">
      <alignment horizontal="center" vertical="center" shrinkToFit="1"/>
    </xf>
    <xf numFmtId="0" fontId="41" fillId="0" borderId="0" xfId="1" applyFont="1" applyFill="1" applyAlignment="1">
      <alignment horizontal="left" vertical="center" wrapText="1"/>
    </xf>
    <xf numFmtId="187" fontId="31" fillId="2" borderId="129" xfId="1" applyNumberFormat="1" applyFont="1" applyFill="1" applyBorder="1" applyAlignment="1">
      <alignment horizontal="center" vertical="center" shrinkToFit="1"/>
    </xf>
    <xf numFmtId="187" fontId="31" fillId="2" borderId="144" xfId="1" applyNumberFormat="1" applyFont="1" applyFill="1" applyBorder="1" applyAlignment="1">
      <alignment horizontal="center" vertical="center" shrinkToFit="1"/>
    </xf>
    <xf numFmtId="187" fontId="31" fillId="2" borderId="145" xfId="1" applyNumberFormat="1" applyFont="1" applyFill="1" applyBorder="1" applyAlignment="1">
      <alignment horizontal="center" vertical="center" shrinkToFit="1"/>
    </xf>
    <xf numFmtId="0" fontId="28" fillId="0" borderId="129" xfId="1" applyFont="1" applyBorder="1" applyAlignment="1">
      <alignment horizontal="center" vertical="center"/>
    </xf>
    <xf numFmtId="0" fontId="28" fillId="0" borderId="111" xfId="1" applyFont="1" applyBorder="1" applyAlignment="1">
      <alignment horizontal="center" vertical="center"/>
    </xf>
    <xf numFmtId="0" fontId="28" fillId="2" borderId="17" xfId="1" applyFont="1" applyFill="1" applyBorder="1" applyAlignment="1">
      <alignment horizontal="center" vertical="center"/>
    </xf>
    <xf numFmtId="0" fontId="0" fillId="0" borderId="0" xfId="0" applyAlignment="1">
      <alignment horizontal="center" vertical="center"/>
    </xf>
    <xf numFmtId="187" fontId="31" fillId="2" borderId="110" xfId="1" applyNumberFormat="1" applyFont="1" applyFill="1" applyBorder="1" applyAlignment="1">
      <alignment horizontal="center" vertical="center" shrinkToFit="1"/>
    </xf>
    <xf numFmtId="0" fontId="41" fillId="8" borderId="61" xfId="1" applyFont="1" applyFill="1" applyBorder="1" applyAlignment="1">
      <alignment horizontal="center" vertical="center" wrapText="1" shrinkToFit="1"/>
    </xf>
    <xf numFmtId="0" fontId="41" fillId="8" borderId="27" xfId="1" applyFont="1" applyFill="1" applyBorder="1" applyAlignment="1">
      <alignment horizontal="center" vertical="center" wrapText="1" shrinkToFit="1"/>
    </xf>
    <xf numFmtId="0" fontId="28" fillId="2" borderId="8" xfId="1" applyFont="1" applyFill="1" applyBorder="1" applyAlignment="1">
      <alignment horizontal="center" vertical="center"/>
    </xf>
    <xf numFmtId="187" fontId="31" fillId="2" borderId="2" xfId="1" applyNumberFormat="1" applyFont="1" applyFill="1" applyBorder="1" applyAlignment="1">
      <alignment horizontal="center" vertical="center" shrinkToFit="1"/>
    </xf>
    <xf numFmtId="187" fontId="31" fillId="2" borderId="61" xfId="1" applyNumberFormat="1" applyFont="1" applyFill="1" applyBorder="1" applyAlignment="1">
      <alignment horizontal="center" vertical="center" shrinkToFit="1"/>
    </xf>
    <xf numFmtId="0" fontId="28" fillId="4" borderId="1" xfId="1" applyFont="1" applyFill="1" applyBorder="1" applyAlignment="1">
      <alignment horizontal="center" vertical="center"/>
    </xf>
    <xf numFmtId="0" fontId="41" fillId="8" borderId="8" xfId="1" applyFont="1" applyFill="1" applyBorder="1" applyAlignment="1">
      <alignment horizontal="center" vertical="center"/>
    </xf>
    <xf numFmtId="0" fontId="41" fillId="8" borderId="1" xfId="1" applyFont="1" applyFill="1" applyBorder="1" applyAlignment="1">
      <alignment horizontal="center" vertical="center" wrapText="1" shrinkToFit="1"/>
    </xf>
    <xf numFmtId="0" fontId="41" fillId="8" borderId="3" xfId="1" applyFont="1" applyFill="1" applyBorder="1" applyAlignment="1">
      <alignment horizontal="center" vertical="center" wrapText="1" shrinkToFit="1"/>
    </xf>
    <xf numFmtId="0" fontId="41" fillId="8" borderId="9" xfId="1" applyFont="1" applyFill="1" applyBorder="1" applyAlignment="1">
      <alignment horizontal="center" vertical="center" wrapText="1" shrinkToFit="1"/>
    </xf>
    <xf numFmtId="187" fontId="31" fillId="2" borderId="79" xfId="1" applyNumberFormat="1" applyFont="1" applyFill="1" applyBorder="1" applyAlignment="1">
      <alignment horizontal="center" vertical="center" shrinkToFit="1"/>
    </xf>
    <xf numFmtId="187" fontId="31" fillId="2" borderId="142" xfId="1" applyNumberFormat="1" applyFont="1" applyFill="1" applyBorder="1" applyAlignment="1">
      <alignment horizontal="center" vertical="center" shrinkToFit="1"/>
    </xf>
    <xf numFmtId="0" fontId="41" fillId="8" borderId="8" xfId="1" applyFont="1" applyFill="1" applyBorder="1" applyAlignment="1">
      <alignment horizontal="center" vertical="center" shrinkToFit="1"/>
    </xf>
    <xf numFmtId="0" fontId="28" fillId="0" borderId="0" xfId="1" applyFont="1" applyAlignment="1">
      <alignment horizontal="center" vertical="center"/>
    </xf>
    <xf numFmtId="0" fontId="40" fillId="0" borderId="0" xfId="1" applyFont="1" applyAlignment="1">
      <alignment horizontal="center" vertical="center"/>
    </xf>
    <xf numFmtId="0" fontId="41" fillId="8" borderId="1" xfId="1" applyFont="1" applyFill="1" applyBorder="1" applyAlignment="1">
      <alignment horizontal="center" vertical="center" shrinkToFit="1"/>
    </xf>
    <xf numFmtId="0" fontId="41" fillId="8" borderId="3" xfId="1" applyFont="1" applyFill="1" applyBorder="1" applyAlignment="1">
      <alignment horizontal="center" vertical="center" shrinkToFit="1"/>
    </xf>
    <xf numFmtId="0" fontId="28" fillId="0" borderId="80" xfId="1" applyFont="1" applyBorder="1" applyAlignment="1">
      <alignment horizontal="center" vertical="center"/>
    </xf>
    <xf numFmtId="0" fontId="5" fillId="0" borderId="77" xfId="0" applyFont="1" applyBorder="1" applyAlignment="1" applyProtection="1">
      <alignment horizontal="center" vertical="center" shrinkToFit="1"/>
    </xf>
    <xf numFmtId="0" fontId="8" fillId="0" borderId="77" xfId="0" applyFont="1" applyBorder="1" applyAlignment="1" applyProtection="1">
      <alignment horizontal="center" vertical="center" shrinkToFit="1"/>
    </xf>
    <xf numFmtId="0" fontId="8" fillId="0" borderId="27" xfId="0" applyFont="1" applyBorder="1" applyAlignment="1" applyProtection="1">
      <alignment horizontal="center" vertical="center" shrinkToFit="1"/>
    </xf>
    <xf numFmtId="0" fontId="10" fillId="0" borderId="61" xfId="0" applyFont="1" applyBorder="1" applyAlignment="1" applyProtection="1">
      <alignment horizontal="center" vertical="center" shrinkToFit="1"/>
    </xf>
    <xf numFmtId="0" fontId="10" fillId="0" borderId="87" xfId="0" applyFont="1" applyBorder="1" applyAlignment="1" applyProtection="1">
      <alignment horizontal="center" vertical="center" shrinkToFit="1"/>
    </xf>
    <xf numFmtId="0" fontId="10" fillId="0" borderId="122" xfId="0" applyFont="1" applyFill="1" applyBorder="1" applyAlignment="1" applyProtection="1">
      <alignment horizontal="center" vertical="center" wrapText="1"/>
    </xf>
    <xf numFmtId="0" fontId="10" fillId="0" borderId="35" xfId="0" applyFont="1" applyFill="1" applyBorder="1" applyAlignment="1" applyProtection="1">
      <alignment horizontal="center" vertical="center" wrapText="1"/>
    </xf>
    <xf numFmtId="0" fontId="10" fillId="0" borderId="99" xfId="0" applyFont="1" applyFill="1" applyBorder="1" applyAlignment="1" applyProtection="1">
      <alignment horizontal="center" vertical="center" wrapText="1"/>
    </xf>
    <xf numFmtId="0" fontId="10" fillId="0" borderId="95" xfId="0" applyFont="1" applyFill="1" applyBorder="1" applyAlignment="1" applyProtection="1">
      <alignment horizontal="center" vertical="center" wrapText="1"/>
    </xf>
    <xf numFmtId="0" fontId="10" fillId="0" borderId="17" xfId="0" applyFont="1" applyFill="1" applyBorder="1" applyAlignment="1" applyProtection="1">
      <alignment horizontal="center" vertical="center" wrapText="1"/>
    </xf>
    <xf numFmtId="0" fontId="10" fillId="0" borderId="123"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11" fillId="0" borderId="61" xfId="0" applyFont="1" applyFill="1" applyBorder="1" applyAlignment="1" applyProtection="1">
      <alignment horizontal="center" vertical="center" wrapText="1"/>
    </xf>
    <xf numFmtId="0" fontId="11" fillId="0" borderId="87"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27"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8" xfId="0" applyFont="1" applyFill="1" applyBorder="1" applyAlignment="1" applyProtection="1">
      <alignment horizontal="center" vertical="center" wrapText="1"/>
    </xf>
    <xf numFmtId="0" fontId="13" fillId="0" borderId="60" xfId="0" applyFont="1" applyFill="1" applyBorder="1" applyAlignment="1" applyProtection="1">
      <alignment horizontal="center" vertical="center" wrapText="1"/>
    </xf>
    <xf numFmtId="0" fontId="10" fillId="0" borderId="89" xfId="0" applyFont="1" applyFill="1" applyBorder="1" applyAlignment="1" applyProtection="1">
      <alignment horizontal="center" vertical="center" wrapText="1"/>
    </xf>
    <xf numFmtId="0" fontId="10" fillId="0" borderId="90" xfId="0" applyFont="1" applyFill="1" applyBorder="1" applyAlignment="1" applyProtection="1">
      <alignment horizontal="center" vertical="center" wrapText="1"/>
    </xf>
    <xf numFmtId="0" fontId="10" fillId="0" borderId="76" xfId="0" applyFont="1" applyFill="1" applyBorder="1" applyAlignment="1" applyProtection="1">
      <alignment vertical="center" wrapText="1"/>
    </xf>
    <xf numFmtId="0" fontId="10" fillId="0" borderId="91" xfId="0" applyFont="1" applyFill="1" applyBorder="1" applyAlignment="1" applyProtection="1">
      <alignment vertical="center" wrapText="1"/>
    </xf>
    <xf numFmtId="0" fontId="10" fillId="0" borderId="92" xfId="0" applyFont="1" applyFill="1" applyBorder="1" applyAlignment="1" applyProtection="1">
      <alignment vertical="center" wrapText="1"/>
    </xf>
    <xf numFmtId="0" fontId="2" fillId="4" borderId="151" xfId="0" applyFont="1" applyFill="1" applyBorder="1" applyAlignment="1">
      <alignment horizontal="left" vertical="center" wrapText="1"/>
    </xf>
    <xf numFmtId="0" fontId="2" fillId="4" borderId="152" xfId="0" applyFont="1" applyFill="1" applyBorder="1" applyAlignment="1">
      <alignment horizontal="left" vertical="center"/>
    </xf>
    <xf numFmtId="0" fontId="2" fillId="4" borderId="175" xfId="0" applyFont="1" applyFill="1" applyBorder="1" applyAlignment="1">
      <alignment horizontal="left" vertical="center"/>
    </xf>
    <xf numFmtId="0" fontId="2" fillId="4" borderId="154" xfId="0" applyFont="1" applyFill="1" applyBorder="1" applyAlignment="1">
      <alignment horizontal="left" vertical="center"/>
    </xf>
    <xf numFmtId="0" fontId="2" fillId="4" borderId="1" xfId="0" applyFont="1" applyFill="1" applyBorder="1" applyAlignment="1">
      <alignment horizontal="left" vertical="center"/>
    </xf>
    <xf numFmtId="0" fontId="2" fillId="4" borderId="176" xfId="0" applyFont="1" applyFill="1" applyBorder="1" applyAlignment="1">
      <alignment horizontal="left" vertical="center"/>
    </xf>
    <xf numFmtId="0" fontId="2" fillId="4" borderId="172"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178" xfId="0" applyFont="1" applyFill="1" applyBorder="1" applyAlignment="1">
      <alignment horizontal="left" vertical="center" wrapText="1"/>
    </xf>
    <xf numFmtId="0" fontId="0" fillId="0" borderId="122" xfId="0" applyBorder="1" applyAlignment="1">
      <alignment horizontal="left" vertical="center" wrapText="1"/>
    </xf>
    <xf numFmtId="0" fontId="0" fillId="0" borderId="35" xfId="0" applyBorder="1" applyAlignment="1">
      <alignment horizontal="left" vertical="center" wrapText="1"/>
    </xf>
    <xf numFmtId="0" fontId="0" fillId="0" borderId="63" xfId="0" applyBorder="1" applyAlignment="1">
      <alignment horizontal="left" vertical="center" wrapText="1"/>
    </xf>
    <xf numFmtId="0" fontId="6" fillId="4" borderId="89" xfId="0" applyFont="1" applyFill="1" applyBorder="1" applyAlignment="1">
      <alignment horizontal="left" vertical="center"/>
    </xf>
    <xf numFmtId="0" fontId="6" fillId="4" borderId="164" xfId="0" applyFont="1" applyFill="1" applyBorder="1" applyAlignment="1">
      <alignment horizontal="left" vertical="center"/>
    </xf>
    <xf numFmtId="0" fontId="6" fillId="4" borderId="90" xfId="0" applyFont="1" applyFill="1" applyBorder="1" applyAlignment="1">
      <alignment horizontal="left" vertical="center"/>
    </xf>
    <xf numFmtId="0" fontId="2" fillId="0" borderId="0" xfId="0" applyFont="1" applyAlignment="1" applyProtection="1">
      <alignment horizontal="center" vertical="center"/>
    </xf>
    <xf numFmtId="0" fontId="10" fillId="0" borderId="2" xfId="0" applyFont="1" applyFill="1" applyBorder="1" applyAlignment="1" applyProtection="1">
      <alignment horizontal="center" vertical="center"/>
    </xf>
    <xf numFmtId="0" fontId="10" fillId="0" borderId="77"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0" fillId="0" borderId="2" xfId="0" applyFont="1" applyBorder="1" applyAlignment="1" applyProtection="1">
      <alignment vertical="center" wrapText="1"/>
    </xf>
    <xf numFmtId="0" fontId="10" fillId="0" borderId="77" xfId="0" applyFont="1" applyBorder="1" applyAlignment="1" applyProtection="1">
      <alignment vertical="center" wrapText="1"/>
    </xf>
    <xf numFmtId="0" fontId="10" fillId="0" borderId="27" xfId="0" applyFont="1" applyBorder="1" applyAlignment="1" applyProtection="1">
      <alignment vertical="center" wrapText="1"/>
    </xf>
    <xf numFmtId="0" fontId="10" fillId="0" borderId="61" xfId="0" applyFont="1" applyBorder="1" applyAlignment="1" applyProtection="1">
      <alignment horizontal="center" vertical="center" wrapText="1"/>
    </xf>
    <xf numFmtId="0" fontId="10" fillId="0" borderId="56"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6" fillId="0" borderId="17" xfId="0" applyFont="1" applyBorder="1" applyAlignment="1" applyProtection="1">
      <alignment horizontal="center" vertical="center"/>
    </xf>
    <xf numFmtId="0" fontId="3" fillId="0" borderId="87" xfId="0" applyFont="1" applyBorder="1" applyAlignment="1" applyProtection="1">
      <alignment horizontal="center" vertical="center" wrapText="1"/>
    </xf>
    <xf numFmtId="0" fontId="3" fillId="0" borderId="17" xfId="0" applyFont="1" applyBorder="1" applyAlignment="1" applyProtection="1">
      <alignment vertical="center" wrapText="1"/>
    </xf>
    <xf numFmtId="0" fontId="3" fillId="0" borderId="62" xfId="0" applyFont="1" applyBorder="1" applyAlignment="1" applyProtection="1">
      <alignment vertical="center" wrapText="1"/>
    </xf>
    <xf numFmtId="0" fontId="3" fillId="0" borderId="3" xfId="0" applyFont="1" applyBorder="1" applyAlignment="1" applyProtection="1">
      <alignment horizontal="center" vertical="top" wrapText="1"/>
    </xf>
    <xf numFmtId="0" fontId="3" fillId="0" borderId="8" xfId="0" applyFont="1" applyBorder="1" applyAlignment="1" applyProtection="1">
      <alignment horizontal="center" vertical="top"/>
    </xf>
    <xf numFmtId="0" fontId="10" fillId="0" borderId="2" xfId="0" applyFont="1" applyBorder="1" applyAlignment="1" applyProtection="1">
      <alignment horizontal="center" vertical="center" wrapText="1"/>
    </xf>
    <xf numFmtId="0" fontId="10" fillId="0" borderId="77" xfId="0" applyFont="1" applyBorder="1" applyAlignment="1" applyProtection="1">
      <alignment horizontal="center" vertical="center" wrapText="1"/>
    </xf>
    <xf numFmtId="0" fontId="10" fillId="0" borderId="27" xfId="0" applyFont="1" applyBorder="1" applyAlignment="1" applyProtection="1">
      <alignment horizontal="center" vertical="center" wrapText="1"/>
    </xf>
    <xf numFmtId="0" fontId="6" fillId="0" borderId="96" xfId="0" applyFont="1" applyBorder="1" applyAlignment="1" applyProtection="1">
      <alignment horizontal="center" vertical="center" shrinkToFit="1"/>
      <protection locked="0"/>
    </xf>
    <xf numFmtId="0" fontId="6" fillId="0" borderId="97" xfId="0" applyFont="1" applyBorder="1" applyAlignment="1" applyProtection="1">
      <alignment horizontal="center" vertical="center" shrinkToFit="1"/>
      <protection locked="0"/>
    </xf>
    <xf numFmtId="0" fontId="6" fillId="0" borderId="98" xfId="0" applyFont="1" applyBorder="1" applyAlignment="1" applyProtection="1">
      <alignment horizontal="center" vertical="center" shrinkToFit="1"/>
      <protection locked="0"/>
    </xf>
    <xf numFmtId="0" fontId="5" fillId="0" borderId="2"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27" xfId="0" applyFont="1" applyBorder="1" applyAlignment="1">
      <alignment horizontal="center" vertical="center" textRotation="255"/>
    </xf>
    <xf numFmtId="0" fontId="2" fillId="2" borderId="35"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10" fillId="0" borderId="2" xfId="0" applyFont="1" applyFill="1" applyBorder="1" applyAlignment="1" applyProtection="1">
      <alignment vertical="center" wrapText="1"/>
    </xf>
    <xf numFmtId="0" fontId="10" fillId="0" borderId="77" xfId="0" applyFont="1" applyFill="1" applyBorder="1" applyAlignment="1" applyProtection="1">
      <alignment vertical="center" wrapText="1"/>
    </xf>
    <xf numFmtId="0" fontId="10" fillId="0" borderId="27" xfId="0" applyFont="1" applyFill="1" applyBorder="1" applyAlignment="1" applyProtection="1">
      <alignment vertical="center" wrapText="1"/>
    </xf>
    <xf numFmtId="0" fontId="13" fillId="0" borderId="93" xfId="0" applyFont="1" applyFill="1" applyBorder="1" applyAlignment="1" applyProtection="1">
      <alignment horizontal="center" vertical="center" wrapText="1"/>
    </xf>
    <xf numFmtId="0" fontId="14" fillId="0" borderId="94" xfId="0" applyFont="1" applyFill="1" applyBorder="1" applyAlignment="1" applyProtection="1">
      <alignment vertical="center"/>
    </xf>
    <xf numFmtId="0" fontId="10" fillId="0" borderId="76" xfId="0" applyFont="1" applyBorder="1" applyAlignment="1" applyProtection="1">
      <alignment horizontal="center" vertical="center" wrapText="1"/>
    </xf>
    <xf numFmtId="0" fontId="10" fillId="0" borderId="91" xfId="0" applyFont="1" applyBorder="1" applyAlignment="1" applyProtection="1">
      <alignment horizontal="center" vertical="center" wrapText="1"/>
    </xf>
    <xf numFmtId="0" fontId="10" fillId="0" borderId="92" xfId="0" applyFont="1" applyBorder="1" applyAlignment="1" applyProtection="1">
      <alignment horizontal="center" vertical="center" wrapText="1"/>
    </xf>
    <xf numFmtId="0" fontId="10" fillId="0" borderId="18" xfId="0" applyFont="1" applyFill="1" applyBorder="1" applyAlignment="1" applyProtection="1">
      <alignment vertical="center" wrapText="1"/>
    </xf>
    <xf numFmtId="0" fontId="10" fillId="0" borderId="95" xfId="0" applyFont="1" applyFill="1" applyBorder="1" applyAlignment="1" applyProtection="1">
      <alignment vertical="center" wrapText="1"/>
    </xf>
    <xf numFmtId="0" fontId="11" fillId="0" borderId="63" xfId="0" applyFont="1" applyFill="1" applyBorder="1" applyAlignment="1" applyProtection="1">
      <alignment horizontal="center" vertical="center" wrapText="1"/>
    </xf>
    <xf numFmtId="0" fontId="11" fillId="0" borderId="62" xfId="0" applyFont="1" applyFill="1" applyBorder="1" applyAlignment="1" applyProtection="1">
      <alignment horizontal="center" vertical="center" wrapText="1"/>
    </xf>
    <xf numFmtId="0" fontId="10" fillId="0" borderId="81" xfId="0" applyFont="1" applyFill="1" applyBorder="1" applyAlignment="1" applyProtection="1">
      <alignment horizontal="center" vertical="top" wrapText="1"/>
    </xf>
    <xf numFmtId="0" fontId="10" fillId="0" borderId="88" xfId="0" applyFont="1" applyFill="1" applyBorder="1" applyAlignment="1" applyProtection="1">
      <alignment horizontal="center" vertical="top" wrapText="1"/>
    </xf>
    <xf numFmtId="0" fontId="10" fillId="0" borderId="61" xfId="0" applyFont="1" applyFill="1" applyBorder="1" applyAlignment="1" applyProtection="1">
      <alignment horizontal="center" vertical="center" wrapText="1"/>
    </xf>
    <xf numFmtId="0" fontId="10" fillId="0" borderId="56" xfId="0" applyFont="1" applyFill="1" applyBorder="1" applyAlignment="1" applyProtection="1">
      <alignment horizontal="center" vertical="center" wrapText="1"/>
    </xf>
    <xf numFmtId="0" fontId="3" fillId="0" borderId="61"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99" xfId="0" applyFont="1" applyFill="1" applyBorder="1" applyAlignment="1" applyProtection="1">
      <alignment horizontal="center" vertical="center"/>
    </xf>
    <xf numFmtId="0" fontId="10" fillId="0" borderId="2" xfId="0" applyFont="1" applyFill="1" applyBorder="1" applyAlignment="1" applyProtection="1">
      <alignment horizontal="center" vertical="center" wrapText="1"/>
    </xf>
    <xf numFmtId="0" fontId="10" fillId="0" borderId="77" xfId="0" applyFont="1" applyFill="1" applyBorder="1" applyAlignment="1" applyProtection="1">
      <alignment horizontal="center" vertical="center" wrapText="1"/>
    </xf>
    <xf numFmtId="0" fontId="18" fillId="4" borderId="170"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171" xfId="0" applyFont="1" applyFill="1" applyBorder="1" applyAlignment="1">
      <alignment horizontal="center" vertical="center"/>
    </xf>
    <xf numFmtId="0" fontId="6" fillId="4" borderId="165" xfId="0" applyFont="1" applyFill="1" applyBorder="1" applyAlignment="1">
      <alignment horizontal="left" vertical="center"/>
    </xf>
    <xf numFmtId="0" fontId="6" fillId="4" borderId="166" xfId="0" applyFont="1" applyFill="1" applyBorder="1" applyAlignment="1">
      <alignment horizontal="left" vertical="center"/>
    </xf>
    <xf numFmtId="0" fontId="6" fillId="4" borderId="167" xfId="0" applyFont="1" applyFill="1" applyBorder="1" applyAlignment="1">
      <alignment horizontal="left" vertical="center"/>
    </xf>
    <xf numFmtId="0" fontId="6" fillId="4" borderId="95" xfId="0" applyFont="1" applyFill="1" applyBorder="1" applyAlignment="1">
      <alignment horizontal="left" vertical="center"/>
    </xf>
    <xf numFmtId="0" fontId="6" fillId="4" borderId="17" xfId="0" applyFont="1" applyFill="1" applyBorder="1" applyAlignment="1">
      <alignment horizontal="left" vertical="center"/>
    </xf>
    <xf numFmtId="0" fontId="6" fillId="4" borderId="123" xfId="0" applyFont="1" applyFill="1" applyBorder="1" applyAlignment="1">
      <alignment horizontal="left" vertical="center"/>
    </xf>
    <xf numFmtId="0" fontId="27" fillId="0" borderId="3" xfId="2" applyFont="1" applyBorder="1" applyAlignment="1">
      <alignment horizontal="center" vertical="top"/>
    </xf>
    <xf numFmtId="0" fontId="27" fillId="0" borderId="9" xfId="2" applyFont="1" applyBorder="1" applyAlignment="1">
      <alignment horizontal="center" vertical="top"/>
    </xf>
    <xf numFmtId="0" fontId="35" fillId="0" borderId="3" xfId="2" applyFont="1" applyBorder="1" applyAlignment="1">
      <alignment horizontal="center" vertical="top"/>
    </xf>
    <xf numFmtId="0" fontId="35" fillId="0" borderId="9" xfId="2" applyFont="1" applyBorder="1" applyAlignment="1">
      <alignment horizontal="center" vertical="top"/>
    </xf>
    <xf numFmtId="191" fontId="6" fillId="2" borderId="96" xfId="0" applyNumberFormat="1" applyFont="1" applyFill="1" applyBorder="1" applyAlignment="1">
      <alignment horizontal="center" vertical="center" wrapText="1"/>
    </xf>
    <xf numFmtId="191" fontId="6" fillId="2" borderId="126" xfId="0" applyNumberFormat="1" applyFont="1" applyFill="1" applyBorder="1" applyAlignment="1">
      <alignment horizontal="center" vertical="center" wrapText="1"/>
    </xf>
    <xf numFmtId="191" fontId="0" fillId="4" borderId="96" xfId="0" applyNumberFormat="1" applyFont="1" applyFill="1" applyBorder="1" applyAlignment="1">
      <alignment horizontal="center" vertical="center" wrapText="1"/>
    </xf>
    <xf numFmtId="191" fontId="0" fillId="4" borderId="103" xfId="0" applyNumberFormat="1" applyFont="1" applyFill="1" applyBorder="1" applyAlignment="1">
      <alignment horizontal="center" vertical="center" wrapText="1"/>
    </xf>
    <xf numFmtId="191" fontId="0" fillId="4" borderId="126" xfId="0" applyNumberFormat="1" applyFont="1" applyFill="1" applyBorder="1" applyAlignment="1">
      <alignment horizontal="center" vertical="center" wrapText="1"/>
    </xf>
    <xf numFmtId="191" fontId="2" fillId="3" borderId="168" xfId="0" applyNumberFormat="1" applyFont="1" applyFill="1" applyBorder="1" applyAlignment="1">
      <alignment horizontal="center" vertical="center"/>
    </xf>
    <xf numFmtId="191" fontId="2" fillId="3" borderId="169" xfId="0" applyNumberFormat="1" applyFont="1" applyFill="1" applyBorder="1" applyAlignment="1">
      <alignment horizontal="center" vertical="center"/>
    </xf>
    <xf numFmtId="191" fontId="6" fillId="2" borderId="103" xfId="0" applyNumberFormat="1" applyFont="1" applyFill="1" applyBorder="1" applyAlignment="1" applyProtection="1">
      <alignment horizontal="center" vertical="center"/>
    </xf>
    <xf numFmtId="191" fontId="6" fillId="2" borderId="163" xfId="0" applyNumberFormat="1" applyFont="1" applyFill="1" applyBorder="1" applyAlignment="1" applyProtection="1">
      <alignment horizontal="center" vertical="center"/>
    </xf>
    <xf numFmtId="0" fontId="2" fillId="4" borderId="179" xfId="0" applyFont="1" applyFill="1" applyBorder="1" applyAlignment="1">
      <alignment horizontal="left" vertical="center" wrapText="1"/>
    </xf>
    <xf numFmtId="0" fontId="2" fillId="4" borderId="155" xfId="0" applyFont="1" applyFill="1" applyBorder="1" applyAlignment="1">
      <alignment horizontal="left" vertical="center" wrapText="1"/>
    </xf>
    <xf numFmtId="0" fontId="3" fillId="0" borderId="0" xfId="0" applyFont="1" applyAlignment="1">
      <alignment horizontal="center" vertical="center" wrapText="1"/>
    </xf>
    <xf numFmtId="188" fontId="0" fillId="2" borderId="101" xfId="0" applyNumberFormat="1" applyFill="1" applyBorder="1" applyAlignment="1">
      <alignment horizontal="center" vertical="center"/>
    </xf>
    <xf numFmtId="188" fontId="0" fillId="2" borderId="102" xfId="0" applyNumberFormat="1" applyFill="1" applyBorder="1" applyAlignment="1">
      <alignment horizontal="center" vertical="center"/>
    </xf>
    <xf numFmtId="188" fontId="0" fillId="2" borderId="55" xfId="0" applyNumberFormat="1" applyFill="1" applyBorder="1" applyAlignment="1">
      <alignment horizontal="center" vertical="center"/>
    </xf>
    <xf numFmtId="0" fontId="0" fillId="0" borderId="28" xfId="0" applyBorder="1" applyAlignment="1">
      <alignment horizontal="center" vertical="center"/>
    </xf>
    <xf numFmtId="0" fontId="0" fillId="0" borderId="8" xfId="0" applyBorder="1" applyAlignment="1">
      <alignment horizontal="center" vertical="center"/>
    </xf>
    <xf numFmtId="0" fontId="0" fillId="0" borderId="19" xfId="0" applyBorder="1" applyAlignment="1">
      <alignment horizontal="center" vertical="center"/>
    </xf>
    <xf numFmtId="184" fontId="0" fillId="0" borderId="0" xfId="0" applyNumberFormat="1" applyAlignment="1">
      <alignment horizontal="center" vertical="center"/>
    </xf>
    <xf numFmtId="0" fontId="2" fillId="0" borderId="2" xfId="0" applyFont="1" applyBorder="1" applyAlignment="1">
      <alignment horizontal="center" vertical="center"/>
    </xf>
    <xf numFmtId="0" fontId="2" fillId="0" borderId="27" xfId="0" applyFont="1" applyBorder="1" applyAlignment="1">
      <alignment horizontal="center" vertical="center"/>
    </xf>
    <xf numFmtId="0" fontId="2" fillId="0" borderId="124" xfId="0" applyFont="1" applyBorder="1" applyAlignment="1">
      <alignment horizontal="center" vertical="center"/>
    </xf>
    <xf numFmtId="0" fontId="2" fillId="0" borderId="125" xfId="0" applyFont="1" applyBorder="1" applyAlignment="1">
      <alignment horizontal="center" vertical="center"/>
    </xf>
    <xf numFmtId="0" fontId="2" fillId="0" borderId="14" xfId="0" applyFont="1" applyBorder="1" applyAlignment="1">
      <alignment horizontal="center" vertical="center"/>
    </xf>
    <xf numFmtId="0" fontId="0" fillId="0" borderId="3" xfId="0" applyBorder="1" applyAlignment="1">
      <alignment horizontal="center" vertical="center"/>
    </xf>
    <xf numFmtId="0" fontId="0" fillId="0" borderId="61" xfId="0" applyBorder="1" applyAlignment="1">
      <alignment horizontal="center" vertical="center"/>
    </xf>
    <xf numFmtId="0" fontId="0" fillId="0" borderId="63" xfId="0" applyBorder="1" applyAlignment="1">
      <alignment horizontal="center" vertical="center"/>
    </xf>
    <xf numFmtId="0" fontId="0" fillId="0" borderId="87" xfId="0" applyBorder="1" applyAlignment="1">
      <alignment horizontal="center" vertical="center"/>
    </xf>
    <xf numFmtId="0" fontId="0" fillId="0" borderId="62" xfId="0" applyBorder="1" applyAlignment="1">
      <alignment horizontal="center" vertical="center"/>
    </xf>
    <xf numFmtId="0" fontId="2" fillId="0" borderId="100" xfId="0" applyFont="1" applyBorder="1" applyAlignment="1">
      <alignment horizontal="center" vertical="center"/>
    </xf>
    <xf numFmtId="0" fontId="2" fillId="2" borderId="61" xfId="0" applyFont="1" applyFill="1" applyBorder="1" applyAlignment="1" applyProtection="1">
      <alignment horizontal="left" vertical="center" wrapText="1"/>
    </xf>
    <xf numFmtId="0" fontId="2" fillId="2" borderId="63" xfId="0" applyFont="1" applyFill="1" applyBorder="1" applyAlignment="1" applyProtection="1">
      <alignment horizontal="left" vertical="center" wrapText="1"/>
    </xf>
    <xf numFmtId="0" fontId="2" fillId="2" borderId="87" xfId="0" applyFont="1" applyFill="1" applyBorder="1" applyAlignment="1" applyProtection="1">
      <alignment horizontal="left" vertical="center" wrapText="1"/>
    </xf>
    <xf numFmtId="0" fontId="2" fillId="2" borderId="17" xfId="0" applyFont="1" applyFill="1" applyBorder="1" applyAlignment="1" applyProtection="1">
      <alignment horizontal="left" vertical="center" wrapText="1"/>
    </xf>
    <xf numFmtId="0" fontId="2" fillId="2" borderId="62" xfId="0" applyFont="1" applyFill="1" applyBorder="1" applyAlignment="1" applyProtection="1">
      <alignment horizontal="left" vertical="center" wrapText="1"/>
    </xf>
    <xf numFmtId="0" fontId="0" fillId="0" borderId="9" xfId="0" applyBorder="1" applyAlignment="1">
      <alignment horizontal="center" vertical="center"/>
    </xf>
    <xf numFmtId="0" fontId="18" fillId="0" borderId="1" xfId="0" applyFont="1" applyBorder="1" applyAlignment="1" applyProtection="1">
      <alignment horizontal="center" vertical="center" wrapText="1"/>
    </xf>
    <xf numFmtId="0" fontId="30" fillId="0" borderId="3" xfId="0" applyFont="1" applyBorder="1" applyAlignment="1">
      <alignment horizontal="center" vertical="center"/>
    </xf>
    <xf numFmtId="0" fontId="30" fillId="0" borderId="8" xfId="0" applyFont="1" applyBorder="1" applyAlignment="1">
      <alignment horizontal="center" vertical="center"/>
    </xf>
    <xf numFmtId="0" fontId="39" fillId="0" borderId="8" xfId="0" applyFont="1" applyBorder="1" applyAlignment="1">
      <alignment horizontal="center" vertical="center"/>
    </xf>
    <xf numFmtId="0" fontId="0" fillId="0" borderId="3"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6" fillId="0" borderId="3" xfId="0" applyFont="1" applyBorder="1" applyAlignment="1" applyProtection="1">
      <alignment horizontal="center" vertical="center"/>
    </xf>
    <xf numFmtId="0" fontId="6" fillId="0" borderId="8" xfId="0" applyFont="1" applyBorder="1" applyAlignment="1" applyProtection="1">
      <alignment horizontal="center" vertical="center"/>
    </xf>
    <xf numFmtId="0" fontId="0" fillId="0" borderId="8" xfId="0" applyBorder="1" applyAlignment="1" applyProtection="1">
      <alignment horizontal="center" vertical="center"/>
    </xf>
    <xf numFmtId="0" fontId="3" fillId="0" borderId="2" xfId="0" applyFont="1" applyBorder="1" applyAlignment="1" applyProtection="1">
      <alignment horizontal="center" vertical="center"/>
    </xf>
    <xf numFmtId="0" fontId="4" fillId="0" borderId="77" xfId="0" applyFont="1" applyBorder="1" applyAlignment="1" applyProtection="1">
      <alignment horizontal="center" vertical="center"/>
    </xf>
    <xf numFmtId="0" fontId="3" fillId="0" borderId="61" xfId="0" applyFont="1" applyBorder="1" applyAlignment="1" applyProtection="1">
      <alignment horizontal="center" vertical="center"/>
    </xf>
    <xf numFmtId="0" fontId="0" fillId="0" borderId="63" xfId="0" applyBorder="1" applyAlignment="1" applyProtection="1">
      <alignment horizontal="center" vertical="center"/>
    </xf>
    <xf numFmtId="0" fontId="0" fillId="0" borderId="87" xfId="0" applyBorder="1" applyAlignment="1" applyProtection="1">
      <alignment horizontal="center" vertical="center"/>
    </xf>
    <xf numFmtId="0" fontId="0" fillId="0" borderId="62" xfId="0" applyBorder="1" applyAlignment="1" applyProtection="1">
      <alignment horizontal="center" vertical="center"/>
    </xf>
    <xf numFmtId="0" fontId="3" fillId="0" borderId="3" xfId="0" applyFont="1" applyBorder="1" applyAlignment="1" applyProtection="1">
      <alignment horizontal="center" vertical="center"/>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61"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185" fontId="6" fillId="2" borderId="96" xfId="0" applyNumberFormat="1" applyFont="1" applyFill="1" applyBorder="1" applyAlignment="1" applyProtection="1">
      <alignment horizontal="center" vertical="center" shrinkToFit="1"/>
    </xf>
    <xf numFmtId="0" fontId="0" fillId="2" borderId="97" xfId="0" applyFill="1" applyBorder="1" applyAlignment="1" applyProtection="1">
      <alignment horizontal="center" vertical="center" shrinkToFit="1"/>
    </xf>
    <xf numFmtId="0" fontId="0" fillId="2" borderId="98" xfId="0" applyFill="1" applyBorder="1" applyAlignment="1" applyProtection="1">
      <alignment horizontal="center" vertical="center" shrinkToFit="1"/>
    </xf>
    <xf numFmtId="0" fontId="6" fillId="0" borderId="0" xfId="0" applyNumberFormat="1" applyFont="1" applyAlignment="1" applyProtection="1">
      <alignment horizontal="right" vertical="center"/>
    </xf>
    <xf numFmtId="0" fontId="6" fillId="0" borderId="82" xfId="0" applyNumberFormat="1" applyFont="1" applyBorder="1" applyAlignment="1" applyProtection="1">
      <alignment horizontal="right" vertical="center"/>
    </xf>
    <xf numFmtId="185" fontId="6" fillId="2" borderId="103" xfId="0" applyNumberFormat="1" applyFont="1" applyFill="1" applyBorder="1" applyAlignment="1" applyProtection="1">
      <alignment horizontal="center" vertical="center" shrinkToFit="1"/>
    </xf>
    <xf numFmtId="185" fontId="6" fillId="2" borderId="97" xfId="0" applyNumberFormat="1" applyFont="1" applyFill="1" applyBorder="1" applyAlignment="1" applyProtection="1">
      <alignment horizontal="center" vertical="center" shrinkToFit="1"/>
    </xf>
    <xf numFmtId="185" fontId="6" fillId="2" borderId="98" xfId="0" applyNumberFormat="1" applyFont="1" applyFill="1" applyBorder="1" applyAlignment="1" applyProtection="1">
      <alignment horizontal="center" vertical="center" shrinkToFit="1"/>
    </xf>
    <xf numFmtId="0" fontId="3" fillId="0" borderId="35" xfId="0" applyFont="1" applyBorder="1" applyAlignment="1" applyProtection="1">
      <alignment horizontal="center" vertical="center" wrapText="1"/>
    </xf>
    <xf numFmtId="0" fontId="3" fillId="0" borderId="104"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05"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106" xfId="0" applyFont="1" applyBorder="1" applyAlignment="1" applyProtection="1">
      <alignment horizontal="center" vertical="center" wrapText="1"/>
    </xf>
    <xf numFmtId="0" fontId="0" fillId="0" borderId="13"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44"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45" xfId="0" applyBorder="1" applyAlignment="1" applyProtection="1">
      <alignment horizontal="center" vertical="center" wrapText="1"/>
    </xf>
    <xf numFmtId="177" fontId="2" fillId="2" borderId="87" xfId="0" applyNumberFormat="1" applyFont="1" applyFill="1" applyBorder="1" applyAlignment="1" applyProtection="1">
      <alignment vertical="center"/>
    </xf>
    <xf numFmtId="177" fontId="2" fillId="2" borderId="62" xfId="0" applyNumberFormat="1" applyFont="1" applyFill="1" applyBorder="1" applyAlignment="1" applyProtection="1">
      <alignment vertical="center"/>
    </xf>
    <xf numFmtId="177" fontId="2" fillId="2" borderId="17" xfId="0" applyNumberFormat="1" applyFont="1" applyFill="1" applyBorder="1" applyAlignment="1" applyProtection="1">
      <alignment vertical="center"/>
    </xf>
    <xf numFmtId="0" fontId="4" fillId="0" borderId="27" xfId="0" applyFont="1" applyBorder="1" applyAlignment="1" applyProtection="1">
      <alignment horizontal="center" vertical="center"/>
    </xf>
    <xf numFmtId="0" fontId="6" fillId="0" borderId="56"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78" xfId="0" applyFont="1" applyBorder="1" applyAlignment="1" applyProtection="1">
      <alignment horizontal="center" vertical="center"/>
    </xf>
    <xf numFmtId="177" fontId="2" fillId="2" borderId="56" xfId="0" applyNumberFormat="1" applyFont="1" applyFill="1" applyBorder="1" applyAlignment="1" applyProtection="1">
      <alignment vertical="center"/>
    </xf>
    <xf numFmtId="177" fontId="2" fillId="2" borderId="78" xfId="0" applyNumberFormat="1" applyFont="1" applyFill="1" applyBorder="1" applyAlignment="1" applyProtection="1">
      <alignment vertical="center"/>
    </xf>
    <xf numFmtId="0" fontId="4" fillId="0" borderId="77" xfId="0" applyFont="1" applyBorder="1" applyAlignment="1" applyProtection="1">
      <alignment vertical="center"/>
    </xf>
    <xf numFmtId="0" fontId="4" fillId="0" borderId="27" xfId="0" applyFont="1" applyBorder="1" applyAlignment="1" applyProtection="1">
      <alignment vertical="center"/>
    </xf>
    <xf numFmtId="177" fontId="2" fillId="2" borderId="3" xfId="0" applyNumberFormat="1" applyFont="1" applyFill="1" applyBorder="1" applyAlignment="1" applyProtection="1">
      <alignment vertical="center"/>
    </xf>
    <xf numFmtId="177" fontId="2" fillId="2" borderId="9" xfId="0" applyNumberFormat="1" applyFont="1" applyFill="1" applyBorder="1" applyAlignment="1" applyProtection="1">
      <alignment vertical="center"/>
    </xf>
    <xf numFmtId="0" fontId="6" fillId="0" borderId="3" xfId="0" applyFont="1" applyBorder="1" applyAlignment="1" applyProtection="1">
      <alignment horizontal="center" vertical="center" shrinkToFit="1"/>
    </xf>
    <xf numFmtId="0" fontId="6" fillId="0" borderId="8"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177" fontId="2" fillId="0" borderId="107" xfId="0" applyNumberFormat="1" applyFont="1" applyBorder="1" applyProtection="1">
      <alignment vertical="center"/>
      <protection locked="0"/>
    </xf>
    <xf numFmtId="177" fontId="2" fillId="0" borderId="108" xfId="0" applyNumberFormat="1" applyFont="1" applyBorder="1" applyProtection="1">
      <alignment vertical="center"/>
      <protection locked="0"/>
    </xf>
    <xf numFmtId="177" fontId="2" fillId="2" borderId="8" xfId="0" applyNumberFormat="1" applyFont="1" applyFill="1" applyBorder="1" applyAlignment="1" applyProtection="1">
      <alignment vertical="center"/>
    </xf>
    <xf numFmtId="0" fontId="6" fillId="0" borderId="87"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62" xfId="0" applyFont="1" applyBorder="1" applyAlignment="1">
      <alignment horizontal="center" vertical="center" shrinkToFit="1"/>
    </xf>
    <xf numFmtId="193" fontId="2" fillId="2" borderId="180" xfId="0" applyNumberFormat="1" applyFont="1" applyFill="1" applyBorder="1">
      <alignment vertical="center"/>
    </xf>
    <xf numFmtId="193" fontId="2" fillId="2" borderId="181" xfId="0" applyNumberFormat="1" applyFont="1" applyFill="1" applyBorder="1">
      <alignment vertical="center"/>
    </xf>
    <xf numFmtId="193" fontId="2" fillId="2" borderId="3" xfId="0" applyNumberFormat="1" applyFont="1" applyFill="1" applyBorder="1">
      <alignment vertical="center"/>
    </xf>
    <xf numFmtId="193" fontId="2" fillId="2" borderId="9" xfId="0" applyNumberFormat="1" applyFont="1" applyFill="1" applyBorder="1">
      <alignment vertical="center"/>
    </xf>
    <xf numFmtId="185" fontId="6" fillId="0" borderId="112" xfId="0" applyNumberFormat="1" applyFont="1" applyBorder="1" applyAlignment="1" applyProtection="1">
      <alignment horizontal="center" vertical="center" shrinkToFit="1"/>
    </xf>
    <xf numFmtId="185" fontId="6" fillId="0" borderId="97" xfId="0" applyNumberFormat="1" applyFont="1" applyBorder="1" applyAlignment="1" applyProtection="1">
      <alignment horizontal="center" vertical="center" shrinkToFit="1"/>
    </xf>
    <xf numFmtId="185" fontId="6" fillId="0" borderId="98" xfId="0" applyNumberFormat="1" applyFont="1" applyBorder="1" applyAlignment="1" applyProtection="1">
      <alignment horizontal="center" vertical="center" shrinkToFit="1"/>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3" fillId="0" borderId="61" xfId="0" applyFont="1" applyBorder="1" applyAlignment="1" applyProtection="1">
      <alignment horizontal="center" vertical="center" wrapText="1"/>
    </xf>
    <xf numFmtId="0" fontId="3" fillId="0" borderId="56" xfId="0" applyFont="1"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06" xfId="0" applyBorder="1" applyAlignment="1" applyProtection="1">
      <alignment horizontal="center" vertical="center" wrapText="1"/>
    </xf>
    <xf numFmtId="177" fontId="2" fillId="2" borderId="3" xfId="0" applyNumberFormat="1" applyFont="1" applyFill="1" applyBorder="1" applyAlignment="1" applyProtection="1">
      <alignment vertical="center"/>
      <protection locked="0"/>
    </xf>
    <xf numFmtId="177" fontId="2" fillId="2" borderId="9" xfId="0" applyNumberFormat="1" applyFont="1" applyFill="1" applyBorder="1" applyAlignment="1" applyProtection="1">
      <alignment vertical="center"/>
      <protection locked="0"/>
    </xf>
    <xf numFmtId="177" fontId="2" fillId="0" borderId="107" xfId="0" applyNumberFormat="1" applyFont="1" applyBorder="1" applyAlignment="1" applyProtection="1">
      <alignment vertical="center"/>
      <protection locked="0"/>
    </xf>
    <xf numFmtId="177" fontId="2" fillId="0" borderId="108" xfId="0" applyNumberFormat="1" applyFont="1" applyBorder="1" applyAlignment="1" applyProtection="1">
      <alignment vertical="center"/>
      <protection locked="0"/>
    </xf>
    <xf numFmtId="177" fontId="2" fillId="2" borderId="8" xfId="0" applyNumberFormat="1" applyFont="1" applyFill="1" applyBorder="1" applyAlignment="1" applyProtection="1">
      <alignment vertical="center"/>
      <protection locked="0"/>
    </xf>
    <xf numFmtId="0" fontId="6" fillId="0" borderId="87" xfId="0" applyFont="1" applyBorder="1" applyAlignment="1" applyProtection="1">
      <alignment horizontal="center" vertical="center" shrinkToFit="1"/>
    </xf>
    <xf numFmtId="0" fontId="6" fillId="0" borderId="17" xfId="0" applyFont="1" applyBorder="1" applyAlignment="1" applyProtection="1">
      <alignment horizontal="center" vertical="center" shrinkToFit="1"/>
    </xf>
    <xf numFmtId="0" fontId="6" fillId="0" borderId="62" xfId="0" applyFont="1" applyBorder="1" applyAlignment="1" applyProtection="1">
      <alignment horizontal="center" vertical="center" shrinkToFit="1"/>
    </xf>
    <xf numFmtId="177" fontId="2" fillId="2" borderId="3" xfId="0" applyNumberFormat="1" applyFont="1" applyFill="1" applyBorder="1" applyAlignment="1" applyProtection="1">
      <alignment horizontal="right" vertical="center"/>
      <protection locked="0"/>
    </xf>
    <xf numFmtId="177" fontId="2" fillId="2" borderId="9" xfId="0" applyNumberFormat="1" applyFont="1" applyFill="1" applyBorder="1" applyAlignment="1" applyProtection="1">
      <alignment horizontal="right" vertical="center"/>
      <protection locked="0"/>
    </xf>
  </cellXfs>
  <cellStyles count="3">
    <cellStyle name="標準" xfId="0" builtinId="0"/>
    <cellStyle name="標準 2" xfId="2" xr:uid="{14E5CC71-7F77-4C3A-9E83-1821AA7AE9C5}"/>
    <cellStyle name="標準 6" xfId="1" xr:uid="{00000000-0005-0000-0000-000001000000}"/>
  </cellStyles>
  <dxfs count="26">
    <dxf>
      <font>
        <b/>
        <i val="0"/>
        <color rgb="FF9C0006"/>
      </font>
      <fill>
        <patternFill>
          <bgColor rgb="FFFFC7CE"/>
        </patternFill>
      </fill>
    </dxf>
    <dxf>
      <font>
        <b/>
        <i val="0"/>
        <color theme="1"/>
      </font>
      <fill>
        <patternFill>
          <bgColor theme="8" tint="0.79998168889431442"/>
        </patternFill>
      </fill>
    </dxf>
    <dxf>
      <font>
        <b/>
        <i val="0"/>
        <color rgb="FF9C0006"/>
      </font>
      <fill>
        <patternFill>
          <bgColor rgb="FFFFC7CE"/>
        </patternFill>
      </fill>
    </dxf>
    <dxf>
      <font>
        <b/>
        <i val="0"/>
        <color theme="1"/>
      </font>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40005</xdr:colOff>
      <xdr:row>7</xdr:row>
      <xdr:rowOff>645795</xdr:rowOff>
    </xdr:from>
    <xdr:to>
      <xdr:col>32</xdr:col>
      <xdr:colOff>643299</xdr:colOff>
      <xdr:row>7</xdr:row>
      <xdr:rowOff>924025</xdr:rowOff>
    </xdr:to>
    <xdr:sp macro="" textlink="">
      <xdr:nvSpPr>
        <xdr:cNvPr id="30722" name="Text Box 2">
          <a:extLst>
            <a:ext uri="{FF2B5EF4-FFF2-40B4-BE49-F238E27FC236}">
              <a16:creationId xmlns:a16="http://schemas.microsoft.com/office/drawing/2014/main" id="{3F9AE496-5300-4AAF-9F0B-9F028EEAA932}"/>
            </a:ext>
          </a:extLst>
        </xdr:cNvPr>
        <xdr:cNvSpPr txBox="1">
          <a:spLocks noChangeArrowheads="1"/>
        </xdr:cNvSpPr>
      </xdr:nvSpPr>
      <xdr:spPr bwMode="auto">
        <a:xfrm>
          <a:off x="8858250" y="3105150"/>
          <a:ext cx="600075" cy="285750"/>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C</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28</xdr:col>
      <xdr:colOff>498244</xdr:colOff>
      <xdr:row>7</xdr:row>
      <xdr:rowOff>526473</xdr:rowOff>
    </xdr:from>
    <xdr:to>
      <xdr:col>30</xdr:col>
      <xdr:colOff>56262</xdr:colOff>
      <xdr:row>7</xdr:row>
      <xdr:rowOff>819946</xdr:rowOff>
    </xdr:to>
    <xdr:sp macro="" textlink="">
      <xdr:nvSpPr>
        <xdr:cNvPr id="30724" name="Text Box 4">
          <a:extLst>
            <a:ext uri="{FF2B5EF4-FFF2-40B4-BE49-F238E27FC236}">
              <a16:creationId xmlns:a16="http://schemas.microsoft.com/office/drawing/2014/main" id="{8768DE09-D2A1-4DF4-9306-71FCC6EDAE21}"/>
            </a:ext>
          </a:extLst>
        </xdr:cNvPr>
        <xdr:cNvSpPr txBox="1">
          <a:spLocks noChangeArrowheads="1"/>
        </xdr:cNvSpPr>
      </xdr:nvSpPr>
      <xdr:spPr bwMode="auto">
        <a:xfrm>
          <a:off x="14456699" y="2942359"/>
          <a:ext cx="649063" cy="293473"/>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a:t>
          </a:r>
          <a:r>
            <a:rPr lang="ja-JP" altLang="en-US" sz="1000" b="1" i="0" u="none" strike="noStrike" baseline="0">
              <a:solidFill>
                <a:sysClr val="windowText" lastClr="000000"/>
              </a:solidFill>
              <a:latin typeface="ＭＳ Ｐゴシック"/>
              <a:ea typeface="ＭＳ Ｐゴシック"/>
            </a:rPr>
            <a:t>３</a:t>
          </a:r>
          <a:r>
            <a:rPr lang="ja-JP" altLang="en-US" sz="10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32</xdr:col>
      <xdr:colOff>55563</xdr:colOff>
      <xdr:row>6</xdr:row>
      <xdr:rowOff>542925</xdr:rowOff>
    </xdr:from>
    <xdr:to>
      <xdr:col>32</xdr:col>
      <xdr:colOff>699084</xdr:colOff>
      <xdr:row>7</xdr:row>
      <xdr:rowOff>653733</xdr:rowOff>
    </xdr:to>
    <xdr:sp macro="" textlink="">
      <xdr:nvSpPr>
        <xdr:cNvPr id="30725" name="Text Box 5">
          <a:extLst>
            <a:ext uri="{FF2B5EF4-FFF2-40B4-BE49-F238E27FC236}">
              <a16:creationId xmlns:a16="http://schemas.microsoft.com/office/drawing/2014/main" id="{516631A9-E791-4EDE-BF23-92C74D262251}"/>
            </a:ext>
          </a:extLst>
        </xdr:cNvPr>
        <xdr:cNvSpPr txBox="1">
          <a:spLocks noChangeArrowheads="1"/>
        </xdr:cNvSpPr>
      </xdr:nvSpPr>
      <xdr:spPr bwMode="auto">
        <a:xfrm>
          <a:off x="19610388" y="2505075"/>
          <a:ext cx="643521" cy="663258"/>
        </a:xfrm>
        <a:prstGeom prst="rect">
          <a:avLst/>
        </a:prstGeom>
        <a:noFill/>
        <a:ln>
          <a:noFill/>
        </a:ln>
      </xdr:spPr>
      <xdr:txBody>
        <a:bodyPr vertOverflow="clip" wrap="square" lIns="27432" tIns="18288" rIns="27432" bIns="0" anchor="t" upright="1"/>
        <a:lstStyle/>
        <a:p>
          <a:pPr algn="ctr" rtl="0">
            <a:lnSpc>
              <a:spcPts val="1000"/>
            </a:lnSpc>
            <a:defRPr sz="1000"/>
          </a:pPr>
          <a:r>
            <a:rPr lang="ja-JP" altLang="en-US" sz="900" b="1" i="0" u="none" strike="noStrike" baseline="0">
              <a:solidFill>
                <a:sysClr val="windowText" lastClr="000000"/>
              </a:solidFill>
              <a:latin typeface="ＭＳ Ｐゴシック"/>
              <a:ea typeface="ＭＳ Ｐゴシック"/>
            </a:rPr>
            <a:t>⑭～⑯</a:t>
          </a:r>
          <a:r>
            <a:rPr lang="ja-JP" altLang="en-US" sz="900" b="1" i="0" u="none" strike="noStrike" baseline="0">
              <a:solidFill>
                <a:srgbClr val="000000"/>
              </a:solidFill>
              <a:latin typeface="ＭＳ Ｐゴシック"/>
              <a:ea typeface="ＭＳ Ｐゴシック"/>
            </a:rPr>
            <a:t>の　合計</a:t>
          </a:r>
          <a:endParaRPr lang="en-US" altLang="ja-JP" sz="900" b="1" i="0" u="none" strike="noStrike" baseline="0">
            <a:solidFill>
              <a:srgbClr val="000000"/>
            </a:solidFill>
            <a:latin typeface="ＭＳ Ｐゴシック"/>
            <a:ea typeface="ＭＳ Ｐゴシック"/>
          </a:endParaRPr>
        </a:p>
        <a:p>
          <a:pPr algn="ctr" rtl="0">
            <a:lnSpc>
              <a:spcPts val="1000"/>
            </a:lnSpc>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合計値から小数点第２位を切捨て</a:t>
          </a:r>
          <a:endParaRPr lang="ja-JP" altLang="en-US" sz="900" b="0"/>
        </a:p>
      </xdr:txBody>
    </xdr:sp>
    <xdr:clientData/>
  </xdr:twoCellAnchor>
  <xdr:twoCellAnchor>
    <xdr:from>
      <xdr:col>10</xdr:col>
      <xdr:colOff>37884</xdr:colOff>
      <xdr:row>7</xdr:row>
      <xdr:rowOff>682553</xdr:rowOff>
    </xdr:from>
    <xdr:to>
      <xdr:col>11</xdr:col>
      <xdr:colOff>11906</xdr:colOff>
      <xdr:row>7</xdr:row>
      <xdr:rowOff>920534</xdr:rowOff>
    </xdr:to>
    <xdr:sp macro="" textlink="">
      <xdr:nvSpPr>
        <xdr:cNvPr id="16" name="Text Box 9">
          <a:extLst>
            <a:ext uri="{FF2B5EF4-FFF2-40B4-BE49-F238E27FC236}">
              <a16:creationId xmlns:a16="http://schemas.microsoft.com/office/drawing/2014/main" id="{EFF2D6C5-42CF-4155-A823-FBCB9756B61B}"/>
            </a:ext>
          </a:extLst>
        </xdr:cNvPr>
        <xdr:cNvSpPr txBox="1">
          <a:spLocks noChangeArrowheads="1"/>
        </xdr:cNvSpPr>
      </xdr:nvSpPr>
      <xdr:spPr bwMode="auto">
        <a:xfrm>
          <a:off x="4895634" y="2539928"/>
          <a:ext cx="474085" cy="23798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①</a:t>
          </a:r>
          <a:endParaRPr lang="ja-JP" altLang="en-US"/>
        </a:p>
      </xdr:txBody>
    </xdr:sp>
    <xdr:clientData/>
  </xdr:twoCellAnchor>
  <xdr:twoCellAnchor>
    <xdr:from>
      <xdr:col>11</xdr:col>
      <xdr:colOff>17317</xdr:colOff>
      <xdr:row>7</xdr:row>
      <xdr:rowOff>685800</xdr:rowOff>
    </xdr:from>
    <xdr:to>
      <xdr:col>11</xdr:col>
      <xdr:colOff>490970</xdr:colOff>
      <xdr:row>7</xdr:row>
      <xdr:rowOff>930275</xdr:rowOff>
    </xdr:to>
    <xdr:sp macro="" textlink="">
      <xdr:nvSpPr>
        <xdr:cNvPr id="17" name="Text Box 9">
          <a:extLst>
            <a:ext uri="{FF2B5EF4-FFF2-40B4-BE49-F238E27FC236}">
              <a16:creationId xmlns:a16="http://schemas.microsoft.com/office/drawing/2014/main" id="{1EA82538-2CF7-476D-A0FD-FB3DE60EADA9}"/>
            </a:ext>
          </a:extLst>
        </xdr:cNvPr>
        <xdr:cNvSpPr txBox="1">
          <a:spLocks noChangeArrowheads="1"/>
        </xdr:cNvSpPr>
      </xdr:nvSpPr>
      <xdr:spPr bwMode="auto">
        <a:xfrm>
          <a:off x="5403272" y="2417618"/>
          <a:ext cx="473653"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12</xdr:col>
      <xdr:colOff>71222</xdr:colOff>
      <xdr:row>7</xdr:row>
      <xdr:rowOff>677141</xdr:rowOff>
    </xdr:from>
    <xdr:to>
      <xdr:col>12</xdr:col>
      <xdr:colOff>452438</xdr:colOff>
      <xdr:row>7</xdr:row>
      <xdr:rowOff>904875</xdr:rowOff>
    </xdr:to>
    <xdr:sp macro="" textlink="">
      <xdr:nvSpPr>
        <xdr:cNvPr id="19" name="Text Box 9">
          <a:extLst>
            <a:ext uri="{FF2B5EF4-FFF2-40B4-BE49-F238E27FC236}">
              <a16:creationId xmlns:a16="http://schemas.microsoft.com/office/drawing/2014/main" id="{3B94C1B0-93E1-49BB-BD01-0B0DB62CF7F0}"/>
            </a:ext>
          </a:extLst>
        </xdr:cNvPr>
        <xdr:cNvSpPr txBox="1">
          <a:spLocks noChangeArrowheads="1"/>
        </xdr:cNvSpPr>
      </xdr:nvSpPr>
      <xdr:spPr bwMode="auto">
        <a:xfrm>
          <a:off x="5929097" y="2534516"/>
          <a:ext cx="381216" cy="22773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27</xdr:col>
      <xdr:colOff>58737</xdr:colOff>
      <xdr:row>7</xdr:row>
      <xdr:rowOff>685800</xdr:rowOff>
    </xdr:from>
    <xdr:to>
      <xdr:col>27</xdr:col>
      <xdr:colOff>534987</xdr:colOff>
      <xdr:row>7</xdr:row>
      <xdr:rowOff>930275</xdr:rowOff>
    </xdr:to>
    <xdr:sp macro="" textlink="">
      <xdr:nvSpPr>
        <xdr:cNvPr id="25" name="Text Box 9">
          <a:extLst>
            <a:ext uri="{FF2B5EF4-FFF2-40B4-BE49-F238E27FC236}">
              <a16:creationId xmlns:a16="http://schemas.microsoft.com/office/drawing/2014/main" id="{6E6ADCA4-6D84-4D3E-A23B-2968801E0964}"/>
            </a:ext>
          </a:extLst>
        </xdr:cNvPr>
        <xdr:cNvSpPr txBox="1">
          <a:spLocks noChangeArrowheads="1"/>
        </xdr:cNvSpPr>
      </xdr:nvSpPr>
      <xdr:spPr bwMode="auto">
        <a:xfrm>
          <a:off x="9790112" y="2543175"/>
          <a:ext cx="476250"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ysClr val="windowText" lastClr="000000"/>
              </a:solidFill>
              <a:latin typeface="ＭＳ Ｐゴシック"/>
              <a:ea typeface="ＭＳ Ｐゴシック"/>
            </a:rPr>
            <a:t>⑭</a:t>
          </a:r>
        </a:p>
      </xdr:txBody>
    </xdr:sp>
    <xdr:clientData/>
  </xdr:twoCellAnchor>
  <xdr:twoCellAnchor>
    <xdr:from>
      <xdr:col>29</xdr:col>
      <xdr:colOff>60325</xdr:colOff>
      <xdr:row>7</xdr:row>
      <xdr:rowOff>682625</xdr:rowOff>
    </xdr:from>
    <xdr:to>
      <xdr:col>29</xdr:col>
      <xdr:colOff>536575</xdr:colOff>
      <xdr:row>7</xdr:row>
      <xdr:rowOff>923925</xdr:rowOff>
    </xdr:to>
    <xdr:sp macro="" textlink="">
      <xdr:nvSpPr>
        <xdr:cNvPr id="26" name="Text Box 9">
          <a:extLst>
            <a:ext uri="{FF2B5EF4-FFF2-40B4-BE49-F238E27FC236}">
              <a16:creationId xmlns:a16="http://schemas.microsoft.com/office/drawing/2014/main" id="{16CD976E-ECB7-4A2E-A702-F40E6CB6C8A8}"/>
            </a:ext>
          </a:extLst>
        </xdr:cNvPr>
        <xdr:cNvSpPr txBox="1">
          <a:spLocks noChangeArrowheads="1"/>
        </xdr:cNvSpPr>
      </xdr:nvSpPr>
      <xdr:spPr bwMode="auto">
        <a:xfrm>
          <a:off x="14519275" y="2587625"/>
          <a:ext cx="476250" cy="24130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ysClr val="windowText" lastClr="000000"/>
              </a:solidFill>
              <a:latin typeface="ＭＳ Ｐゴシック"/>
              <a:ea typeface="ＭＳ Ｐゴシック"/>
            </a:rPr>
            <a:t>⑮</a:t>
          </a:r>
        </a:p>
        <a:p>
          <a:pPr algn="ctr" rtl="0">
            <a:defRPr sz="1000"/>
          </a:pPr>
          <a:endParaRPr lang="ja-JP" altLang="en-US"/>
        </a:p>
      </xdr:txBody>
    </xdr:sp>
    <xdr:clientData/>
  </xdr:twoCellAnchor>
  <xdr:twoCellAnchor>
    <xdr:from>
      <xdr:col>19</xdr:col>
      <xdr:colOff>20955</xdr:colOff>
      <xdr:row>7</xdr:row>
      <xdr:rowOff>695325</xdr:rowOff>
    </xdr:from>
    <xdr:to>
      <xdr:col>19</xdr:col>
      <xdr:colOff>499599</xdr:colOff>
      <xdr:row>8</xdr:row>
      <xdr:rowOff>0</xdr:rowOff>
    </xdr:to>
    <xdr:sp macro="" textlink="">
      <xdr:nvSpPr>
        <xdr:cNvPr id="43" name="Text Box 10">
          <a:extLst>
            <a:ext uri="{FF2B5EF4-FFF2-40B4-BE49-F238E27FC236}">
              <a16:creationId xmlns:a16="http://schemas.microsoft.com/office/drawing/2014/main" id="{0EA4E17F-0A2D-48DC-A814-448A2B53FADD}"/>
            </a:ext>
          </a:extLst>
        </xdr:cNvPr>
        <xdr:cNvSpPr txBox="1">
          <a:spLocks noChangeArrowheads="1"/>
        </xdr:cNvSpPr>
      </xdr:nvSpPr>
      <xdr:spPr bwMode="auto">
        <a:xfrm>
          <a:off x="14054455" y="2430992"/>
          <a:ext cx="478644" cy="236008"/>
        </a:xfrm>
        <a:prstGeom prst="rect">
          <a:avLst/>
        </a:prstGeom>
        <a:noFill/>
        <a:ln>
          <a:noFill/>
        </a:ln>
      </xdr:spPr>
      <xdr:txBody>
        <a:bodyPr vertOverflow="clip" wrap="square" lIns="36576" tIns="18288" rIns="36576" bIns="0" anchor="t" upright="1"/>
        <a:lstStyle/>
        <a:p>
          <a:pPr algn="ctr" rtl="0">
            <a:defRPr sz="1000"/>
          </a:pPr>
          <a:endParaRPr lang="ja-JP" altLang="en-US"/>
        </a:p>
      </xdr:txBody>
    </xdr:sp>
    <xdr:clientData/>
  </xdr:twoCellAnchor>
  <xdr:twoCellAnchor>
    <xdr:from>
      <xdr:col>19</xdr:col>
      <xdr:colOff>470535</xdr:colOff>
      <xdr:row>2</xdr:row>
      <xdr:rowOff>95250</xdr:rowOff>
    </xdr:from>
    <xdr:to>
      <xdr:col>20</xdr:col>
      <xdr:colOff>0</xdr:colOff>
      <xdr:row>2</xdr:row>
      <xdr:rowOff>333375</xdr:rowOff>
    </xdr:to>
    <xdr:sp macro="" textlink="">
      <xdr:nvSpPr>
        <xdr:cNvPr id="44" name="Text Box 10">
          <a:extLst>
            <a:ext uri="{FF2B5EF4-FFF2-40B4-BE49-F238E27FC236}">
              <a16:creationId xmlns:a16="http://schemas.microsoft.com/office/drawing/2014/main" id="{E1C631FB-E272-430B-B2BE-A49AF99B5081}"/>
            </a:ext>
          </a:extLst>
        </xdr:cNvPr>
        <xdr:cNvSpPr txBox="1">
          <a:spLocks noChangeArrowheads="1"/>
        </xdr:cNvSpPr>
      </xdr:nvSpPr>
      <xdr:spPr bwMode="auto">
        <a:xfrm rot="10800000">
          <a:off x="14504035" y="95250"/>
          <a:ext cx="69215" cy="238125"/>
        </a:xfrm>
        <a:prstGeom prst="rect">
          <a:avLst/>
        </a:prstGeom>
        <a:noFill/>
        <a:ln>
          <a:noFill/>
        </a:ln>
      </xdr:spPr>
      <xdr:txBody>
        <a:bodyPr vertOverflow="clip" wrap="square" lIns="36576" tIns="18288" rIns="36576" bIns="0" anchor="t" upright="1"/>
        <a:lstStyle/>
        <a:p>
          <a:pPr algn="ctr" rtl="0">
            <a:defRPr sz="1000"/>
          </a:pPr>
          <a:endParaRPr lang="en-US" altLang="ja-JP" sz="1200" b="1"/>
        </a:p>
        <a:p>
          <a:pPr algn="ctr" rtl="0">
            <a:defRPr sz="1000"/>
          </a:pPr>
          <a:endParaRPr lang="ja-JP" altLang="en-US" sz="1200" b="1"/>
        </a:p>
      </xdr:txBody>
    </xdr:sp>
    <xdr:clientData/>
  </xdr:twoCellAnchor>
  <xdr:twoCellAnchor>
    <xdr:from>
      <xdr:col>14</xdr:col>
      <xdr:colOff>88901</xdr:colOff>
      <xdr:row>7</xdr:row>
      <xdr:rowOff>685800</xdr:rowOff>
    </xdr:from>
    <xdr:to>
      <xdr:col>14</xdr:col>
      <xdr:colOff>565151</xdr:colOff>
      <xdr:row>7</xdr:row>
      <xdr:rowOff>930275</xdr:rowOff>
    </xdr:to>
    <xdr:sp macro="" textlink="">
      <xdr:nvSpPr>
        <xdr:cNvPr id="45" name="Text Box 9">
          <a:extLst>
            <a:ext uri="{FF2B5EF4-FFF2-40B4-BE49-F238E27FC236}">
              <a16:creationId xmlns:a16="http://schemas.microsoft.com/office/drawing/2014/main" id="{E89462DA-11AD-488F-A207-752B84B7948C}"/>
            </a:ext>
          </a:extLst>
        </xdr:cNvPr>
        <xdr:cNvSpPr txBox="1">
          <a:spLocks noChangeArrowheads="1"/>
        </xdr:cNvSpPr>
      </xdr:nvSpPr>
      <xdr:spPr bwMode="auto">
        <a:xfrm>
          <a:off x="6544734" y="2548467"/>
          <a:ext cx="476250"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⑤</a:t>
          </a:r>
          <a:endParaRPr lang="ja-JP" altLang="en-US"/>
        </a:p>
      </xdr:txBody>
    </xdr:sp>
    <xdr:clientData/>
  </xdr:twoCellAnchor>
  <xdr:twoCellAnchor>
    <xdr:from>
      <xdr:col>19</xdr:col>
      <xdr:colOff>0</xdr:colOff>
      <xdr:row>7</xdr:row>
      <xdr:rowOff>695325</xdr:rowOff>
    </xdr:from>
    <xdr:to>
      <xdr:col>19</xdr:col>
      <xdr:colOff>7409</xdr:colOff>
      <xdr:row>8</xdr:row>
      <xdr:rowOff>6350</xdr:rowOff>
    </xdr:to>
    <xdr:sp macro="" textlink="">
      <xdr:nvSpPr>
        <xdr:cNvPr id="46" name="Text Box 9">
          <a:extLst>
            <a:ext uri="{FF2B5EF4-FFF2-40B4-BE49-F238E27FC236}">
              <a16:creationId xmlns:a16="http://schemas.microsoft.com/office/drawing/2014/main" id="{4D7C3397-14FC-4C34-9FC0-1740D4F1968E}"/>
            </a:ext>
          </a:extLst>
        </xdr:cNvPr>
        <xdr:cNvSpPr txBox="1">
          <a:spLocks noChangeArrowheads="1"/>
        </xdr:cNvSpPr>
      </xdr:nvSpPr>
      <xdr:spPr bwMode="auto">
        <a:xfrm>
          <a:off x="7108826" y="2557992"/>
          <a:ext cx="476250" cy="242358"/>
        </a:xfrm>
        <a:prstGeom prst="rect">
          <a:avLst/>
        </a:prstGeom>
        <a:noFill/>
        <a:ln>
          <a:noFill/>
        </a:ln>
      </xdr:spPr>
      <xdr:txBody>
        <a:bodyPr vertOverflow="clip" wrap="square" lIns="36576" tIns="18288" rIns="36576" bIns="0" anchor="t" upright="1"/>
        <a:lstStyle/>
        <a:p>
          <a:pPr algn="ctr" rtl="0">
            <a:defRPr sz="1000"/>
          </a:pPr>
          <a:endParaRPr lang="ja-JP" altLang="en-US"/>
        </a:p>
      </xdr:txBody>
    </xdr:sp>
    <xdr:clientData/>
  </xdr:twoCellAnchor>
  <xdr:twoCellAnchor>
    <xdr:from>
      <xdr:col>23</xdr:col>
      <xdr:colOff>59320</xdr:colOff>
      <xdr:row>7</xdr:row>
      <xdr:rowOff>662993</xdr:rowOff>
    </xdr:from>
    <xdr:to>
      <xdr:col>23</xdr:col>
      <xdr:colOff>613175</xdr:colOff>
      <xdr:row>8</xdr:row>
      <xdr:rowOff>9890</xdr:rowOff>
    </xdr:to>
    <xdr:sp macro="" textlink="">
      <xdr:nvSpPr>
        <xdr:cNvPr id="51" name="Text Box 1">
          <a:extLst>
            <a:ext uri="{FF2B5EF4-FFF2-40B4-BE49-F238E27FC236}">
              <a16:creationId xmlns:a16="http://schemas.microsoft.com/office/drawing/2014/main" id="{7454A615-18C6-4ED5-9943-11245D273354}"/>
            </a:ext>
          </a:extLst>
        </xdr:cNvPr>
        <xdr:cNvSpPr txBox="1">
          <a:spLocks noChangeArrowheads="1"/>
        </xdr:cNvSpPr>
      </xdr:nvSpPr>
      <xdr:spPr bwMode="auto">
        <a:xfrm>
          <a:off x="12071403" y="2716160"/>
          <a:ext cx="553855" cy="278230"/>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31</xdr:col>
      <xdr:colOff>59316</xdr:colOff>
      <xdr:row>7</xdr:row>
      <xdr:rowOff>685079</xdr:rowOff>
    </xdr:from>
    <xdr:to>
      <xdr:col>31</xdr:col>
      <xdr:colOff>538741</xdr:colOff>
      <xdr:row>7</xdr:row>
      <xdr:rowOff>929554</xdr:rowOff>
    </xdr:to>
    <xdr:sp macro="" textlink="">
      <xdr:nvSpPr>
        <xdr:cNvPr id="52" name="Text Box 9">
          <a:extLst>
            <a:ext uri="{FF2B5EF4-FFF2-40B4-BE49-F238E27FC236}">
              <a16:creationId xmlns:a16="http://schemas.microsoft.com/office/drawing/2014/main" id="{AFA63F5F-7E9C-4A2B-B931-FF93EFBEF181}"/>
            </a:ext>
          </a:extLst>
        </xdr:cNvPr>
        <xdr:cNvSpPr txBox="1">
          <a:spLocks noChangeArrowheads="1"/>
        </xdr:cNvSpPr>
      </xdr:nvSpPr>
      <xdr:spPr bwMode="auto">
        <a:xfrm>
          <a:off x="11949691" y="2542454"/>
          <a:ext cx="4794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ysClr val="windowText" lastClr="000000"/>
              </a:solidFill>
              <a:latin typeface="ＭＳ Ｐゴシック"/>
              <a:ea typeface="ＭＳ Ｐゴシック"/>
            </a:rPr>
            <a:t>⑯</a:t>
          </a:r>
        </a:p>
      </xdr:txBody>
    </xdr:sp>
    <xdr:clientData/>
  </xdr:twoCellAnchor>
  <xdr:twoCellAnchor>
    <xdr:from>
      <xdr:col>13</xdr:col>
      <xdr:colOff>2381</xdr:colOff>
      <xdr:row>7</xdr:row>
      <xdr:rowOff>685800</xdr:rowOff>
    </xdr:from>
    <xdr:to>
      <xdr:col>13</xdr:col>
      <xdr:colOff>478631</xdr:colOff>
      <xdr:row>7</xdr:row>
      <xdr:rowOff>930275</xdr:rowOff>
    </xdr:to>
    <xdr:sp macro="" textlink="">
      <xdr:nvSpPr>
        <xdr:cNvPr id="20" name="Text Box 9">
          <a:extLst>
            <a:ext uri="{FF2B5EF4-FFF2-40B4-BE49-F238E27FC236}">
              <a16:creationId xmlns:a16="http://schemas.microsoft.com/office/drawing/2014/main" id="{7C6833B0-073C-4E5A-836F-8763CC69A683}"/>
            </a:ext>
          </a:extLst>
        </xdr:cNvPr>
        <xdr:cNvSpPr txBox="1">
          <a:spLocks noChangeArrowheads="1"/>
        </xdr:cNvSpPr>
      </xdr:nvSpPr>
      <xdr:spPr bwMode="auto">
        <a:xfrm>
          <a:off x="6298406" y="2590800"/>
          <a:ext cx="476250"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25</xdr:col>
      <xdr:colOff>75141</xdr:colOff>
      <xdr:row>7</xdr:row>
      <xdr:rowOff>669130</xdr:rowOff>
    </xdr:from>
    <xdr:to>
      <xdr:col>25</xdr:col>
      <xdr:colOff>551391</xdr:colOff>
      <xdr:row>8</xdr:row>
      <xdr:rowOff>48417</xdr:rowOff>
    </xdr:to>
    <xdr:sp macro="" textlink="">
      <xdr:nvSpPr>
        <xdr:cNvPr id="27" name="Text Box 9">
          <a:extLst>
            <a:ext uri="{FF2B5EF4-FFF2-40B4-BE49-F238E27FC236}">
              <a16:creationId xmlns:a16="http://schemas.microsoft.com/office/drawing/2014/main" id="{59A38AA5-4A73-47F3-956E-39B5DBF5CFBC}"/>
            </a:ext>
          </a:extLst>
        </xdr:cNvPr>
        <xdr:cNvSpPr txBox="1">
          <a:spLocks noChangeArrowheads="1"/>
        </xdr:cNvSpPr>
      </xdr:nvSpPr>
      <xdr:spPr bwMode="auto">
        <a:xfrm>
          <a:off x="12914841" y="2574130"/>
          <a:ext cx="476250" cy="3127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ysClr val="windowText" lastClr="000000"/>
              </a:solidFill>
              <a:latin typeface="ＭＳ Ｐゴシック"/>
              <a:ea typeface="ＭＳ Ｐゴシック"/>
            </a:rPr>
            <a:t>⑬</a:t>
          </a:r>
          <a:endParaRPr lang="ja-JP" altLang="en-US" u="none">
            <a:solidFill>
              <a:sysClr val="windowText" lastClr="000000"/>
            </a:solidFill>
          </a:endParaRPr>
        </a:p>
      </xdr:txBody>
    </xdr:sp>
    <xdr:clientData/>
  </xdr:twoCellAnchor>
  <xdr:twoCellAnchor>
    <xdr:from>
      <xdr:col>17</xdr:col>
      <xdr:colOff>27569</xdr:colOff>
      <xdr:row>7</xdr:row>
      <xdr:rowOff>662993</xdr:rowOff>
    </xdr:from>
    <xdr:to>
      <xdr:col>17</xdr:col>
      <xdr:colOff>581424</xdr:colOff>
      <xdr:row>8</xdr:row>
      <xdr:rowOff>9890</xdr:rowOff>
    </xdr:to>
    <xdr:sp macro="" textlink="">
      <xdr:nvSpPr>
        <xdr:cNvPr id="28" name="Text Box 1">
          <a:extLst>
            <a:ext uri="{FF2B5EF4-FFF2-40B4-BE49-F238E27FC236}">
              <a16:creationId xmlns:a16="http://schemas.microsoft.com/office/drawing/2014/main" id="{A99F973C-7922-450E-ACB7-A848C52D7DD8}"/>
            </a:ext>
          </a:extLst>
        </xdr:cNvPr>
        <xdr:cNvSpPr txBox="1">
          <a:spLocks noChangeArrowheads="1"/>
        </xdr:cNvSpPr>
      </xdr:nvSpPr>
      <xdr:spPr bwMode="auto">
        <a:xfrm>
          <a:off x="11809994" y="2567993"/>
          <a:ext cx="553855" cy="28034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15</xdr:col>
      <xdr:colOff>28575</xdr:colOff>
      <xdr:row>7</xdr:row>
      <xdr:rowOff>691092</xdr:rowOff>
    </xdr:from>
    <xdr:to>
      <xdr:col>15</xdr:col>
      <xdr:colOff>504825</xdr:colOff>
      <xdr:row>8</xdr:row>
      <xdr:rowOff>2117</xdr:rowOff>
    </xdr:to>
    <xdr:sp macro="" textlink="">
      <xdr:nvSpPr>
        <xdr:cNvPr id="29" name="Text Box 9">
          <a:extLst>
            <a:ext uri="{FF2B5EF4-FFF2-40B4-BE49-F238E27FC236}">
              <a16:creationId xmlns:a16="http://schemas.microsoft.com/office/drawing/2014/main" id="{B16C37A4-71B1-49DB-ACFA-EE37BC3E7972}"/>
            </a:ext>
          </a:extLst>
        </xdr:cNvPr>
        <xdr:cNvSpPr txBox="1">
          <a:spLocks noChangeArrowheads="1"/>
        </xdr:cNvSpPr>
      </xdr:nvSpPr>
      <xdr:spPr bwMode="auto">
        <a:xfrm>
          <a:off x="7600950" y="2596092"/>
          <a:ext cx="476250"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19</xdr:col>
      <xdr:colOff>32809</xdr:colOff>
      <xdr:row>7</xdr:row>
      <xdr:rowOff>695325</xdr:rowOff>
    </xdr:from>
    <xdr:to>
      <xdr:col>19</xdr:col>
      <xdr:colOff>512234</xdr:colOff>
      <xdr:row>8</xdr:row>
      <xdr:rowOff>6350</xdr:rowOff>
    </xdr:to>
    <xdr:sp macro="" textlink="">
      <xdr:nvSpPr>
        <xdr:cNvPr id="32" name="Text Box 9">
          <a:extLst>
            <a:ext uri="{FF2B5EF4-FFF2-40B4-BE49-F238E27FC236}">
              <a16:creationId xmlns:a16="http://schemas.microsoft.com/office/drawing/2014/main" id="{E390C4B4-09FD-4971-B8F2-21C17331ACA4}"/>
            </a:ext>
          </a:extLst>
        </xdr:cNvPr>
        <xdr:cNvSpPr txBox="1">
          <a:spLocks noChangeArrowheads="1"/>
        </xdr:cNvSpPr>
      </xdr:nvSpPr>
      <xdr:spPr bwMode="auto">
        <a:xfrm>
          <a:off x="9872134" y="2600325"/>
          <a:ext cx="4794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ysClr val="windowText" lastClr="000000"/>
              </a:solidFill>
              <a:latin typeface="ＭＳ Ｐゴシック"/>
              <a:ea typeface="ＭＳ Ｐゴシック"/>
            </a:rPr>
            <a:t>⑨</a:t>
          </a:r>
        </a:p>
      </xdr:txBody>
    </xdr:sp>
    <xdr:clientData/>
  </xdr:twoCellAnchor>
  <xdr:twoCellAnchor>
    <xdr:from>
      <xdr:col>18</xdr:col>
      <xdr:colOff>98953</xdr:colOff>
      <xdr:row>7</xdr:row>
      <xdr:rowOff>700088</xdr:rowOff>
    </xdr:from>
    <xdr:to>
      <xdr:col>18</xdr:col>
      <xdr:colOff>454818</xdr:colOff>
      <xdr:row>8</xdr:row>
      <xdr:rowOff>45244</xdr:rowOff>
    </xdr:to>
    <xdr:sp macro="" textlink="">
      <xdr:nvSpPr>
        <xdr:cNvPr id="35" name="Text Box 9">
          <a:extLst>
            <a:ext uri="{FF2B5EF4-FFF2-40B4-BE49-F238E27FC236}">
              <a16:creationId xmlns:a16="http://schemas.microsoft.com/office/drawing/2014/main" id="{B4994562-CB89-4CCD-85D2-89E6DB4A0BC3}"/>
            </a:ext>
          </a:extLst>
        </xdr:cNvPr>
        <xdr:cNvSpPr txBox="1">
          <a:spLocks noChangeArrowheads="1"/>
        </xdr:cNvSpPr>
      </xdr:nvSpPr>
      <xdr:spPr bwMode="auto">
        <a:xfrm>
          <a:off x="9395353" y="2605088"/>
          <a:ext cx="355865" cy="278606"/>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⑧</a:t>
          </a:r>
        </a:p>
      </xdr:txBody>
    </xdr:sp>
    <xdr:clientData/>
  </xdr:twoCellAnchor>
  <xdr:twoCellAnchor>
    <xdr:from>
      <xdr:col>22</xdr:col>
      <xdr:colOff>57414</xdr:colOff>
      <xdr:row>7</xdr:row>
      <xdr:rowOff>718871</xdr:rowOff>
    </xdr:from>
    <xdr:to>
      <xdr:col>22</xdr:col>
      <xdr:colOff>518584</xdr:colOff>
      <xdr:row>8</xdr:row>
      <xdr:rowOff>98158</xdr:rowOff>
    </xdr:to>
    <xdr:sp macro="" textlink="">
      <xdr:nvSpPr>
        <xdr:cNvPr id="31" name="Text Box 9">
          <a:extLst>
            <a:ext uri="{FF2B5EF4-FFF2-40B4-BE49-F238E27FC236}">
              <a16:creationId xmlns:a16="http://schemas.microsoft.com/office/drawing/2014/main" id="{3F6D0D53-ADEE-4DC1-8DD6-68CD2F054A91}"/>
            </a:ext>
          </a:extLst>
        </xdr:cNvPr>
        <xdr:cNvSpPr txBox="1">
          <a:spLocks noChangeArrowheads="1"/>
        </xdr:cNvSpPr>
      </xdr:nvSpPr>
      <xdr:spPr bwMode="auto">
        <a:xfrm>
          <a:off x="11529747" y="2772038"/>
          <a:ext cx="461170" cy="31062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ysClr val="windowText" lastClr="000000"/>
              </a:solidFill>
              <a:latin typeface="ＭＳ Ｐゴシック"/>
              <a:ea typeface="ＭＳ Ｐゴシック"/>
            </a:rPr>
            <a:t>⑫</a:t>
          </a:r>
        </a:p>
      </xdr:txBody>
    </xdr:sp>
    <xdr:clientData/>
  </xdr:twoCellAnchor>
  <xdr:twoCellAnchor>
    <xdr:from>
      <xdr:col>20</xdr:col>
      <xdr:colOff>40216</xdr:colOff>
      <xdr:row>7</xdr:row>
      <xdr:rowOff>696383</xdr:rowOff>
    </xdr:from>
    <xdr:to>
      <xdr:col>20</xdr:col>
      <xdr:colOff>516466</xdr:colOff>
      <xdr:row>8</xdr:row>
      <xdr:rowOff>9525</xdr:rowOff>
    </xdr:to>
    <xdr:sp macro="" textlink="">
      <xdr:nvSpPr>
        <xdr:cNvPr id="36" name="Text Box 9">
          <a:extLst>
            <a:ext uri="{FF2B5EF4-FFF2-40B4-BE49-F238E27FC236}">
              <a16:creationId xmlns:a16="http://schemas.microsoft.com/office/drawing/2014/main" id="{748D2379-105D-4C62-9B74-D5AF8E92B7EF}"/>
            </a:ext>
          </a:extLst>
        </xdr:cNvPr>
        <xdr:cNvSpPr txBox="1">
          <a:spLocks noChangeArrowheads="1"/>
        </xdr:cNvSpPr>
      </xdr:nvSpPr>
      <xdr:spPr bwMode="auto">
        <a:xfrm>
          <a:off x="10433049" y="2749550"/>
          <a:ext cx="476250"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ysClr val="windowText" lastClr="000000"/>
              </a:solidFill>
              <a:latin typeface="ＭＳ Ｐゴシック"/>
              <a:ea typeface="ＭＳ Ｐゴシック"/>
            </a:rPr>
            <a:t>⑩</a:t>
          </a:r>
        </a:p>
      </xdr:txBody>
    </xdr:sp>
    <xdr:clientData/>
  </xdr:twoCellAnchor>
  <xdr:twoCellAnchor>
    <xdr:from>
      <xdr:col>21</xdr:col>
      <xdr:colOff>54238</xdr:colOff>
      <xdr:row>7</xdr:row>
      <xdr:rowOff>700088</xdr:rowOff>
    </xdr:from>
    <xdr:to>
      <xdr:col>21</xdr:col>
      <xdr:colOff>410103</xdr:colOff>
      <xdr:row>8</xdr:row>
      <xdr:rowOff>45244</xdr:rowOff>
    </xdr:to>
    <xdr:sp macro="" textlink="">
      <xdr:nvSpPr>
        <xdr:cNvPr id="37" name="Text Box 9">
          <a:extLst>
            <a:ext uri="{FF2B5EF4-FFF2-40B4-BE49-F238E27FC236}">
              <a16:creationId xmlns:a16="http://schemas.microsoft.com/office/drawing/2014/main" id="{BBC4CFDB-D815-4D78-B99B-759FCE857F6A}"/>
            </a:ext>
          </a:extLst>
        </xdr:cNvPr>
        <xdr:cNvSpPr txBox="1">
          <a:spLocks noChangeArrowheads="1"/>
        </xdr:cNvSpPr>
      </xdr:nvSpPr>
      <xdr:spPr bwMode="auto">
        <a:xfrm>
          <a:off x="10986821" y="2753255"/>
          <a:ext cx="355865" cy="276489"/>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⑪</a:t>
          </a:r>
        </a:p>
      </xdr:txBody>
    </xdr:sp>
    <xdr:clientData/>
  </xdr:twoCellAnchor>
  <xdr:twoCellAnchor>
    <xdr:from>
      <xdr:col>19</xdr:col>
      <xdr:colOff>485775</xdr:colOff>
      <xdr:row>7</xdr:row>
      <xdr:rowOff>510116</xdr:rowOff>
    </xdr:from>
    <xdr:to>
      <xdr:col>21</xdr:col>
      <xdr:colOff>66675</xdr:colOff>
      <xdr:row>7</xdr:row>
      <xdr:rowOff>803589</xdr:rowOff>
    </xdr:to>
    <xdr:sp macro="" textlink="">
      <xdr:nvSpPr>
        <xdr:cNvPr id="38" name="Text Box 4">
          <a:extLst>
            <a:ext uri="{FF2B5EF4-FFF2-40B4-BE49-F238E27FC236}">
              <a16:creationId xmlns:a16="http://schemas.microsoft.com/office/drawing/2014/main" id="{16ED0307-2A9A-43D0-B413-5F84530EE372}"/>
            </a:ext>
          </a:extLst>
        </xdr:cNvPr>
        <xdr:cNvSpPr txBox="1">
          <a:spLocks noChangeArrowheads="1"/>
        </xdr:cNvSpPr>
      </xdr:nvSpPr>
      <xdr:spPr bwMode="auto">
        <a:xfrm>
          <a:off x="10338858" y="2563283"/>
          <a:ext cx="660400" cy="293473"/>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a:t>
          </a:r>
          <a:r>
            <a:rPr lang="en-US" altLang="ja-JP" sz="1000" b="1" i="0" u="none" strike="noStrike" baseline="0">
              <a:solidFill>
                <a:srgbClr val="000000"/>
              </a:solidFill>
              <a:latin typeface="ＭＳ Ｐゴシック"/>
              <a:ea typeface="ＭＳ Ｐゴシック"/>
            </a:rPr>
            <a:t>1-1</a:t>
          </a:r>
          <a:r>
            <a:rPr lang="ja-JP" altLang="en-US" sz="10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26</xdr:col>
      <xdr:colOff>69273</xdr:colOff>
      <xdr:row>7</xdr:row>
      <xdr:rowOff>519546</xdr:rowOff>
    </xdr:from>
    <xdr:to>
      <xdr:col>28</xdr:col>
      <xdr:colOff>60245</xdr:colOff>
      <xdr:row>7</xdr:row>
      <xdr:rowOff>813019</xdr:rowOff>
    </xdr:to>
    <xdr:sp macro="" textlink="">
      <xdr:nvSpPr>
        <xdr:cNvPr id="30" name="Text Box 4">
          <a:extLst>
            <a:ext uri="{FF2B5EF4-FFF2-40B4-BE49-F238E27FC236}">
              <a16:creationId xmlns:a16="http://schemas.microsoft.com/office/drawing/2014/main" id="{E3CF4173-5135-4176-B382-F309D3215A55}"/>
            </a:ext>
          </a:extLst>
        </xdr:cNvPr>
        <xdr:cNvSpPr txBox="1">
          <a:spLocks noChangeArrowheads="1"/>
        </xdr:cNvSpPr>
      </xdr:nvSpPr>
      <xdr:spPr bwMode="auto">
        <a:xfrm>
          <a:off x="13369637" y="2935432"/>
          <a:ext cx="649063" cy="293473"/>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ysClr val="windowText" lastClr="000000"/>
              </a:solidFill>
              <a:latin typeface="ＭＳ Ｐゴシック"/>
              <a:ea typeface="ＭＳ Ｐゴシック"/>
            </a:rPr>
            <a:t>(様式２)</a:t>
          </a:r>
          <a:endParaRPr lang="ja-JP" altLang="en-US" u="none">
            <a:solidFill>
              <a:sysClr val="windowText" lastClr="000000"/>
            </a:solidFill>
          </a:endParaRPr>
        </a:p>
      </xdr:txBody>
    </xdr:sp>
    <xdr:clientData/>
  </xdr:twoCellAnchor>
  <xdr:twoCellAnchor>
    <xdr:from>
      <xdr:col>30</xdr:col>
      <xdr:colOff>519545</xdr:colOff>
      <xdr:row>7</xdr:row>
      <xdr:rowOff>502227</xdr:rowOff>
    </xdr:from>
    <xdr:to>
      <xdr:col>32</xdr:col>
      <xdr:colOff>77563</xdr:colOff>
      <xdr:row>7</xdr:row>
      <xdr:rowOff>795700</xdr:rowOff>
    </xdr:to>
    <xdr:sp macro="" textlink="">
      <xdr:nvSpPr>
        <xdr:cNvPr id="33" name="Text Box 4">
          <a:extLst>
            <a:ext uri="{FF2B5EF4-FFF2-40B4-BE49-F238E27FC236}">
              <a16:creationId xmlns:a16="http://schemas.microsoft.com/office/drawing/2014/main" id="{6924BE29-5DC6-4BCC-9C16-171E828E8950}"/>
            </a:ext>
          </a:extLst>
        </xdr:cNvPr>
        <xdr:cNvSpPr txBox="1">
          <a:spLocks noChangeArrowheads="1"/>
        </xdr:cNvSpPr>
      </xdr:nvSpPr>
      <xdr:spPr bwMode="auto">
        <a:xfrm>
          <a:off x="15569045" y="2918113"/>
          <a:ext cx="649063" cy="293473"/>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ysClr val="windowText" lastClr="000000"/>
              </a:solidFill>
              <a:latin typeface="ＭＳ Ｐゴシック"/>
              <a:ea typeface="ＭＳ Ｐゴシック"/>
            </a:rPr>
            <a:t>(様式２)</a:t>
          </a:r>
          <a:endParaRPr lang="ja-JP" altLang="en-US" u="none">
            <a:solidFill>
              <a:sysClr val="windowText" lastClr="000000"/>
            </a:solidFill>
          </a:endParaRPr>
        </a:p>
      </xdr:txBody>
    </xdr:sp>
    <xdr:clientData/>
  </xdr:twoCellAnchor>
  <xdr:twoCellAnchor>
    <xdr:from>
      <xdr:col>16</xdr:col>
      <xdr:colOff>103909</xdr:colOff>
      <xdr:row>7</xdr:row>
      <xdr:rowOff>675409</xdr:rowOff>
    </xdr:from>
    <xdr:to>
      <xdr:col>16</xdr:col>
      <xdr:colOff>459774</xdr:colOff>
      <xdr:row>8</xdr:row>
      <xdr:rowOff>20565</xdr:rowOff>
    </xdr:to>
    <xdr:sp macro="" textlink="">
      <xdr:nvSpPr>
        <xdr:cNvPr id="34" name="Text Box 9">
          <a:extLst>
            <a:ext uri="{FF2B5EF4-FFF2-40B4-BE49-F238E27FC236}">
              <a16:creationId xmlns:a16="http://schemas.microsoft.com/office/drawing/2014/main" id="{30520471-C6AD-4C5C-AAB9-7FBBEDFA6383}"/>
            </a:ext>
          </a:extLst>
        </xdr:cNvPr>
        <xdr:cNvSpPr txBox="1">
          <a:spLocks noChangeArrowheads="1"/>
        </xdr:cNvSpPr>
      </xdr:nvSpPr>
      <xdr:spPr bwMode="auto">
        <a:xfrm>
          <a:off x="8113568" y="3091295"/>
          <a:ext cx="355865" cy="280338"/>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⑦</a:t>
          </a:r>
        </a:p>
      </xdr:txBody>
    </xdr:sp>
    <xdr:clientData/>
  </xdr:twoCellAnchor>
  <xdr:twoCellAnchor>
    <xdr:from>
      <xdr:col>16</xdr:col>
      <xdr:colOff>103909</xdr:colOff>
      <xdr:row>8</xdr:row>
      <xdr:rowOff>675409</xdr:rowOff>
    </xdr:from>
    <xdr:to>
      <xdr:col>16</xdr:col>
      <xdr:colOff>459774</xdr:colOff>
      <xdr:row>9</xdr:row>
      <xdr:rowOff>20565</xdr:rowOff>
    </xdr:to>
    <xdr:sp macro="" textlink="">
      <xdr:nvSpPr>
        <xdr:cNvPr id="39" name="Text Box 9">
          <a:extLst>
            <a:ext uri="{FF2B5EF4-FFF2-40B4-BE49-F238E27FC236}">
              <a16:creationId xmlns:a16="http://schemas.microsoft.com/office/drawing/2014/main" id="{EA3BBEE1-6054-4EAF-9432-2EF5B844742A}"/>
            </a:ext>
          </a:extLst>
        </xdr:cNvPr>
        <xdr:cNvSpPr txBox="1">
          <a:spLocks noChangeArrowheads="1"/>
        </xdr:cNvSpPr>
      </xdr:nvSpPr>
      <xdr:spPr bwMode="auto">
        <a:xfrm>
          <a:off x="8159338" y="3424052"/>
          <a:ext cx="355865" cy="284049"/>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⑦</a:t>
          </a:r>
        </a:p>
      </xdr:txBody>
    </xdr:sp>
    <xdr:clientData/>
  </xdr:twoCellAnchor>
  <xdr:twoCellAnchor>
    <xdr:from>
      <xdr:col>16</xdr:col>
      <xdr:colOff>103909</xdr:colOff>
      <xdr:row>9</xdr:row>
      <xdr:rowOff>675409</xdr:rowOff>
    </xdr:from>
    <xdr:to>
      <xdr:col>16</xdr:col>
      <xdr:colOff>459774</xdr:colOff>
      <xdr:row>10</xdr:row>
      <xdr:rowOff>20565</xdr:rowOff>
    </xdr:to>
    <xdr:sp macro="" textlink="">
      <xdr:nvSpPr>
        <xdr:cNvPr id="40" name="Text Box 9">
          <a:extLst>
            <a:ext uri="{FF2B5EF4-FFF2-40B4-BE49-F238E27FC236}">
              <a16:creationId xmlns:a16="http://schemas.microsoft.com/office/drawing/2014/main" id="{0CEF5636-6480-493E-A9F0-2545BCE127AC}"/>
            </a:ext>
          </a:extLst>
        </xdr:cNvPr>
        <xdr:cNvSpPr txBox="1">
          <a:spLocks noChangeArrowheads="1"/>
        </xdr:cNvSpPr>
      </xdr:nvSpPr>
      <xdr:spPr bwMode="auto">
        <a:xfrm>
          <a:off x="8159338" y="3424052"/>
          <a:ext cx="355865" cy="284049"/>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⑦</a:t>
          </a:r>
        </a:p>
      </xdr:txBody>
    </xdr:sp>
    <xdr:clientData/>
  </xdr:twoCellAnchor>
  <xdr:twoCellAnchor>
    <xdr:from>
      <xdr:col>16</xdr:col>
      <xdr:colOff>103909</xdr:colOff>
      <xdr:row>10</xdr:row>
      <xdr:rowOff>675409</xdr:rowOff>
    </xdr:from>
    <xdr:to>
      <xdr:col>16</xdr:col>
      <xdr:colOff>459774</xdr:colOff>
      <xdr:row>11</xdr:row>
      <xdr:rowOff>20565</xdr:rowOff>
    </xdr:to>
    <xdr:sp macro="" textlink="">
      <xdr:nvSpPr>
        <xdr:cNvPr id="41" name="Text Box 9">
          <a:extLst>
            <a:ext uri="{FF2B5EF4-FFF2-40B4-BE49-F238E27FC236}">
              <a16:creationId xmlns:a16="http://schemas.microsoft.com/office/drawing/2014/main" id="{2268DD8B-BAFC-4815-B06C-593EF5CE7C33}"/>
            </a:ext>
          </a:extLst>
        </xdr:cNvPr>
        <xdr:cNvSpPr txBox="1">
          <a:spLocks noChangeArrowheads="1"/>
        </xdr:cNvSpPr>
      </xdr:nvSpPr>
      <xdr:spPr bwMode="auto">
        <a:xfrm>
          <a:off x="8159338" y="3424052"/>
          <a:ext cx="355865" cy="284049"/>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⑦</a:t>
          </a:r>
        </a:p>
      </xdr:txBody>
    </xdr:sp>
    <xdr:clientData/>
  </xdr:twoCellAnchor>
  <xdr:twoCellAnchor>
    <xdr:from>
      <xdr:col>16</xdr:col>
      <xdr:colOff>103909</xdr:colOff>
      <xdr:row>11</xdr:row>
      <xdr:rowOff>675409</xdr:rowOff>
    </xdr:from>
    <xdr:to>
      <xdr:col>16</xdr:col>
      <xdr:colOff>459774</xdr:colOff>
      <xdr:row>12</xdr:row>
      <xdr:rowOff>20565</xdr:rowOff>
    </xdr:to>
    <xdr:sp macro="" textlink="">
      <xdr:nvSpPr>
        <xdr:cNvPr id="42" name="Text Box 9">
          <a:extLst>
            <a:ext uri="{FF2B5EF4-FFF2-40B4-BE49-F238E27FC236}">
              <a16:creationId xmlns:a16="http://schemas.microsoft.com/office/drawing/2014/main" id="{BA422647-EE59-4540-8D2A-F96C3CFFDB3E}"/>
            </a:ext>
          </a:extLst>
        </xdr:cNvPr>
        <xdr:cNvSpPr txBox="1">
          <a:spLocks noChangeArrowheads="1"/>
        </xdr:cNvSpPr>
      </xdr:nvSpPr>
      <xdr:spPr bwMode="auto">
        <a:xfrm>
          <a:off x="8159338" y="3424052"/>
          <a:ext cx="355865" cy="284049"/>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⑦</a:t>
          </a:r>
        </a:p>
      </xdr:txBody>
    </xdr:sp>
    <xdr:clientData/>
  </xdr:twoCellAnchor>
  <xdr:twoCellAnchor>
    <xdr:from>
      <xdr:col>16</xdr:col>
      <xdr:colOff>103909</xdr:colOff>
      <xdr:row>12</xdr:row>
      <xdr:rowOff>675409</xdr:rowOff>
    </xdr:from>
    <xdr:to>
      <xdr:col>16</xdr:col>
      <xdr:colOff>459774</xdr:colOff>
      <xdr:row>13</xdr:row>
      <xdr:rowOff>20565</xdr:rowOff>
    </xdr:to>
    <xdr:sp macro="" textlink="">
      <xdr:nvSpPr>
        <xdr:cNvPr id="47" name="Text Box 9">
          <a:extLst>
            <a:ext uri="{FF2B5EF4-FFF2-40B4-BE49-F238E27FC236}">
              <a16:creationId xmlns:a16="http://schemas.microsoft.com/office/drawing/2014/main" id="{403A9698-F42D-4794-9E3D-70AE870336FC}"/>
            </a:ext>
          </a:extLst>
        </xdr:cNvPr>
        <xdr:cNvSpPr txBox="1">
          <a:spLocks noChangeArrowheads="1"/>
        </xdr:cNvSpPr>
      </xdr:nvSpPr>
      <xdr:spPr bwMode="auto">
        <a:xfrm>
          <a:off x="8159338" y="3424052"/>
          <a:ext cx="355865" cy="284049"/>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⑦</a:t>
          </a:r>
        </a:p>
      </xdr:txBody>
    </xdr:sp>
    <xdr:clientData/>
  </xdr:twoCellAnchor>
  <xdr:twoCellAnchor>
    <xdr:from>
      <xdr:col>16</xdr:col>
      <xdr:colOff>103909</xdr:colOff>
      <xdr:row>13</xdr:row>
      <xdr:rowOff>675409</xdr:rowOff>
    </xdr:from>
    <xdr:to>
      <xdr:col>16</xdr:col>
      <xdr:colOff>459774</xdr:colOff>
      <xdr:row>14</xdr:row>
      <xdr:rowOff>20565</xdr:rowOff>
    </xdr:to>
    <xdr:sp macro="" textlink="">
      <xdr:nvSpPr>
        <xdr:cNvPr id="48" name="Text Box 9">
          <a:extLst>
            <a:ext uri="{FF2B5EF4-FFF2-40B4-BE49-F238E27FC236}">
              <a16:creationId xmlns:a16="http://schemas.microsoft.com/office/drawing/2014/main" id="{0206A596-9759-4DD9-92F9-60FA27023843}"/>
            </a:ext>
          </a:extLst>
        </xdr:cNvPr>
        <xdr:cNvSpPr txBox="1">
          <a:spLocks noChangeArrowheads="1"/>
        </xdr:cNvSpPr>
      </xdr:nvSpPr>
      <xdr:spPr bwMode="auto">
        <a:xfrm>
          <a:off x="8159338" y="3424052"/>
          <a:ext cx="355865" cy="284049"/>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⑦</a:t>
          </a:r>
        </a:p>
      </xdr:txBody>
    </xdr:sp>
    <xdr:clientData/>
  </xdr:twoCellAnchor>
  <xdr:twoCellAnchor>
    <xdr:from>
      <xdr:col>16</xdr:col>
      <xdr:colOff>103909</xdr:colOff>
      <xdr:row>14</xdr:row>
      <xdr:rowOff>675409</xdr:rowOff>
    </xdr:from>
    <xdr:to>
      <xdr:col>16</xdr:col>
      <xdr:colOff>459774</xdr:colOff>
      <xdr:row>15</xdr:row>
      <xdr:rowOff>20565</xdr:rowOff>
    </xdr:to>
    <xdr:sp macro="" textlink="">
      <xdr:nvSpPr>
        <xdr:cNvPr id="49" name="Text Box 9">
          <a:extLst>
            <a:ext uri="{FF2B5EF4-FFF2-40B4-BE49-F238E27FC236}">
              <a16:creationId xmlns:a16="http://schemas.microsoft.com/office/drawing/2014/main" id="{AA50EA91-6FC8-463B-A1EF-092228B7B597}"/>
            </a:ext>
          </a:extLst>
        </xdr:cNvPr>
        <xdr:cNvSpPr txBox="1">
          <a:spLocks noChangeArrowheads="1"/>
        </xdr:cNvSpPr>
      </xdr:nvSpPr>
      <xdr:spPr bwMode="auto">
        <a:xfrm>
          <a:off x="8159338" y="3424052"/>
          <a:ext cx="355865" cy="284049"/>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⑦</a:t>
          </a:r>
        </a:p>
      </xdr:txBody>
    </xdr:sp>
    <xdr:clientData/>
  </xdr:twoCellAnchor>
  <xdr:twoCellAnchor>
    <xdr:from>
      <xdr:col>16</xdr:col>
      <xdr:colOff>103909</xdr:colOff>
      <xdr:row>15</xdr:row>
      <xdr:rowOff>675409</xdr:rowOff>
    </xdr:from>
    <xdr:to>
      <xdr:col>16</xdr:col>
      <xdr:colOff>459774</xdr:colOff>
      <xdr:row>16</xdr:row>
      <xdr:rowOff>20565</xdr:rowOff>
    </xdr:to>
    <xdr:sp macro="" textlink="">
      <xdr:nvSpPr>
        <xdr:cNvPr id="50" name="Text Box 9">
          <a:extLst>
            <a:ext uri="{FF2B5EF4-FFF2-40B4-BE49-F238E27FC236}">
              <a16:creationId xmlns:a16="http://schemas.microsoft.com/office/drawing/2014/main" id="{DC4BF3B6-0C80-42CA-AB76-5698811C2D82}"/>
            </a:ext>
          </a:extLst>
        </xdr:cNvPr>
        <xdr:cNvSpPr txBox="1">
          <a:spLocks noChangeArrowheads="1"/>
        </xdr:cNvSpPr>
      </xdr:nvSpPr>
      <xdr:spPr bwMode="auto">
        <a:xfrm>
          <a:off x="8159338" y="3424052"/>
          <a:ext cx="355865" cy="284049"/>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⑦</a:t>
          </a:r>
        </a:p>
      </xdr:txBody>
    </xdr:sp>
    <xdr:clientData/>
  </xdr:twoCellAnchor>
  <xdr:twoCellAnchor>
    <xdr:from>
      <xdr:col>16</xdr:col>
      <xdr:colOff>103909</xdr:colOff>
      <xdr:row>16</xdr:row>
      <xdr:rowOff>675409</xdr:rowOff>
    </xdr:from>
    <xdr:to>
      <xdr:col>16</xdr:col>
      <xdr:colOff>459774</xdr:colOff>
      <xdr:row>17</xdr:row>
      <xdr:rowOff>20565</xdr:rowOff>
    </xdr:to>
    <xdr:sp macro="" textlink="">
      <xdr:nvSpPr>
        <xdr:cNvPr id="53" name="Text Box 9">
          <a:extLst>
            <a:ext uri="{FF2B5EF4-FFF2-40B4-BE49-F238E27FC236}">
              <a16:creationId xmlns:a16="http://schemas.microsoft.com/office/drawing/2014/main" id="{B1ED7621-413D-4603-86CF-1AE724C27863}"/>
            </a:ext>
          </a:extLst>
        </xdr:cNvPr>
        <xdr:cNvSpPr txBox="1">
          <a:spLocks noChangeArrowheads="1"/>
        </xdr:cNvSpPr>
      </xdr:nvSpPr>
      <xdr:spPr bwMode="auto">
        <a:xfrm>
          <a:off x="8159338" y="3424052"/>
          <a:ext cx="355865" cy="284049"/>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⑦</a:t>
          </a:r>
        </a:p>
      </xdr:txBody>
    </xdr:sp>
    <xdr:clientData/>
  </xdr:twoCellAnchor>
  <xdr:twoCellAnchor>
    <xdr:from>
      <xdr:col>16</xdr:col>
      <xdr:colOff>103909</xdr:colOff>
      <xdr:row>17</xdr:row>
      <xdr:rowOff>675409</xdr:rowOff>
    </xdr:from>
    <xdr:to>
      <xdr:col>16</xdr:col>
      <xdr:colOff>459774</xdr:colOff>
      <xdr:row>18</xdr:row>
      <xdr:rowOff>20565</xdr:rowOff>
    </xdr:to>
    <xdr:sp macro="" textlink="">
      <xdr:nvSpPr>
        <xdr:cNvPr id="54" name="Text Box 9">
          <a:extLst>
            <a:ext uri="{FF2B5EF4-FFF2-40B4-BE49-F238E27FC236}">
              <a16:creationId xmlns:a16="http://schemas.microsoft.com/office/drawing/2014/main" id="{31AA9F5C-A733-4300-B6FF-C86558518956}"/>
            </a:ext>
          </a:extLst>
        </xdr:cNvPr>
        <xdr:cNvSpPr txBox="1">
          <a:spLocks noChangeArrowheads="1"/>
        </xdr:cNvSpPr>
      </xdr:nvSpPr>
      <xdr:spPr bwMode="auto">
        <a:xfrm>
          <a:off x="8159338" y="3424052"/>
          <a:ext cx="355865" cy="284049"/>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⑦</a:t>
          </a:r>
        </a:p>
      </xdr:txBody>
    </xdr:sp>
    <xdr:clientData/>
  </xdr:twoCellAnchor>
  <xdr:twoCellAnchor>
    <xdr:from>
      <xdr:col>16</xdr:col>
      <xdr:colOff>103909</xdr:colOff>
      <xdr:row>18</xdr:row>
      <xdr:rowOff>675409</xdr:rowOff>
    </xdr:from>
    <xdr:to>
      <xdr:col>16</xdr:col>
      <xdr:colOff>459774</xdr:colOff>
      <xdr:row>19</xdr:row>
      <xdr:rowOff>20565</xdr:rowOff>
    </xdr:to>
    <xdr:sp macro="" textlink="">
      <xdr:nvSpPr>
        <xdr:cNvPr id="55" name="Text Box 9">
          <a:extLst>
            <a:ext uri="{FF2B5EF4-FFF2-40B4-BE49-F238E27FC236}">
              <a16:creationId xmlns:a16="http://schemas.microsoft.com/office/drawing/2014/main" id="{8C3AD31D-E723-4F2B-9DAF-54770A830F60}"/>
            </a:ext>
          </a:extLst>
        </xdr:cNvPr>
        <xdr:cNvSpPr txBox="1">
          <a:spLocks noChangeArrowheads="1"/>
        </xdr:cNvSpPr>
      </xdr:nvSpPr>
      <xdr:spPr bwMode="auto">
        <a:xfrm>
          <a:off x="8159338" y="3424052"/>
          <a:ext cx="355865" cy="284049"/>
        </a:xfrm>
        <a:prstGeom prst="rect">
          <a:avLst/>
        </a:prstGeom>
        <a:noFill/>
        <a:ln>
          <a:noFill/>
        </a:ln>
      </xdr:spPr>
      <xdr:txBody>
        <a:bodyPr vertOverflow="clip" wrap="square" lIns="36576" tIns="18288" rIns="36576" bIns="0" anchor="t" upright="1"/>
        <a:lstStyle/>
        <a:p>
          <a:pPr algn="ctr" rtl="0">
            <a:defRPr sz="1000"/>
          </a:pPr>
          <a:r>
            <a:rPr lang="ja-JP" altLang="en-US" sz="1200" b="1" u="none">
              <a:solidFill>
                <a:sysClr val="windowText" lastClr="000000"/>
              </a:solidFill>
            </a:rPr>
            <a:t>⑦</a:t>
          </a:r>
        </a:p>
      </xdr:txBody>
    </xdr:sp>
    <xdr:clientData/>
  </xdr:twoCellAnchor>
  <xdr:twoCellAnchor>
    <xdr:from>
      <xdr:col>18</xdr:col>
      <xdr:colOff>583406</xdr:colOff>
      <xdr:row>29</xdr:row>
      <xdr:rowOff>333371</xdr:rowOff>
    </xdr:from>
    <xdr:to>
      <xdr:col>33</xdr:col>
      <xdr:colOff>309562</xdr:colOff>
      <xdr:row>29</xdr:row>
      <xdr:rowOff>1321593</xdr:rowOff>
    </xdr:to>
    <xdr:sp macro="" textlink="">
      <xdr:nvSpPr>
        <xdr:cNvPr id="2" name="正方形/長方形 1">
          <a:extLst>
            <a:ext uri="{FF2B5EF4-FFF2-40B4-BE49-F238E27FC236}">
              <a16:creationId xmlns:a16="http://schemas.microsoft.com/office/drawing/2014/main" id="{FEDE54F9-6B99-4C17-9369-7F06DF70FFCD}"/>
            </a:ext>
          </a:extLst>
        </xdr:cNvPr>
        <xdr:cNvSpPr/>
      </xdr:nvSpPr>
      <xdr:spPr bwMode="auto">
        <a:xfrm>
          <a:off x="11846719" y="13311184"/>
          <a:ext cx="8798718" cy="988222"/>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「適用済」の場合、現在の実配置数で、それぞれＳ～Ｗ列</a:t>
          </a:r>
          <a:r>
            <a:rPr kumimoji="1" lang="en-US" altLang="ja-JP" sz="1100">
              <a:solidFill>
                <a:srgbClr val="FF0000"/>
              </a:solidFill>
              <a:latin typeface="BIZ UDゴシック" panose="020B0400000000000000" pitchFamily="49" charset="-128"/>
              <a:ea typeface="BIZ UDゴシック" panose="020B0400000000000000" pitchFamily="49" charset="-128"/>
            </a:rPr>
            <a:t>21</a:t>
          </a:r>
          <a:r>
            <a:rPr kumimoji="1" lang="ja-JP" altLang="en-US" sz="1100">
              <a:solidFill>
                <a:srgbClr val="FF0000"/>
              </a:solidFill>
              <a:latin typeface="BIZ UDゴシック" panose="020B0400000000000000" pitchFamily="49" charset="-128"/>
              <a:ea typeface="BIZ UDゴシック" panose="020B0400000000000000" pitchFamily="49" charset="-128"/>
            </a:rPr>
            <a:t>行目に記載の加配数が補助上限の算定に当たって考慮されています。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数値が入っている場合は、各々記載の分、実配置数を増やすことで、当該加算が考慮されるようになります。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a:solidFill>
                <a:srgbClr val="FF0000"/>
              </a:solidFill>
              <a:latin typeface="BIZ UDゴシック" panose="020B0400000000000000" pitchFamily="49" charset="-128"/>
              <a:ea typeface="BIZ UDゴシック" panose="020B0400000000000000" pitchFamily="49" charset="-128"/>
            </a:rPr>
            <a:t> </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「障害児加配」以外の加配は、「適用済」であれば、実配置数の限りでなく、当該加配の人数（Ｓ列～Ｗ列の</a:t>
          </a:r>
          <a:r>
            <a:rPr kumimoji="1" lang="en-US" altLang="ja-JP" sz="1100">
              <a:solidFill>
                <a:schemeClr val="tx1"/>
              </a:solidFill>
              <a:latin typeface="BIZ UDゴシック" panose="020B0400000000000000" pitchFamily="49" charset="-128"/>
              <a:ea typeface="BIZ UDゴシック" panose="020B0400000000000000" pitchFamily="49" charset="-128"/>
            </a:rPr>
            <a:t>21</a:t>
          </a:r>
          <a:r>
            <a:rPr kumimoji="1" lang="ja-JP" altLang="en-US" sz="1100">
              <a:solidFill>
                <a:schemeClr val="tx1"/>
              </a:solidFill>
              <a:latin typeface="BIZ UDゴシック" panose="020B0400000000000000" pitchFamily="49" charset="-128"/>
              <a:ea typeface="BIZ UDゴシック" panose="020B0400000000000000" pitchFamily="49" charset="-128"/>
            </a:rPr>
            <a:t>行目）全てが</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補助算定に含まれます。</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583405</xdr:colOff>
      <xdr:row>29</xdr:row>
      <xdr:rowOff>714373</xdr:rowOff>
    </xdr:from>
    <xdr:to>
      <xdr:col>18</xdr:col>
      <xdr:colOff>428623</xdr:colOff>
      <xdr:row>29</xdr:row>
      <xdr:rowOff>1333498</xdr:rowOff>
    </xdr:to>
    <xdr:sp macro="" textlink="">
      <xdr:nvSpPr>
        <xdr:cNvPr id="3" name="正方形/長方形 2">
          <a:extLst>
            <a:ext uri="{FF2B5EF4-FFF2-40B4-BE49-F238E27FC236}">
              <a16:creationId xmlns:a16="http://schemas.microsoft.com/office/drawing/2014/main" id="{9A8CB188-1D40-4371-9704-2080005DA1CD}"/>
            </a:ext>
          </a:extLst>
        </xdr:cNvPr>
        <xdr:cNvSpPr/>
      </xdr:nvSpPr>
      <xdr:spPr bwMode="auto">
        <a:xfrm>
          <a:off x="6822280" y="13449298"/>
          <a:ext cx="4388643" cy="619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「障害児加配」については、各月、実配置数の限りにおいて、</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a:solidFill>
                <a:srgbClr val="FF0000"/>
              </a:solidFill>
              <a:latin typeface="BIZ UDゴシック" panose="020B0400000000000000" pitchFamily="49" charset="-128"/>
              <a:ea typeface="BIZ UDゴシック" panose="020B0400000000000000" pitchFamily="49" charset="-128"/>
            </a:rPr>
            <a:t> </a:t>
          </a:r>
          <a:r>
            <a:rPr kumimoji="1" lang="ja-JP" altLang="en-US" sz="1100">
              <a:solidFill>
                <a:srgbClr val="FF0000"/>
              </a:solidFill>
              <a:latin typeface="BIZ UDゴシック" panose="020B0400000000000000" pitchFamily="49" charset="-128"/>
              <a:ea typeface="BIZ UDゴシック" panose="020B0400000000000000" pitchFamily="49" charset="-128"/>
            </a:rPr>
            <a:t>補助金の対象となります。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14622</xdr:colOff>
      <xdr:row>29</xdr:row>
      <xdr:rowOff>23813</xdr:rowOff>
    </xdr:from>
    <xdr:to>
      <xdr:col>23</xdr:col>
      <xdr:colOff>11904</xdr:colOff>
      <xdr:row>29</xdr:row>
      <xdr:rowOff>311813</xdr:rowOff>
    </xdr:to>
    <xdr:sp macro="" textlink="">
      <xdr:nvSpPr>
        <xdr:cNvPr id="4" name="右中かっこ 3">
          <a:extLst>
            <a:ext uri="{FF2B5EF4-FFF2-40B4-BE49-F238E27FC236}">
              <a16:creationId xmlns:a16="http://schemas.microsoft.com/office/drawing/2014/main" id="{33CF3BA8-9B37-45F7-AEEB-8F2995D17B5F}"/>
            </a:ext>
          </a:extLst>
        </xdr:cNvPr>
        <xdr:cNvSpPr/>
      </xdr:nvSpPr>
      <xdr:spPr bwMode="auto">
        <a:xfrm rot="5400000">
          <a:off x="13239982" y="11742047"/>
          <a:ext cx="288000" cy="2807157"/>
        </a:xfrm>
        <a:prstGeom prst="rightBrace">
          <a:avLst>
            <a:gd name="adj1" fmla="val 79167"/>
            <a:gd name="adj2" fmla="val 50000"/>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18</xdr:col>
      <xdr:colOff>190500</xdr:colOff>
      <xdr:row>28</xdr:row>
      <xdr:rowOff>654843</xdr:rowOff>
    </xdr:from>
    <xdr:to>
      <xdr:col>18</xdr:col>
      <xdr:colOff>523872</xdr:colOff>
      <xdr:row>29</xdr:row>
      <xdr:rowOff>702468</xdr:rowOff>
    </xdr:to>
    <xdr:cxnSp macro="">
      <xdr:nvCxnSpPr>
        <xdr:cNvPr id="5" name="直線コネクタ 4">
          <a:extLst>
            <a:ext uri="{FF2B5EF4-FFF2-40B4-BE49-F238E27FC236}">
              <a16:creationId xmlns:a16="http://schemas.microsoft.com/office/drawing/2014/main" id="{4DBBFB5F-CC94-4F94-BA04-E42A35B4E14E}"/>
            </a:ext>
          </a:extLst>
        </xdr:cNvPr>
        <xdr:cNvCxnSpPr/>
      </xdr:nvCxnSpPr>
      <xdr:spPr bwMode="auto">
        <a:xfrm flipH="1">
          <a:off x="10972800" y="12589668"/>
          <a:ext cx="333372" cy="847725"/>
        </a:xfrm>
        <a:prstGeom prst="line">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cxnSp>
    <xdr:clientData/>
  </xdr:twoCellAnchor>
  <xdr:twoCellAnchor>
    <xdr:from>
      <xdr:col>0</xdr:col>
      <xdr:colOff>35720</xdr:colOff>
      <xdr:row>22</xdr:row>
      <xdr:rowOff>59530</xdr:rowOff>
    </xdr:from>
    <xdr:to>
      <xdr:col>11</xdr:col>
      <xdr:colOff>547688</xdr:colOff>
      <xdr:row>29</xdr:row>
      <xdr:rowOff>1345968</xdr:rowOff>
    </xdr:to>
    <xdr:sp macro="" textlink="">
      <xdr:nvSpPr>
        <xdr:cNvPr id="6" name="吹き出し: 右矢印 5">
          <a:extLst>
            <a:ext uri="{FF2B5EF4-FFF2-40B4-BE49-F238E27FC236}">
              <a16:creationId xmlns:a16="http://schemas.microsoft.com/office/drawing/2014/main" id="{E0FB73F8-BA7C-493C-9CF1-712D1067BAFF}"/>
            </a:ext>
          </a:extLst>
        </xdr:cNvPr>
        <xdr:cNvSpPr/>
      </xdr:nvSpPr>
      <xdr:spPr bwMode="auto">
        <a:xfrm>
          <a:off x="35720" y="9370218"/>
          <a:ext cx="6893718" cy="4953563"/>
        </a:xfrm>
        <a:prstGeom prst="rightArrowCallout">
          <a:avLst>
            <a:gd name="adj1" fmla="val 9020"/>
            <a:gd name="adj2" fmla="val 9521"/>
            <a:gd name="adj3" fmla="val 6366"/>
            <a:gd name="adj4" fmla="val 93308"/>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200">
              <a:solidFill>
                <a:srgbClr val="FF0000"/>
              </a:solidFill>
              <a:latin typeface="BIZ UDゴシック" panose="020B0400000000000000" pitchFamily="49" charset="-128"/>
              <a:ea typeface="BIZ UDゴシック" panose="020B0400000000000000" pitchFamily="49" charset="-128"/>
            </a:rPr>
            <a:t> 右表は、</a:t>
          </a:r>
          <a:r>
            <a:rPr kumimoji="1" lang="ja-JP" altLang="ja-JP" sz="1200">
              <a:solidFill>
                <a:srgbClr val="FF0000"/>
              </a:solidFill>
              <a:effectLst/>
              <a:latin typeface="BIZ UDゴシック" panose="020B0400000000000000" pitchFamily="49" charset="-128"/>
              <a:ea typeface="BIZ UDゴシック" panose="020B0400000000000000" pitchFamily="49" charset="-128"/>
              <a:cs typeface="+mn-cs"/>
            </a:rPr>
            <a:t>実配置の現状</a:t>
          </a:r>
          <a:r>
            <a:rPr kumimoji="1" lang="ja-JP" altLang="en-US" sz="1200">
              <a:solidFill>
                <a:srgbClr val="FF0000"/>
              </a:solidFill>
              <a:effectLst/>
              <a:latin typeface="BIZ UDゴシック" panose="020B0400000000000000" pitchFamily="49" charset="-128"/>
              <a:ea typeface="BIZ UDゴシック" panose="020B0400000000000000" pitchFamily="49" charset="-128"/>
              <a:cs typeface="+mn-cs"/>
            </a:rPr>
            <a:t>を踏まえた</a:t>
          </a:r>
          <a:r>
            <a:rPr kumimoji="1" lang="ja-JP" altLang="en-US" sz="1200">
              <a:solidFill>
                <a:srgbClr val="FF0000"/>
              </a:solidFill>
              <a:latin typeface="BIZ UDゴシック" panose="020B0400000000000000" pitchFamily="49" charset="-128"/>
              <a:ea typeface="BIZ UDゴシック" panose="020B0400000000000000" pitchFamily="49" charset="-128"/>
            </a:rPr>
            <a:t>人件費等補助金の補助算定状況を示しています。</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endParaRPr lang="ja-JP" altLang="ja-JP" sz="500">
            <a:effectLst/>
          </a:endParaRPr>
        </a:p>
        <a:p>
          <a:pPr algn="l"/>
          <a:r>
            <a:rPr kumimoji="1" lang="en-US" altLang="ja-JP" sz="1200">
              <a:latin typeface="BIZ UDゴシック" panose="020B0400000000000000" pitchFamily="49" charset="-128"/>
              <a:ea typeface="BIZ UDゴシック" panose="020B0400000000000000" pitchFamily="49" charset="-128"/>
            </a:rPr>
            <a:t> ※</a:t>
          </a:r>
          <a:r>
            <a:rPr kumimoji="1" lang="ja-JP" altLang="en-US" sz="1200">
              <a:latin typeface="BIZ UDゴシック" panose="020B0400000000000000" pitchFamily="49" charset="-128"/>
              <a:ea typeface="BIZ UDゴシック" panose="020B0400000000000000" pitchFamily="49" charset="-128"/>
            </a:rPr>
            <a:t>人件費等補助金がいくらになるかは、収入額（給付費等）、支出額（各園で実際</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に支払われている人件費）、補助上限で計算しますが、補助上限について、保育</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士等の場合は「補助算定職員数</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単価」で算出します。</a:t>
          </a:r>
          <a:endParaRPr kumimoji="1" lang="en-US" altLang="ja-JP" sz="1200">
            <a:latin typeface="BIZ UDゴシック" panose="020B0400000000000000" pitchFamily="49" charset="-128"/>
            <a:ea typeface="BIZ UDゴシック" panose="020B0400000000000000" pitchFamily="49" charset="-128"/>
          </a:endParaRPr>
        </a:p>
        <a:p>
          <a:pPr algn="l"/>
          <a:r>
            <a:rPr kumimoji="1" lang="en-US" altLang="ja-JP" sz="1200">
              <a:latin typeface="BIZ UDゴシック" panose="020B0400000000000000" pitchFamily="49" charset="-128"/>
              <a:ea typeface="BIZ UDゴシック" panose="020B0400000000000000" pitchFamily="49" charset="-128"/>
            </a:rPr>
            <a:t> ※</a:t>
          </a:r>
          <a:r>
            <a:rPr kumimoji="1" lang="ja-JP" altLang="en-US" sz="1200">
              <a:latin typeface="BIZ UDゴシック" panose="020B0400000000000000" pitchFamily="49" charset="-128"/>
              <a:ea typeface="BIZ UDゴシック" panose="020B0400000000000000" pitchFamily="49" charset="-128"/>
            </a:rPr>
            <a:t>補助算定職員数は、①条例で定める配置基準に基づく職員数、②給付費の加算を</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取得するために配置が必要な職員数をベースに、③障害児加配、④１歳児加配、</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⑤標準保育時間対応保育士加配、⑥休憩対応保育士加配、⑦標準時間対応休憩保</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育士加配という市独自の加配があり、実配置数の状況で、適用範囲が決まります。</a:t>
          </a:r>
          <a:endParaRPr kumimoji="1" lang="en-US" altLang="ja-JP" sz="1200">
            <a:latin typeface="BIZ UDゴシック" panose="020B0400000000000000" pitchFamily="49" charset="-128"/>
            <a:ea typeface="BIZ UDゴシック" panose="020B0400000000000000" pitchFamily="49" charset="-128"/>
          </a:endParaRPr>
        </a:p>
        <a:p>
          <a:pPr algn="l"/>
          <a:endParaRPr kumimoji="1" lang="en-US" altLang="ja-JP" sz="400">
            <a:latin typeface="BIZ UDゴシック" panose="020B0400000000000000" pitchFamily="49" charset="-128"/>
            <a:ea typeface="BIZ UDゴシック" panose="020B0400000000000000" pitchFamily="49" charset="-128"/>
          </a:endParaRPr>
        </a:p>
        <a:p>
          <a:pPr algn="l"/>
          <a:r>
            <a:rPr kumimoji="1" lang="en-US" altLang="ja-JP"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rgbClr val="FF0000"/>
              </a:solidFill>
              <a:latin typeface="BIZ UDゴシック" panose="020B0400000000000000" pitchFamily="49" charset="-128"/>
              <a:ea typeface="BIZ UDゴシック" panose="020B0400000000000000" pitchFamily="49" charset="-128"/>
            </a:rPr>
            <a:t>右表の見方</a:t>
          </a:r>
          <a:r>
            <a:rPr kumimoji="1" lang="en-US" altLang="ja-JP" sz="1200">
              <a:solidFill>
                <a:srgbClr val="FF0000"/>
              </a:solidFill>
              <a:latin typeface="BIZ UDゴシック" panose="020B0400000000000000" pitchFamily="49" charset="-128"/>
              <a:ea typeface="BIZ UDゴシック" panose="020B0400000000000000" pitchFamily="49" charset="-128"/>
            </a:rPr>
            <a:t>】</a:t>
          </a: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①「補助対象職員数の算定に含まれている加配」の行</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chemeClr val="tx1"/>
              </a:solidFill>
              <a:latin typeface="BIZ UDゴシック" panose="020B0400000000000000" pitchFamily="49" charset="-128"/>
              <a:ea typeface="BIZ UDゴシック" panose="020B0400000000000000" pitchFamily="49" charset="-128"/>
            </a:rPr>
            <a:t>現在の実配置数で、補助対象職員数の算定に含まれている加配に「○」、含まれ</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れていない加配に「</a:t>
          </a:r>
          <a:r>
            <a:rPr kumimoji="1" lang="en-US" altLang="ja-JP" sz="1200">
              <a:solidFill>
                <a:schemeClr val="tx1"/>
              </a:solidFill>
              <a:latin typeface="BIZ UDゴシック" panose="020B0400000000000000" pitchFamily="49" charset="-128"/>
              <a:ea typeface="BIZ UDゴシック" panose="020B0400000000000000" pitchFamily="49" charset="-128"/>
            </a:rPr>
            <a:t>-</a:t>
          </a:r>
          <a:r>
            <a:rPr kumimoji="1" lang="ja-JP" altLang="en-US" sz="1200">
              <a:solidFill>
                <a:schemeClr val="tx1"/>
              </a:solidFill>
              <a:latin typeface="BIZ UDゴシック" panose="020B0400000000000000" pitchFamily="49" charset="-128"/>
              <a:ea typeface="BIZ UDゴシック" panose="020B0400000000000000" pitchFamily="49" charset="-128"/>
            </a:rPr>
            <a:t>」を表示します。</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なお、障害児の受入がない場合、障害児加配は「非該当」を表示します。</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②「各加配を算定に含めるために必要な実配置数」の行</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chemeClr val="tx1"/>
              </a:solidFill>
              <a:latin typeface="BIZ UDゴシック" panose="020B0400000000000000" pitchFamily="49" charset="-128"/>
              <a:ea typeface="BIZ UDゴシック" panose="020B0400000000000000" pitchFamily="49" charset="-128"/>
            </a:rPr>
            <a:t>各加配を算定に含めるためには、あとどれだけ実配置（年間平均）を増やす必要</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baseline="0">
              <a:solidFill>
                <a:schemeClr val="tx1"/>
              </a:solidFill>
              <a:latin typeface="BIZ UDゴシック" panose="020B0400000000000000" pitchFamily="49" charset="-128"/>
              <a:ea typeface="BIZ UDゴシック" panose="020B0400000000000000" pitchFamily="49" charset="-128"/>
            </a:rPr>
            <a:t> が</a:t>
          </a:r>
          <a:r>
            <a:rPr kumimoji="1" lang="ja-JP" altLang="en-US" sz="1200">
              <a:solidFill>
                <a:schemeClr val="tx1"/>
              </a:solidFill>
              <a:latin typeface="BIZ UDゴシック" panose="020B0400000000000000" pitchFamily="49" charset="-128"/>
              <a:ea typeface="BIZ UDゴシック" panose="020B0400000000000000" pitchFamily="49" charset="-128"/>
            </a:rPr>
            <a:t>あるかを表示しています。なお、既に算定に含まれている加配は「適用済」と表示</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a:t>
          </a:r>
          <a:r>
            <a:rPr kumimoji="1" lang="en-US" altLang="ja-JP" sz="1200" b="1" u="sng">
              <a:solidFill>
                <a:schemeClr val="tx1"/>
              </a:solidFill>
              <a:latin typeface="BIZ UDゴシック" panose="020B0400000000000000" pitchFamily="49" charset="-128"/>
              <a:ea typeface="BIZ UDゴシック" panose="020B0400000000000000" pitchFamily="49" charset="-128"/>
            </a:rPr>
            <a:t>※</a:t>
          </a:r>
          <a:r>
            <a:rPr kumimoji="1" lang="ja-JP" altLang="en-US" sz="1200" b="1" u="sng">
              <a:solidFill>
                <a:schemeClr val="tx1"/>
              </a:solidFill>
              <a:latin typeface="BIZ UDゴシック" panose="020B0400000000000000" pitchFamily="49" charset="-128"/>
              <a:ea typeface="BIZ UDゴシック" panose="020B0400000000000000" pitchFamily="49" charset="-128"/>
            </a:rPr>
            <a:t>新たに加配が適用されると補助上限が上がります（補助金は直ちに増えません）</a:t>
          </a:r>
          <a:endParaRPr kumimoji="1" lang="en-US" altLang="ja-JP" sz="1200" b="1" u="sng">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③「今後配置必要実配置数」の行</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chemeClr val="tx1"/>
              </a:solidFill>
              <a:latin typeface="BIZ UDゴシック" panose="020B0400000000000000" pitchFamily="49" charset="-128"/>
              <a:ea typeface="BIZ UDゴシック" panose="020B0400000000000000" pitchFamily="49" charset="-128"/>
            </a:rPr>
            <a:t>補助算定職員数は年間平均で算出します。雇用開始月に応じて、②を満たすため</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に</a:t>
          </a:r>
          <a:r>
            <a:rPr kumimoji="1" lang="ja-JP" altLang="en-US" sz="1100">
              <a:solidFill>
                <a:schemeClr val="tx1"/>
              </a:solidFill>
              <a:effectLst/>
              <a:latin typeface="BIZ UDゴシック" panose="020B0400000000000000" pitchFamily="49" charset="-128"/>
              <a:ea typeface="BIZ UDゴシック" panose="020B0400000000000000" pitchFamily="49" charset="-128"/>
              <a:cs typeface="+mn-cs"/>
            </a:rPr>
            <a:t>今後毎月</a:t>
          </a:r>
          <a:r>
            <a:rPr kumimoji="1" lang="ja-JP" altLang="en-US" sz="1200">
              <a:solidFill>
                <a:schemeClr val="tx1"/>
              </a:solidFill>
              <a:latin typeface="BIZ UDゴシック" panose="020B0400000000000000" pitchFamily="49" charset="-128"/>
              <a:ea typeface="BIZ UDゴシック" panose="020B0400000000000000" pitchFamily="49" charset="-128"/>
            </a:rPr>
            <a:t>何人分の雇用が必要かを示しています。（表右側の補足も要参照）</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23</xdr:col>
      <xdr:colOff>11905</xdr:colOff>
      <xdr:row>25</xdr:row>
      <xdr:rowOff>71437</xdr:rowOff>
    </xdr:from>
    <xdr:to>
      <xdr:col>34</xdr:col>
      <xdr:colOff>71437</xdr:colOff>
      <xdr:row>27</xdr:row>
      <xdr:rowOff>47625</xdr:rowOff>
    </xdr:to>
    <xdr:sp macro="" textlink="">
      <xdr:nvSpPr>
        <xdr:cNvPr id="7" name="吹き出し: 左矢印 6">
          <a:extLst>
            <a:ext uri="{FF2B5EF4-FFF2-40B4-BE49-F238E27FC236}">
              <a16:creationId xmlns:a16="http://schemas.microsoft.com/office/drawing/2014/main" id="{9EDDA8DE-A04A-4580-8D33-1E5443220E55}"/>
            </a:ext>
          </a:extLst>
        </xdr:cNvPr>
        <xdr:cNvSpPr/>
      </xdr:nvSpPr>
      <xdr:spPr bwMode="auto">
        <a:xfrm>
          <a:off x="14501811" y="10346531"/>
          <a:ext cx="6500814" cy="1166813"/>
        </a:xfrm>
        <a:prstGeom prst="leftArrowCallout">
          <a:avLst>
            <a:gd name="adj1" fmla="val 18478"/>
            <a:gd name="adj2" fmla="val 19565"/>
            <a:gd name="adj3" fmla="val 13470"/>
            <a:gd name="adj4" fmla="val 95479"/>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様式２の「資格内容」のいずれかに○、「勤務実績」の雇用開始月以降に「○」を入れて</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いただく、又は様式３の「雇用期間」、「１箇月あたりの勤務時間」を仮に入力いただく</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ことで、新たに職員を雇用した場合にどうなるか、シミュレーションいただけます。</a:t>
          </a:r>
          <a:endParaRPr lang="ja-JP" altLang="ja-JP">
            <a:solidFill>
              <a:srgbClr val="FF0000"/>
            </a:solidFill>
            <a:effectLst/>
            <a:latin typeface="BIZ UDゴシック" panose="020B0400000000000000" pitchFamily="49" charset="-128"/>
            <a:ea typeface="BIZ UDゴシック" panose="020B0400000000000000" pitchFamily="49" charset="-128"/>
          </a:endParaRPr>
        </a:p>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新たに雇用することを検討</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されている</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職員が</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専従の</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常勤</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職員</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の場合は様式２</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を</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en-US" sz="1100" baseline="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非常勤</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職員や非専従の常勤職員</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の場合は様式３を使用</a:t>
          </a:r>
          <a:endParaRPr lang="ja-JP" altLang="ja-JP">
            <a:effectLst/>
            <a:latin typeface="BIZ UDゴシック" panose="020B0400000000000000" pitchFamily="49" charset="-128"/>
            <a:ea typeface="BIZ UDゴシック" panose="020B0400000000000000" pitchFamily="49" charset="-128"/>
          </a:endParaRPr>
        </a:p>
      </xdr:txBody>
    </xdr:sp>
    <xdr:clientData/>
  </xdr:twoCellAnchor>
  <xdr:twoCellAnchor>
    <xdr:from>
      <xdr:col>23</xdr:col>
      <xdr:colOff>21430</xdr:colOff>
      <xdr:row>27</xdr:row>
      <xdr:rowOff>107156</xdr:rowOff>
    </xdr:from>
    <xdr:to>
      <xdr:col>34</xdr:col>
      <xdr:colOff>80962</xdr:colOff>
      <xdr:row>29</xdr:row>
      <xdr:rowOff>166687</xdr:rowOff>
    </xdr:to>
    <xdr:sp macro="" textlink="">
      <xdr:nvSpPr>
        <xdr:cNvPr id="8" name="吹き出し: 左矢印 7">
          <a:extLst>
            <a:ext uri="{FF2B5EF4-FFF2-40B4-BE49-F238E27FC236}">
              <a16:creationId xmlns:a16="http://schemas.microsoft.com/office/drawing/2014/main" id="{0A978950-0C54-4500-810E-D5AB01843CC6}"/>
            </a:ext>
          </a:extLst>
        </xdr:cNvPr>
        <xdr:cNvSpPr/>
      </xdr:nvSpPr>
      <xdr:spPr bwMode="auto">
        <a:xfrm>
          <a:off x="14511336" y="11572875"/>
          <a:ext cx="6524626" cy="1309687"/>
        </a:xfrm>
        <a:prstGeom prst="leftArrowCallout">
          <a:avLst>
            <a:gd name="adj1" fmla="val 18590"/>
            <a:gd name="adj2" fmla="val 17219"/>
            <a:gd name="adj3" fmla="val 12922"/>
            <a:gd name="adj4" fmla="val 95479"/>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補足</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p>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補助算定職員数は年間平均で算出しますので、例えば年間</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人分の実配置を増やすには、</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４月雇用の場合は</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人分で足りますが、</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月雇用の場合は</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人分が必要です。</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ja-JP" altLang="en-US" sz="1100" baseline="0">
              <a:solidFill>
                <a:srgbClr val="FF0000"/>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複数人の組合せの場合、常勤換算人数は各々端数処理するため、若干誤差が生じます。</a:t>
          </a: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（例）４月雇用の場合　</a:t>
          </a:r>
          <a:r>
            <a:rPr kumimoji="1" lang="en-US" altLang="ja-JP" sz="1100" u="sng">
              <a:solidFill>
                <a:schemeClr val="dk1"/>
              </a:solidFill>
              <a:effectLst/>
              <a:latin typeface="BIZ UDゴシック" panose="020B0400000000000000" pitchFamily="49" charset="-128"/>
              <a:ea typeface="BIZ UDゴシック" panose="020B0400000000000000" pitchFamily="49" charset="-128"/>
              <a:cs typeface="+mn-cs"/>
            </a:rPr>
            <a:t>0.5</a:t>
          </a:r>
          <a:r>
            <a:rPr kumimoji="1" lang="ja-JP" altLang="en-US" sz="1100" u="sng">
              <a:solidFill>
                <a:schemeClr val="dk1"/>
              </a:solidFill>
              <a:effectLst/>
              <a:latin typeface="BIZ UDゴシック" panose="020B0400000000000000" pitchFamily="49" charset="-128"/>
              <a:ea typeface="BIZ UDゴシック" panose="020B0400000000000000" pitchFamily="49" charset="-128"/>
              <a:cs typeface="+mn-cs"/>
            </a:rPr>
            <a:t>人</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雇用月数</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箇月（４月～３月）／年間</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箇月＝平均</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人</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月雇用の場合　</a:t>
          </a:r>
          <a:r>
            <a:rPr kumimoji="1" lang="en-US" altLang="ja-JP" sz="1100" u="sng">
              <a:solidFill>
                <a:schemeClr val="dk1"/>
              </a:solidFill>
              <a:effectLst/>
              <a:latin typeface="BIZ UDゴシック" panose="020B0400000000000000" pitchFamily="49" charset="-128"/>
              <a:ea typeface="BIZ UDゴシック" panose="020B0400000000000000" pitchFamily="49" charset="-128"/>
              <a:cs typeface="+mn-cs"/>
            </a:rPr>
            <a:t>1.0</a:t>
          </a:r>
          <a:r>
            <a:rPr kumimoji="1" lang="ja-JP" altLang="en-US" sz="1100" u="sng">
              <a:solidFill>
                <a:schemeClr val="dk1"/>
              </a:solidFill>
              <a:effectLst/>
              <a:latin typeface="BIZ UDゴシック" panose="020B0400000000000000" pitchFamily="49" charset="-128"/>
              <a:ea typeface="BIZ UDゴシック" panose="020B0400000000000000" pitchFamily="49" charset="-128"/>
              <a:cs typeface="+mn-cs"/>
            </a:rPr>
            <a:t>人</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雇用月数６箇月（</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月～３月）／年間</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箇月＝平均</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人</a:t>
          </a:r>
          <a:endParaRPr lang="ja-JP" altLang="ja-JP">
            <a:effectLst/>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304800</xdr:colOff>
      <xdr:row>11</xdr:row>
      <xdr:rowOff>215900</xdr:rowOff>
    </xdr:from>
    <xdr:to>
      <xdr:col>50</xdr:col>
      <xdr:colOff>571500</xdr:colOff>
      <xdr:row>15</xdr:row>
      <xdr:rowOff>317501</xdr:rowOff>
    </xdr:to>
    <xdr:sp macro="" textlink="">
      <xdr:nvSpPr>
        <xdr:cNvPr id="2" name="線吹き出し 2 (枠付き) 1">
          <a:extLst>
            <a:ext uri="{FF2B5EF4-FFF2-40B4-BE49-F238E27FC236}">
              <a16:creationId xmlns:a16="http://schemas.microsoft.com/office/drawing/2014/main" id="{99E2DA52-B3D6-4FF0-89DF-5969A326430B}"/>
            </a:ext>
          </a:extLst>
        </xdr:cNvPr>
        <xdr:cNvSpPr/>
      </xdr:nvSpPr>
      <xdr:spPr bwMode="auto">
        <a:xfrm>
          <a:off x="20535900" y="3365500"/>
          <a:ext cx="3619500" cy="1422401"/>
        </a:xfrm>
        <a:prstGeom prst="borderCallout2">
          <a:avLst>
            <a:gd name="adj1" fmla="val 18750"/>
            <a:gd name="adj2" fmla="val -8333"/>
            <a:gd name="adj3" fmla="val 18750"/>
            <a:gd name="adj4" fmla="val -16667"/>
            <a:gd name="adj5" fmla="val -37037"/>
            <a:gd name="adj6" fmla="val -85108"/>
          </a:avLst>
        </a:prstGeom>
        <a:solidFill>
          <a:schemeClr val="bg1"/>
        </a:solidFill>
        <a:ln w="9525" cap="flat" cmpd="sng" algn="ctr">
          <a:solidFill>
            <a:srgbClr val="400000"/>
          </a:solidFill>
          <a:prstDash val="solid"/>
          <a:round/>
          <a:headEnd type="none" w="med" len="med"/>
          <a:tailEnd type="none" w="med" len="med"/>
        </a:ln>
        <a:effectLst>
          <a:outerShdw blurRad="50800" dist="38100" dir="5400000" algn="ctr" rotWithShape="0">
            <a:srgbClr val="000000">
              <a:alpha val="86000"/>
            </a:srgbClr>
          </a:outerShdw>
        </a:effectLst>
      </xdr:spPr>
      <xdr:txBody>
        <a:bodyPr vertOverflow="clip" wrap="square" lIns="18288" tIns="0" rIns="0" bIns="0" rtlCol="0" anchor="t" upright="1"/>
        <a:lstStyle/>
        <a:p>
          <a:pPr algn="l">
            <a:lnSpc>
              <a:spcPts val="1400"/>
            </a:lnSpc>
          </a:pPr>
          <a:r>
            <a:rPr kumimoji="1" lang="ja-JP" altLang="en-US" sz="1200">
              <a:latin typeface="+mj-ea"/>
              <a:ea typeface="+mj-ea"/>
            </a:rPr>
            <a:t>雇用契約等における</a:t>
          </a:r>
          <a:r>
            <a:rPr kumimoji="1" lang="en-US" altLang="ja-JP" sz="1200">
              <a:latin typeface="+mj-ea"/>
              <a:ea typeface="+mj-ea"/>
            </a:rPr>
            <a:t>1</a:t>
          </a:r>
          <a:r>
            <a:rPr kumimoji="1" lang="ja-JP" altLang="en-US" sz="1200">
              <a:latin typeface="+mj-ea"/>
              <a:ea typeface="+mj-ea"/>
            </a:rPr>
            <a:t>箇月あたりの労働時間数，又は変形労働時間制の場合は</a:t>
          </a:r>
          <a:r>
            <a:rPr kumimoji="1" lang="en-US" altLang="ja-JP" sz="1200">
              <a:latin typeface="+mj-ea"/>
              <a:ea typeface="+mj-ea"/>
            </a:rPr>
            <a:t>1</a:t>
          </a:r>
          <a:r>
            <a:rPr kumimoji="1" lang="ja-JP" altLang="en-US" sz="1200">
              <a:latin typeface="+mj-ea"/>
              <a:ea typeface="+mj-ea"/>
            </a:rPr>
            <a:t>箇月あたりの平均労働時間数を入力してください。</a:t>
          </a:r>
        </a:p>
        <a:p>
          <a:pPr algn="l">
            <a:lnSpc>
              <a:spcPts val="1400"/>
            </a:lnSpc>
          </a:pPr>
          <a:r>
            <a:rPr kumimoji="1" lang="ja-JP" altLang="en-US" sz="1200">
              <a:latin typeface="+mj-ea"/>
              <a:ea typeface="+mj-ea"/>
            </a:rPr>
            <a:t>契約の変更がない限り，全月（</a:t>
          </a:r>
          <a:r>
            <a:rPr kumimoji="1" lang="en-US" altLang="ja-JP" sz="1200">
              <a:latin typeface="+mj-ea"/>
              <a:ea typeface="+mj-ea"/>
            </a:rPr>
            <a:t>4</a:t>
          </a:r>
          <a:r>
            <a:rPr kumimoji="1" lang="ja-JP" altLang="en-US" sz="1200">
              <a:latin typeface="+mj-ea"/>
              <a:ea typeface="+mj-ea"/>
            </a:rPr>
            <a:t>月～</a:t>
          </a:r>
          <a:r>
            <a:rPr kumimoji="1" lang="en-US" altLang="ja-JP" sz="1200">
              <a:latin typeface="+mj-ea"/>
              <a:ea typeface="+mj-ea"/>
            </a:rPr>
            <a:t>3</a:t>
          </a:r>
          <a:r>
            <a:rPr kumimoji="1" lang="ja-JP" altLang="en-US" sz="1200">
              <a:latin typeface="+mj-ea"/>
              <a:ea typeface="+mj-ea"/>
            </a:rPr>
            <a:t>月）同じ時間数になります。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I30"/>
  <sheetViews>
    <sheetView view="pageBreakPreview" zoomScale="84" zoomScaleNormal="100" zoomScaleSheetLayoutView="84" workbookViewId="0">
      <selection activeCell="W12" sqref="W12:Y12"/>
    </sheetView>
  </sheetViews>
  <sheetFormatPr defaultRowHeight="13.5"/>
  <cols>
    <col min="1" max="1" width="5.125" customWidth="1"/>
    <col min="2" max="3" width="3.625" customWidth="1"/>
    <col min="4" max="4" width="11.625" customWidth="1"/>
    <col min="5" max="6" width="5.875" customWidth="1"/>
    <col min="7" max="7" width="11.875" customWidth="1"/>
    <col min="8" max="10" width="3.875" customWidth="1"/>
    <col min="11" max="28" width="3.625" customWidth="1"/>
    <col min="29" max="29" width="10.875" customWidth="1"/>
    <col min="30" max="31" width="5.375" customWidth="1"/>
    <col min="32" max="32" width="12.25" customWidth="1"/>
    <col min="33" max="33" width="5.125" customWidth="1"/>
    <col min="34" max="38" width="9" customWidth="1"/>
    <col min="39" max="39" width="3" customWidth="1"/>
    <col min="40" max="46" width="9" customWidth="1"/>
    <col min="47" max="47" width="5.25" customWidth="1"/>
    <col min="48" max="48" width="9" customWidth="1"/>
  </cols>
  <sheetData>
    <row r="1" spans="1:61" ht="14.25">
      <c r="B1" s="189"/>
      <c r="C1" s="190"/>
      <c r="D1" s="190"/>
      <c r="E1" s="190"/>
      <c r="F1" s="190"/>
      <c r="G1" s="190"/>
      <c r="H1" s="190"/>
      <c r="I1" s="190"/>
      <c r="J1" s="190"/>
      <c r="K1" s="189"/>
      <c r="L1" s="189"/>
      <c r="M1" s="189"/>
      <c r="N1" s="189"/>
      <c r="O1" s="189"/>
      <c r="P1" s="189"/>
      <c r="Q1" s="189"/>
      <c r="R1" s="189"/>
      <c r="S1" s="189"/>
      <c r="T1" s="189"/>
      <c r="U1" s="189"/>
      <c r="V1" s="189"/>
      <c r="W1" s="189"/>
      <c r="X1" s="189"/>
      <c r="Y1" s="189"/>
      <c r="Z1" s="189"/>
      <c r="AA1" s="189"/>
      <c r="AB1" s="189"/>
      <c r="AC1" s="189"/>
      <c r="AD1" s="190"/>
      <c r="AE1" s="190"/>
      <c r="AF1" s="190"/>
    </row>
    <row r="2" spans="1:61" ht="22.5" customHeight="1">
      <c r="B2" s="427" t="s">
        <v>221</v>
      </c>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row>
    <row r="3" spans="1:61" ht="14.25">
      <c r="B3" s="189"/>
      <c r="C3" s="190"/>
      <c r="D3" s="190"/>
      <c r="E3" s="190"/>
      <c r="F3" s="190"/>
      <c r="G3" s="190"/>
      <c r="H3" s="190"/>
      <c r="I3" s="190"/>
      <c r="J3" s="190"/>
      <c r="K3" s="189"/>
      <c r="L3" s="189"/>
      <c r="M3" s="189"/>
      <c r="N3" s="189"/>
      <c r="O3" s="189"/>
      <c r="P3" s="189"/>
      <c r="Q3" s="189"/>
      <c r="R3" s="189"/>
      <c r="S3" s="189"/>
      <c r="T3" s="189"/>
      <c r="U3" s="189"/>
      <c r="V3" s="189"/>
      <c r="W3" s="189"/>
      <c r="X3" s="189"/>
      <c r="Y3" s="191"/>
      <c r="Z3" s="191"/>
      <c r="AA3" s="191"/>
      <c r="AB3" s="191"/>
      <c r="AC3" s="191"/>
      <c r="AD3" s="190"/>
      <c r="AE3" s="190"/>
      <c r="AF3" s="190"/>
    </row>
    <row r="4" spans="1:61" ht="14.25">
      <c r="B4" s="189"/>
      <c r="C4" s="190"/>
      <c r="D4" s="190"/>
      <c r="E4" s="190"/>
      <c r="F4" s="190"/>
      <c r="G4" s="190"/>
      <c r="H4" s="190"/>
      <c r="I4" s="190"/>
      <c r="J4" s="190"/>
      <c r="K4" s="189"/>
      <c r="L4" s="189"/>
      <c r="M4" s="189"/>
      <c r="N4" s="189"/>
      <c r="O4" s="189"/>
      <c r="P4" s="189"/>
      <c r="Q4" s="189"/>
      <c r="R4" s="189"/>
      <c r="S4" s="189"/>
      <c r="T4" s="189"/>
      <c r="U4" s="189"/>
      <c r="V4" s="189"/>
      <c r="W4" s="189"/>
      <c r="X4" s="189"/>
      <c r="Y4" s="189"/>
      <c r="Z4" s="426" t="s">
        <v>143</v>
      </c>
      <c r="AA4" s="426"/>
      <c r="AB4" s="426"/>
      <c r="AC4" s="410">
        <f>様式１!C3</f>
        <v>0</v>
      </c>
      <c r="AD4" s="410"/>
      <c r="AE4" s="410"/>
      <c r="AF4" s="190"/>
    </row>
    <row r="5" spans="1:61" ht="14.25">
      <c r="B5" s="189"/>
      <c r="C5" s="190"/>
      <c r="D5" s="190"/>
      <c r="E5" s="190"/>
      <c r="F5" s="190"/>
      <c r="G5" s="190"/>
      <c r="H5" s="190"/>
      <c r="I5" s="190"/>
      <c r="J5" s="190"/>
      <c r="K5" s="189"/>
      <c r="L5" s="189"/>
      <c r="M5" s="189"/>
      <c r="N5" s="189"/>
      <c r="O5" s="189"/>
      <c r="P5" s="189"/>
      <c r="Q5" s="189"/>
      <c r="R5" s="189"/>
      <c r="S5" s="189"/>
      <c r="T5" s="189"/>
      <c r="U5" s="189"/>
      <c r="V5" s="189"/>
      <c r="W5" s="189"/>
      <c r="X5" s="189"/>
      <c r="Y5" s="189"/>
      <c r="Z5" s="426" t="s">
        <v>98</v>
      </c>
      <c r="AA5" s="426"/>
      <c r="AB5" s="426"/>
      <c r="AC5" s="415">
        <f>様式１!C4</f>
        <v>0</v>
      </c>
      <c r="AD5" s="415"/>
      <c r="AE5" s="415"/>
      <c r="AF5" s="190"/>
    </row>
    <row r="6" spans="1:61" ht="15" thickBot="1">
      <c r="B6" s="189"/>
      <c r="C6" s="190"/>
      <c r="D6" s="190"/>
      <c r="E6" s="190"/>
      <c r="F6" s="190"/>
      <c r="G6" s="190"/>
      <c r="H6" s="190"/>
      <c r="I6" s="190"/>
      <c r="J6" s="190"/>
      <c r="K6" s="189"/>
      <c r="L6" s="189"/>
      <c r="M6" s="189"/>
      <c r="N6" s="189"/>
      <c r="O6" s="189"/>
      <c r="P6" s="189"/>
      <c r="Q6" s="189"/>
      <c r="R6" s="189"/>
      <c r="S6" s="189"/>
      <c r="T6" s="189"/>
      <c r="U6" s="189"/>
      <c r="V6" s="189"/>
      <c r="W6" s="189"/>
      <c r="X6" s="189"/>
      <c r="Y6" s="189"/>
      <c r="Z6" s="189"/>
      <c r="AA6" s="189"/>
      <c r="AB6" s="189"/>
      <c r="AC6" s="189"/>
      <c r="AD6" s="190"/>
      <c r="AE6" s="190"/>
      <c r="AF6" s="190"/>
      <c r="AH6" s="391" t="s">
        <v>223</v>
      </c>
      <c r="AI6" s="391"/>
      <c r="AJ6" s="391"/>
      <c r="AK6" s="391"/>
      <c r="AL6" s="391"/>
      <c r="AM6" s="391"/>
      <c r="AN6" s="391"/>
      <c r="AO6" s="391"/>
      <c r="AP6" s="391"/>
      <c r="AQ6" s="391"/>
      <c r="AR6" s="391"/>
      <c r="AS6" s="391"/>
      <c r="AT6" s="391"/>
      <c r="AU6" s="275"/>
      <c r="AV6" s="275"/>
      <c r="AW6" s="275"/>
      <c r="AX6" s="275"/>
      <c r="AY6" s="275"/>
      <c r="AZ6" s="275"/>
      <c r="BA6" s="275"/>
      <c r="BB6" s="275"/>
      <c r="BC6" s="275"/>
      <c r="BD6" s="275"/>
      <c r="BE6" s="275"/>
      <c r="BF6" s="275"/>
      <c r="BG6" s="275"/>
      <c r="BH6" s="275"/>
      <c r="BI6" s="275"/>
    </row>
    <row r="7" spans="1:61" ht="18" customHeight="1" thickBot="1">
      <c r="B7" s="418"/>
      <c r="C7" s="418"/>
      <c r="D7" s="413" t="s">
        <v>182</v>
      </c>
      <c r="E7" s="425" t="s">
        <v>183</v>
      </c>
      <c r="F7" s="425"/>
      <c r="G7" s="304" t="s">
        <v>184</v>
      </c>
      <c r="H7" s="420" t="s">
        <v>216</v>
      </c>
      <c r="I7" s="420"/>
      <c r="J7" s="421"/>
      <c r="K7" s="419" t="s">
        <v>185</v>
      </c>
      <c r="L7" s="419"/>
      <c r="M7" s="419"/>
      <c r="N7" s="419" t="s">
        <v>187</v>
      </c>
      <c r="O7" s="419"/>
      <c r="P7" s="419"/>
      <c r="Q7" s="419" t="s">
        <v>188</v>
      </c>
      <c r="R7" s="419"/>
      <c r="S7" s="419"/>
      <c r="T7" s="419" t="s">
        <v>189</v>
      </c>
      <c r="U7" s="419"/>
      <c r="V7" s="419"/>
      <c r="W7" s="419" t="s">
        <v>190</v>
      </c>
      <c r="X7" s="419"/>
      <c r="Y7" s="419"/>
      <c r="Z7" s="419" t="s">
        <v>191</v>
      </c>
      <c r="AA7" s="419"/>
      <c r="AB7" s="419"/>
      <c r="AC7" s="396" t="s">
        <v>192</v>
      </c>
      <c r="AD7" s="398" t="s">
        <v>193</v>
      </c>
      <c r="AE7" s="398"/>
      <c r="AF7" s="303" t="s">
        <v>194</v>
      </c>
      <c r="AG7" s="411"/>
      <c r="AH7" s="388" t="s">
        <v>217</v>
      </c>
      <c r="AI7" s="389"/>
      <c r="AJ7" s="389"/>
      <c r="AK7" s="389"/>
      <c r="AL7" s="390"/>
      <c r="AM7" s="392"/>
      <c r="AN7" s="388" t="s">
        <v>224</v>
      </c>
      <c r="AO7" s="389"/>
      <c r="AP7" s="389"/>
      <c r="AQ7" s="389"/>
      <c r="AR7" s="389"/>
      <c r="AS7" s="389"/>
      <c r="AT7" s="395"/>
      <c r="AU7" s="275"/>
      <c r="AV7" s="275"/>
      <c r="AW7" s="388" t="s">
        <v>214</v>
      </c>
      <c r="AX7" s="389"/>
      <c r="AY7" s="389"/>
      <c r="AZ7" s="389"/>
      <c r="BA7" s="389"/>
      <c r="BB7" s="389"/>
      <c r="BC7" s="389"/>
      <c r="BD7" s="389"/>
      <c r="BE7" s="389"/>
      <c r="BF7" s="389"/>
      <c r="BG7" s="389"/>
      <c r="BH7" s="389"/>
      <c r="BI7" s="390"/>
    </row>
    <row r="8" spans="1:61" ht="32.25" customHeight="1">
      <c r="B8" s="418"/>
      <c r="C8" s="418"/>
      <c r="D8" s="414"/>
      <c r="E8" s="421" t="s">
        <v>220</v>
      </c>
      <c r="F8" s="422"/>
      <c r="G8" s="301" t="s">
        <v>219</v>
      </c>
      <c r="H8" s="420"/>
      <c r="I8" s="420"/>
      <c r="J8" s="421"/>
      <c r="K8" s="420" t="s">
        <v>137</v>
      </c>
      <c r="L8" s="420"/>
      <c r="M8" s="420"/>
      <c r="N8" s="428" t="s">
        <v>138</v>
      </c>
      <c r="O8" s="428"/>
      <c r="P8" s="428"/>
      <c r="Q8" s="428" t="s">
        <v>139</v>
      </c>
      <c r="R8" s="428"/>
      <c r="S8" s="428"/>
      <c r="T8" s="428" t="s">
        <v>140</v>
      </c>
      <c r="U8" s="428"/>
      <c r="V8" s="428"/>
      <c r="W8" s="428" t="s">
        <v>141</v>
      </c>
      <c r="X8" s="428"/>
      <c r="Y8" s="428"/>
      <c r="Z8" s="428" t="s">
        <v>142</v>
      </c>
      <c r="AA8" s="428"/>
      <c r="AB8" s="429"/>
      <c r="AC8" s="397"/>
      <c r="AD8" s="384" t="s">
        <v>220</v>
      </c>
      <c r="AE8" s="385"/>
      <c r="AF8" s="305" t="s">
        <v>219</v>
      </c>
      <c r="AG8" s="411"/>
      <c r="AH8" s="276" t="s">
        <v>186</v>
      </c>
      <c r="AI8" s="276" t="s">
        <v>195</v>
      </c>
      <c r="AJ8" s="276" t="s">
        <v>196</v>
      </c>
      <c r="AK8" s="276" t="s">
        <v>197</v>
      </c>
      <c r="AL8" s="276" t="s">
        <v>198</v>
      </c>
      <c r="AM8" s="393"/>
      <c r="AN8" s="276" t="s">
        <v>186</v>
      </c>
      <c r="AO8" s="276" t="s">
        <v>195</v>
      </c>
      <c r="AP8" s="276" t="s">
        <v>196</v>
      </c>
      <c r="AQ8" s="276" t="s">
        <v>197</v>
      </c>
      <c r="AR8" s="276" t="s">
        <v>198</v>
      </c>
      <c r="AS8" s="277" t="s">
        <v>200</v>
      </c>
      <c r="AT8" s="278" t="s">
        <v>199</v>
      </c>
      <c r="AU8" s="275"/>
      <c r="AV8" s="275"/>
      <c r="AW8" s="279" t="s">
        <v>201</v>
      </c>
      <c r="AX8" s="280" t="s">
        <v>202</v>
      </c>
      <c r="AY8" s="281" t="s">
        <v>204</v>
      </c>
      <c r="AZ8" s="281" t="s">
        <v>206</v>
      </c>
      <c r="BA8" s="281" t="s">
        <v>208</v>
      </c>
      <c r="BB8" s="281" t="s">
        <v>210</v>
      </c>
      <c r="BC8" s="282" t="s">
        <v>212</v>
      </c>
      <c r="BD8" s="283" t="s">
        <v>203</v>
      </c>
      <c r="BE8" s="281" t="s">
        <v>205</v>
      </c>
      <c r="BF8" s="281" t="s">
        <v>207</v>
      </c>
      <c r="BG8" s="281" t="s">
        <v>209</v>
      </c>
      <c r="BH8" s="281" t="s">
        <v>211</v>
      </c>
      <c r="BI8" s="284" t="s">
        <v>213</v>
      </c>
    </row>
    <row r="9" spans="1:61" ht="18.75" customHeight="1">
      <c r="A9">
        <f>$AC$4</f>
        <v>0</v>
      </c>
      <c r="B9" s="430" t="s">
        <v>150</v>
      </c>
      <c r="C9" s="430"/>
      <c r="D9" s="264">
        <f>様式１!AG9</f>
        <v>0</v>
      </c>
      <c r="E9" s="423">
        <f>D9-G9</f>
        <v>0</v>
      </c>
      <c r="F9" s="424"/>
      <c r="G9" s="270">
        <f>IF(MIN(N9,D9-K9)&lt;0,0,MIN(N9,D9-K9))</f>
        <v>0</v>
      </c>
      <c r="H9" s="416">
        <f>様式１!X9</f>
        <v>2</v>
      </c>
      <c r="I9" s="416"/>
      <c r="J9" s="417"/>
      <c r="K9" s="416">
        <f>様式１!R9</f>
        <v>1</v>
      </c>
      <c r="L9" s="416"/>
      <c r="M9" s="416"/>
      <c r="N9" s="416">
        <f>様式１!S9</f>
        <v>0</v>
      </c>
      <c r="O9" s="416"/>
      <c r="P9" s="416"/>
      <c r="Q9" s="416">
        <f>様式１!T9</f>
        <v>0</v>
      </c>
      <c r="R9" s="416"/>
      <c r="S9" s="416"/>
      <c r="T9" s="416">
        <f>様式１!U9</f>
        <v>0</v>
      </c>
      <c r="U9" s="416"/>
      <c r="V9" s="416"/>
      <c r="W9" s="416">
        <f>様式１!W9</f>
        <v>0</v>
      </c>
      <c r="X9" s="416"/>
      <c r="Y9" s="416"/>
      <c r="Z9" s="416">
        <f>様式１!V9</f>
        <v>1</v>
      </c>
      <c r="AA9" s="416"/>
      <c r="AB9" s="417"/>
      <c r="AC9" s="271">
        <f>AD9+AF9</f>
        <v>1</v>
      </c>
      <c r="AD9" s="386">
        <f>AT9</f>
        <v>1</v>
      </c>
      <c r="AE9" s="387"/>
      <c r="AF9" s="306">
        <f>MIN(G9,N9)</f>
        <v>0</v>
      </c>
      <c r="AH9" s="285">
        <f>E9-K9</f>
        <v>-1</v>
      </c>
      <c r="AI9" s="285">
        <f>E9-SUM(K9,Q9)</f>
        <v>-1</v>
      </c>
      <c r="AJ9" s="285">
        <f>E9-SUM(K9,Q9:V9)</f>
        <v>-1</v>
      </c>
      <c r="AK9" s="285">
        <f>E9-SUM(K9,Q9:Y9)</f>
        <v>-1</v>
      </c>
      <c r="AL9" s="285">
        <f>E9-SUM(K9,Q9:AB9)</f>
        <v>-2</v>
      </c>
      <c r="AM9" s="393"/>
      <c r="AN9" s="285">
        <f>IF(AH9&lt;=0,K9,99)</f>
        <v>1</v>
      </c>
      <c r="AO9" s="285">
        <f>IF(AI9&lt;=0,SUM(K9,Q9),99)</f>
        <v>1</v>
      </c>
      <c r="AP9" s="285">
        <f>IF(AJ9&lt;=0,SUM(K9,Q9:V9),99)</f>
        <v>1</v>
      </c>
      <c r="AQ9" s="285">
        <f>IF(AK9&lt;=0,SUM(K9,Q9:Y9),99)</f>
        <v>1</v>
      </c>
      <c r="AR9" s="285">
        <f>IF(AL9&lt;=0,SUM(K9,Q9:AB9),99)</f>
        <v>2</v>
      </c>
      <c r="AS9" s="300">
        <f>H9-N9</f>
        <v>2</v>
      </c>
      <c r="AT9" s="287">
        <f>MIN(AN9:AS9)</f>
        <v>1</v>
      </c>
      <c r="AU9" s="275"/>
      <c r="AV9" s="275"/>
      <c r="AW9" s="288">
        <f>様式１!$B9</f>
        <v>0</v>
      </c>
      <c r="AX9" s="289">
        <f>'様式１－１（標準時間対応）'!$J7</f>
        <v>0</v>
      </c>
      <c r="AY9" s="290">
        <f>'様式１－１（標準時間対応）'!$R7</f>
        <v>0</v>
      </c>
      <c r="AZ9" s="290">
        <f>'様式１－１（標準時間対応）'!$Z7</f>
        <v>0</v>
      </c>
      <c r="BA9" s="290">
        <f>'様式１－１（標準時間対応）'!$AH7</f>
        <v>0</v>
      </c>
      <c r="BB9" s="290">
        <f>'様式１－１（標準時間対応）'!$AP7</f>
        <v>0</v>
      </c>
      <c r="BC9" s="286">
        <f>'様式１－１（標準時間対応）'!$AX7</f>
        <v>0</v>
      </c>
      <c r="BD9" s="291">
        <f>様式１!C9-'様式１－１（標準時間対応）'!$J7</f>
        <v>0</v>
      </c>
      <c r="BE9" s="290">
        <f>様式１!D9-'様式１－１（標準時間対応）'!$R7</f>
        <v>0</v>
      </c>
      <c r="BF9" s="290">
        <f>様式１!F9-'様式１－１（標準時間対応）'!$Z7</f>
        <v>0</v>
      </c>
      <c r="BG9" s="290">
        <f>様式１!G9-'様式１－１（標準時間対応）'!$AH7</f>
        <v>0</v>
      </c>
      <c r="BH9" s="290">
        <f>様式１!H9-'様式１－１（標準時間対応）'!$AP7</f>
        <v>0</v>
      </c>
      <c r="BI9" s="292">
        <f>様式１!I9-'様式１－１（標準時間対応）'!$AX7</f>
        <v>0</v>
      </c>
    </row>
    <row r="10" spans="1:61" ht="18.75" customHeight="1">
      <c r="A10">
        <f t="shared" ref="A10:A21" si="0">$AC$4</f>
        <v>0</v>
      </c>
      <c r="B10" s="409" t="s">
        <v>151</v>
      </c>
      <c r="C10" s="409"/>
      <c r="D10" s="262">
        <f>様式１!AG10</f>
        <v>0</v>
      </c>
      <c r="E10" s="381">
        <f t="shared" ref="E10:E20" si="1">D10-G10</f>
        <v>0</v>
      </c>
      <c r="F10" s="382"/>
      <c r="G10" s="265">
        <f t="shared" ref="G10:G20" si="2">IF(MIN(N10,D10-K10)&lt;0,0,MIN(N10,D10-K10))</f>
        <v>0</v>
      </c>
      <c r="H10" s="383">
        <f>様式１!X10</f>
        <v>2</v>
      </c>
      <c r="I10" s="383"/>
      <c r="J10" s="381"/>
      <c r="K10" s="381">
        <f>様式１!R10</f>
        <v>1</v>
      </c>
      <c r="L10" s="412"/>
      <c r="M10" s="382"/>
      <c r="N10" s="383">
        <f>様式１!S10</f>
        <v>0</v>
      </c>
      <c r="O10" s="383"/>
      <c r="P10" s="383"/>
      <c r="Q10" s="383">
        <f>様式１!T10</f>
        <v>0</v>
      </c>
      <c r="R10" s="383"/>
      <c r="S10" s="383"/>
      <c r="T10" s="383">
        <f>様式１!U10</f>
        <v>0</v>
      </c>
      <c r="U10" s="383"/>
      <c r="V10" s="383"/>
      <c r="W10" s="383">
        <f>様式１!W10</f>
        <v>0</v>
      </c>
      <c r="X10" s="383"/>
      <c r="Y10" s="383"/>
      <c r="Z10" s="383">
        <f>様式１!V10</f>
        <v>1</v>
      </c>
      <c r="AA10" s="383"/>
      <c r="AB10" s="381"/>
      <c r="AC10" s="272">
        <f t="shared" ref="AC10:AC21" si="3">AD10+AF10</f>
        <v>1</v>
      </c>
      <c r="AD10" s="375">
        <f>AT10</f>
        <v>1</v>
      </c>
      <c r="AE10" s="376"/>
      <c r="AF10" s="307">
        <f t="shared" ref="AF10:AF21" si="4">MIN(G10,N10)</f>
        <v>0</v>
      </c>
      <c r="AH10" s="285">
        <f t="shared" ref="AH10:AH21" si="5">E10-K10</f>
        <v>-1</v>
      </c>
      <c r="AI10" s="285">
        <f t="shared" ref="AI10:AI21" si="6">E10-SUM(K10,Q10)</f>
        <v>-1</v>
      </c>
      <c r="AJ10" s="285">
        <f t="shared" ref="AJ10:AJ21" si="7">E10-SUM(K10,Q10:V10)</f>
        <v>-1</v>
      </c>
      <c r="AK10" s="285">
        <f t="shared" ref="AK10:AK21" si="8">E10-SUM(K10,Q10:Y10)</f>
        <v>-1</v>
      </c>
      <c r="AL10" s="285">
        <f t="shared" ref="AL10:AL21" si="9">E10-SUM(K10,Q10:AB10)</f>
        <v>-2</v>
      </c>
      <c r="AM10" s="393"/>
      <c r="AN10" s="285">
        <f t="shared" ref="AN10:AN21" si="10">IF(AH10&lt;=0,K10,99)</f>
        <v>1</v>
      </c>
      <c r="AO10" s="285">
        <f t="shared" ref="AO10:AO21" si="11">IF(AI10&lt;=0,SUM(K10,Q10),99)</f>
        <v>1</v>
      </c>
      <c r="AP10" s="285">
        <f t="shared" ref="AP10:AP21" si="12">IF(AJ10&lt;=0,SUM(K10,Q10:V10),99)</f>
        <v>1</v>
      </c>
      <c r="AQ10" s="285">
        <f t="shared" ref="AQ10:AQ21" si="13">IF(AK10&lt;=0,SUM(K10,Q10:Y10),99)</f>
        <v>1</v>
      </c>
      <c r="AR10" s="285">
        <f t="shared" ref="AR10:AR21" si="14">IF(AL10&lt;=0,SUM(K10,Q10:AB10),99)</f>
        <v>2</v>
      </c>
      <c r="AS10" s="300">
        <f t="shared" ref="AS10:AS21" si="15">H10-N10</f>
        <v>2</v>
      </c>
      <c r="AT10" s="287">
        <f t="shared" ref="AT10:AT21" si="16">MIN(AN10:AS10)</f>
        <v>1</v>
      </c>
      <c r="AU10" s="275"/>
      <c r="AV10" s="275"/>
      <c r="AW10" s="288">
        <f>様式１!$B10</f>
        <v>0</v>
      </c>
      <c r="AX10" s="289">
        <f>'様式１－１（標準時間対応）'!$J9</f>
        <v>0</v>
      </c>
      <c r="AY10" s="290">
        <f>'様式１－１（標準時間対応）'!$R9</f>
        <v>0</v>
      </c>
      <c r="AZ10" s="290">
        <f>'様式１－１（標準時間対応）'!$Z9</f>
        <v>0</v>
      </c>
      <c r="BA10" s="290">
        <f>'様式１－１（標準時間対応）'!$AH9</f>
        <v>0</v>
      </c>
      <c r="BB10" s="290">
        <f>'様式１－１（標準時間対応）'!$AP9</f>
        <v>0</v>
      </c>
      <c r="BC10" s="286">
        <f>'様式１－１（標準時間対応）'!$AX9</f>
        <v>0</v>
      </c>
      <c r="BD10" s="291">
        <f>様式１!C10-'様式１－１（標準時間対応）'!$J9</f>
        <v>0</v>
      </c>
      <c r="BE10" s="290">
        <f>様式１!D10-'様式１－１（標準時間対応）'!$R9</f>
        <v>0</v>
      </c>
      <c r="BF10" s="290">
        <f>様式１!F10-'様式１－１（標準時間対応）'!$Z9</f>
        <v>0</v>
      </c>
      <c r="BG10" s="290">
        <f>様式１!G10-'様式１－１（標準時間対応）'!$AH9</f>
        <v>0</v>
      </c>
      <c r="BH10" s="290">
        <f>様式１!H10-'様式１－１（標準時間対応）'!$AP9</f>
        <v>0</v>
      </c>
      <c r="BI10" s="292">
        <f>様式１!I10-'様式１－１（標準時間対応）'!$AX9</f>
        <v>0</v>
      </c>
    </row>
    <row r="11" spans="1:61" ht="18.75" customHeight="1">
      <c r="A11">
        <f t="shared" si="0"/>
        <v>0</v>
      </c>
      <c r="B11" s="409" t="s">
        <v>152</v>
      </c>
      <c r="C11" s="409"/>
      <c r="D11" s="262">
        <f>様式１!AG11</f>
        <v>0</v>
      </c>
      <c r="E11" s="381">
        <f t="shared" si="1"/>
        <v>0</v>
      </c>
      <c r="F11" s="382"/>
      <c r="G11" s="265">
        <f t="shared" si="2"/>
        <v>0</v>
      </c>
      <c r="H11" s="383">
        <f>様式１!X11</f>
        <v>2</v>
      </c>
      <c r="I11" s="383"/>
      <c r="J11" s="381"/>
      <c r="K11" s="383">
        <f>様式１!R11</f>
        <v>1</v>
      </c>
      <c r="L11" s="383"/>
      <c r="M11" s="383"/>
      <c r="N11" s="383">
        <f>様式１!S11</f>
        <v>0</v>
      </c>
      <c r="O11" s="383"/>
      <c r="P11" s="383"/>
      <c r="Q11" s="383">
        <f>様式１!T11</f>
        <v>0</v>
      </c>
      <c r="R11" s="383"/>
      <c r="S11" s="383"/>
      <c r="T11" s="383">
        <f>様式１!U11</f>
        <v>0</v>
      </c>
      <c r="U11" s="383"/>
      <c r="V11" s="383"/>
      <c r="W11" s="383">
        <f>様式１!W11</f>
        <v>0</v>
      </c>
      <c r="X11" s="383"/>
      <c r="Y11" s="383"/>
      <c r="Z11" s="383">
        <f>様式１!V11</f>
        <v>1</v>
      </c>
      <c r="AA11" s="383"/>
      <c r="AB11" s="381"/>
      <c r="AC11" s="272">
        <f t="shared" si="3"/>
        <v>1</v>
      </c>
      <c r="AD11" s="375">
        <f t="shared" ref="AD11:AD19" si="17">AT11</f>
        <v>1</v>
      </c>
      <c r="AE11" s="376"/>
      <c r="AF11" s="307">
        <f t="shared" si="4"/>
        <v>0</v>
      </c>
      <c r="AH11" s="285">
        <f t="shared" si="5"/>
        <v>-1</v>
      </c>
      <c r="AI11" s="285">
        <f t="shared" si="6"/>
        <v>-1</v>
      </c>
      <c r="AJ11" s="285">
        <f t="shared" si="7"/>
        <v>-1</v>
      </c>
      <c r="AK11" s="285">
        <f t="shared" si="8"/>
        <v>-1</v>
      </c>
      <c r="AL11" s="285">
        <f t="shared" si="9"/>
        <v>-2</v>
      </c>
      <c r="AM11" s="393"/>
      <c r="AN11" s="285">
        <f t="shared" si="10"/>
        <v>1</v>
      </c>
      <c r="AO11" s="285">
        <f t="shared" si="11"/>
        <v>1</v>
      </c>
      <c r="AP11" s="285">
        <f t="shared" si="12"/>
        <v>1</v>
      </c>
      <c r="AQ11" s="285">
        <f t="shared" si="13"/>
        <v>1</v>
      </c>
      <c r="AR11" s="285">
        <f t="shared" si="14"/>
        <v>2</v>
      </c>
      <c r="AS11" s="300">
        <f t="shared" si="15"/>
        <v>2</v>
      </c>
      <c r="AT11" s="287">
        <f t="shared" si="16"/>
        <v>1</v>
      </c>
      <c r="AU11" s="275"/>
      <c r="AV11" s="275"/>
      <c r="AW11" s="288">
        <f>様式１!$B11</f>
        <v>0</v>
      </c>
      <c r="AX11" s="289">
        <f>'様式１－１（標準時間対応）'!$J11</f>
        <v>0</v>
      </c>
      <c r="AY11" s="290">
        <f>'様式１－１（標準時間対応）'!$R11</f>
        <v>0</v>
      </c>
      <c r="AZ11" s="290">
        <f>'様式１－１（標準時間対応）'!$Z11</f>
        <v>0</v>
      </c>
      <c r="BA11" s="290">
        <f>'様式１－１（標準時間対応）'!$AH11</f>
        <v>0</v>
      </c>
      <c r="BB11" s="290">
        <f>'様式１－１（標準時間対応）'!$AP11</f>
        <v>0</v>
      </c>
      <c r="BC11" s="286">
        <f>'様式１－１（標準時間対応）'!$AX11</f>
        <v>0</v>
      </c>
      <c r="BD11" s="291">
        <f>様式１!C11-'様式１－１（標準時間対応）'!$J11</f>
        <v>0</v>
      </c>
      <c r="BE11" s="290">
        <f>様式１!D11-'様式１－１（標準時間対応）'!$R11</f>
        <v>0</v>
      </c>
      <c r="BF11" s="290">
        <f>様式１!F11-'様式１－１（標準時間対応）'!$Z11</f>
        <v>0</v>
      </c>
      <c r="BG11" s="290">
        <f>様式１!G11-'様式１－１（標準時間対応）'!$AH11</f>
        <v>0</v>
      </c>
      <c r="BH11" s="290">
        <f>様式１!H11-'様式１－１（標準時間対応）'!$AP11</f>
        <v>0</v>
      </c>
      <c r="BI11" s="292">
        <f>様式１!I11-'様式１－１（標準時間対応）'!$AX11</f>
        <v>0</v>
      </c>
    </row>
    <row r="12" spans="1:61" ht="18.75" customHeight="1">
      <c r="A12">
        <f t="shared" si="0"/>
        <v>0</v>
      </c>
      <c r="B12" s="409" t="s">
        <v>122</v>
      </c>
      <c r="C12" s="409"/>
      <c r="D12" s="262">
        <f>様式１!AG12</f>
        <v>0</v>
      </c>
      <c r="E12" s="381">
        <f t="shared" ref="E12:E19" si="18">D12-G12</f>
        <v>0</v>
      </c>
      <c r="F12" s="382"/>
      <c r="G12" s="265">
        <f t="shared" si="2"/>
        <v>0</v>
      </c>
      <c r="H12" s="383">
        <f>様式１!X12</f>
        <v>2</v>
      </c>
      <c r="I12" s="383"/>
      <c r="J12" s="381"/>
      <c r="K12" s="383">
        <f>様式１!R12</f>
        <v>1</v>
      </c>
      <c r="L12" s="383"/>
      <c r="M12" s="383"/>
      <c r="N12" s="383">
        <f>様式１!S12</f>
        <v>0</v>
      </c>
      <c r="O12" s="383"/>
      <c r="P12" s="383"/>
      <c r="Q12" s="383">
        <f>様式１!T12</f>
        <v>0</v>
      </c>
      <c r="R12" s="383"/>
      <c r="S12" s="383"/>
      <c r="T12" s="383">
        <f>様式１!U12</f>
        <v>0</v>
      </c>
      <c r="U12" s="383"/>
      <c r="V12" s="383"/>
      <c r="W12" s="383">
        <f>様式１!W12</f>
        <v>0</v>
      </c>
      <c r="X12" s="383"/>
      <c r="Y12" s="383"/>
      <c r="Z12" s="383">
        <f>様式１!V12</f>
        <v>1</v>
      </c>
      <c r="AA12" s="383"/>
      <c r="AB12" s="381"/>
      <c r="AC12" s="272">
        <f t="shared" si="3"/>
        <v>1</v>
      </c>
      <c r="AD12" s="375">
        <f t="shared" si="17"/>
        <v>1</v>
      </c>
      <c r="AE12" s="376"/>
      <c r="AF12" s="307">
        <f t="shared" si="4"/>
        <v>0</v>
      </c>
      <c r="AH12" s="285">
        <f t="shared" si="5"/>
        <v>-1</v>
      </c>
      <c r="AI12" s="285">
        <f t="shared" si="6"/>
        <v>-1</v>
      </c>
      <c r="AJ12" s="285">
        <f t="shared" si="7"/>
        <v>-1</v>
      </c>
      <c r="AK12" s="285">
        <f t="shared" si="8"/>
        <v>-1</v>
      </c>
      <c r="AL12" s="285">
        <f t="shared" si="9"/>
        <v>-2</v>
      </c>
      <c r="AM12" s="393"/>
      <c r="AN12" s="285">
        <f t="shared" si="10"/>
        <v>1</v>
      </c>
      <c r="AO12" s="285">
        <f t="shared" si="11"/>
        <v>1</v>
      </c>
      <c r="AP12" s="285">
        <f t="shared" si="12"/>
        <v>1</v>
      </c>
      <c r="AQ12" s="285">
        <f t="shared" si="13"/>
        <v>1</v>
      </c>
      <c r="AR12" s="285">
        <f t="shared" si="14"/>
        <v>2</v>
      </c>
      <c r="AS12" s="300">
        <f t="shared" si="15"/>
        <v>2</v>
      </c>
      <c r="AT12" s="287">
        <f t="shared" si="16"/>
        <v>1</v>
      </c>
      <c r="AU12" s="275"/>
      <c r="AV12" s="275"/>
      <c r="AW12" s="288">
        <f>様式１!$B12</f>
        <v>0</v>
      </c>
      <c r="AX12" s="289">
        <f>'様式１－１（標準時間対応）'!$J13</f>
        <v>0</v>
      </c>
      <c r="AY12" s="290">
        <f>'様式１－１（標準時間対応）'!$R13</f>
        <v>0</v>
      </c>
      <c r="AZ12" s="290">
        <f>'様式１－１（標準時間対応）'!$Z13</f>
        <v>0</v>
      </c>
      <c r="BA12" s="290">
        <f>'様式１－１（標準時間対応）'!$AH13</f>
        <v>0</v>
      </c>
      <c r="BB12" s="290">
        <f>'様式１－１（標準時間対応）'!$AP13</f>
        <v>0</v>
      </c>
      <c r="BC12" s="286">
        <f>'様式１－１（標準時間対応）'!$AX13</f>
        <v>0</v>
      </c>
      <c r="BD12" s="291">
        <f>様式１!C12-'様式１－１（標準時間対応）'!$J13</f>
        <v>0</v>
      </c>
      <c r="BE12" s="290">
        <f>様式１!D12-'様式１－１（標準時間対応）'!$R13</f>
        <v>0</v>
      </c>
      <c r="BF12" s="290">
        <f>様式１!F12-'様式１－１（標準時間対応）'!$Z13</f>
        <v>0</v>
      </c>
      <c r="BG12" s="290">
        <f>様式１!G12-'様式１－１（標準時間対応）'!$AH13</f>
        <v>0</v>
      </c>
      <c r="BH12" s="290">
        <f>様式１!H12-'様式１－１（標準時間対応）'!$AP13</f>
        <v>0</v>
      </c>
      <c r="BI12" s="292">
        <f>様式１!I12-'様式１－１（標準時間対応）'!$AX13</f>
        <v>0</v>
      </c>
    </row>
    <row r="13" spans="1:61" ht="18.75" customHeight="1">
      <c r="A13">
        <f t="shared" si="0"/>
        <v>0</v>
      </c>
      <c r="B13" s="409" t="s">
        <v>123</v>
      </c>
      <c r="C13" s="409"/>
      <c r="D13" s="262">
        <f>様式１!AG13</f>
        <v>0</v>
      </c>
      <c r="E13" s="381">
        <f t="shared" si="18"/>
        <v>0</v>
      </c>
      <c r="F13" s="382"/>
      <c r="G13" s="265">
        <f t="shared" si="2"/>
        <v>0</v>
      </c>
      <c r="H13" s="383">
        <f>様式１!X13</f>
        <v>2</v>
      </c>
      <c r="I13" s="383"/>
      <c r="J13" s="381"/>
      <c r="K13" s="383">
        <f>様式１!R13</f>
        <v>1</v>
      </c>
      <c r="L13" s="383"/>
      <c r="M13" s="383"/>
      <c r="N13" s="383">
        <f>様式１!S13</f>
        <v>0</v>
      </c>
      <c r="O13" s="383"/>
      <c r="P13" s="383"/>
      <c r="Q13" s="383">
        <f>様式１!T13</f>
        <v>0</v>
      </c>
      <c r="R13" s="383"/>
      <c r="S13" s="383"/>
      <c r="T13" s="383">
        <f>様式１!U13</f>
        <v>0</v>
      </c>
      <c r="U13" s="383"/>
      <c r="V13" s="383"/>
      <c r="W13" s="383">
        <f>様式１!W13</f>
        <v>0</v>
      </c>
      <c r="X13" s="383"/>
      <c r="Y13" s="383"/>
      <c r="Z13" s="383">
        <f>様式１!V13</f>
        <v>1</v>
      </c>
      <c r="AA13" s="383"/>
      <c r="AB13" s="381"/>
      <c r="AC13" s="272">
        <f t="shared" si="3"/>
        <v>1</v>
      </c>
      <c r="AD13" s="375">
        <f t="shared" si="17"/>
        <v>1</v>
      </c>
      <c r="AE13" s="376"/>
      <c r="AF13" s="307">
        <f t="shared" si="4"/>
        <v>0</v>
      </c>
      <c r="AH13" s="285">
        <f t="shared" si="5"/>
        <v>-1</v>
      </c>
      <c r="AI13" s="285">
        <f t="shared" si="6"/>
        <v>-1</v>
      </c>
      <c r="AJ13" s="285">
        <f t="shared" si="7"/>
        <v>-1</v>
      </c>
      <c r="AK13" s="285">
        <f t="shared" si="8"/>
        <v>-1</v>
      </c>
      <c r="AL13" s="285">
        <f t="shared" si="9"/>
        <v>-2</v>
      </c>
      <c r="AM13" s="393"/>
      <c r="AN13" s="285">
        <f t="shared" si="10"/>
        <v>1</v>
      </c>
      <c r="AO13" s="285">
        <f t="shared" si="11"/>
        <v>1</v>
      </c>
      <c r="AP13" s="285">
        <f t="shared" si="12"/>
        <v>1</v>
      </c>
      <c r="AQ13" s="285">
        <f t="shared" si="13"/>
        <v>1</v>
      </c>
      <c r="AR13" s="285">
        <f t="shared" si="14"/>
        <v>2</v>
      </c>
      <c r="AS13" s="300">
        <f t="shared" si="15"/>
        <v>2</v>
      </c>
      <c r="AT13" s="287">
        <f t="shared" si="16"/>
        <v>1</v>
      </c>
      <c r="AU13" s="275"/>
      <c r="AV13" s="275"/>
      <c r="AW13" s="288">
        <f>様式１!$B13</f>
        <v>0</v>
      </c>
      <c r="AX13" s="289">
        <f>'様式１－１（標準時間対応）'!$J15</f>
        <v>0</v>
      </c>
      <c r="AY13" s="290">
        <f>'様式１－１（標準時間対応）'!$R15</f>
        <v>0</v>
      </c>
      <c r="AZ13" s="290">
        <f>'様式１－１（標準時間対応）'!$Z15</f>
        <v>0</v>
      </c>
      <c r="BA13" s="290">
        <f>'様式１－１（標準時間対応）'!$AH15</f>
        <v>0</v>
      </c>
      <c r="BB13" s="290">
        <f>'様式１－１（標準時間対応）'!$AP15</f>
        <v>0</v>
      </c>
      <c r="BC13" s="286">
        <f>'様式１－１（標準時間対応）'!$AX15</f>
        <v>0</v>
      </c>
      <c r="BD13" s="291">
        <f>様式１!C13-'様式１－１（標準時間対応）'!$J15</f>
        <v>0</v>
      </c>
      <c r="BE13" s="290">
        <f>様式１!D13-'様式１－１（標準時間対応）'!$R15</f>
        <v>0</v>
      </c>
      <c r="BF13" s="290">
        <f>様式１!F13-'様式１－１（標準時間対応）'!$Z15</f>
        <v>0</v>
      </c>
      <c r="BG13" s="290">
        <f>様式１!G13-'様式１－１（標準時間対応）'!$AH15</f>
        <v>0</v>
      </c>
      <c r="BH13" s="290">
        <f>様式１!H13-'様式１－１（標準時間対応）'!$AP15</f>
        <v>0</v>
      </c>
      <c r="BI13" s="292">
        <f>様式１!I13-'様式１－１（標準時間対応）'!$AX15</f>
        <v>0</v>
      </c>
    </row>
    <row r="14" spans="1:61" ht="18.75" customHeight="1">
      <c r="A14">
        <f t="shared" si="0"/>
        <v>0</v>
      </c>
      <c r="B14" s="409" t="s">
        <v>124</v>
      </c>
      <c r="C14" s="409"/>
      <c r="D14" s="262">
        <f>様式１!AG14</f>
        <v>0</v>
      </c>
      <c r="E14" s="381">
        <f t="shared" si="18"/>
        <v>0</v>
      </c>
      <c r="F14" s="382"/>
      <c r="G14" s="265">
        <f t="shared" si="2"/>
        <v>0</v>
      </c>
      <c r="H14" s="383">
        <f>様式１!X14</f>
        <v>2</v>
      </c>
      <c r="I14" s="383"/>
      <c r="J14" s="381"/>
      <c r="K14" s="383">
        <f>様式１!R14</f>
        <v>1</v>
      </c>
      <c r="L14" s="383"/>
      <c r="M14" s="383"/>
      <c r="N14" s="383">
        <f>様式１!S14</f>
        <v>0</v>
      </c>
      <c r="O14" s="383"/>
      <c r="P14" s="383"/>
      <c r="Q14" s="383">
        <f>様式１!T14</f>
        <v>0</v>
      </c>
      <c r="R14" s="383"/>
      <c r="S14" s="383"/>
      <c r="T14" s="383">
        <f>様式１!U14</f>
        <v>0</v>
      </c>
      <c r="U14" s="383"/>
      <c r="V14" s="383"/>
      <c r="W14" s="383">
        <f>様式１!W14</f>
        <v>0</v>
      </c>
      <c r="X14" s="383"/>
      <c r="Y14" s="383"/>
      <c r="Z14" s="383">
        <f>様式１!V14</f>
        <v>1</v>
      </c>
      <c r="AA14" s="383"/>
      <c r="AB14" s="381"/>
      <c r="AC14" s="272">
        <f t="shared" si="3"/>
        <v>1</v>
      </c>
      <c r="AD14" s="375">
        <f t="shared" si="17"/>
        <v>1</v>
      </c>
      <c r="AE14" s="376"/>
      <c r="AF14" s="307">
        <f t="shared" si="4"/>
        <v>0</v>
      </c>
      <c r="AH14" s="285">
        <f t="shared" si="5"/>
        <v>-1</v>
      </c>
      <c r="AI14" s="285">
        <f t="shared" si="6"/>
        <v>-1</v>
      </c>
      <c r="AJ14" s="285">
        <f t="shared" si="7"/>
        <v>-1</v>
      </c>
      <c r="AK14" s="285">
        <f t="shared" si="8"/>
        <v>-1</v>
      </c>
      <c r="AL14" s="285">
        <f t="shared" si="9"/>
        <v>-2</v>
      </c>
      <c r="AM14" s="393"/>
      <c r="AN14" s="285">
        <f t="shared" si="10"/>
        <v>1</v>
      </c>
      <c r="AO14" s="285">
        <f t="shared" si="11"/>
        <v>1</v>
      </c>
      <c r="AP14" s="285">
        <f t="shared" si="12"/>
        <v>1</v>
      </c>
      <c r="AQ14" s="285">
        <f t="shared" si="13"/>
        <v>1</v>
      </c>
      <c r="AR14" s="285">
        <f t="shared" si="14"/>
        <v>2</v>
      </c>
      <c r="AS14" s="300">
        <f t="shared" si="15"/>
        <v>2</v>
      </c>
      <c r="AT14" s="287">
        <f t="shared" si="16"/>
        <v>1</v>
      </c>
      <c r="AU14" s="275"/>
      <c r="AV14" s="275"/>
      <c r="AW14" s="288">
        <f>様式１!$B14</f>
        <v>0</v>
      </c>
      <c r="AX14" s="289">
        <f>'様式１－１（標準時間対応）'!$J17</f>
        <v>0</v>
      </c>
      <c r="AY14" s="290">
        <f>'様式１－１（標準時間対応）'!$R17</f>
        <v>0</v>
      </c>
      <c r="AZ14" s="290">
        <f>'様式１－１（標準時間対応）'!$Z17</f>
        <v>0</v>
      </c>
      <c r="BA14" s="290">
        <f>'様式１－１（標準時間対応）'!$AH17</f>
        <v>0</v>
      </c>
      <c r="BB14" s="290">
        <f>'様式１－１（標準時間対応）'!$AP17</f>
        <v>0</v>
      </c>
      <c r="BC14" s="286">
        <f>'様式１－１（標準時間対応）'!$AX17</f>
        <v>0</v>
      </c>
      <c r="BD14" s="291">
        <f>様式１!C14-'様式１－１（標準時間対応）'!$J17</f>
        <v>0</v>
      </c>
      <c r="BE14" s="290">
        <f>様式１!D14-'様式１－１（標準時間対応）'!$R17</f>
        <v>0</v>
      </c>
      <c r="BF14" s="290">
        <f>様式１!F14-'様式１－１（標準時間対応）'!$Z17</f>
        <v>0</v>
      </c>
      <c r="BG14" s="290">
        <f>様式１!G14-'様式１－１（標準時間対応）'!$AH17</f>
        <v>0</v>
      </c>
      <c r="BH14" s="290">
        <f>様式１!H14-'様式１－１（標準時間対応）'!$AP17</f>
        <v>0</v>
      </c>
      <c r="BI14" s="292">
        <f>様式１!I14-'様式１－１（標準時間対応）'!$AX17</f>
        <v>0</v>
      </c>
    </row>
    <row r="15" spans="1:61" ht="18.75" customHeight="1">
      <c r="A15">
        <f t="shared" si="0"/>
        <v>0</v>
      </c>
      <c r="B15" s="409" t="s">
        <v>125</v>
      </c>
      <c r="C15" s="409"/>
      <c r="D15" s="262">
        <f>様式１!AG15</f>
        <v>0</v>
      </c>
      <c r="E15" s="381">
        <f t="shared" si="18"/>
        <v>0</v>
      </c>
      <c r="F15" s="382"/>
      <c r="G15" s="265">
        <f t="shared" si="2"/>
        <v>0</v>
      </c>
      <c r="H15" s="383">
        <f>様式１!X15</f>
        <v>2</v>
      </c>
      <c r="I15" s="383"/>
      <c r="J15" s="381"/>
      <c r="K15" s="381">
        <f>様式１!R15</f>
        <v>1</v>
      </c>
      <c r="L15" s="412"/>
      <c r="M15" s="382"/>
      <c r="N15" s="383">
        <f>様式１!S15</f>
        <v>0</v>
      </c>
      <c r="O15" s="383"/>
      <c r="P15" s="383"/>
      <c r="Q15" s="383">
        <f>様式１!T15</f>
        <v>0</v>
      </c>
      <c r="R15" s="383"/>
      <c r="S15" s="383"/>
      <c r="T15" s="383">
        <f>様式１!U15</f>
        <v>0</v>
      </c>
      <c r="U15" s="383"/>
      <c r="V15" s="383"/>
      <c r="W15" s="383">
        <f>様式１!W15</f>
        <v>0</v>
      </c>
      <c r="X15" s="383"/>
      <c r="Y15" s="383"/>
      <c r="Z15" s="383">
        <f>様式１!V15</f>
        <v>1</v>
      </c>
      <c r="AA15" s="383"/>
      <c r="AB15" s="381"/>
      <c r="AC15" s="272">
        <f t="shared" si="3"/>
        <v>1</v>
      </c>
      <c r="AD15" s="375">
        <f t="shared" si="17"/>
        <v>1</v>
      </c>
      <c r="AE15" s="376"/>
      <c r="AF15" s="307">
        <f t="shared" si="4"/>
        <v>0</v>
      </c>
      <c r="AH15" s="285">
        <f t="shared" si="5"/>
        <v>-1</v>
      </c>
      <c r="AI15" s="285">
        <f t="shared" si="6"/>
        <v>-1</v>
      </c>
      <c r="AJ15" s="285">
        <f t="shared" si="7"/>
        <v>-1</v>
      </c>
      <c r="AK15" s="285">
        <f t="shared" si="8"/>
        <v>-1</v>
      </c>
      <c r="AL15" s="285">
        <f t="shared" si="9"/>
        <v>-2</v>
      </c>
      <c r="AM15" s="393"/>
      <c r="AN15" s="285">
        <f t="shared" si="10"/>
        <v>1</v>
      </c>
      <c r="AO15" s="285">
        <f t="shared" si="11"/>
        <v>1</v>
      </c>
      <c r="AP15" s="285">
        <f t="shared" si="12"/>
        <v>1</v>
      </c>
      <c r="AQ15" s="285">
        <f t="shared" si="13"/>
        <v>1</v>
      </c>
      <c r="AR15" s="285">
        <f t="shared" si="14"/>
        <v>2</v>
      </c>
      <c r="AS15" s="300">
        <f t="shared" si="15"/>
        <v>2</v>
      </c>
      <c r="AT15" s="287">
        <f t="shared" si="16"/>
        <v>1</v>
      </c>
      <c r="AU15" s="275"/>
      <c r="AV15" s="275"/>
      <c r="AW15" s="288">
        <f>様式１!$B15</f>
        <v>0</v>
      </c>
      <c r="AX15" s="289">
        <f>'様式１－１（標準時間対応）'!$J19</f>
        <v>0</v>
      </c>
      <c r="AY15" s="290">
        <f>'様式１－１（標準時間対応）'!$R19</f>
        <v>0</v>
      </c>
      <c r="AZ15" s="290">
        <f>'様式１－１（標準時間対応）'!$Z19</f>
        <v>0</v>
      </c>
      <c r="BA15" s="290">
        <f>'様式１－１（標準時間対応）'!$AH19</f>
        <v>0</v>
      </c>
      <c r="BB15" s="290">
        <f>'様式１－１（標準時間対応）'!$AP19</f>
        <v>0</v>
      </c>
      <c r="BC15" s="286">
        <f>'様式１－１（標準時間対応）'!$AX19</f>
        <v>0</v>
      </c>
      <c r="BD15" s="291">
        <f>様式１!C15-'様式１－１（標準時間対応）'!$J19</f>
        <v>0</v>
      </c>
      <c r="BE15" s="290">
        <f>様式１!D15-'様式１－１（標準時間対応）'!$R19</f>
        <v>0</v>
      </c>
      <c r="BF15" s="290">
        <f>様式１!F15-'様式１－１（標準時間対応）'!$Z19</f>
        <v>0</v>
      </c>
      <c r="BG15" s="290">
        <f>様式１!G15-'様式１－１（標準時間対応）'!$AH19</f>
        <v>0</v>
      </c>
      <c r="BH15" s="290">
        <f>様式１!H15-'様式１－１（標準時間対応）'!$AP19</f>
        <v>0</v>
      </c>
      <c r="BI15" s="292">
        <f>様式１!I15-'様式１－１（標準時間対応）'!$AX19</f>
        <v>0</v>
      </c>
    </row>
    <row r="16" spans="1:61" ht="18.75" customHeight="1">
      <c r="A16">
        <f t="shared" si="0"/>
        <v>0</v>
      </c>
      <c r="B16" s="409" t="s">
        <v>126</v>
      </c>
      <c r="C16" s="409"/>
      <c r="D16" s="262">
        <f>様式１!AG16</f>
        <v>0</v>
      </c>
      <c r="E16" s="381">
        <f t="shared" si="18"/>
        <v>0</v>
      </c>
      <c r="F16" s="382"/>
      <c r="G16" s="265">
        <f t="shared" si="2"/>
        <v>0</v>
      </c>
      <c r="H16" s="383">
        <f>様式１!X16</f>
        <v>2</v>
      </c>
      <c r="I16" s="383"/>
      <c r="J16" s="381"/>
      <c r="K16" s="381">
        <f>様式１!R16</f>
        <v>1</v>
      </c>
      <c r="L16" s="412"/>
      <c r="M16" s="382"/>
      <c r="N16" s="383">
        <f>様式１!S16</f>
        <v>0</v>
      </c>
      <c r="O16" s="383"/>
      <c r="P16" s="383"/>
      <c r="Q16" s="383">
        <f>様式１!T16</f>
        <v>0</v>
      </c>
      <c r="R16" s="383"/>
      <c r="S16" s="383"/>
      <c r="T16" s="383">
        <f>様式１!U16</f>
        <v>0</v>
      </c>
      <c r="U16" s="383"/>
      <c r="V16" s="383"/>
      <c r="W16" s="383">
        <f>様式１!W16</f>
        <v>0</v>
      </c>
      <c r="X16" s="383"/>
      <c r="Y16" s="383"/>
      <c r="Z16" s="383">
        <f>様式１!V16</f>
        <v>1</v>
      </c>
      <c r="AA16" s="383"/>
      <c r="AB16" s="381"/>
      <c r="AC16" s="272">
        <f t="shared" si="3"/>
        <v>1</v>
      </c>
      <c r="AD16" s="375">
        <f t="shared" si="17"/>
        <v>1</v>
      </c>
      <c r="AE16" s="376"/>
      <c r="AF16" s="307">
        <f t="shared" si="4"/>
        <v>0</v>
      </c>
      <c r="AH16" s="285">
        <f t="shared" si="5"/>
        <v>-1</v>
      </c>
      <c r="AI16" s="285">
        <f t="shared" si="6"/>
        <v>-1</v>
      </c>
      <c r="AJ16" s="285">
        <f t="shared" si="7"/>
        <v>-1</v>
      </c>
      <c r="AK16" s="285">
        <f t="shared" si="8"/>
        <v>-1</v>
      </c>
      <c r="AL16" s="285">
        <f t="shared" si="9"/>
        <v>-2</v>
      </c>
      <c r="AM16" s="393"/>
      <c r="AN16" s="285">
        <f t="shared" si="10"/>
        <v>1</v>
      </c>
      <c r="AO16" s="285">
        <f t="shared" si="11"/>
        <v>1</v>
      </c>
      <c r="AP16" s="285">
        <f t="shared" si="12"/>
        <v>1</v>
      </c>
      <c r="AQ16" s="285">
        <f t="shared" si="13"/>
        <v>1</v>
      </c>
      <c r="AR16" s="285">
        <f t="shared" si="14"/>
        <v>2</v>
      </c>
      <c r="AS16" s="300">
        <f t="shared" si="15"/>
        <v>2</v>
      </c>
      <c r="AT16" s="287">
        <f t="shared" si="16"/>
        <v>1</v>
      </c>
      <c r="AU16" s="275"/>
      <c r="AV16" s="275"/>
      <c r="AW16" s="288">
        <f>様式１!$B16</f>
        <v>0</v>
      </c>
      <c r="AX16" s="289">
        <f>'様式１－１（標準時間対応）'!$J21</f>
        <v>0</v>
      </c>
      <c r="AY16" s="290">
        <f>'様式１－１（標準時間対応）'!$R21</f>
        <v>0</v>
      </c>
      <c r="AZ16" s="290">
        <f>'様式１－１（標準時間対応）'!$Z21</f>
        <v>0</v>
      </c>
      <c r="BA16" s="290">
        <f>'様式１－１（標準時間対応）'!$AH21</f>
        <v>0</v>
      </c>
      <c r="BB16" s="290">
        <f>'様式１－１（標準時間対応）'!$AP21</f>
        <v>0</v>
      </c>
      <c r="BC16" s="286">
        <f>'様式１－１（標準時間対応）'!$AX21</f>
        <v>0</v>
      </c>
      <c r="BD16" s="291">
        <f>様式１!C16-'様式１－１（標準時間対応）'!$J21</f>
        <v>0</v>
      </c>
      <c r="BE16" s="290">
        <f>様式１!D16-'様式１－１（標準時間対応）'!$R21</f>
        <v>0</v>
      </c>
      <c r="BF16" s="290">
        <f>様式１!F16-'様式１－１（標準時間対応）'!$Z21</f>
        <v>0</v>
      </c>
      <c r="BG16" s="290">
        <f>様式１!G16-'様式１－１（標準時間対応）'!$AH21</f>
        <v>0</v>
      </c>
      <c r="BH16" s="290">
        <f>様式１!H16-'様式１－１（標準時間対応）'!$AP21</f>
        <v>0</v>
      </c>
      <c r="BI16" s="292">
        <f>様式１!I16-'様式１－１（標準時間対応）'!$AX21</f>
        <v>0</v>
      </c>
    </row>
    <row r="17" spans="1:61" ht="18.75" customHeight="1">
      <c r="A17">
        <f t="shared" si="0"/>
        <v>0</v>
      </c>
      <c r="B17" s="409" t="s">
        <v>127</v>
      </c>
      <c r="C17" s="409"/>
      <c r="D17" s="262">
        <f>様式１!AG17</f>
        <v>0</v>
      </c>
      <c r="E17" s="381">
        <f t="shared" si="18"/>
        <v>0</v>
      </c>
      <c r="F17" s="382"/>
      <c r="G17" s="265">
        <f t="shared" si="2"/>
        <v>0</v>
      </c>
      <c r="H17" s="383">
        <f>様式１!X17</f>
        <v>2</v>
      </c>
      <c r="I17" s="383"/>
      <c r="J17" s="381"/>
      <c r="K17" s="381">
        <f>様式１!R17</f>
        <v>1</v>
      </c>
      <c r="L17" s="412"/>
      <c r="M17" s="382"/>
      <c r="N17" s="383">
        <f>様式１!S17</f>
        <v>0</v>
      </c>
      <c r="O17" s="383"/>
      <c r="P17" s="383"/>
      <c r="Q17" s="383">
        <f>様式１!T17</f>
        <v>0</v>
      </c>
      <c r="R17" s="383"/>
      <c r="S17" s="383"/>
      <c r="T17" s="383">
        <f>様式１!U17</f>
        <v>0</v>
      </c>
      <c r="U17" s="383"/>
      <c r="V17" s="383"/>
      <c r="W17" s="383">
        <f>様式１!W17</f>
        <v>0</v>
      </c>
      <c r="X17" s="383"/>
      <c r="Y17" s="383"/>
      <c r="Z17" s="383">
        <f>様式１!V17</f>
        <v>1</v>
      </c>
      <c r="AA17" s="383"/>
      <c r="AB17" s="381"/>
      <c r="AC17" s="272">
        <f t="shared" si="3"/>
        <v>1</v>
      </c>
      <c r="AD17" s="375">
        <f t="shared" si="17"/>
        <v>1</v>
      </c>
      <c r="AE17" s="376"/>
      <c r="AF17" s="307">
        <f t="shared" si="4"/>
        <v>0</v>
      </c>
      <c r="AH17" s="285">
        <f t="shared" si="5"/>
        <v>-1</v>
      </c>
      <c r="AI17" s="285">
        <f t="shared" si="6"/>
        <v>-1</v>
      </c>
      <c r="AJ17" s="285">
        <f t="shared" si="7"/>
        <v>-1</v>
      </c>
      <c r="AK17" s="285">
        <f t="shared" si="8"/>
        <v>-1</v>
      </c>
      <c r="AL17" s="285">
        <f t="shared" si="9"/>
        <v>-2</v>
      </c>
      <c r="AM17" s="393"/>
      <c r="AN17" s="285">
        <f t="shared" si="10"/>
        <v>1</v>
      </c>
      <c r="AO17" s="285">
        <f t="shared" si="11"/>
        <v>1</v>
      </c>
      <c r="AP17" s="285">
        <f t="shared" si="12"/>
        <v>1</v>
      </c>
      <c r="AQ17" s="285">
        <f t="shared" si="13"/>
        <v>1</v>
      </c>
      <c r="AR17" s="285">
        <f t="shared" si="14"/>
        <v>2</v>
      </c>
      <c r="AS17" s="300">
        <f t="shared" si="15"/>
        <v>2</v>
      </c>
      <c r="AT17" s="287">
        <f t="shared" si="16"/>
        <v>1</v>
      </c>
      <c r="AU17" s="275"/>
      <c r="AV17" s="275"/>
      <c r="AW17" s="288">
        <f>様式１!$B17</f>
        <v>0</v>
      </c>
      <c r="AX17" s="289">
        <f>'様式１－１（標準時間対応）'!$J23</f>
        <v>0</v>
      </c>
      <c r="AY17" s="290">
        <f>'様式１－１（標準時間対応）'!$R23</f>
        <v>0</v>
      </c>
      <c r="AZ17" s="290">
        <f>'様式１－１（標準時間対応）'!$Z23</f>
        <v>0</v>
      </c>
      <c r="BA17" s="290">
        <f>'様式１－１（標準時間対応）'!$AH23</f>
        <v>0</v>
      </c>
      <c r="BB17" s="290">
        <f>'様式１－１（標準時間対応）'!$AP23</f>
        <v>0</v>
      </c>
      <c r="BC17" s="286">
        <f>'様式１－１（標準時間対応）'!$AX23</f>
        <v>0</v>
      </c>
      <c r="BD17" s="291">
        <f>様式１!C17-'様式１－１（標準時間対応）'!$J23</f>
        <v>0</v>
      </c>
      <c r="BE17" s="290">
        <f>様式１!D17-'様式１－１（標準時間対応）'!$R23</f>
        <v>0</v>
      </c>
      <c r="BF17" s="290">
        <f>様式１!F17-'様式１－１（標準時間対応）'!$Z23</f>
        <v>0</v>
      </c>
      <c r="BG17" s="290">
        <f>様式１!G17-'様式１－１（標準時間対応）'!$AH23</f>
        <v>0</v>
      </c>
      <c r="BH17" s="290">
        <f>様式１!H17-'様式１－１（標準時間対応）'!$AP23</f>
        <v>0</v>
      </c>
      <c r="BI17" s="292">
        <f>様式１!I17-'様式１－１（標準時間対応）'!$AX23</f>
        <v>0</v>
      </c>
    </row>
    <row r="18" spans="1:61" ht="18.75" customHeight="1">
      <c r="A18">
        <f t="shared" si="0"/>
        <v>0</v>
      </c>
      <c r="B18" s="409" t="s">
        <v>128</v>
      </c>
      <c r="C18" s="409"/>
      <c r="D18" s="262">
        <f>様式１!AG18</f>
        <v>0</v>
      </c>
      <c r="E18" s="381">
        <f t="shared" si="18"/>
        <v>0</v>
      </c>
      <c r="F18" s="382"/>
      <c r="G18" s="265">
        <f t="shared" si="2"/>
        <v>0</v>
      </c>
      <c r="H18" s="383">
        <f>様式１!X18</f>
        <v>2</v>
      </c>
      <c r="I18" s="383"/>
      <c r="J18" s="381"/>
      <c r="K18" s="383">
        <f>様式１!R18</f>
        <v>1</v>
      </c>
      <c r="L18" s="383"/>
      <c r="M18" s="383"/>
      <c r="N18" s="383">
        <f>様式１!S18</f>
        <v>0</v>
      </c>
      <c r="O18" s="383"/>
      <c r="P18" s="383"/>
      <c r="Q18" s="383">
        <f>様式１!T18</f>
        <v>0</v>
      </c>
      <c r="R18" s="383"/>
      <c r="S18" s="383"/>
      <c r="T18" s="383">
        <f>様式１!U18</f>
        <v>0</v>
      </c>
      <c r="U18" s="383"/>
      <c r="V18" s="383"/>
      <c r="W18" s="383">
        <f>様式１!W18</f>
        <v>0</v>
      </c>
      <c r="X18" s="383"/>
      <c r="Y18" s="383"/>
      <c r="Z18" s="383">
        <f>様式１!V18</f>
        <v>1</v>
      </c>
      <c r="AA18" s="383"/>
      <c r="AB18" s="381"/>
      <c r="AC18" s="272">
        <f t="shared" si="3"/>
        <v>1</v>
      </c>
      <c r="AD18" s="375">
        <f t="shared" si="17"/>
        <v>1</v>
      </c>
      <c r="AE18" s="376"/>
      <c r="AF18" s="307">
        <f t="shared" si="4"/>
        <v>0</v>
      </c>
      <c r="AH18" s="285">
        <f t="shared" si="5"/>
        <v>-1</v>
      </c>
      <c r="AI18" s="285">
        <f t="shared" si="6"/>
        <v>-1</v>
      </c>
      <c r="AJ18" s="285">
        <f t="shared" si="7"/>
        <v>-1</v>
      </c>
      <c r="AK18" s="285">
        <f t="shared" si="8"/>
        <v>-1</v>
      </c>
      <c r="AL18" s="285">
        <f t="shared" si="9"/>
        <v>-2</v>
      </c>
      <c r="AM18" s="393"/>
      <c r="AN18" s="285">
        <f t="shared" si="10"/>
        <v>1</v>
      </c>
      <c r="AO18" s="285">
        <f t="shared" si="11"/>
        <v>1</v>
      </c>
      <c r="AP18" s="285">
        <f t="shared" si="12"/>
        <v>1</v>
      </c>
      <c r="AQ18" s="285">
        <f t="shared" si="13"/>
        <v>1</v>
      </c>
      <c r="AR18" s="285">
        <f t="shared" si="14"/>
        <v>2</v>
      </c>
      <c r="AS18" s="300">
        <f t="shared" si="15"/>
        <v>2</v>
      </c>
      <c r="AT18" s="287">
        <f t="shared" si="16"/>
        <v>1</v>
      </c>
      <c r="AU18" s="275"/>
      <c r="AV18" s="275"/>
      <c r="AW18" s="288">
        <f>様式１!$B18</f>
        <v>0</v>
      </c>
      <c r="AX18" s="289">
        <f>'様式１－１（標準時間対応）'!$J25</f>
        <v>0</v>
      </c>
      <c r="AY18" s="290">
        <f>'様式１－１（標準時間対応）'!$R25</f>
        <v>0</v>
      </c>
      <c r="AZ18" s="290">
        <f>'様式１－１（標準時間対応）'!$Z25</f>
        <v>0</v>
      </c>
      <c r="BA18" s="290">
        <f>'様式１－１（標準時間対応）'!$AH25</f>
        <v>0</v>
      </c>
      <c r="BB18" s="290">
        <f>'様式１－１（標準時間対応）'!$AP25</f>
        <v>0</v>
      </c>
      <c r="BC18" s="286">
        <f>'様式１－１（標準時間対応）'!$AX25</f>
        <v>0</v>
      </c>
      <c r="BD18" s="291">
        <f>様式１!C18-'様式１－１（標準時間対応）'!$J25</f>
        <v>0</v>
      </c>
      <c r="BE18" s="290">
        <f>様式１!D18-'様式１－１（標準時間対応）'!$R25</f>
        <v>0</v>
      </c>
      <c r="BF18" s="290">
        <f>様式１!F18-'様式１－１（標準時間対応）'!$Z25</f>
        <v>0</v>
      </c>
      <c r="BG18" s="290">
        <f>様式１!G18-'様式１－１（標準時間対応）'!$AH25</f>
        <v>0</v>
      </c>
      <c r="BH18" s="290">
        <f>様式１!H18-'様式１－１（標準時間対応）'!$AP25</f>
        <v>0</v>
      </c>
      <c r="BI18" s="292">
        <f>様式１!I18-'様式１－１（標準時間対応）'!$AX25</f>
        <v>0</v>
      </c>
    </row>
    <row r="19" spans="1:61" ht="18.75" customHeight="1">
      <c r="A19">
        <f t="shared" si="0"/>
        <v>0</v>
      </c>
      <c r="B19" s="409" t="s">
        <v>17</v>
      </c>
      <c r="C19" s="409"/>
      <c r="D19" s="262">
        <f>様式１!AG19</f>
        <v>0</v>
      </c>
      <c r="E19" s="381">
        <f t="shared" si="18"/>
        <v>0</v>
      </c>
      <c r="F19" s="382"/>
      <c r="G19" s="265">
        <f t="shared" si="2"/>
        <v>0</v>
      </c>
      <c r="H19" s="383">
        <f>様式１!X19</f>
        <v>2</v>
      </c>
      <c r="I19" s="383"/>
      <c r="J19" s="381"/>
      <c r="K19" s="383">
        <f>様式１!R19</f>
        <v>1</v>
      </c>
      <c r="L19" s="383"/>
      <c r="M19" s="383"/>
      <c r="N19" s="383">
        <f>様式１!S19</f>
        <v>0</v>
      </c>
      <c r="O19" s="383"/>
      <c r="P19" s="383"/>
      <c r="Q19" s="383">
        <f>様式１!T19</f>
        <v>0</v>
      </c>
      <c r="R19" s="383"/>
      <c r="S19" s="383"/>
      <c r="T19" s="383">
        <f>様式１!U19</f>
        <v>0</v>
      </c>
      <c r="U19" s="383"/>
      <c r="V19" s="383"/>
      <c r="W19" s="383">
        <f>様式１!W19</f>
        <v>0</v>
      </c>
      <c r="X19" s="383"/>
      <c r="Y19" s="383"/>
      <c r="Z19" s="383">
        <f>様式１!V19</f>
        <v>1</v>
      </c>
      <c r="AA19" s="383"/>
      <c r="AB19" s="381"/>
      <c r="AC19" s="272">
        <f t="shared" si="3"/>
        <v>1</v>
      </c>
      <c r="AD19" s="375">
        <f t="shared" si="17"/>
        <v>1</v>
      </c>
      <c r="AE19" s="376"/>
      <c r="AF19" s="307">
        <f t="shared" si="4"/>
        <v>0</v>
      </c>
      <c r="AH19" s="285">
        <f t="shared" si="5"/>
        <v>-1</v>
      </c>
      <c r="AI19" s="285">
        <f t="shared" si="6"/>
        <v>-1</v>
      </c>
      <c r="AJ19" s="285">
        <f t="shared" si="7"/>
        <v>-1</v>
      </c>
      <c r="AK19" s="285">
        <f t="shared" si="8"/>
        <v>-1</v>
      </c>
      <c r="AL19" s="285">
        <f t="shared" si="9"/>
        <v>-2</v>
      </c>
      <c r="AM19" s="393"/>
      <c r="AN19" s="285">
        <f t="shared" si="10"/>
        <v>1</v>
      </c>
      <c r="AO19" s="285">
        <f t="shared" si="11"/>
        <v>1</v>
      </c>
      <c r="AP19" s="285">
        <f t="shared" si="12"/>
        <v>1</v>
      </c>
      <c r="AQ19" s="285">
        <f t="shared" si="13"/>
        <v>1</v>
      </c>
      <c r="AR19" s="285">
        <f t="shared" si="14"/>
        <v>2</v>
      </c>
      <c r="AS19" s="300">
        <f t="shared" si="15"/>
        <v>2</v>
      </c>
      <c r="AT19" s="287">
        <f t="shared" si="16"/>
        <v>1</v>
      </c>
      <c r="AU19" s="275"/>
      <c r="AV19" s="275"/>
      <c r="AW19" s="288">
        <f>様式１!$B19</f>
        <v>0</v>
      </c>
      <c r="AX19" s="289">
        <f>'様式１－１（標準時間対応）'!$J27</f>
        <v>0</v>
      </c>
      <c r="AY19" s="290">
        <f>'様式１－１（標準時間対応）'!$R27</f>
        <v>0</v>
      </c>
      <c r="AZ19" s="290">
        <f>'様式１－１（標準時間対応）'!$Z27</f>
        <v>0</v>
      </c>
      <c r="BA19" s="290">
        <f>'様式１－１（標準時間対応）'!$AH27</f>
        <v>0</v>
      </c>
      <c r="BB19" s="290">
        <f>'様式１－１（標準時間対応）'!$AP27</f>
        <v>0</v>
      </c>
      <c r="BC19" s="286">
        <f>'様式１－１（標準時間対応）'!$AX27</f>
        <v>0</v>
      </c>
      <c r="BD19" s="291">
        <f>様式１!C19-'様式１－１（標準時間対応）'!$J27</f>
        <v>0</v>
      </c>
      <c r="BE19" s="290">
        <f>様式１!D19-'様式１－１（標準時間対応）'!$R27</f>
        <v>0</v>
      </c>
      <c r="BF19" s="290">
        <f>様式１!F19-'様式１－１（標準時間対応）'!$Z27</f>
        <v>0</v>
      </c>
      <c r="BG19" s="290">
        <f>様式１!G19-'様式１－１（標準時間対応）'!$AH27</f>
        <v>0</v>
      </c>
      <c r="BH19" s="290">
        <f>様式１!H19-'様式１－１（標準時間対応）'!$AP27</f>
        <v>0</v>
      </c>
      <c r="BI19" s="292">
        <f>様式１!I19-'様式１－１（標準時間対応）'!$AX27</f>
        <v>0</v>
      </c>
    </row>
    <row r="20" spans="1:61" ht="18.75" customHeight="1" thickBot="1">
      <c r="A20">
        <f t="shared" si="0"/>
        <v>0</v>
      </c>
      <c r="B20" s="408" t="s">
        <v>129</v>
      </c>
      <c r="C20" s="408"/>
      <c r="D20" s="263">
        <f>様式１!AG20</f>
        <v>0</v>
      </c>
      <c r="E20" s="402">
        <f t="shared" si="1"/>
        <v>0</v>
      </c>
      <c r="F20" s="403"/>
      <c r="G20" s="266">
        <f t="shared" si="2"/>
        <v>0</v>
      </c>
      <c r="H20" s="405">
        <f>様式１!X20</f>
        <v>2</v>
      </c>
      <c r="I20" s="405"/>
      <c r="J20" s="402"/>
      <c r="K20" s="405">
        <f>様式１!R20</f>
        <v>1</v>
      </c>
      <c r="L20" s="405"/>
      <c r="M20" s="405"/>
      <c r="N20" s="405">
        <f>様式１!S20</f>
        <v>0</v>
      </c>
      <c r="O20" s="405"/>
      <c r="P20" s="405"/>
      <c r="Q20" s="405">
        <f>様式１!T20</f>
        <v>0</v>
      </c>
      <c r="R20" s="405"/>
      <c r="S20" s="405"/>
      <c r="T20" s="405">
        <f>様式１!U20</f>
        <v>0</v>
      </c>
      <c r="U20" s="405"/>
      <c r="V20" s="405"/>
      <c r="W20" s="405">
        <f>様式１!W20</f>
        <v>0</v>
      </c>
      <c r="X20" s="405"/>
      <c r="Y20" s="405"/>
      <c r="Z20" s="405">
        <f>様式１!V20</f>
        <v>1</v>
      </c>
      <c r="AA20" s="405"/>
      <c r="AB20" s="402"/>
      <c r="AC20" s="273">
        <f t="shared" si="3"/>
        <v>1</v>
      </c>
      <c r="AD20" s="377">
        <f>AT20</f>
        <v>1</v>
      </c>
      <c r="AE20" s="378"/>
      <c r="AF20" s="308">
        <f t="shared" si="4"/>
        <v>0</v>
      </c>
      <c r="AH20" s="285">
        <f t="shared" si="5"/>
        <v>-1</v>
      </c>
      <c r="AI20" s="285">
        <f t="shared" si="6"/>
        <v>-1</v>
      </c>
      <c r="AJ20" s="285">
        <f t="shared" si="7"/>
        <v>-1</v>
      </c>
      <c r="AK20" s="285">
        <f t="shared" si="8"/>
        <v>-1</v>
      </c>
      <c r="AL20" s="285">
        <f t="shared" si="9"/>
        <v>-2</v>
      </c>
      <c r="AM20" s="393"/>
      <c r="AN20" s="285">
        <f t="shared" si="10"/>
        <v>1</v>
      </c>
      <c r="AO20" s="285">
        <f t="shared" si="11"/>
        <v>1</v>
      </c>
      <c r="AP20" s="285">
        <f t="shared" si="12"/>
        <v>1</v>
      </c>
      <c r="AQ20" s="285">
        <f t="shared" si="13"/>
        <v>1</v>
      </c>
      <c r="AR20" s="285">
        <f t="shared" si="14"/>
        <v>2</v>
      </c>
      <c r="AS20" s="300">
        <f t="shared" si="15"/>
        <v>2</v>
      </c>
      <c r="AT20" s="287">
        <f t="shared" si="16"/>
        <v>1</v>
      </c>
      <c r="AU20" s="275"/>
      <c r="AV20" s="275"/>
      <c r="AW20" s="288">
        <f>様式１!$B20</f>
        <v>0</v>
      </c>
      <c r="AX20" s="289">
        <f>'様式１－１（標準時間対応）'!$J29</f>
        <v>0</v>
      </c>
      <c r="AY20" s="290">
        <f>'様式１－１（標準時間対応）'!$R29</f>
        <v>0</v>
      </c>
      <c r="AZ20" s="290">
        <f>'様式１－１（標準時間対応）'!$Z29</f>
        <v>0</v>
      </c>
      <c r="BA20" s="290">
        <f>'様式１－１（標準時間対応）'!$AH29</f>
        <v>0</v>
      </c>
      <c r="BB20" s="290">
        <f>'様式１－１（標準時間対応）'!$AP29</f>
        <v>0</v>
      </c>
      <c r="BC20" s="286">
        <f>'様式１－１（標準時間対応）'!$AX29</f>
        <v>0</v>
      </c>
      <c r="BD20" s="291">
        <f>様式１!C20-'様式１－１（標準時間対応）'!$J29</f>
        <v>0</v>
      </c>
      <c r="BE20" s="290">
        <f>様式１!D20-'様式１－１（標準時間対応）'!$R29</f>
        <v>0</v>
      </c>
      <c r="BF20" s="290">
        <f>様式１!F20-'様式１－１（標準時間対応）'!$Z29</f>
        <v>0</v>
      </c>
      <c r="BG20" s="290">
        <f>様式１!G20-'様式１－１（標準時間対応）'!$AH29</f>
        <v>0</v>
      </c>
      <c r="BH20" s="290">
        <f>様式１!H20-'様式１－１（標準時間対応）'!$AP29</f>
        <v>0</v>
      </c>
      <c r="BI20" s="292">
        <f>様式１!I20-'様式１－１（標準時間対応）'!$AX29</f>
        <v>0</v>
      </c>
    </row>
    <row r="21" spans="1:61" ht="22.5" customHeight="1" thickTop="1" thickBot="1">
      <c r="A21">
        <f t="shared" si="0"/>
        <v>0</v>
      </c>
      <c r="B21" s="399" t="s">
        <v>181</v>
      </c>
      <c r="C21" s="399"/>
      <c r="D21" s="261">
        <f>様式１!AG21</f>
        <v>0</v>
      </c>
      <c r="E21" s="406">
        <f>D21-G21</f>
        <v>0</v>
      </c>
      <c r="F21" s="407"/>
      <c r="G21" s="267">
        <f>IF(MIN(N21,D21-K21)&lt;0,0,MIN(N21,D21-K21))</f>
        <v>0</v>
      </c>
      <c r="H21" s="400">
        <f>様式１!X21</f>
        <v>2</v>
      </c>
      <c r="I21" s="400"/>
      <c r="J21" s="401"/>
      <c r="K21" s="400">
        <f>様式１!R21</f>
        <v>1</v>
      </c>
      <c r="L21" s="400"/>
      <c r="M21" s="400"/>
      <c r="N21" s="400">
        <f>様式１!S21</f>
        <v>0</v>
      </c>
      <c r="O21" s="400"/>
      <c r="P21" s="400"/>
      <c r="Q21" s="400">
        <f>様式１!T21</f>
        <v>0</v>
      </c>
      <c r="R21" s="400"/>
      <c r="S21" s="400"/>
      <c r="T21" s="400">
        <f>様式１!U21</f>
        <v>0</v>
      </c>
      <c r="U21" s="400"/>
      <c r="V21" s="400"/>
      <c r="W21" s="400">
        <f>様式１!W21</f>
        <v>0</v>
      </c>
      <c r="X21" s="400"/>
      <c r="Y21" s="400"/>
      <c r="Z21" s="400">
        <f>様式１!V21</f>
        <v>1</v>
      </c>
      <c r="AA21" s="400"/>
      <c r="AB21" s="401"/>
      <c r="AC21" s="274">
        <f t="shared" si="3"/>
        <v>1</v>
      </c>
      <c r="AD21" s="379">
        <f>AT21</f>
        <v>1</v>
      </c>
      <c r="AE21" s="380"/>
      <c r="AF21" s="309">
        <f t="shared" si="4"/>
        <v>0</v>
      </c>
      <c r="AH21" s="285">
        <f t="shared" si="5"/>
        <v>-1</v>
      </c>
      <c r="AI21" s="285">
        <f t="shared" si="6"/>
        <v>-1</v>
      </c>
      <c r="AJ21" s="285">
        <f t="shared" si="7"/>
        <v>-1</v>
      </c>
      <c r="AK21" s="285">
        <f t="shared" si="8"/>
        <v>-1</v>
      </c>
      <c r="AL21" s="285">
        <f t="shared" si="9"/>
        <v>-2</v>
      </c>
      <c r="AM21" s="394"/>
      <c r="AN21" s="285">
        <f t="shared" si="10"/>
        <v>1</v>
      </c>
      <c r="AO21" s="285">
        <f t="shared" si="11"/>
        <v>1</v>
      </c>
      <c r="AP21" s="285">
        <f t="shared" si="12"/>
        <v>1</v>
      </c>
      <c r="AQ21" s="285">
        <f t="shared" si="13"/>
        <v>1</v>
      </c>
      <c r="AR21" s="285">
        <f t="shared" si="14"/>
        <v>2</v>
      </c>
      <c r="AS21" s="300">
        <f t="shared" si="15"/>
        <v>2</v>
      </c>
      <c r="AT21" s="293">
        <f t="shared" si="16"/>
        <v>1</v>
      </c>
      <c r="AU21" s="275"/>
      <c r="AV21" s="275"/>
      <c r="AW21" s="294">
        <f>様式１!$B21</f>
        <v>0</v>
      </c>
      <c r="AX21" s="295">
        <f>'様式１－１（標準時間対応）'!$J31</f>
        <v>0</v>
      </c>
      <c r="AY21" s="296">
        <f>'様式１－１（標準時間対応）'!$R31</f>
        <v>0</v>
      </c>
      <c r="AZ21" s="296">
        <f>'様式１－１（標準時間対応）'!$Z31</f>
        <v>0</v>
      </c>
      <c r="BA21" s="296">
        <f>'様式１－１（標準時間対応）'!$AH31</f>
        <v>0</v>
      </c>
      <c r="BB21" s="296">
        <f>'様式１－１（標準時間対応）'!$AP31</f>
        <v>0</v>
      </c>
      <c r="BC21" s="297">
        <f>'様式１－１（標準時間対応）'!$AX31</f>
        <v>0</v>
      </c>
      <c r="BD21" s="298">
        <f>様式１!C21-'様式１－１（標準時間対応）'!$J31</f>
        <v>0</v>
      </c>
      <c r="BE21" s="296">
        <f>様式１!D21-'様式１－１（標準時間対応）'!$R31</f>
        <v>0</v>
      </c>
      <c r="BF21" s="296">
        <f>様式１!F21-'様式１－１（標準時間対応）'!$Z31</f>
        <v>0</v>
      </c>
      <c r="BG21" s="296">
        <f>様式１!G21-'様式１－１（標準時間対応）'!$AH31</f>
        <v>0</v>
      </c>
      <c r="BH21" s="296">
        <f>様式１!H21-'様式１－１（標準時間対応）'!$AP31</f>
        <v>0</v>
      </c>
      <c r="BI21" s="299">
        <f>様式１!I21-'様式１－１（標準時間対応）'!$AX31</f>
        <v>0</v>
      </c>
    </row>
    <row r="22" spans="1:61" ht="10.5" customHeight="1">
      <c r="B22" s="192"/>
      <c r="C22" s="192"/>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row>
    <row r="23" spans="1:61" ht="30.75" customHeight="1">
      <c r="B23" s="404" t="s">
        <v>218</v>
      </c>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row>
    <row r="24" spans="1:61" ht="13.5" customHeight="1">
      <c r="B24" s="404"/>
      <c r="C24" s="404"/>
      <c r="D24" s="404"/>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row>
    <row r="28" spans="1:61">
      <c r="AG28" t="s">
        <v>144</v>
      </c>
      <c r="AH28" t="s">
        <v>145</v>
      </c>
    </row>
    <row r="29" spans="1:61">
      <c r="AG29" t="s">
        <v>146</v>
      </c>
      <c r="AH29" t="s">
        <v>149</v>
      </c>
    </row>
    <row r="30" spans="1:61">
      <c r="AG30" t="s">
        <v>147</v>
      </c>
      <c r="AH30" t="s">
        <v>148</v>
      </c>
    </row>
  </sheetData>
  <sheetProtection algorithmName="SHA-512" hashValue="PjGwSmQy4mL9KKpjLuLTFQAAfX3SAOYkCAwSFuvCwlZuUoWp24KWiDVPkyDcRt1Hz1IPkbxi+U52OVhc+HMmrQ==" saltValue="PMOQ+6UGABF0qARCfwkVkw==" spinCount="100000" sheet="1" objects="1" scenarios="1"/>
  <mergeCells count="162">
    <mergeCell ref="Z4:AB4"/>
    <mergeCell ref="Z5:AB5"/>
    <mergeCell ref="B2:AF2"/>
    <mergeCell ref="N17:P17"/>
    <mergeCell ref="Q17:S17"/>
    <mergeCell ref="T17:V17"/>
    <mergeCell ref="W16:Y16"/>
    <mergeCell ref="Z16:AB16"/>
    <mergeCell ref="Z17:AB17"/>
    <mergeCell ref="T7:V7"/>
    <mergeCell ref="W7:Y7"/>
    <mergeCell ref="Z7:AB7"/>
    <mergeCell ref="N8:P8"/>
    <mergeCell ref="Q8:S8"/>
    <mergeCell ref="T8:V8"/>
    <mergeCell ref="W8:Y8"/>
    <mergeCell ref="Z8:AB8"/>
    <mergeCell ref="B9:C9"/>
    <mergeCell ref="K9:M9"/>
    <mergeCell ref="N9:P9"/>
    <mergeCell ref="Q9:S9"/>
    <mergeCell ref="T9:V9"/>
    <mergeCell ref="H9:J9"/>
    <mergeCell ref="W9:Y9"/>
    <mergeCell ref="B10:C10"/>
    <mergeCell ref="K10:M10"/>
    <mergeCell ref="N10:P10"/>
    <mergeCell ref="Q10:S10"/>
    <mergeCell ref="B11:C11"/>
    <mergeCell ref="K11:M11"/>
    <mergeCell ref="N11:P11"/>
    <mergeCell ref="B7:C8"/>
    <mergeCell ref="K7:M7"/>
    <mergeCell ref="N7:P7"/>
    <mergeCell ref="Q7:S7"/>
    <mergeCell ref="H7:J8"/>
    <mergeCell ref="K8:M8"/>
    <mergeCell ref="H10:J10"/>
    <mergeCell ref="E8:F8"/>
    <mergeCell ref="E9:F9"/>
    <mergeCell ref="E7:F7"/>
    <mergeCell ref="E10:F10"/>
    <mergeCell ref="Z9:AB9"/>
    <mergeCell ref="Q15:S15"/>
    <mergeCell ref="T15:V15"/>
    <mergeCell ref="W15:Y15"/>
    <mergeCell ref="H16:J16"/>
    <mergeCell ref="H17:J17"/>
    <mergeCell ref="K17:M17"/>
    <mergeCell ref="H18:J18"/>
    <mergeCell ref="N12:P12"/>
    <mergeCell ref="Z10:AB10"/>
    <mergeCell ref="T10:V10"/>
    <mergeCell ref="Z15:AB15"/>
    <mergeCell ref="B18:C18"/>
    <mergeCell ref="H13:J13"/>
    <mergeCell ref="K13:M13"/>
    <mergeCell ref="W17:Y17"/>
    <mergeCell ref="H14:J14"/>
    <mergeCell ref="K14:M14"/>
    <mergeCell ref="N14:P14"/>
    <mergeCell ref="Q14:S14"/>
    <mergeCell ref="T14:V14"/>
    <mergeCell ref="H15:J15"/>
    <mergeCell ref="K15:M15"/>
    <mergeCell ref="N15:P15"/>
    <mergeCell ref="K18:M18"/>
    <mergeCell ref="N18:P18"/>
    <mergeCell ref="Q18:S18"/>
    <mergeCell ref="AC4:AE4"/>
    <mergeCell ref="AG7:AG8"/>
    <mergeCell ref="B12:C12"/>
    <mergeCell ref="B13:C13"/>
    <mergeCell ref="B14:C14"/>
    <mergeCell ref="B15:C15"/>
    <mergeCell ref="H12:J12"/>
    <mergeCell ref="K12:M12"/>
    <mergeCell ref="B17:C17"/>
    <mergeCell ref="K16:M16"/>
    <mergeCell ref="N16:P16"/>
    <mergeCell ref="Q16:S16"/>
    <mergeCell ref="T16:V16"/>
    <mergeCell ref="Q11:S11"/>
    <mergeCell ref="T11:V11"/>
    <mergeCell ref="H11:J11"/>
    <mergeCell ref="D7:D8"/>
    <mergeCell ref="W11:Y11"/>
    <mergeCell ref="Z11:AB11"/>
    <mergeCell ref="W10:Y10"/>
    <mergeCell ref="AC5:AE5"/>
    <mergeCell ref="B16:C16"/>
    <mergeCell ref="T12:V12"/>
    <mergeCell ref="W12:Y12"/>
    <mergeCell ref="B23:AF24"/>
    <mergeCell ref="T19:V19"/>
    <mergeCell ref="H20:J20"/>
    <mergeCell ref="K20:M20"/>
    <mergeCell ref="N20:P20"/>
    <mergeCell ref="Q20:S20"/>
    <mergeCell ref="T20:V20"/>
    <mergeCell ref="W19:Y19"/>
    <mergeCell ref="Z19:AB19"/>
    <mergeCell ref="W20:Y20"/>
    <mergeCell ref="Z20:AB20"/>
    <mergeCell ref="N19:P19"/>
    <mergeCell ref="Q19:S19"/>
    <mergeCell ref="E19:F19"/>
    <mergeCell ref="E21:F21"/>
    <mergeCell ref="B20:C20"/>
    <mergeCell ref="B19:C19"/>
    <mergeCell ref="H19:J19"/>
    <mergeCell ref="K19:M19"/>
    <mergeCell ref="AW7:BI7"/>
    <mergeCell ref="AH6:AT6"/>
    <mergeCell ref="AH7:AL7"/>
    <mergeCell ref="AM7:AM21"/>
    <mergeCell ref="AN7:AT7"/>
    <mergeCell ref="AC7:AC8"/>
    <mergeCell ref="AD7:AE7"/>
    <mergeCell ref="B21:C21"/>
    <mergeCell ref="H21:J21"/>
    <mergeCell ref="K21:M21"/>
    <mergeCell ref="N21:P21"/>
    <mergeCell ref="Q21:S21"/>
    <mergeCell ref="T21:V21"/>
    <mergeCell ref="W21:Y21"/>
    <mergeCell ref="Z21:AB21"/>
    <mergeCell ref="W18:Y18"/>
    <mergeCell ref="Z18:AB18"/>
    <mergeCell ref="T18:V18"/>
    <mergeCell ref="Q12:S12"/>
    <mergeCell ref="Z12:AB12"/>
    <mergeCell ref="Z13:AB13"/>
    <mergeCell ref="W14:Y14"/>
    <mergeCell ref="Z14:AB14"/>
    <mergeCell ref="E20:F20"/>
    <mergeCell ref="AD8:AE8"/>
    <mergeCell ref="AD9:AE9"/>
    <mergeCell ref="AD10:AE10"/>
    <mergeCell ref="AD11:AE11"/>
    <mergeCell ref="AD12:AE12"/>
    <mergeCell ref="AD13:AE13"/>
    <mergeCell ref="AD14:AE14"/>
    <mergeCell ref="AD15:AE15"/>
    <mergeCell ref="AD16:AE16"/>
    <mergeCell ref="AD17:AE17"/>
    <mergeCell ref="AD18:AE18"/>
    <mergeCell ref="AD19:AE19"/>
    <mergeCell ref="AD20:AE20"/>
    <mergeCell ref="AD21:AE21"/>
    <mergeCell ref="E11:F11"/>
    <mergeCell ref="E12:F12"/>
    <mergeCell ref="E13:F13"/>
    <mergeCell ref="E14:F14"/>
    <mergeCell ref="E15:F15"/>
    <mergeCell ref="E16:F16"/>
    <mergeCell ref="E17:F17"/>
    <mergeCell ref="E18:F18"/>
    <mergeCell ref="N13:P13"/>
    <mergeCell ref="Q13:S13"/>
    <mergeCell ref="T13:V13"/>
    <mergeCell ref="W13:Y13"/>
  </mergeCells>
  <phoneticPr fontId="1"/>
  <conditionalFormatting sqref="K9:M19 K21:M21">
    <cfRule type="expression" dxfId="25" priority="21">
      <formula>$K$26&lt;=#REF!</formula>
    </cfRule>
  </conditionalFormatting>
  <conditionalFormatting sqref="N9:P19 N21:P21">
    <cfRule type="expression" dxfId="24" priority="20">
      <formula>$N$26&lt;=#REF!</formula>
    </cfRule>
  </conditionalFormatting>
  <conditionalFormatting sqref="Q9:S19 Q21:S21">
    <cfRule type="expression" dxfId="23" priority="19">
      <formula>$Q$26&lt;=#REF!</formula>
    </cfRule>
  </conditionalFormatting>
  <conditionalFormatting sqref="T9:V19 T21:V21">
    <cfRule type="expression" dxfId="22" priority="18">
      <formula>$T$26&lt;=#REF!</formula>
    </cfRule>
  </conditionalFormatting>
  <conditionalFormatting sqref="W9:Y19 W21:Y21">
    <cfRule type="expression" dxfId="21" priority="17">
      <formula>$W$26&lt;=#REF!</formula>
    </cfRule>
  </conditionalFormatting>
  <conditionalFormatting sqref="Z9:AB19 Z21:AB21 AD21">
    <cfRule type="expression" dxfId="20" priority="16">
      <formula>$Z$26&lt;=#REF!</formula>
    </cfRule>
  </conditionalFormatting>
  <conditionalFormatting sqref="K20:M20">
    <cfRule type="expression" dxfId="19" priority="15">
      <formula>$K$26&lt;=#REF!</formula>
    </cfRule>
  </conditionalFormatting>
  <conditionalFormatting sqref="N20:P20 D10:D19 G10:G21 E10:E21">
    <cfRule type="expression" dxfId="18" priority="14">
      <formula>$N$26&lt;=#REF!</formula>
    </cfRule>
  </conditionalFormatting>
  <conditionalFormatting sqref="Q20:S20">
    <cfRule type="expression" dxfId="17" priority="13">
      <formula>$Q$26&lt;=#REF!</formula>
    </cfRule>
  </conditionalFormatting>
  <conditionalFormatting sqref="T20:V20">
    <cfRule type="expression" dxfId="16" priority="12">
      <formula>$T$26&lt;=#REF!</formula>
    </cfRule>
  </conditionalFormatting>
  <conditionalFormatting sqref="W20:Y20">
    <cfRule type="expression" dxfId="15" priority="11">
      <formula>$W$26&lt;=#REF!</formula>
    </cfRule>
  </conditionalFormatting>
  <conditionalFormatting sqref="Z20:AB20">
    <cfRule type="expression" dxfId="14" priority="10">
      <formula>$Z$26&lt;=#REF!</formula>
    </cfRule>
  </conditionalFormatting>
  <conditionalFormatting sqref="D9:E9 G9">
    <cfRule type="expression" dxfId="13" priority="9">
      <formula>$N$26&lt;=#REF!</formula>
    </cfRule>
  </conditionalFormatting>
  <conditionalFormatting sqref="D20">
    <cfRule type="expression" dxfId="12" priority="8">
      <formula>$N$26&lt;=#REF!</formula>
    </cfRule>
  </conditionalFormatting>
  <conditionalFormatting sqref="D21">
    <cfRule type="expression" dxfId="11" priority="7">
      <formula>$N$26&lt;=#REF!</formula>
    </cfRule>
  </conditionalFormatting>
  <conditionalFormatting sqref="AD9:AD19">
    <cfRule type="expression" dxfId="10" priority="6">
      <formula>$Z$26&lt;=#REF!</formula>
    </cfRule>
  </conditionalFormatting>
  <conditionalFormatting sqref="AD20">
    <cfRule type="expression" dxfId="9" priority="5">
      <formula>$Z$26&lt;=#REF!</formula>
    </cfRule>
  </conditionalFormatting>
  <conditionalFormatting sqref="AF9:AF21">
    <cfRule type="expression" dxfId="8" priority="4">
      <formula>$Z$26&lt;=#REF!</formula>
    </cfRule>
  </conditionalFormatting>
  <pageMargins left="0.7" right="0.7" top="0.75" bottom="0.75" header="0.3" footer="0.3"/>
  <pageSetup paperSize="9" scale="8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BF2"/>
  <sheetViews>
    <sheetView view="pageBreakPreview" zoomScale="70" zoomScaleNormal="100" zoomScaleSheetLayoutView="70" workbookViewId="0">
      <selection activeCell="I1" sqref="I1"/>
    </sheetView>
  </sheetViews>
  <sheetFormatPr defaultRowHeight="13.5"/>
  <cols>
    <col min="1" max="34" width="5.625" customWidth="1"/>
    <col min="35" max="58" width="5.625" style="319" customWidth="1"/>
  </cols>
  <sheetData>
    <row r="1" spans="1:58" s="194" customFormat="1" ht="249.95" customHeight="1">
      <c r="A1" s="311" t="s">
        <v>97</v>
      </c>
      <c r="B1" s="311" t="s">
        <v>98</v>
      </c>
      <c r="C1" s="311" t="s">
        <v>99</v>
      </c>
      <c r="D1" s="311" t="s">
        <v>100</v>
      </c>
      <c r="E1" s="311" t="s">
        <v>101</v>
      </c>
      <c r="F1" s="311" t="s">
        <v>102</v>
      </c>
      <c r="G1" s="311" t="s">
        <v>103</v>
      </c>
      <c r="H1" s="311" t="s">
        <v>102</v>
      </c>
      <c r="I1" s="311" t="s">
        <v>165</v>
      </c>
      <c r="J1" s="311" t="s">
        <v>166</v>
      </c>
      <c r="K1" s="196" t="s">
        <v>153</v>
      </c>
      <c r="L1" s="197" t="s">
        <v>154</v>
      </c>
      <c r="M1" s="197" t="s">
        <v>155</v>
      </c>
      <c r="N1" s="197" t="s">
        <v>156</v>
      </c>
      <c r="O1" s="197" t="s">
        <v>157</v>
      </c>
      <c r="P1" s="197" t="s">
        <v>158</v>
      </c>
      <c r="Q1" s="197" t="s">
        <v>159</v>
      </c>
      <c r="R1" s="197" t="s">
        <v>160</v>
      </c>
      <c r="S1" s="197" t="s">
        <v>161</v>
      </c>
      <c r="T1" s="197" t="s">
        <v>162</v>
      </c>
      <c r="U1" s="197" t="s">
        <v>163</v>
      </c>
      <c r="V1" s="197" t="s">
        <v>164</v>
      </c>
      <c r="W1" s="312" t="s">
        <v>230</v>
      </c>
      <c r="X1" s="312" t="s">
        <v>231</v>
      </c>
      <c r="Y1" s="312" t="s">
        <v>232</v>
      </c>
      <c r="Z1" s="312" t="s">
        <v>233</v>
      </c>
      <c r="AA1" s="312" t="s">
        <v>234</v>
      </c>
      <c r="AB1" s="312" t="s">
        <v>235</v>
      </c>
      <c r="AC1" s="312" t="s">
        <v>236</v>
      </c>
      <c r="AD1" s="312" t="s">
        <v>237</v>
      </c>
      <c r="AE1" s="312" t="s">
        <v>238</v>
      </c>
      <c r="AF1" s="312" t="s">
        <v>239</v>
      </c>
      <c r="AG1" s="312" t="s">
        <v>240</v>
      </c>
      <c r="AH1" s="312" t="s">
        <v>241</v>
      </c>
      <c r="AI1" s="317" t="s">
        <v>242</v>
      </c>
      <c r="AJ1" s="317" t="s">
        <v>243</v>
      </c>
      <c r="AK1" s="317" t="s">
        <v>244</v>
      </c>
      <c r="AL1" s="317" t="s">
        <v>245</v>
      </c>
      <c r="AM1" s="317" t="s">
        <v>246</v>
      </c>
      <c r="AN1" s="317" t="s">
        <v>247</v>
      </c>
      <c r="AO1" s="317" t="s">
        <v>248</v>
      </c>
      <c r="AP1" s="317" t="s">
        <v>249</v>
      </c>
      <c r="AQ1" s="317" t="s">
        <v>250</v>
      </c>
      <c r="AR1" s="317" t="s">
        <v>252</v>
      </c>
      <c r="AS1" s="317" t="s">
        <v>251</v>
      </c>
      <c r="AT1" s="317" t="s">
        <v>253</v>
      </c>
      <c r="AU1" s="325" t="s">
        <v>254</v>
      </c>
      <c r="AV1" s="325" t="s">
        <v>255</v>
      </c>
      <c r="AW1" s="325" t="s">
        <v>256</v>
      </c>
      <c r="AX1" s="325" t="s">
        <v>257</v>
      </c>
      <c r="AY1" s="325" t="s">
        <v>258</v>
      </c>
      <c r="AZ1" s="325" t="s">
        <v>259</v>
      </c>
      <c r="BA1" s="325" t="s">
        <v>260</v>
      </c>
      <c r="BB1" s="325" t="s">
        <v>261</v>
      </c>
      <c r="BC1" s="325" t="s">
        <v>262</v>
      </c>
      <c r="BD1" s="325" t="s">
        <v>265</v>
      </c>
      <c r="BE1" s="325" t="s">
        <v>263</v>
      </c>
      <c r="BF1" s="325" t="s">
        <v>264</v>
      </c>
    </row>
    <row r="2" spans="1:58">
      <c r="A2" s="195">
        <f>様式１!C3</f>
        <v>0</v>
      </c>
      <c r="B2" s="195">
        <f>様式１!C4</f>
        <v>0</v>
      </c>
      <c r="C2" s="195">
        <f>様式１!X20</f>
        <v>2</v>
      </c>
      <c r="D2" s="195">
        <f>様式１!AB20</f>
        <v>0</v>
      </c>
      <c r="E2" s="195">
        <f>様式１!AC20</f>
        <v>0</v>
      </c>
      <c r="F2" s="195">
        <f>様式１!AD20</f>
        <v>0</v>
      </c>
      <c r="G2" s="195">
        <f>様式１!AE20</f>
        <v>0</v>
      </c>
      <c r="H2" s="195">
        <f>様式１!AF20</f>
        <v>0</v>
      </c>
      <c r="I2" s="195" t="s">
        <v>167</v>
      </c>
      <c r="J2" s="195" t="s">
        <v>167</v>
      </c>
      <c r="K2" s="198">
        <f>様式１!$AH9</f>
        <v>-1</v>
      </c>
      <c r="L2" s="198">
        <f>様式１!$AH10</f>
        <v>-1</v>
      </c>
      <c r="M2" s="198">
        <f>様式１!$AH11</f>
        <v>-1</v>
      </c>
      <c r="N2" s="198">
        <f>様式１!$AH12</f>
        <v>-1</v>
      </c>
      <c r="O2" s="198">
        <f>様式１!$AH13</f>
        <v>-1</v>
      </c>
      <c r="P2" s="198">
        <f>様式１!$AH14</f>
        <v>-1</v>
      </c>
      <c r="Q2" s="198">
        <f>様式１!$AH15</f>
        <v>-1</v>
      </c>
      <c r="R2" s="198">
        <f>様式１!$AH16</f>
        <v>-1</v>
      </c>
      <c r="S2" s="198">
        <f>様式１!$AH17</f>
        <v>-1</v>
      </c>
      <c r="T2" s="198">
        <f>様式１!$AH18</f>
        <v>-1</v>
      </c>
      <c r="U2" s="198">
        <f>様式１!$AH19</f>
        <v>-1</v>
      </c>
      <c r="V2" s="198">
        <f>様式１!$AH20</f>
        <v>-1</v>
      </c>
      <c r="W2" s="313">
        <f>様式１!$Q9</f>
        <v>0</v>
      </c>
      <c r="X2" s="313">
        <f>様式１!$Q10</f>
        <v>0</v>
      </c>
      <c r="Y2" s="313">
        <f>様式１!$Q11</f>
        <v>0</v>
      </c>
      <c r="Z2" s="313">
        <f>様式１!$Q12</f>
        <v>0</v>
      </c>
      <c r="AA2" s="313">
        <f>様式１!$Q13</f>
        <v>0</v>
      </c>
      <c r="AB2" s="313">
        <f>様式１!$Q14</f>
        <v>0</v>
      </c>
      <c r="AC2" s="313">
        <f>様式１!$Q15</f>
        <v>0</v>
      </c>
      <c r="AD2" s="313">
        <f>様式１!$Q16</f>
        <v>0</v>
      </c>
      <c r="AE2" s="313">
        <f>様式１!$Q17</f>
        <v>0</v>
      </c>
      <c r="AF2" s="313">
        <f>様式１!$Q18</f>
        <v>0</v>
      </c>
      <c r="AG2" s="313">
        <f>様式１!$Q19</f>
        <v>0</v>
      </c>
      <c r="AH2" s="313">
        <f>様式１!$Q20</f>
        <v>0</v>
      </c>
      <c r="AI2" s="318">
        <f>K2+W2</f>
        <v>-1</v>
      </c>
      <c r="AJ2" s="318">
        <f>L2+X2</f>
        <v>-1</v>
      </c>
      <c r="AK2" s="318">
        <f t="shared" ref="AK2:AT2" si="0">M2+Y2</f>
        <v>-1</v>
      </c>
      <c r="AL2" s="318">
        <f>N2+Z2</f>
        <v>-1</v>
      </c>
      <c r="AM2" s="318">
        <f t="shared" si="0"/>
        <v>-1</v>
      </c>
      <c r="AN2" s="318">
        <f t="shared" si="0"/>
        <v>-1</v>
      </c>
      <c r="AO2" s="318">
        <f>Q2+AC2</f>
        <v>-1</v>
      </c>
      <c r="AP2" s="318">
        <f t="shared" si="0"/>
        <v>-1</v>
      </c>
      <c r="AQ2" s="318">
        <f t="shared" si="0"/>
        <v>-1</v>
      </c>
      <c r="AR2" s="318">
        <f>T2+AF2</f>
        <v>-1</v>
      </c>
      <c r="AS2" s="318">
        <f t="shared" si="0"/>
        <v>-1</v>
      </c>
      <c r="AT2" s="318">
        <f t="shared" si="0"/>
        <v>-1</v>
      </c>
      <c r="AU2" s="326" t="str">
        <f>IF((様式１!$G9+様式１!$H9+様式１!$I9)=0,"不可","可")</f>
        <v>不可</v>
      </c>
      <c r="AV2" s="326" t="str">
        <f>IF((様式１!$G10+様式１!$H10+様式１!$I10)=0,"不可","可")</f>
        <v>不可</v>
      </c>
      <c r="AW2" s="326" t="str">
        <f>IF((様式１!$G11+様式１!$H11+様式１!$I11)=0,"不可","可")</f>
        <v>不可</v>
      </c>
      <c r="AX2" s="326" t="str">
        <f>IF((様式１!$G12+様式１!$H12+様式１!$I12)=0,"不可","可")</f>
        <v>不可</v>
      </c>
      <c r="AY2" s="326" t="str">
        <f>IF((様式１!$G13+様式１!$H13+様式１!$I13)=0,"不可","可")</f>
        <v>不可</v>
      </c>
      <c r="AZ2" s="326" t="str">
        <f>IF((様式１!$G14+様式１!$H14+様式１!$I14)=0,"不可","可")</f>
        <v>不可</v>
      </c>
      <c r="BA2" s="326" t="str">
        <f>IF((様式１!$G15+様式１!$H15+様式１!$I15)=0,"不可","可")</f>
        <v>不可</v>
      </c>
      <c r="BB2" s="326" t="str">
        <f>IF((様式１!$G16+様式１!$H16+様式１!$I16)=0,"不可","可")</f>
        <v>不可</v>
      </c>
      <c r="BC2" s="326" t="str">
        <f>IF((様式１!$G17+様式１!$H17+様式１!$I17)=0,"不可","可")</f>
        <v>不可</v>
      </c>
      <c r="BD2" s="326" t="str">
        <f>IF((様式１!$G18+様式１!$H18+様式１!$I18)=0,"不可","可")</f>
        <v>不可</v>
      </c>
      <c r="BE2" s="326" t="str">
        <f>IF((様式１!$G19+様式１!$H19+様式１!$I19)=0,"不可","可")</f>
        <v>不可</v>
      </c>
      <c r="BF2" s="326" t="str">
        <f>IF((様式１!$G20+様式１!$H20+様式１!$I20)=0,"不可","可")</f>
        <v>不可</v>
      </c>
    </row>
  </sheetData>
  <sheetProtection algorithmName="SHA-512" hashValue="Nqz65ygCw5MqTBpm+KZLITxmgmoWFj9ht821hecsxX+LYFnHP1FNZyUq5Is5bAx8mCOhLj3odmr28I/imwHB0w==" saltValue="xWiVpSnesbybsaWtW5rqoA==" spinCount="100000" sheet="1" formatCells="0"/>
  <phoneticPr fontId="1"/>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BA50"/>
  <sheetViews>
    <sheetView tabSelected="1" view="pageBreakPreview" zoomScale="70" zoomScaleNormal="80" zoomScaleSheetLayoutView="70" workbookViewId="0">
      <selection activeCell="C4" sqref="C4:K4"/>
    </sheetView>
  </sheetViews>
  <sheetFormatPr defaultRowHeight="13.5"/>
  <cols>
    <col min="1" max="1" width="5.625" style="1" customWidth="1"/>
    <col min="2" max="11" width="7.75" style="1" customWidth="1"/>
    <col min="12" max="14" width="9.125" style="1" customWidth="1"/>
    <col min="15" max="24" width="9.25" style="1" customWidth="1"/>
    <col min="25" max="25" width="1.25" style="156" customWidth="1"/>
    <col min="26" max="26" width="8.375" style="1" customWidth="1"/>
    <col min="27" max="27" width="1.5" style="151" customWidth="1"/>
    <col min="28" max="29" width="8.5" style="1" customWidth="1"/>
    <col min="30" max="30" width="8.5" style="87" customWidth="1"/>
    <col min="31" max="32" width="8.5" style="1" customWidth="1"/>
    <col min="33" max="33" width="10.375" style="1" customWidth="1"/>
    <col min="34" max="34" width="11.875" style="1" customWidth="1"/>
    <col min="35" max="35" width="1.625" style="156" customWidth="1"/>
    <col min="36" max="16384" width="9" style="1"/>
  </cols>
  <sheetData>
    <row r="1" spans="1:38" ht="9" customHeight="1">
      <c r="AE1" s="495" t="s">
        <v>179</v>
      </c>
      <c r="AF1" s="495"/>
      <c r="AG1" s="495"/>
      <c r="AH1" s="495"/>
    </row>
    <row r="2" spans="1:38" ht="27" customHeight="1" thickBot="1">
      <c r="AE2" s="496"/>
      <c r="AF2" s="496"/>
      <c r="AG2" s="496"/>
      <c r="AH2" s="496"/>
    </row>
    <row r="3" spans="1:38" ht="30" customHeight="1" thickBot="1">
      <c r="A3" s="470" t="s">
        <v>95</v>
      </c>
      <c r="B3" s="470"/>
      <c r="C3" s="141"/>
      <c r="S3" s="86"/>
      <c r="T3" s="86"/>
      <c r="U3" s="86"/>
      <c r="V3" s="86"/>
      <c r="W3" s="86"/>
      <c r="Z3" s="13"/>
      <c r="AI3" s="180"/>
    </row>
    <row r="4" spans="1:38" ht="28.5" customHeight="1" thickTop="1" thickBot="1">
      <c r="A4" s="480" t="s">
        <v>45</v>
      </c>
      <c r="B4" s="480"/>
      <c r="C4" s="489"/>
      <c r="D4" s="490"/>
      <c r="E4" s="490"/>
      <c r="F4" s="490"/>
      <c r="G4" s="490"/>
      <c r="H4" s="490"/>
      <c r="I4" s="490"/>
      <c r="J4" s="490"/>
      <c r="K4" s="491"/>
      <c r="L4" s="88"/>
      <c r="M4" s="62"/>
      <c r="N4" s="62"/>
      <c r="O4" s="62"/>
      <c r="P4" s="62"/>
      <c r="Q4" s="62"/>
      <c r="R4" s="62"/>
      <c r="S4" s="88"/>
      <c r="T4" s="88"/>
      <c r="U4" s="88"/>
      <c r="V4" s="88"/>
      <c r="W4" s="88"/>
      <c r="X4" s="62"/>
      <c r="Y4" s="152"/>
      <c r="Z4" s="62"/>
      <c r="AA4" s="152"/>
      <c r="AB4" s="88"/>
      <c r="AC4" s="88"/>
      <c r="AD4" s="89"/>
      <c r="AE4" s="88"/>
      <c r="AF4" s="88"/>
      <c r="AG4" s="88"/>
      <c r="AH4" s="90" t="s">
        <v>69</v>
      </c>
      <c r="AI4" s="181"/>
    </row>
    <row r="5" spans="1:38" ht="46.5" customHeight="1" thickTop="1" thickBot="1">
      <c r="A5" s="431" t="s">
        <v>1</v>
      </c>
      <c r="B5" s="492" t="s">
        <v>178</v>
      </c>
      <c r="C5" s="481" t="s">
        <v>180</v>
      </c>
      <c r="D5" s="482"/>
      <c r="E5" s="482"/>
      <c r="F5" s="482"/>
      <c r="G5" s="482"/>
      <c r="H5" s="482"/>
      <c r="I5" s="482"/>
      <c r="J5" s="482"/>
      <c r="K5" s="483"/>
      <c r="L5" s="474" t="s">
        <v>175</v>
      </c>
      <c r="M5" s="486" t="s">
        <v>47</v>
      </c>
      <c r="N5" s="502" t="s">
        <v>94</v>
      </c>
      <c r="O5" s="447" t="s">
        <v>77</v>
      </c>
      <c r="P5" s="450" t="s">
        <v>113</v>
      </c>
      <c r="Q5" s="451"/>
      <c r="R5" s="447" t="s">
        <v>172</v>
      </c>
      <c r="S5" s="436" t="s">
        <v>222</v>
      </c>
      <c r="T5" s="437"/>
      <c r="U5" s="437"/>
      <c r="V5" s="437"/>
      <c r="W5" s="438"/>
      <c r="X5" s="500" t="s">
        <v>173</v>
      </c>
      <c r="Y5" s="154"/>
      <c r="Z5" s="302" t="s">
        <v>112</v>
      </c>
      <c r="AA5" s="204"/>
      <c r="AB5" s="513" t="s">
        <v>71</v>
      </c>
      <c r="AC5" s="514"/>
      <c r="AD5" s="514"/>
      <c r="AE5" s="514"/>
      <c r="AF5" s="514"/>
      <c r="AG5" s="515"/>
      <c r="AH5" s="215" t="s">
        <v>135</v>
      </c>
      <c r="AI5" s="182"/>
    </row>
    <row r="6" spans="1:38" ht="13.5" customHeight="1" thickTop="1">
      <c r="A6" s="431"/>
      <c r="B6" s="493"/>
      <c r="C6" s="434" t="s">
        <v>22</v>
      </c>
      <c r="D6" s="477" t="s">
        <v>78</v>
      </c>
      <c r="E6" s="91"/>
      <c r="F6" s="434" t="s">
        <v>19</v>
      </c>
      <c r="G6" s="434" t="s">
        <v>0</v>
      </c>
      <c r="H6" s="434" t="s">
        <v>20</v>
      </c>
      <c r="I6" s="434" t="s">
        <v>21</v>
      </c>
      <c r="J6" s="477" t="s">
        <v>70</v>
      </c>
      <c r="K6" s="471" t="s">
        <v>15</v>
      </c>
      <c r="L6" s="475"/>
      <c r="M6" s="487"/>
      <c r="N6" s="503"/>
      <c r="O6" s="448"/>
      <c r="P6" s="505" t="s">
        <v>271</v>
      </c>
      <c r="Q6" s="452" t="s">
        <v>168</v>
      </c>
      <c r="R6" s="448"/>
      <c r="S6" s="439"/>
      <c r="T6" s="440"/>
      <c r="U6" s="440"/>
      <c r="V6" s="440"/>
      <c r="W6" s="441"/>
      <c r="X6" s="449"/>
      <c r="Y6" s="154"/>
      <c r="Z6" s="497" t="s">
        <v>18</v>
      </c>
      <c r="AA6" s="204"/>
      <c r="AB6" s="516" t="s">
        <v>226</v>
      </c>
      <c r="AC6" s="511" t="s">
        <v>227</v>
      </c>
      <c r="AD6" s="92"/>
      <c r="AE6" s="511" t="s">
        <v>11</v>
      </c>
      <c r="AF6" s="93"/>
      <c r="AG6" s="509" t="s">
        <v>273</v>
      </c>
      <c r="AH6" s="216" t="s">
        <v>134</v>
      </c>
      <c r="AI6" s="183"/>
    </row>
    <row r="7" spans="1:38" ht="43.5" customHeight="1">
      <c r="A7" s="432"/>
      <c r="B7" s="493"/>
      <c r="C7" s="435"/>
      <c r="D7" s="479"/>
      <c r="E7" s="229" t="s">
        <v>177</v>
      </c>
      <c r="F7" s="435"/>
      <c r="G7" s="435"/>
      <c r="H7" s="435"/>
      <c r="I7" s="435"/>
      <c r="J7" s="478"/>
      <c r="K7" s="472"/>
      <c r="L7" s="475"/>
      <c r="M7" s="487"/>
      <c r="N7" s="503"/>
      <c r="O7" s="448"/>
      <c r="P7" s="505"/>
      <c r="Q7" s="453"/>
      <c r="R7" s="448"/>
      <c r="S7" s="445" t="s">
        <v>215</v>
      </c>
      <c r="T7" s="443" t="s">
        <v>76</v>
      </c>
      <c r="U7" s="445" t="s">
        <v>104</v>
      </c>
      <c r="V7" s="445" t="s">
        <v>105</v>
      </c>
      <c r="W7" s="507" t="s">
        <v>176</v>
      </c>
      <c r="X7" s="501"/>
      <c r="Y7" s="155"/>
      <c r="Z7" s="498"/>
      <c r="AA7" s="205"/>
      <c r="AB7" s="517"/>
      <c r="AC7" s="512"/>
      <c r="AD7" s="94" t="s">
        <v>274</v>
      </c>
      <c r="AE7" s="512"/>
      <c r="AF7" s="95" t="s">
        <v>274</v>
      </c>
      <c r="AG7" s="510"/>
      <c r="AH7" s="328" t="s">
        <v>272</v>
      </c>
      <c r="AI7" s="184"/>
    </row>
    <row r="8" spans="1:38" ht="73.5" customHeight="1">
      <c r="A8" s="433"/>
      <c r="B8" s="494"/>
      <c r="C8" s="484" t="s">
        <v>79</v>
      </c>
      <c r="D8" s="485"/>
      <c r="E8" s="485"/>
      <c r="F8" s="485"/>
      <c r="G8" s="485"/>
      <c r="H8" s="485"/>
      <c r="I8" s="485"/>
      <c r="J8" s="479"/>
      <c r="K8" s="473"/>
      <c r="L8" s="476"/>
      <c r="M8" s="488"/>
      <c r="N8" s="504"/>
      <c r="O8" s="449"/>
      <c r="P8" s="506"/>
      <c r="Q8" s="454"/>
      <c r="R8" s="449"/>
      <c r="S8" s="446"/>
      <c r="T8" s="444"/>
      <c r="U8" s="446"/>
      <c r="V8" s="446"/>
      <c r="W8" s="508"/>
      <c r="X8" s="501"/>
      <c r="Y8" s="155"/>
      <c r="Z8" s="499"/>
      <c r="AA8" s="205"/>
      <c r="AB8" s="149" t="s">
        <v>228</v>
      </c>
      <c r="AC8" s="96"/>
      <c r="AD8" s="97"/>
      <c r="AE8" s="98"/>
      <c r="AF8" s="99"/>
      <c r="AG8" s="143"/>
      <c r="AH8" s="342" t="s">
        <v>275</v>
      </c>
      <c r="AI8" s="184"/>
    </row>
    <row r="9" spans="1:38" ht="35.1" customHeight="1">
      <c r="A9" s="100" t="s">
        <v>12</v>
      </c>
      <c r="B9" s="110"/>
      <c r="C9" s="63"/>
      <c r="D9" s="58"/>
      <c r="E9" s="228"/>
      <c r="F9" s="55"/>
      <c r="G9" s="55"/>
      <c r="H9" s="55"/>
      <c r="I9" s="55"/>
      <c r="J9" s="56"/>
      <c r="K9" s="25">
        <f>SUM(C9:D9,F9:I9)</f>
        <v>0</v>
      </c>
      <c r="L9" s="25">
        <f>IF(B9&lt;=90,1,0)</f>
        <v>1</v>
      </c>
      <c r="M9" s="25">
        <f>IF('様式１－１（標準時間対応）'!BC7&gt;0,1,0)</f>
        <v>0</v>
      </c>
      <c r="N9" s="138"/>
      <c r="O9" s="60">
        <f>ROUND(ROUNDDOWN($C9/3,1)+ROUNDDOWN(($D9)/5,1)+ROUNDDOWN($F9/6,1)+ROUNDDOWN($G9/15,1)+ROUNDDOWN($H9/20,1)+ROUNDDOWN($I9/25,1),0)+$L9+$M9</f>
        <v>1</v>
      </c>
      <c r="P9" s="199"/>
      <c r="Q9" s="200"/>
      <c r="R9" s="222">
        <f>SUM(O9:Q9)</f>
        <v>1</v>
      </c>
      <c r="S9" s="219"/>
      <c r="T9" s="61">
        <f>(ROUNDDOWN(($D9-$E9)/5,1)+ROUNDDOWN($E9/4.6,1))-ROUNDDOWN($D9/5,1)</f>
        <v>0</v>
      </c>
      <c r="U9" s="144">
        <f>SUM('様式１－１（標準時間対応）'!BA7:BA8)</f>
        <v>0</v>
      </c>
      <c r="V9" s="144">
        <f>IF(OR(AND('様式１－１（標準時間対応）'!J7&gt;0, '様式１－１（標準時間対応）'!R7&gt;0), '様式１－１（標準時間対応）'!BC7&gt;=ROUND(B9*0.3,0)),1,0)</f>
        <v>1</v>
      </c>
      <c r="W9" s="144">
        <f t="shared" ref="W9:W21" si="0">1-L9</f>
        <v>0</v>
      </c>
      <c r="X9" s="59">
        <f>R9+S9+T9+U9+V9+W9</f>
        <v>2</v>
      </c>
      <c r="Y9" s="179"/>
      <c r="Z9" s="268"/>
      <c r="AA9" s="206"/>
      <c r="AB9" s="150">
        <f>'様式２（専従の常勤）'!G58</f>
        <v>0</v>
      </c>
      <c r="AC9" s="104">
        <f>COUNTIFS('様式３（非専従の常勤＋非常勤）'!$N$8:$N$37,"&gt;=1")</f>
        <v>0</v>
      </c>
      <c r="AD9" s="369">
        <f>'様式３（非専従の常勤＋非常勤）'!N$40</f>
        <v>0</v>
      </c>
      <c r="AE9" s="104">
        <f>'様式２（専従の常勤）'!G$70</f>
        <v>0</v>
      </c>
      <c r="AF9" s="372">
        <f>'様式２（専従の常勤）'!G$72</f>
        <v>0</v>
      </c>
      <c r="AG9" s="59">
        <f t="shared" ref="AG9:AG21" si="1">ROUNDDOWN(AB9+AD9+AF9,1)</f>
        <v>0</v>
      </c>
      <c r="AH9" s="158">
        <f t="shared" ref="AH9:AH19" si="2">AG9-R9-Z9</f>
        <v>-1</v>
      </c>
      <c r="AI9" s="185"/>
      <c r="AK9">
        <v>0</v>
      </c>
      <c r="AL9">
        <v>1</v>
      </c>
    </row>
    <row r="10" spans="1:38" ht="35.1" customHeight="1">
      <c r="A10" s="101" t="s">
        <v>2</v>
      </c>
      <c r="B10" s="256">
        <f>$B9</f>
        <v>0</v>
      </c>
      <c r="C10" s="55"/>
      <c r="D10" s="58"/>
      <c r="E10" s="102"/>
      <c r="F10" s="55"/>
      <c r="G10" s="55"/>
      <c r="H10" s="55"/>
      <c r="I10" s="55"/>
      <c r="J10" s="56"/>
      <c r="K10" s="25">
        <f t="shared" ref="K10:K18" si="3">SUM(C10:D10,F10:I10)</f>
        <v>0</v>
      </c>
      <c r="L10" s="25">
        <f t="shared" ref="L10:L21" si="4">IF(B10&lt;=90,1,0)</f>
        <v>1</v>
      </c>
      <c r="M10" s="25">
        <f>IF('様式１－１（標準時間対応）'!BC9&gt;0,1,0)</f>
        <v>0</v>
      </c>
      <c r="N10" s="138"/>
      <c r="O10" s="60">
        <f t="shared" ref="O10:O20" si="5">ROUND(ROUNDDOWN($C10/3,1)+ROUNDDOWN(($D10)/5,1)+ROUNDDOWN($F10/6,1)+ROUNDDOWN($G10/15,1)+ROUNDDOWN($H10/20,1)+ROUNDDOWN($I10/25,1),0)+$L10+$M10</f>
        <v>1</v>
      </c>
      <c r="P10" s="199"/>
      <c r="Q10" s="200"/>
      <c r="R10" s="222">
        <f>SUM(O10:Q10)</f>
        <v>1</v>
      </c>
      <c r="S10" s="219"/>
      <c r="T10" s="61">
        <f>$T$9</f>
        <v>0</v>
      </c>
      <c r="U10" s="144">
        <f>SUM('様式１－１（標準時間対応）'!BA9:BA10)</f>
        <v>0</v>
      </c>
      <c r="V10" s="144">
        <f>IF(OR(AND('様式１－１（標準時間対応）'!J9&gt;0, '様式１－１（標準時間対応）'!R9&gt;0), '様式１－１（標準時間対応）'!BC9&gt;=ROUND(B10*0.3,0)),1,0)</f>
        <v>1</v>
      </c>
      <c r="W10" s="144">
        <f t="shared" si="0"/>
        <v>0</v>
      </c>
      <c r="X10" s="59">
        <f t="shared" ref="X10:X19" si="6">R10+S10+T10+U10+V10+W10</f>
        <v>2</v>
      </c>
      <c r="Y10" s="179"/>
      <c r="Z10" s="268"/>
      <c r="AA10" s="206"/>
      <c r="AB10" s="150">
        <f>'様式２（専従の常勤）'!H58</f>
        <v>0</v>
      </c>
      <c r="AC10" s="104">
        <f>COUNTIFS('様式３（非専従の常勤＋非常勤）'!$P$8:$P$37,"&gt;=1")</f>
        <v>0</v>
      </c>
      <c r="AD10" s="369">
        <f>'様式３（非専従の常勤＋非常勤）'!P$40</f>
        <v>0</v>
      </c>
      <c r="AE10" s="104">
        <f>'様式２（専従の常勤）'!H$70</f>
        <v>0</v>
      </c>
      <c r="AF10" s="372">
        <f>'様式２（専従の常勤）'!H$72</f>
        <v>0</v>
      </c>
      <c r="AG10" s="59">
        <f t="shared" si="1"/>
        <v>0</v>
      </c>
      <c r="AH10" s="158">
        <f t="shared" si="2"/>
        <v>-1</v>
      </c>
      <c r="AI10" s="185"/>
      <c r="AK10">
        <v>0</v>
      </c>
      <c r="AL10">
        <v>1</v>
      </c>
    </row>
    <row r="11" spans="1:38" ht="35.1" customHeight="1">
      <c r="A11" s="101" t="s">
        <v>3</v>
      </c>
      <c r="B11" s="256">
        <f t="shared" ref="B11:B19" si="7">$B10</f>
        <v>0</v>
      </c>
      <c r="C11" s="55"/>
      <c r="D11" s="58"/>
      <c r="E11" s="102"/>
      <c r="F11" s="55"/>
      <c r="G11" s="55"/>
      <c r="H11" s="55"/>
      <c r="I11" s="55"/>
      <c r="J11" s="56"/>
      <c r="K11" s="25">
        <f t="shared" si="3"/>
        <v>0</v>
      </c>
      <c r="L11" s="25">
        <f t="shared" si="4"/>
        <v>1</v>
      </c>
      <c r="M11" s="25">
        <f>IF('様式１－１（標準時間対応）'!BC11&gt;0,1,0)</f>
        <v>0</v>
      </c>
      <c r="N11" s="138"/>
      <c r="O11" s="60">
        <f t="shared" si="5"/>
        <v>1</v>
      </c>
      <c r="P11" s="199"/>
      <c r="Q11" s="200"/>
      <c r="R11" s="222">
        <f t="shared" ref="R11:R20" si="8">SUM(O11:Q11)</f>
        <v>1</v>
      </c>
      <c r="S11" s="219"/>
      <c r="T11" s="61">
        <f t="shared" ref="T11:T19" si="9">$T$9</f>
        <v>0</v>
      </c>
      <c r="U11" s="144">
        <f>SUM('様式１－１（標準時間対応）'!BA11:BA12)</f>
        <v>0</v>
      </c>
      <c r="V11" s="144">
        <f>IF(OR(AND('様式１－１（標準時間対応）'!J11&gt;0, '様式１－１（標準時間対応）'!R11&gt;0), '様式１－１（標準時間対応）'!BC11&gt;=ROUND(B11*0.3,0)),1,0)</f>
        <v>1</v>
      </c>
      <c r="W11" s="144">
        <f t="shared" si="0"/>
        <v>0</v>
      </c>
      <c r="X11" s="59">
        <f t="shared" si="6"/>
        <v>2</v>
      </c>
      <c r="Y11" s="179"/>
      <c r="Z11" s="268"/>
      <c r="AA11" s="206"/>
      <c r="AB11" s="150">
        <f>'様式２（専従の常勤）'!I58</f>
        <v>0</v>
      </c>
      <c r="AC11" s="104">
        <f>COUNTIFS('様式３（非専従の常勤＋非常勤）'!$R$8:$R$37,"&gt;=1")</f>
        <v>0</v>
      </c>
      <c r="AD11" s="369">
        <f>'様式３（非専従の常勤＋非常勤）'!R$40</f>
        <v>0</v>
      </c>
      <c r="AE11" s="104">
        <f>'様式２（専従の常勤）'!I$70</f>
        <v>0</v>
      </c>
      <c r="AF11" s="372">
        <f>'様式２（専従の常勤）'!I$72</f>
        <v>0</v>
      </c>
      <c r="AG11" s="59">
        <f t="shared" si="1"/>
        <v>0</v>
      </c>
      <c r="AH11" s="158">
        <f t="shared" si="2"/>
        <v>-1</v>
      </c>
      <c r="AI11" s="185"/>
      <c r="AK11">
        <v>0</v>
      </c>
      <c r="AL11">
        <v>1</v>
      </c>
    </row>
    <row r="12" spans="1:38" ht="35.1" customHeight="1">
      <c r="A12" s="101" t="s">
        <v>4</v>
      </c>
      <c r="B12" s="256">
        <f t="shared" si="7"/>
        <v>0</v>
      </c>
      <c r="C12" s="55"/>
      <c r="D12" s="58"/>
      <c r="E12" s="102"/>
      <c r="F12" s="55"/>
      <c r="G12" s="55"/>
      <c r="H12" s="55"/>
      <c r="I12" s="55"/>
      <c r="J12" s="56"/>
      <c r="K12" s="25">
        <f t="shared" si="3"/>
        <v>0</v>
      </c>
      <c r="L12" s="25">
        <f t="shared" si="4"/>
        <v>1</v>
      </c>
      <c r="M12" s="25">
        <f>IF('様式１－１（標準時間対応）'!BC13&gt;0,1,0)</f>
        <v>0</v>
      </c>
      <c r="N12" s="138"/>
      <c r="O12" s="60">
        <f t="shared" si="5"/>
        <v>1</v>
      </c>
      <c r="P12" s="199"/>
      <c r="Q12" s="200"/>
      <c r="R12" s="222">
        <f t="shared" si="8"/>
        <v>1</v>
      </c>
      <c r="S12" s="219"/>
      <c r="T12" s="61">
        <f t="shared" si="9"/>
        <v>0</v>
      </c>
      <c r="U12" s="144">
        <f>SUM('様式１－１（標準時間対応）'!BA13:BA14)</f>
        <v>0</v>
      </c>
      <c r="V12" s="144">
        <f>IF(OR(AND('様式１－１（標準時間対応）'!J13&gt;0, '様式１－１（標準時間対応）'!R13&gt;0), '様式１－１（標準時間対応）'!BC13&gt;=ROUND(B12*0.3,0)),1,0)</f>
        <v>1</v>
      </c>
      <c r="W12" s="144">
        <f t="shared" si="0"/>
        <v>0</v>
      </c>
      <c r="X12" s="59">
        <f t="shared" si="6"/>
        <v>2</v>
      </c>
      <c r="Y12" s="179"/>
      <c r="Z12" s="268"/>
      <c r="AA12" s="206"/>
      <c r="AB12" s="150">
        <f>'様式２（専従の常勤）'!J58</f>
        <v>0</v>
      </c>
      <c r="AC12" s="104">
        <f>COUNTIFS('様式３（非専従の常勤＋非常勤）'!$T$8:$T$37,"&gt;=1")</f>
        <v>0</v>
      </c>
      <c r="AD12" s="369">
        <f>'様式３（非専従の常勤＋非常勤）'!T$40</f>
        <v>0</v>
      </c>
      <c r="AE12" s="104">
        <f>'様式２（専従の常勤）'!J$70</f>
        <v>0</v>
      </c>
      <c r="AF12" s="372">
        <f>'様式２（専従の常勤）'!J$72</f>
        <v>0</v>
      </c>
      <c r="AG12" s="59">
        <f t="shared" si="1"/>
        <v>0</v>
      </c>
      <c r="AH12" s="158">
        <f t="shared" si="2"/>
        <v>-1</v>
      </c>
      <c r="AI12" s="185"/>
      <c r="AK12">
        <v>0</v>
      </c>
      <c r="AL12">
        <v>1</v>
      </c>
    </row>
    <row r="13" spans="1:38" ht="35.1" customHeight="1">
      <c r="A13" s="101" t="s">
        <v>5</v>
      </c>
      <c r="B13" s="256">
        <f t="shared" si="7"/>
        <v>0</v>
      </c>
      <c r="C13" s="55"/>
      <c r="D13" s="58"/>
      <c r="E13" s="102"/>
      <c r="F13" s="55"/>
      <c r="G13" s="55"/>
      <c r="H13" s="55"/>
      <c r="I13" s="55"/>
      <c r="J13" s="56"/>
      <c r="K13" s="25">
        <f t="shared" si="3"/>
        <v>0</v>
      </c>
      <c r="L13" s="25">
        <f t="shared" si="4"/>
        <v>1</v>
      </c>
      <c r="M13" s="25">
        <f>IF('様式１－１（標準時間対応）'!BC15&gt;0,1,0)</f>
        <v>0</v>
      </c>
      <c r="N13" s="138"/>
      <c r="O13" s="60">
        <f t="shared" si="5"/>
        <v>1</v>
      </c>
      <c r="P13" s="199"/>
      <c r="Q13" s="200"/>
      <c r="R13" s="222">
        <f t="shared" si="8"/>
        <v>1</v>
      </c>
      <c r="S13" s="219"/>
      <c r="T13" s="61">
        <f t="shared" si="9"/>
        <v>0</v>
      </c>
      <c r="U13" s="144">
        <f>SUM('様式１－１（標準時間対応）'!BA15:BA16)</f>
        <v>0</v>
      </c>
      <c r="V13" s="144">
        <f>IF(OR(AND('様式１－１（標準時間対応）'!J15&gt;0, '様式１－１（標準時間対応）'!R15&gt;0), '様式１－１（標準時間対応）'!BC15&gt;=ROUND(B13*0.3,0)),1,0)</f>
        <v>1</v>
      </c>
      <c r="W13" s="144">
        <f t="shared" si="0"/>
        <v>0</v>
      </c>
      <c r="X13" s="59">
        <f t="shared" si="6"/>
        <v>2</v>
      </c>
      <c r="Y13" s="179"/>
      <c r="Z13" s="268"/>
      <c r="AA13" s="206"/>
      <c r="AB13" s="150">
        <f>'様式２（専従の常勤）'!K58</f>
        <v>0</v>
      </c>
      <c r="AC13" s="104">
        <f>COUNTIFS('様式３（非専従の常勤＋非常勤）'!$V$8:$V$37,"&gt;=1")</f>
        <v>0</v>
      </c>
      <c r="AD13" s="369">
        <f>'様式３（非専従の常勤＋非常勤）'!V$40</f>
        <v>0</v>
      </c>
      <c r="AE13" s="104">
        <f>'様式２（専従の常勤）'!K$70</f>
        <v>0</v>
      </c>
      <c r="AF13" s="372">
        <f>'様式２（専従の常勤）'!K$72</f>
        <v>0</v>
      </c>
      <c r="AG13" s="59">
        <f t="shared" si="1"/>
        <v>0</v>
      </c>
      <c r="AH13" s="158">
        <f t="shared" si="2"/>
        <v>-1</v>
      </c>
      <c r="AI13" s="185"/>
      <c r="AK13">
        <v>0</v>
      </c>
      <c r="AL13">
        <v>1</v>
      </c>
    </row>
    <row r="14" spans="1:38" ht="35.1" customHeight="1">
      <c r="A14" s="101" t="s">
        <v>6</v>
      </c>
      <c r="B14" s="256">
        <f t="shared" si="7"/>
        <v>0</v>
      </c>
      <c r="C14" s="55"/>
      <c r="D14" s="58"/>
      <c r="E14" s="102"/>
      <c r="F14" s="55"/>
      <c r="G14" s="55"/>
      <c r="H14" s="55"/>
      <c r="I14" s="55"/>
      <c r="J14" s="56"/>
      <c r="K14" s="25">
        <f t="shared" si="3"/>
        <v>0</v>
      </c>
      <c r="L14" s="25">
        <f t="shared" si="4"/>
        <v>1</v>
      </c>
      <c r="M14" s="25">
        <f>IF('様式１－１（標準時間対応）'!BC17&gt;0,1,0)</f>
        <v>0</v>
      </c>
      <c r="N14" s="138"/>
      <c r="O14" s="60">
        <f t="shared" si="5"/>
        <v>1</v>
      </c>
      <c r="P14" s="199"/>
      <c r="Q14" s="200"/>
      <c r="R14" s="222">
        <f t="shared" si="8"/>
        <v>1</v>
      </c>
      <c r="S14" s="219"/>
      <c r="T14" s="61">
        <f t="shared" si="9"/>
        <v>0</v>
      </c>
      <c r="U14" s="144">
        <f>SUM('様式１－１（標準時間対応）'!BA17:BA18)</f>
        <v>0</v>
      </c>
      <c r="V14" s="144">
        <f>IF(OR(AND('様式１－１（標準時間対応）'!J17&gt;0, '様式１－１（標準時間対応）'!R17&gt;0), '様式１－１（標準時間対応）'!BC17&gt;=ROUND(B14*0.3,0)),1,0)</f>
        <v>1</v>
      </c>
      <c r="W14" s="144">
        <f t="shared" si="0"/>
        <v>0</v>
      </c>
      <c r="X14" s="59">
        <f t="shared" si="6"/>
        <v>2</v>
      </c>
      <c r="Y14" s="179"/>
      <c r="Z14" s="268"/>
      <c r="AA14" s="206"/>
      <c r="AB14" s="150">
        <f>'様式２（専従の常勤）'!L58</f>
        <v>0</v>
      </c>
      <c r="AC14" s="104">
        <f>COUNTIFS('様式３（非専従の常勤＋非常勤）'!$X$8:$X$37,"&gt;=1")</f>
        <v>0</v>
      </c>
      <c r="AD14" s="369">
        <f>'様式３（非専従の常勤＋非常勤）'!X$40</f>
        <v>0</v>
      </c>
      <c r="AE14" s="104">
        <f>'様式２（専従の常勤）'!L$70</f>
        <v>0</v>
      </c>
      <c r="AF14" s="372">
        <f>'様式２（専従の常勤）'!L$72</f>
        <v>0</v>
      </c>
      <c r="AG14" s="59">
        <f t="shared" si="1"/>
        <v>0</v>
      </c>
      <c r="AH14" s="158">
        <f t="shared" si="2"/>
        <v>-1</v>
      </c>
      <c r="AI14" s="185"/>
      <c r="AK14">
        <v>0</v>
      </c>
      <c r="AL14">
        <v>1</v>
      </c>
    </row>
    <row r="15" spans="1:38" ht="35.1" customHeight="1">
      <c r="A15" s="101" t="s">
        <v>7</v>
      </c>
      <c r="B15" s="256">
        <f>$B14</f>
        <v>0</v>
      </c>
      <c r="C15" s="55"/>
      <c r="D15" s="58"/>
      <c r="E15" s="102"/>
      <c r="F15" s="55"/>
      <c r="G15" s="55"/>
      <c r="H15" s="55"/>
      <c r="I15" s="55"/>
      <c r="J15" s="56"/>
      <c r="K15" s="25">
        <f>SUM(C15:D15,F15:I15)</f>
        <v>0</v>
      </c>
      <c r="L15" s="25">
        <f t="shared" si="4"/>
        <v>1</v>
      </c>
      <c r="M15" s="25">
        <f>IF('様式１－１（標準時間対応）'!BC19&gt;0,1,0)</f>
        <v>0</v>
      </c>
      <c r="N15" s="138"/>
      <c r="O15" s="60">
        <f t="shared" si="5"/>
        <v>1</v>
      </c>
      <c r="P15" s="199"/>
      <c r="Q15" s="200"/>
      <c r="R15" s="222">
        <f t="shared" si="8"/>
        <v>1</v>
      </c>
      <c r="S15" s="219"/>
      <c r="T15" s="61">
        <f t="shared" si="9"/>
        <v>0</v>
      </c>
      <c r="U15" s="144">
        <f>SUM('様式１－１（標準時間対応）'!BA19:BA20)</f>
        <v>0</v>
      </c>
      <c r="V15" s="144">
        <f>IF(OR(AND('様式１－１（標準時間対応）'!J19&gt;0, '様式１－１（標準時間対応）'!R19&gt;0), '様式１－１（標準時間対応）'!BC19&gt;=ROUND(B15*0.3,0)),1,0)</f>
        <v>1</v>
      </c>
      <c r="W15" s="144">
        <f t="shared" si="0"/>
        <v>0</v>
      </c>
      <c r="X15" s="59">
        <f t="shared" si="6"/>
        <v>2</v>
      </c>
      <c r="Y15" s="179"/>
      <c r="Z15" s="268"/>
      <c r="AA15" s="206"/>
      <c r="AB15" s="150">
        <f>'様式２（専従の常勤）'!M58</f>
        <v>0</v>
      </c>
      <c r="AC15" s="104">
        <f>COUNTIFS('様式３（非専従の常勤＋非常勤）'!$Z$8:$Z$37,"&gt;=1")</f>
        <v>0</v>
      </c>
      <c r="AD15" s="369">
        <f>'様式３（非専従の常勤＋非常勤）'!Z$40</f>
        <v>0</v>
      </c>
      <c r="AE15" s="104">
        <f>'様式２（専従の常勤）'!M$70</f>
        <v>0</v>
      </c>
      <c r="AF15" s="372">
        <f>'様式２（専従の常勤）'!M$72</f>
        <v>0</v>
      </c>
      <c r="AG15" s="59">
        <f t="shared" si="1"/>
        <v>0</v>
      </c>
      <c r="AH15" s="158">
        <f t="shared" si="2"/>
        <v>-1</v>
      </c>
      <c r="AI15" s="185"/>
      <c r="AK15">
        <v>0</v>
      </c>
      <c r="AL15">
        <v>1</v>
      </c>
    </row>
    <row r="16" spans="1:38" ht="35.1" customHeight="1">
      <c r="A16" s="101" t="s">
        <v>8</v>
      </c>
      <c r="B16" s="256">
        <f t="shared" si="7"/>
        <v>0</v>
      </c>
      <c r="C16" s="55"/>
      <c r="D16" s="58"/>
      <c r="E16" s="102"/>
      <c r="F16" s="55"/>
      <c r="G16" s="55"/>
      <c r="H16" s="55"/>
      <c r="I16" s="55"/>
      <c r="J16" s="56"/>
      <c r="K16" s="25">
        <f t="shared" si="3"/>
        <v>0</v>
      </c>
      <c r="L16" s="25">
        <f t="shared" si="4"/>
        <v>1</v>
      </c>
      <c r="M16" s="25">
        <f>IF('様式１－１（標準時間対応）'!BC21&gt;0,1,0)</f>
        <v>0</v>
      </c>
      <c r="N16" s="138"/>
      <c r="O16" s="60">
        <f t="shared" si="5"/>
        <v>1</v>
      </c>
      <c r="P16" s="199"/>
      <c r="Q16" s="200"/>
      <c r="R16" s="222">
        <f t="shared" si="8"/>
        <v>1</v>
      </c>
      <c r="S16" s="219"/>
      <c r="T16" s="61">
        <f t="shared" si="9"/>
        <v>0</v>
      </c>
      <c r="U16" s="144">
        <f>SUM('様式１－１（標準時間対応）'!BA21:BA22)</f>
        <v>0</v>
      </c>
      <c r="V16" s="144">
        <f>IF(OR(AND('様式１－１（標準時間対応）'!J21&gt;0, '様式１－１（標準時間対応）'!R21&gt;0), '様式１－１（標準時間対応）'!BC21&gt;=ROUND(B16*0.3,0)),1,0)</f>
        <v>1</v>
      </c>
      <c r="W16" s="144">
        <f t="shared" si="0"/>
        <v>0</v>
      </c>
      <c r="X16" s="59">
        <f t="shared" si="6"/>
        <v>2</v>
      </c>
      <c r="Y16" s="179"/>
      <c r="Z16" s="268"/>
      <c r="AA16" s="206"/>
      <c r="AB16" s="150">
        <f>'様式２（専従の常勤）'!N58</f>
        <v>0</v>
      </c>
      <c r="AC16" s="104">
        <f>COUNTIFS('様式３（非専従の常勤＋非常勤）'!$AB$8:$AB$37,"&gt;=1")</f>
        <v>0</v>
      </c>
      <c r="AD16" s="369">
        <f>'様式３（非専従の常勤＋非常勤）'!AB$40</f>
        <v>0</v>
      </c>
      <c r="AE16" s="104">
        <f>'様式２（専従の常勤）'!N$70</f>
        <v>0</v>
      </c>
      <c r="AF16" s="372">
        <f>'様式２（専従の常勤）'!N$72</f>
        <v>0</v>
      </c>
      <c r="AG16" s="59">
        <f t="shared" si="1"/>
        <v>0</v>
      </c>
      <c r="AH16" s="158">
        <f t="shared" si="2"/>
        <v>-1</v>
      </c>
      <c r="AI16" s="185"/>
      <c r="AK16">
        <v>0</v>
      </c>
      <c r="AL16">
        <v>1</v>
      </c>
    </row>
    <row r="17" spans="1:53" ht="35.1" customHeight="1">
      <c r="A17" s="101" t="s">
        <v>9</v>
      </c>
      <c r="B17" s="256">
        <f t="shared" si="7"/>
        <v>0</v>
      </c>
      <c r="C17" s="55"/>
      <c r="D17" s="58"/>
      <c r="E17" s="102"/>
      <c r="F17" s="55"/>
      <c r="G17" s="55"/>
      <c r="H17" s="55"/>
      <c r="I17" s="55"/>
      <c r="J17" s="56"/>
      <c r="K17" s="25">
        <f t="shared" si="3"/>
        <v>0</v>
      </c>
      <c r="L17" s="25">
        <f t="shared" si="4"/>
        <v>1</v>
      </c>
      <c r="M17" s="25">
        <f>IF('様式１－１（標準時間対応）'!BC23&gt;0,1,0)</f>
        <v>0</v>
      </c>
      <c r="N17" s="138"/>
      <c r="O17" s="60">
        <f t="shared" si="5"/>
        <v>1</v>
      </c>
      <c r="P17" s="199"/>
      <c r="Q17" s="200"/>
      <c r="R17" s="222">
        <f t="shared" si="8"/>
        <v>1</v>
      </c>
      <c r="S17" s="219"/>
      <c r="T17" s="61">
        <f t="shared" si="9"/>
        <v>0</v>
      </c>
      <c r="U17" s="144">
        <f>SUM('様式１－１（標準時間対応）'!BA23:BA24)</f>
        <v>0</v>
      </c>
      <c r="V17" s="144">
        <f>IF(OR(AND('様式１－１（標準時間対応）'!J23&gt;0, '様式１－１（標準時間対応）'!R23&gt;0), '様式１－１（標準時間対応）'!BC23&gt;=ROUND(B17*0.3,0)),1,0)</f>
        <v>1</v>
      </c>
      <c r="W17" s="144">
        <f t="shared" si="0"/>
        <v>0</v>
      </c>
      <c r="X17" s="59">
        <f t="shared" si="6"/>
        <v>2</v>
      </c>
      <c r="Y17" s="179"/>
      <c r="Z17" s="268"/>
      <c r="AA17" s="206"/>
      <c r="AB17" s="150">
        <f>'様式２（専従の常勤）'!O58</f>
        <v>0</v>
      </c>
      <c r="AC17" s="104">
        <f>COUNTIFS('様式３（非専従の常勤＋非常勤）'!$AD$8:$AD$37,"&gt;=1")</f>
        <v>0</v>
      </c>
      <c r="AD17" s="369">
        <f>'様式３（非専従の常勤＋非常勤）'!AD$40</f>
        <v>0</v>
      </c>
      <c r="AE17" s="104">
        <f>'様式２（専従の常勤）'!O$70</f>
        <v>0</v>
      </c>
      <c r="AF17" s="372">
        <f>'様式２（専従の常勤）'!O$72</f>
        <v>0</v>
      </c>
      <c r="AG17" s="59">
        <f t="shared" si="1"/>
        <v>0</v>
      </c>
      <c r="AH17" s="158">
        <f t="shared" si="2"/>
        <v>-1</v>
      </c>
      <c r="AI17" s="185"/>
      <c r="AK17">
        <v>0</v>
      </c>
      <c r="AL17">
        <v>1</v>
      </c>
    </row>
    <row r="18" spans="1:53" ht="35.1" customHeight="1">
      <c r="A18" s="101" t="s">
        <v>13</v>
      </c>
      <c r="B18" s="256">
        <f t="shared" si="7"/>
        <v>0</v>
      </c>
      <c r="C18" s="55"/>
      <c r="D18" s="58"/>
      <c r="E18" s="102"/>
      <c r="F18" s="55"/>
      <c r="G18" s="55"/>
      <c r="H18" s="55"/>
      <c r="I18" s="55"/>
      <c r="J18" s="56"/>
      <c r="K18" s="25">
        <f t="shared" si="3"/>
        <v>0</v>
      </c>
      <c r="L18" s="25">
        <f t="shared" si="4"/>
        <v>1</v>
      </c>
      <c r="M18" s="25">
        <f>IF('様式１－１（標準時間対応）'!BC25&gt;0,1,0)</f>
        <v>0</v>
      </c>
      <c r="N18" s="138"/>
      <c r="O18" s="60">
        <f t="shared" si="5"/>
        <v>1</v>
      </c>
      <c r="P18" s="199"/>
      <c r="Q18" s="200"/>
      <c r="R18" s="222">
        <f t="shared" si="8"/>
        <v>1</v>
      </c>
      <c r="S18" s="219"/>
      <c r="T18" s="61">
        <f t="shared" si="9"/>
        <v>0</v>
      </c>
      <c r="U18" s="144">
        <f>SUM('様式１－１（標準時間対応）'!BA25:BA26)</f>
        <v>0</v>
      </c>
      <c r="V18" s="144">
        <f>IF(OR(AND('様式１－１（標準時間対応）'!J25&gt;0, '様式１－１（標準時間対応）'!R25&gt;0), '様式１－１（標準時間対応）'!BC25&gt;=ROUND(B18*0.3,0)),1,0)</f>
        <v>1</v>
      </c>
      <c r="W18" s="144">
        <f t="shared" si="0"/>
        <v>0</v>
      </c>
      <c r="X18" s="59">
        <f t="shared" si="6"/>
        <v>2</v>
      </c>
      <c r="Y18" s="179"/>
      <c r="Z18" s="268"/>
      <c r="AA18" s="206"/>
      <c r="AB18" s="150">
        <f>'様式２（専従の常勤）'!P58</f>
        <v>0</v>
      </c>
      <c r="AC18" s="104">
        <f>COUNTIFS('様式３（非専従の常勤＋非常勤）'!$AF$8:$AF$37,"&gt;=1")</f>
        <v>0</v>
      </c>
      <c r="AD18" s="369">
        <f>'様式３（非専従の常勤＋非常勤）'!AF$40</f>
        <v>0</v>
      </c>
      <c r="AE18" s="104">
        <f>'様式２（専従の常勤）'!P$70</f>
        <v>0</v>
      </c>
      <c r="AF18" s="372">
        <f>'様式２（専従の常勤）'!P$72</f>
        <v>0</v>
      </c>
      <c r="AG18" s="59">
        <f t="shared" si="1"/>
        <v>0</v>
      </c>
      <c r="AH18" s="158">
        <f t="shared" si="2"/>
        <v>-1</v>
      </c>
      <c r="AI18" s="185"/>
      <c r="AK18">
        <v>0</v>
      </c>
      <c r="AL18">
        <v>1</v>
      </c>
    </row>
    <row r="19" spans="1:53" ht="35.1" customHeight="1">
      <c r="A19" s="101" t="s">
        <v>17</v>
      </c>
      <c r="B19" s="256">
        <f t="shared" si="7"/>
        <v>0</v>
      </c>
      <c r="C19" s="55"/>
      <c r="D19" s="58"/>
      <c r="E19" s="102"/>
      <c r="F19" s="55"/>
      <c r="G19" s="55"/>
      <c r="H19" s="55"/>
      <c r="I19" s="55"/>
      <c r="J19" s="56"/>
      <c r="K19" s="25">
        <f>SUM(C19:D19,F19:I19)</f>
        <v>0</v>
      </c>
      <c r="L19" s="25">
        <f t="shared" si="4"/>
        <v>1</v>
      </c>
      <c r="M19" s="25">
        <f>IF('様式１－１（標準時間対応）'!BC27&gt;0,1,0)</f>
        <v>0</v>
      </c>
      <c r="N19" s="138"/>
      <c r="O19" s="60">
        <f t="shared" si="5"/>
        <v>1</v>
      </c>
      <c r="P19" s="199"/>
      <c r="Q19" s="200"/>
      <c r="R19" s="222">
        <f t="shared" si="8"/>
        <v>1</v>
      </c>
      <c r="S19" s="219"/>
      <c r="T19" s="61">
        <f t="shared" si="9"/>
        <v>0</v>
      </c>
      <c r="U19" s="144">
        <f>SUM('様式１－１（標準時間対応）'!BA27:BA28)</f>
        <v>0</v>
      </c>
      <c r="V19" s="144">
        <f>IF(OR(AND('様式１－１（標準時間対応）'!J27&gt;0, '様式１－１（標準時間対応）'!R27&gt;0), '様式１－１（標準時間対応）'!BC27&gt;=ROUND(B19*0.3,0)),1,0)</f>
        <v>1</v>
      </c>
      <c r="W19" s="144">
        <f t="shared" si="0"/>
        <v>0</v>
      </c>
      <c r="X19" s="59">
        <f t="shared" si="6"/>
        <v>2</v>
      </c>
      <c r="Y19" s="179"/>
      <c r="Z19" s="268"/>
      <c r="AA19" s="206"/>
      <c r="AB19" s="150">
        <f>'様式２（専従の常勤）'!Q58</f>
        <v>0</v>
      </c>
      <c r="AC19" s="104">
        <f>COUNTIFS('様式３（非専従の常勤＋非常勤）'!$AH$8:$AH$37,"&gt;=1")</f>
        <v>0</v>
      </c>
      <c r="AD19" s="369">
        <f>'様式３（非専従の常勤＋非常勤）'!AH$40</f>
        <v>0</v>
      </c>
      <c r="AE19" s="104">
        <f>'様式２（専従の常勤）'!Q$70</f>
        <v>0</v>
      </c>
      <c r="AF19" s="372">
        <f>'様式２（専従の常勤）'!Q$72</f>
        <v>0</v>
      </c>
      <c r="AG19" s="59">
        <f t="shared" si="1"/>
        <v>0</v>
      </c>
      <c r="AH19" s="158">
        <f t="shared" si="2"/>
        <v>-1</v>
      </c>
      <c r="AI19" s="185"/>
      <c r="AK19">
        <v>0</v>
      </c>
      <c r="AL19">
        <v>1</v>
      </c>
    </row>
    <row r="20" spans="1:53" ht="35.1" customHeight="1" thickBot="1">
      <c r="A20" s="101" t="s">
        <v>10</v>
      </c>
      <c r="B20" s="257">
        <f>$B19</f>
        <v>0</v>
      </c>
      <c r="C20" s="230"/>
      <c r="D20" s="58"/>
      <c r="E20" s="231"/>
      <c r="F20" s="55"/>
      <c r="G20" s="55"/>
      <c r="H20" s="55"/>
      <c r="I20" s="55"/>
      <c r="J20" s="57"/>
      <c r="K20" s="233">
        <f>SUM(C20:D20,F20:I20)</f>
        <v>0</v>
      </c>
      <c r="L20" s="233">
        <f t="shared" si="4"/>
        <v>1</v>
      </c>
      <c r="M20" s="233">
        <f>IF('様式１－１（標準時間対応）'!BC29&gt;0,1,0)</f>
        <v>0</v>
      </c>
      <c r="N20" s="139"/>
      <c r="O20" s="238">
        <f t="shared" si="5"/>
        <v>1</v>
      </c>
      <c r="P20" s="240"/>
      <c r="Q20" s="327"/>
      <c r="R20" s="242">
        <f t="shared" si="8"/>
        <v>1</v>
      </c>
      <c r="S20" s="245"/>
      <c r="T20" s="246">
        <f>$T$9</f>
        <v>0</v>
      </c>
      <c r="U20" s="246">
        <f>SUM('様式１－１（標準時間対応）'!BA29:BA30)</f>
        <v>0</v>
      </c>
      <c r="V20" s="246">
        <f>IF(OR(AND('様式１－１（標準時間対応）'!J29&gt;0, '様式１－１（標準時間対応）'!R29&gt;0), '様式１－１（標準時間対応）'!BC29&gt;=ROUND(B20*0.3,0)),1,0)</f>
        <v>1</v>
      </c>
      <c r="W20" s="247">
        <f t="shared" si="0"/>
        <v>0</v>
      </c>
      <c r="X20" s="249">
        <f>R20+S20+T20+U20+V20+W20</f>
        <v>2</v>
      </c>
      <c r="Y20" s="179"/>
      <c r="Z20" s="269"/>
      <c r="AA20" s="206"/>
      <c r="AB20" s="253">
        <f>'様式２（専従の常勤）'!R58</f>
        <v>0</v>
      </c>
      <c r="AC20" s="105">
        <f>COUNTIFS('様式３（非専従の常勤＋非常勤）'!$AJ$8:$AJ$37,"&gt;=1")</f>
        <v>0</v>
      </c>
      <c r="AD20" s="370">
        <f>'様式３（非専従の常勤＋非常勤）'!AJ$40</f>
        <v>0</v>
      </c>
      <c r="AE20" s="105">
        <f>'様式２（専従の常勤）'!R$70</f>
        <v>0</v>
      </c>
      <c r="AF20" s="373">
        <f>'様式２（専従の常勤）'!R$72</f>
        <v>0</v>
      </c>
      <c r="AG20" s="249">
        <f t="shared" si="1"/>
        <v>0</v>
      </c>
      <c r="AH20" s="254">
        <f>AG20-R20-Z20</f>
        <v>-1</v>
      </c>
      <c r="AI20" s="185"/>
      <c r="AK20">
        <v>0</v>
      </c>
      <c r="AL20">
        <v>1</v>
      </c>
    </row>
    <row r="21" spans="1:53" s="103" customFormat="1" ht="35.25" customHeight="1" thickTop="1" thickBot="1">
      <c r="A21" s="239" t="s">
        <v>171</v>
      </c>
      <c r="B21" s="258">
        <f>ROUND(SUM(B9:B20)/12,0)</f>
        <v>0</v>
      </c>
      <c r="C21" s="258">
        <f>ROUND(SUM(C9:C20)/12,0)</f>
        <v>0</v>
      </c>
      <c r="D21" s="259">
        <f>ROUND(SUM(D9:D20)/12,0)</f>
        <v>0</v>
      </c>
      <c r="E21" s="260"/>
      <c r="F21" s="259">
        <f>ROUND(SUM(F9:F20)/12,0)</f>
        <v>0</v>
      </c>
      <c r="G21" s="259">
        <f>ROUND(SUM(G9:G20)/12,0)</f>
        <v>0</v>
      </c>
      <c r="H21" s="259">
        <f>ROUND(SUM(H9:H20)/12,0)</f>
        <v>0</v>
      </c>
      <c r="I21" s="259">
        <f>ROUND(SUM(I9:I20)/12,0)</f>
        <v>0</v>
      </c>
      <c r="J21" s="234"/>
      <c r="K21" s="235">
        <f>SUM(C21:D21,F21:I21)</f>
        <v>0</v>
      </c>
      <c r="L21" s="236">
        <f t="shared" si="4"/>
        <v>1</v>
      </c>
      <c r="M21" s="232">
        <f>IF('様式１－１（標準時間対応）'!BC31&gt;0,1,0)</f>
        <v>0</v>
      </c>
      <c r="N21" s="217"/>
      <c r="O21" s="237">
        <f>ROUND(ROUNDDOWN($C21/3,1)+ROUNDDOWN(($D21)/5,1)+ROUNDDOWN($F21/6,1)+ROUNDDOWN($G21/15,1)+ROUNDDOWN($H21/20,1)+ROUNDDOWN($I21/25,1),0)+$L21+$M21</f>
        <v>1</v>
      </c>
      <c r="P21" s="344">
        <f>P20</f>
        <v>0</v>
      </c>
      <c r="Q21" s="345">
        <f>Q20</f>
        <v>0</v>
      </c>
      <c r="R21" s="241">
        <f>SUM(O21:Q21)</f>
        <v>1</v>
      </c>
      <c r="S21" s="244">
        <f>ROUNDDOWN(SUM(S9:S20)/12,1)</f>
        <v>0</v>
      </c>
      <c r="T21" s="243">
        <f>$T$9</f>
        <v>0</v>
      </c>
      <c r="U21" s="243">
        <f>SUM('様式１－１（標準時間対応）'!BA31)</f>
        <v>0</v>
      </c>
      <c r="V21" s="227">
        <f>IF(OR(AND('様式１－１（標準時間対応）'!J31&gt;0, '様式１－１（標準時間対応）'!R31&gt;0), '様式１－１（標準時間対応）'!BC31&gt;=ROUND(B21*0.3,0)),1,0)</f>
        <v>1</v>
      </c>
      <c r="W21" s="226">
        <f t="shared" si="0"/>
        <v>0</v>
      </c>
      <c r="X21" s="248">
        <f>R21+S21+T21+U21+V21+W21</f>
        <v>2</v>
      </c>
      <c r="Y21" s="157"/>
      <c r="Z21" s="255">
        <f>ROUND(SUM(Z9:Z20)/12,1)</f>
        <v>0</v>
      </c>
      <c r="AA21" s="153"/>
      <c r="AB21" s="255">
        <f>ROUND(SUM(AB9:AB20)/12,1)</f>
        <v>0</v>
      </c>
      <c r="AC21" s="346">
        <f>ROUND(SUM(AC9:AC20)/12,0)</f>
        <v>0</v>
      </c>
      <c r="AD21" s="371">
        <f>ROUND(SUM(AD9:AD20)/12,1)</f>
        <v>0</v>
      </c>
      <c r="AE21" s="346">
        <f>ROUND(SUM(AE9:AE20)/12,0)</f>
        <v>0</v>
      </c>
      <c r="AF21" s="374">
        <f>ROUND(SUM(AF9:AF20)/12,1)</f>
        <v>0</v>
      </c>
      <c r="AG21" s="248">
        <f t="shared" si="1"/>
        <v>0</v>
      </c>
      <c r="AH21" s="347">
        <f>AG21-R21-Z21</f>
        <v>-1</v>
      </c>
      <c r="AI21" s="186"/>
    </row>
    <row r="22" spans="1:53" ht="10.5" customHeight="1" thickTop="1" thickBot="1">
      <c r="A22" s="348"/>
      <c r="B22" s="348"/>
      <c r="L22" s="343"/>
      <c r="S22" s="343"/>
      <c r="V22" s="343"/>
    </row>
    <row r="23" spans="1:53" customFormat="1" ht="24.75" customHeight="1" thickTop="1">
      <c r="M23" s="467" t="s">
        <v>285</v>
      </c>
      <c r="N23" s="468"/>
      <c r="O23" s="468"/>
      <c r="P23" s="468"/>
      <c r="Q23" s="468"/>
      <c r="R23" s="469"/>
      <c r="S23" s="523" t="s">
        <v>286</v>
      </c>
      <c r="T23" s="524"/>
      <c r="U23" s="524"/>
      <c r="V23" s="525"/>
      <c r="W23" s="349" t="s">
        <v>282</v>
      </c>
      <c r="X23" s="1"/>
      <c r="Y23" s="156"/>
      <c r="Z23" s="1"/>
      <c r="AA23" s="151"/>
      <c r="AB23" s="1"/>
      <c r="AC23" s="1"/>
      <c r="AD23" s="87"/>
      <c r="AE23" s="1"/>
      <c r="AF23" s="1"/>
      <c r="AG23" s="1"/>
      <c r="AH23" s="1"/>
      <c r="AK23" s="1"/>
      <c r="AL23" s="1"/>
      <c r="AM23" s="1"/>
      <c r="AN23" s="1"/>
      <c r="AO23" s="1"/>
    </row>
    <row r="24" spans="1:53" customFormat="1" ht="24.75" customHeight="1">
      <c r="M24" s="518" t="s">
        <v>277</v>
      </c>
      <c r="N24" s="519"/>
      <c r="O24" s="520" t="s">
        <v>278</v>
      </c>
      <c r="P24" s="519"/>
      <c r="Q24" s="521" t="s">
        <v>279</v>
      </c>
      <c r="R24" s="522"/>
      <c r="S24" s="526"/>
      <c r="T24" s="527"/>
      <c r="U24" s="527"/>
      <c r="V24" s="528"/>
      <c r="W24" s="349" t="s">
        <v>283</v>
      </c>
      <c r="X24" s="349"/>
      <c r="Y24" s="349"/>
      <c r="Z24" s="349"/>
      <c r="AA24" s="349"/>
      <c r="AB24" s="349"/>
      <c r="AC24" s="349"/>
      <c r="AD24" s="349"/>
      <c r="AE24" s="349"/>
      <c r="AF24" s="349"/>
      <c r="AG24" s="349"/>
      <c r="AH24" s="349"/>
      <c r="AI24" s="349"/>
      <c r="AK24" s="1"/>
      <c r="AL24" s="1"/>
      <c r="AM24" s="1"/>
      <c r="AN24" s="1"/>
      <c r="AO24" s="1"/>
      <c r="AP24" s="1"/>
      <c r="AQ24" s="1"/>
      <c r="AR24" s="1"/>
      <c r="AS24" s="1"/>
      <c r="AT24" s="1"/>
      <c r="AU24" s="1"/>
      <c r="AV24" s="1"/>
      <c r="AW24" s="1"/>
      <c r="AX24" s="1"/>
      <c r="AY24" s="1"/>
      <c r="AZ24" s="1"/>
      <c r="BA24" s="1"/>
    </row>
    <row r="25" spans="1:53" customFormat="1" ht="48" customHeight="1" thickBot="1">
      <c r="M25" s="533">
        <f>【補助金算定に係る確認表】!AD21</f>
        <v>1</v>
      </c>
      <c r="N25" s="534"/>
      <c r="O25" s="538"/>
      <c r="P25" s="539"/>
      <c r="Q25" s="540">
        <f>【補助金算定に係る確認表】!AF21</f>
        <v>0</v>
      </c>
      <c r="R25" s="541"/>
      <c r="S25" s="535" t="s">
        <v>289</v>
      </c>
      <c r="T25" s="536"/>
      <c r="U25" s="537"/>
      <c r="V25" s="353">
        <f>$AG$21-$X$21</f>
        <v>-2</v>
      </c>
      <c r="W25" s="464" t="s">
        <v>276</v>
      </c>
      <c r="X25" s="465"/>
      <c r="Y25" s="465"/>
      <c r="Z25" s="465"/>
      <c r="AA25" s="465"/>
      <c r="AB25" s="465"/>
      <c r="AC25" s="465"/>
      <c r="AD25" s="465"/>
      <c r="AE25" s="465"/>
      <c r="AF25" s="465"/>
      <c r="AG25" s="465"/>
      <c r="AH25" s="466"/>
      <c r="AI25" s="330"/>
    </row>
    <row r="26" spans="1:53" customFormat="1" ht="58.5" customHeight="1" thickTop="1">
      <c r="M26" s="455" t="s">
        <v>270</v>
      </c>
      <c r="N26" s="456"/>
      <c r="O26" s="456"/>
      <c r="P26" s="456"/>
      <c r="Q26" s="456"/>
      <c r="R26" s="457"/>
      <c r="S26" s="358" t="s">
        <v>266</v>
      </c>
      <c r="T26" s="359" t="s">
        <v>267</v>
      </c>
      <c r="U26" s="359" t="s">
        <v>268</v>
      </c>
      <c r="V26" s="359" t="s">
        <v>281</v>
      </c>
      <c r="W26" s="360" t="s">
        <v>269</v>
      </c>
      <c r="X26" s="350"/>
      <c r="Y26" s="351"/>
      <c r="Z26" s="351"/>
      <c r="AA26" s="351"/>
      <c r="AB26" s="351"/>
      <c r="AC26" s="351"/>
      <c r="AD26" s="352"/>
      <c r="AE26" s="351"/>
      <c r="AF26" s="351"/>
      <c r="AG26" s="351"/>
      <c r="AH26" s="351"/>
    </row>
    <row r="27" spans="1:53" customFormat="1" ht="36" customHeight="1">
      <c r="M27" s="458" t="s">
        <v>288</v>
      </c>
      <c r="N27" s="459"/>
      <c r="O27" s="459"/>
      <c r="P27" s="459"/>
      <c r="Q27" s="459"/>
      <c r="R27" s="460"/>
      <c r="S27" s="354" t="str">
        <f>IF($S$21=0,"非該当",IF($AG$21&gt;$R$21,"○","-"))</f>
        <v>非該当</v>
      </c>
      <c r="T27" s="332" t="str">
        <f>IF($AG$21&gt;($R$21+$S$21),"○","-")</f>
        <v>-</v>
      </c>
      <c r="U27" s="332" t="str">
        <f>IF($AG$21&gt;($R$21+$S$21+$T$21),"○","-")</f>
        <v>-</v>
      </c>
      <c r="V27" s="332" t="str">
        <f>IF($AG$21&gt;($R$21+$S$21+$T$21+$U$21),"○","-")</f>
        <v>-</v>
      </c>
      <c r="W27" s="333" t="str">
        <f>IF($AG$21&gt;($R$21+$S$21+$T$21+$U$21+$W$21),"○","-")</f>
        <v>-</v>
      </c>
      <c r="X27" s="334"/>
    </row>
    <row r="28" spans="1:53" customFormat="1" ht="36" customHeight="1">
      <c r="M28" s="461" t="s">
        <v>284</v>
      </c>
      <c r="N28" s="462"/>
      <c r="O28" s="462"/>
      <c r="P28" s="462"/>
      <c r="Q28" s="462"/>
      <c r="R28" s="463"/>
      <c r="S28" s="356"/>
      <c r="T28" s="335">
        <f>IF(T27="○","適用済",(($R$21+$S$21)+0.1-$AG$21))</f>
        <v>1.1000000000000001</v>
      </c>
      <c r="U28" s="335">
        <f>IF(U27="○","適用済",(($R$21+$S$21+$T$21)+0.1-$AG$21))</f>
        <v>1.1000000000000001</v>
      </c>
      <c r="V28" s="335">
        <f>IF(V27="○","適用済",(($R$21+$S$21+$T$21+$U$21)+0.1-$AG$21))</f>
        <v>1.1000000000000001</v>
      </c>
      <c r="W28" s="336">
        <f>IF(W27="○","適用済",(($R$21+$S$21+$T$21+$U$21+$W$21)+0.1-$AG$21))</f>
        <v>1.1000000000000001</v>
      </c>
      <c r="X28" s="337"/>
    </row>
    <row r="29" spans="1:53" customFormat="1" ht="63" customHeight="1" thickBot="1">
      <c r="M29" s="542" t="s">
        <v>290</v>
      </c>
      <c r="N29" s="543"/>
      <c r="O29" s="543"/>
      <c r="P29" s="543"/>
      <c r="Q29" s="355" t="s">
        <v>287</v>
      </c>
      <c r="R29" s="361"/>
      <c r="S29" s="357"/>
      <c r="T29" s="338">
        <f>IF(T$28="適用済","適用済",IF($R$29="",T$28,IF($R$29&lt;=3,ROUND(T$28*12/(4-$R$29),1),ROUND(T$28*12/(16-$R$29),1))))</f>
        <v>1.1000000000000001</v>
      </c>
      <c r="U29" s="338">
        <f>IF(U$28="適用済","適用済",IF($R$29="",U$28,IF($R$29&lt;=3,ROUND(U$28*12/(4-$R$29),1),ROUND(U$28*12/(16-$R$29),1))))</f>
        <v>1.1000000000000001</v>
      </c>
      <c r="V29" s="338">
        <f>IF(V$28="適用済","適用済",IF($R$29="",V$28,IF($R$29&lt;=3,ROUND(V$28*12/(4-$R$29),1),ROUND(V$28*12/(16-$R$29),1))))</f>
        <v>1.1000000000000001</v>
      </c>
      <c r="W29" s="339">
        <f>IF(W$28="適用済","適用済",IF($R$29="",W$28,IF($R$29&lt;=3,ROUND(W$28*12/(4-$R$29),1),ROUND(W$28*12/(16-$R$29),1))))</f>
        <v>1.1000000000000001</v>
      </c>
    </row>
    <row r="30" spans="1:53" customFormat="1" ht="108.75" customHeight="1" thickTop="1">
      <c r="O30" s="340"/>
      <c r="S30" s="340"/>
      <c r="T30" s="340"/>
      <c r="U30" s="340"/>
      <c r="V30" s="340"/>
      <c r="W30" s="340"/>
      <c r="Z30" s="341"/>
      <c r="AD30" s="331"/>
    </row>
    <row r="31" spans="1:53">
      <c r="A31" s="529" t="s">
        <v>174</v>
      </c>
      <c r="B31" s="530"/>
      <c r="L31" s="343"/>
      <c r="S31" s="343"/>
      <c r="V31" s="343"/>
    </row>
    <row r="32" spans="1:53">
      <c r="A32" s="531" t="s">
        <v>280</v>
      </c>
      <c r="B32" s="532"/>
      <c r="N32" s="86"/>
      <c r="O32" s="442"/>
      <c r="P32" s="442"/>
      <c r="Q32" s="442"/>
      <c r="R32" s="442"/>
      <c r="S32" s="442"/>
      <c r="T32" s="442"/>
      <c r="U32" s="442"/>
      <c r="V32" s="329"/>
      <c r="W32" s="329"/>
      <c r="AC32" s="87"/>
      <c r="AD32" s="1"/>
    </row>
    <row r="33" spans="10:30">
      <c r="N33" s="86"/>
      <c r="O33" s="7"/>
      <c r="S33" s="7"/>
      <c r="T33" s="7"/>
      <c r="U33" s="7"/>
      <c r="V33" s="7"/>
      <c r="W33" s="7"/>
      <c r="Z33" s="7"/>
      <c r="AC33" s="87"/>
      <c r="AD33" s="1"/>
    </row>
    <row r="34" spans="10:30">
      <c r="N34" s="81"/>
      <c r="O34" s="145"/>
      <c r="S34" s="145"/>
      <c r="T34" s="145"/>
      <c r="U34" s="145"/>
      <c r="V34" s="145"/>
      <c r="W34" s="145"/>
      <c r="Z34" s="145"/>
      <c r="AC34" s="87"/>
      <c r="AD34" s="1"/>
    </row>
    <row r="35" spans="10:30">
      <c r="J35" s="1" t="s">
        <v>53</v>
      </c>
      <c r="N35" s="81"/>
      <c r="O35" s="146"/>
      <c r="S35" s="146"/>
      <c r="T35" s="146"/>
      <c r="U35" s="146"/>
      <c r="V35" s="146"/>
      <c r="W35" s="146"/>
      <c r="Z35" s="145"/>
      <c r="AC35" s="87"/>
      <c r="AD35" s="1"/>
    </row>
    <row r="36" spans="10:30">
      <c r="N36" s="81"/>
      <c r="O36" s="146"/>
      <c r="S36" s="146"/>
      <c r="T36" s="146"/>
      <c r="U36" s="146"/>
      <c r="V36" s="146"/>
      <c r="W36" s="146"/>
      <c r="Z36" s="145"/>
      <c r="AC36" s="87"/>
      <c r="AD36" s="1"/>
    </row>
    <row r="37" spans="10:30">
      <c r="N37" s="81"/>
      <c r="O37" s="146"/>
      <c r="S37" s="146"/>
      <c r="T37" s="146"/>
      <c r="U37" s="146"/>
      <c r="V37" s="146"/>
      <c r="W37" s="146"/>
      <c r="Z37" s="145"/>
      <c r="AC37" s="87"/>
      <c r="AD37" s="1"/>
    </row>
    <row r="38" spans="10:30">
      <c r="N38" s="81"/>
      <c r="O38" s="146"/>
      <c r="S38" s="146"/>
      <c r="T38" s="146"/>
      <c r="U38" s="146"/>
      <c r="V38" s="146"/>
      <c r="W38" s="146"/>
      <c r="Z38" s="145"/>
      <c r="AC38" s="87"/>
      <c r="AD38" s="1"/>
    </row>
    <row r="39" spans="10:30">
      <c r="N39" s="81"/>
      <c r="O39" s="146"/>
      <c r="S39" s="146"/>
      <c r="T39" s="146"/>
      <c r="U39" s="146"/>
      <c r="V39" s="146"/>
      <c r="W39" s="146"/>
      <c r="Z39" s="145"/>
      <c r="AC39" s="87"/>
      <c r="AD39" s="1"/>
    </row>
    <row r="40" spans="10:30">
      <c r="N40" s="81"/>
      <c r="O40" s="81"/>
      <c r="S40" s="81"/>
      <c r="T40" s="81"/>
      <c r="U40" s="81"/>
      <c r="V40" s="81"/>
      <c r="W40" s="81"/>
      <c r="Z40" s="81"/>
    </row>
    <row r="41" spans="10:30">
      <c r="N41" s="81"/>
      <c r="O41" s="81"/>
      <c r="S41" s="81"/>
      <c r="T41" s="81"/>
      <c r="U41" s="81"/>
      <c r="V41" s="81"/>
      <c r="W41" s="81"/>
      <c r="Z41" s="81"/>
    </row>
    <row r="42" spans="10:30">
      <c r="N42" s="442"/>
      <c r="O42" s="442"/>
      <c r="P42" s="442"/>
      <c r="Q42" s="442"/>
      <c r="R42" s="442"/>
      <c r="S42" s="442"/>
      <c r="T42" s="442"/>
      <c r="U42" s="442"/>
      <c r="V42" s="7"/>
      <c r="W42" s="7"/>
    </row>
    <row r="43" spans="10:30">
      <c r="N43" s="442"/>
      <c r="O43" s="7"/>
      <c r="S43" s="7"/>
      <c r="T43" s="7"/>
      <c r="U43" s="7"/>
      <c r="V43" s="7"/>
      <c r="W43" s="7"/>
      <c r="Z43" s="7"/>
    </row>
    <row r="44" spans="10:30">
      <c r="N44" s="81"/>
      <c r="O44" s="147"/>
      <c r="S44" s="147"/>
      <c r="T44" s="147"/>
      <c r="U44" s="147"/>
      <c r="V44" s="147"/>
      <c r="W44" s="147"/>
      <c r="Z44" s="147"/>
    </row>
    <row r="45" spans="10:30">
      <c r="N45" s="81"/>
      <c r="O45" s="148"/>
      <c r="S45" s="148"/>
      <c r="T45" s="148"/>
      <c r="U45" s="148"/>
      <c r="V45" s="148"/>
      <c r="W45" s="148"/>
      <c r="Z45" s="147"/>
    </row>
    <row r="46" spans="10:30">
      <c r="N46" s="81"/>
      <c r="O46" s="148"/>
      <c r="S46" s="148"/>
      <c r="T46" s="148"/>
      <c r="U46" s="148"/>
      <c r="V46" s="148"/>
      <c r="W46" s="148"/>
      <c r="Z46" s="147"/>
    </row>
    <row r="47" spans="10:30">
      <c r="N47" s="81"/>
      <c r="O47" s="148"/>
      <c r="S47" s="148"/>
      <c r="T47" s="148"/>
      <c r="U47" s="148"/>
      <c r="V47" s="148"/>
      <c r="W47" s="148"/>
      <c r="Z47" s="147"/>
    </row>
    <row r="48" spans="10:30">
      <c r="N48" s="81"/>
      <c r="O48" s="148"/>
      <c r="S48" s="148"/>
      <c r="T48" s="148"/>
      <c r="U48" s="148"/>
      <c r="V48" s="148"/>
      <c r="W48" s="148"/>
      <c r="Z48" s="147"/>
    </row>
    <row r="49" spans="14:26">
      <c r="N49" s="81"/>
      <c r="O49" s="148"/>
      <c r="S49" s="148"/>
      <c r="T49" s="148"/>
      <c r="U49" s="148"/>
      <c r="V49" s="148"/>
      <c r="W49" s="148"/>
      <c r="Z49" s="147"/>
    </row>
    <row r="50" spans="14:26">
      <c r="N50" s="81"/>
      <c r="O50" s="81"/>
      <c r="S50" s="81"/>
      <c r="T50" s="81"/>
      <c r="U50" s="81"/>
      <c r="V50" s="81"/>
      <c r="W50" s="81"/>
      <c r="Z50" s="81"/>
    </row>
  </sheetData>
  <sheetProtection algorithmName="SHA-512" hashValue="v9SLgBIXG6mikwJenwprkKvhQGExwlas0vU4O7dIbNTZMEN0EDgFXp5jULedcPiTsw3HawBStpjWATGZyxCoYg==" saltValue="ZMAWuoTlF9WqV8gkgOnemg==" spinCount="100000" sheet="1" objects="1" scenarios="1"/>
  <mergeCells count="56">
    <mergeCell ref="A32:B32"/>
    <mergeCell ref="O32:U32"/>
    <mergeCell ref="M25:N25"/>
    <mergeCell ref="S25:U25"/>
    <mergeCell ref="O25:P25"/>
    <mergeCell ref="Q25:R25"/>
    <mergeCell ref="M29:P29"/>
    <mergeCell ref="M24:N24"/>
    <mergeCell ref="O24:P24"/>
    <mergeCell ref="Q24:R24"/>
    <mergeCell ref="S23:V24"/>
    <mergeCell ref="A31:B31"/>
    <mergeCell ref="AE1:AH2"/>
    <mergeCell ref="Z6:Z8"/>
    <mergeCell ref="X5:X8"/>
    <mergeCell ref="N5:N8"/>
    <mergeCell ref="P6:P8"/>
    <mergeCell ref="V7:V8"/>
    <mergeCell ref="W7:W8"/>
    <mergeCell ref="AG6:AG7"/>
    <mergeCell ref="AE6:AE7"/>
    <mergeCell ref="AC6:AC7"/>
    <mergeCell ref="AB5:AG5"/>
    <mergeCell ref="AB6:AB7"/>
    <mergeCell ref="A3:B3"/>
    <mergeCell ref="H6:H7"/>
    <mergeCell ref="K6:K8"/>
    <mergeCell ref="O5:O8"/>
    <mergeCell ref="L5:L8"/>
    <mergeCell ref="C6:C7"/>
    <mergeCell ref="J6:J8"/>
    <mergeCell ref="A4:B4"/>
    <mergeCell ref="C5:K5"/>
    <mergeCell ref="C8:I8"/>
    <mergeCell ref="M5:M8"/>
    <mergeCell ref="F6:F7"/>
    <mergeCell ref="G6:G7"/>
    <mergeCell ref="C4:K4"/>
    <mergeCell ref="B5:B8"/>
    <mergeCell ref="D6:D7"/>
    <mergeCell ref="A5:A8"/>
    <mergeCell ref="I6:I7"/>
    <mergeCell ref="S5:W6"/>
    <mergeCell ref="N42:N43"/>
    <mergeCell ref="O42:U42"/>
    <mergeCell ref="T7:T8"/>
    <mergeCell ref="U7:U8"/>
    <mergeCell ref="R5:R8"/>
    <mergeCell ref="S7:S8"/>
    <mergeCell ref="P5:Q5"/>
    <mergeCell ref="Q6:Q8"/>
    <mergeCell ref="M26:R26"/>
    <mergeCell ref="M27:R27"/>
    <mergeCell ref="M28:R28"/>
    <mergeCell ref="W25:AH25"/>
    <mergeCell ref="M23:R23"/>
  </mergeCells>
  <phoneticPr fontId="1"/>
  <conditionalFormatting sqref="N9:N20">
    <cfRule type="containsText" dxfId="7" priority="15" stopIfTrue="1" operator="containsText" text="未配置">
      <formula>NOT(ISERROR(SEARCH("未配置",N9)))</formula>
    </cfRule>
  </conditionalFormatting>
  <conditionalFormatting sqref="AH9:AI9">
    <cfRule type="cellIs" dxfId="6" priority="12" stopIfTrue="1" operator="lessThan">
      <formula>0</formula>
    </cfRule>
  </conditionalFormatting>
  <conditionalFormatting sqref="AH10:AI20 AH21">
    <cfRule type="cellIs" dxfId="5" priority="11" stopIfTrue="1" operator="lessThan">
      <formula>0</formula>
    </cfRule>
  </conditionalFormatting>
  <conditionalFormatting sqref="V25">
    <cfRule type="cellIs" dxfId="4" priority="5" stopIfTrue="1" operator="lessThan">
      <formula>0</formula>
    </cfRule>
  </conditionalFormatting>
  <conditionalFormatting sqref="S27:W27">
    <cfRule type="cellIs" dxfId="3" priority="3" operator="equal">
      <formula>"○"</formula>
    </cfRule>
    <cfRule type="cellIs" dxfId="2" priority="4" operator="equal">
      <formula>"-"</formula>
    </cfRule>
  </conditionalFormatting>
  <conditionalFormatting sqref="T28:W29">
    <cfRule type="cellIs" dxfId="1" priority="1" operator="equal">
      <formula>"適用済"</formula>
    </cfRule>
    <cfRule type="cellIs" dxfId="0" priority="2" operator="notEqual">
      <formula>"適用済"</formula>
    </cfRule>
  </conditionalFormatting>
  <dataValidations count="5">
    <dataValidation type="list" allowBlank="1" showInputMessage="1" showErrorMessage="1" sqref="J9:J20" xr:uid="{00000000-0002-0000-0000-000000000000}">
      <formula1>$J$35:$J$36</formula1>
    </dataValidation>
    <dataValidation type="list" allowBlank="1" showInputMessage="1" showErrorMessage="1" sqref="P9:P20" xr:uid="{00000000-0002-0000-0000-000001000000}">
      <formula1>"1"</formula1>
    </dataValidation>
    <dataValidation type="list" allowBlank="1" showInputMessage="1" showErrorMessage="1" sqref="N9:N20" xr:uid="{00000000-0002-0000-0000-000002000000}">
      <formula1>"配置,未配置"</formula1>
    </dataValidation>
    <dataValidation type="list" allowBlank="1" showInputMessage="1" showErrorMessage="1" sqref="Q9:Q20" xr:uid="{D7835410-A4F0-4C94-BC8B-F8C3A11B28EB}">
      <formula1>"1,2"</formula1>
    </dataValidation>
    <dataValidation type="list" allowBlank="1" showInputMessage="1" showErrorMessage="1" sqref="R29" xr:uid="{5FC21F44-CDD6-43B5-A523-CD90BD32CE16}">
      <formula1>"4,5,6,7,8,9,10,11,12,1,2,3"</formula1>
    </dataValidation>
  </dataValidations>
  <printOptions horizontalCentered="1"/>
  <pageMargins left="0.43307086614173229" right="0.31496062992125984" top="0.82677165354330717" bottom="0.23622047244094491" header="0.55118110236220474" footer="0.27559055118110237"/>
  <pageSetup paperSize="9" scale="50" fitToHeight="0" pageOrder="overThenDown" orientation="landscape" cellComments="asDisplayed" r:id="rId1"/>
  <headerFooter alignWithMargins="0">
    <oddHeader xml:space="preserve">&amp;L&amp;"ＭＳ Ｐゴシック,太字"&amp;16 令和６年度　保育施設職員配置状況確認書（様式１）&amp;C
</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C000"/>
  </sheetPr>
  <dimension ref="A1:BC33"/>
  <sheetViews>
    <sheetView view="pageBreakPreview" zoomScale="70" zoomScaleNormal="100" zoomScaleSheetLayoutView="70" workbookViewId="0">
      <pane xSplit="3" ySplit="6" topLeftCell="D7" activePane="bottomRight" state="frozen"/>
      <selection pane="topRight" activeCell="D1" sqref="D1"/>
      <selection pane="bottomLeft" activeCell="A5" sqref="A5"/>
      <selection pane="bottomRight" activeCell="J49" sqref="J49"/>
    </sheetView>
  </sheetViews>
  <sheetFormatPr defaultRowHeight="13.5"/>
  <cols>
    <col min="2" max="2" width="6.5" bestFit="1" customWidth="1"/>
    <col min="3" max="3" width="6.5" customWidth="1"/>
    <col min="4" max="4" width="7.625" bestFit="1" customWidth="1"/>
    <col min="5" max="5" width="7.75" customWidth="1"/>
    <col min="6" max="7" width="7.75" bestFit="1" customWidth="1"/>
    <col min="8" max="8" width="8.75" bestFit="1" customWidth="1"/>
    <col min="9" max="9" width="7.375" bestFit="1" customWidth="1"/>
    <col min="10" max="11" width="7.625" customWidth="1"/>
    <col min="12" max="12" width="7.625" bestFit="1" customWidth="1"/>
    <col min="13" max="13" width="7" customWidth="1"/>
    <col min="14" max="14" width="7.625" bestFit="1" customWidth="1"/>
    <col min="15" max="15" width="7.25" bestFit="1" customWidth="1"/>
    <col min="16" max="16" width="8.625" bestFit="1" customWidth="1"/>
    <col min="17" max="17" width="7.25" bestFit="1" customWidth="1"/>
    <col min="18" max="19" width="7.25" customWidth="1"/>
    <col min="20" max="20" width="7.625" bestFit="1" customWidth="1"/>
    <col min="21" max="21" width="6.25" bestFit="1" customWidth="1"/>
    <col min="22" max="22" width="7.625" bestFit="1" customWidth="1"/>
    <col min="23" max="23" width="7.25" bestFit="1" customWidth="1"/>
    <col min="24" max="24" width="8.625" bestFit="1" customWidth="1"/>
    <col min="25" max="25" width="7.25" bestFit="1" customWidth="1"/>
    <col min="26" max="27" width="7.125" customWidth="1"/>
    <col min="28" max="35" width="7.5" customWidth="1"/>
    <col min="36" max="43" width="8" customWidth="1"/>
    <col min="44" max="50" width="7.5" customWidth="1"/>
    <col min="52" max="52" width="1.125" customWidth="1"/>
  </cols>
  <sheetData>
    <row r="1" spans="1:55">
      <c r="A1" s="563" t="s">
        <v>179</v>
      </c>
      <c r="B1" s="495"/>
      <c r="C1" s="495"/>
      <c r="D1" s="564"/>
    </row>
    <row r="2" spans="1:55">
      <c r="A2" s="565"/>
      <c r="B2" s="566"/>
      <c r="C2" s="566"/>
      <c r="D2" s="567"/>
    </row>
    <row r="3" spans="1:55">
      <c r="A3" s="187"/>
      <c r="B3" s="187"/>
      <c r="C3" s="187"/>
      <c r="D3" s="187"/>
    </row>
    <row r="4" spans="1:55">
      <c r="D4" s="188">
        <f>ROUND((8.5-8)/8,3)</f>
        <v>6.3E-2</v>
      </c>
      <c r="E4" s="188">
        <f>ROUND((9-8)/8,3)</f>
        <v>0.125</v>
      </c>
      <c r="F4" s="188">
        <f>ROUND((9.5-8)/8,3)</f>
        <v>0.188</v>
      </c>
      <c r="G4" s="188">
        <f>ROUND((10-8)/8,3)</f>
        <v>0.25</v>
      </c>
      <c r="H4" s="188">
        <f>ROUND((10.5-8)/8,3)</f>
        <v>0.313</v>
      </c>
      <c r="I4" s="188">
        <f>ROUND((11-8)/8,3)</f>
        <v>0.375</v>
      </c>
      <c r="L4" s="188">
        <f>ROUND((8.5-8)/8,3)</f>
        <v>6.3E-2</v>
      </c>
      <c r="M4" s="188">
        <f>ROUND((9-8)/8,3)</f>
        <v>0.125</v>
      </c>
      <c r="N4" s="188">
        <f>ROUND((9.5-8)/8,3)</f>
        <v>0.188</v>
      </c>
      <c r="O4" s="188">
        <f>ROUND((10-8)/8,3)</f>
        <v>0.25</v>
      </c>
      <c r="P4" s="188">
        <f>ROUND((10.5-8)/8,3)</f>
        <v>0.313</v>
      </c>
      <c r="Q4" s="188">
        <f>ROUND((11-8)/8,3)</f>
        <v>0.375</v>
      </c>
      <c r="T4" s="188">
        <f>ROUND((8.5-8)/8,3)</f>
        <v>6.3E-2</v>
      </c>
      <c r="U4" s="188">
        <f>ROUND((9-8)/8,3)</f>
        <v>0.125</v>
      </c>
      <c r="V4" s="188">
        <f>ROUND((9.5-8)/8,3)</f>
        <v>0.188</v>
      </c>
      <c r="W4" s="188">
        <f>ROUND((10-8)/8,3)</f>
        <v>0.25</v>
      </c>
      <c r="X4" s="188">
        <f>ROUND((10.5-8)/8,3)</f>
        <v>0.313</v>
      </c>
      <c r="Y4" s="188">
        <f>ROUND((11-8)/8,3)</f>
        <v>0.375</v>
      </c>
      <c r="AB4" s="188">
        <f>ROUND((8.5-8)/8,3)</f>
        <v>6.3E-2</v>
      </c>
      <c r="AC4" s="188">
        <f>ROUND((9-8)/8,3)</f>
        <v>0.125</v>
      </c>
      <c r="AD4" s="188">
        <f>ROUND((9.5-8)/8,3)</f>
        <v>0.188</v>
      </c>
      <c r="AE4" s="188">
        <f>ROUND((10-8)/8,3)</f>
        <v>0.25</v>
      </c>
      <c r="AF4" s="188">
        <f>ROUND((10.5-8)/8,3)</f>
        <v>0.313</v>
      </c>
      <c r="AG4" s="188">
        <f>ROUND((11-8)/8,3)</f>
        <v>0.375</v>
      </c>
      <c r="AJ4" s="188">
        <f>ROUND((8.5-8)/8,3)</f>
        <v>6.3E-2</v>
      </c>
      <c r="AK4" s="188">
        <f>ROUND((9-8)/8,3)</f>
        <v>0.125</v>
      </c>
      <c r="AL4" s="188">
        <f>ROUND((9.5-8)/8,3)</f>
        <v>0.188</v>
      </c>
      <c r="AM4" s="188">
        <f>ROUND((10-8)/8,3)</f>
        <v>0.25</v>
      </c>
      <c r="AN4" s="188">
        <f>ROUND((10.5-8)/8,3)</f>
        <v>0.313</v>
      </c>
      <c r="AO4" s="188">
        <f>ROUND((11-8)/8,3)</f>
        <v>0.375</v>
      </c>
      <c r="AR4" s="188">
        <f>ROUND((8.5-8)/8,3)</f>
        <v>6.3E-2</v>
      </c>
      <c r="AS4" s="188">
        <f>ROUND((9-8)/8,3)</f>
        <v>0.125</v>
      </c>
      <c r="AT4" s="188">
        <f>ROUND((9.5-8)/8,3)</f>
        <v>0.188</v>
      </c>
      <c r="AU4" s="188">
        <f>ROUND((10-8)/8,3)</f>
        <v>0.25</v>
      </c>
      <c r="AV4" s="188">
        <f>ROUND((10.5-8)/8,3)</f>
        <v>0.313</v>
      </c>
      <c r="AW4" s="188">
        <f>ROUND((11-8)/8,3)</f>
        <v>0.375</v>
      </c>
    </row>
    <row r="5" spans="1:55" ht="20.25" customHeight="1">
      <c r="B5" s="558"/>
      <c r="C5" s="559"/>
      <c r="D5" s="557" t="s">
        <v>108</v>
      </c>
      <c r="E5" s="549"/>
      <c r="F5" s="549"/>
      <c r="G5" s="549"/>
      <c r="H5" s="549"/>
      <c r="I5" s="549"/>
      <c r="J5" s="549"/>
      <c r="K5" s="550"/>
      <c r="L5" s="548" t="s">
        <v>106</v>
      </c>
      <c r="M5" s="549"/>
      <c r="N5" s="549"/>
      <c r="O5" s="549"/>
      <c r="P5" s="549"/>
      <c r="Q5" s="549"/>
      <c r="R5" s="549"/>
      <c r="S5" s="550"/>
      <c r="T5" s="548" t="s">
        <v>107</v>
      </c>
      <c r="U5" s="549"/>
      <c r="V5" s="549"/>
      <c r="W5" s="549"/>
      <c r="X5" s="549"/>
      <c r="Y5" s="549"/>
      <c r="Z5" s="568"/>
      <c r="AA5" s="163"/>
      <c r="AB5" s="548" t="s">
        <v>109</v>
      </c>
      <c r="AC5" s="549"/>
      <c r="AD5" s="549"/>
      <c r="AE5" s="549"/>
      <c r="AF5" s="549"/>
      <c r="AG5" s="549"/>
      <c r="AH5" s="549"/>
      <c r="AI5" s="549"/>
      <c r="AJ5" s="549" t="s">
        <v>110</v>
      </c>
      <c r="AK5" s="549"/>
      <c r="AL5" s="549"/>
      <c r="AM5" s="549"/>
      <c r="AN5" s="549"/>
      <c r="AO5" s="549"/>
      <c r="AP5" s="549"/>
      <c r="AQ5" s="550"/>
      <c r="AR5" s="548" t="s">
        <v>111</v>
      </c>
      <c r="AS5" s="549"/>
      <c r="AT5" s="549"/>
      <c r="AU5" s="549"/>
      <c r="AV5" s="549"/>
      <c r="AW5" s="549"/>
      <c r="AX5" s="549"/>
      <c r="AY5" s="550"/>
      <c r="BB5" s="544" t="s">
        <v>169</v>
      </c>
      <c r="BC5" s="544" t="s">
        <v>170</v>
      </c>
    </row>
    <row r="6" spans="1:55" ht="16.5" customHeight="1">
      <c r="B6" s="560"/>
      <c r="C6" s="561"/>
      <c r="D6" s="159" t="s">
        <v>114</v>
      </c>
      <c r="E6" s="159" t="s">
        <v>115</v>
      </c>
      <c r="F6" s="159" t="s">
        <v>116</v>
      </c>
      <c r="G6" s="159" t="s">
        <v>117</v>
      </c>
      <c r="H6" s="159" t="s">
        <v>118</v>
      </c>
      <c r="I6" s="159" t="s">
        <v>119</v>
      </c>
      <c r="J6" s="160" t="s">
        <v>131</v>
      </c>
      <c r="K6" s="174" t="s">
        <v>133</v>
      </c>
      <c r="L6" s="162" t="s">
        <v>114</v>
      </c>
      <c r="M6" s="159" t="s">
        <v>115</v>
      </c>
      <c r="N6" s="159" t="s">
        <v>116</v>
      </c>
      <c r="O6" s="159" t="s">
        <v>117</v>
      </c>
      <c r="P6" s="159" t="s">
        <v>118</v>
      </c>
      <c r="Q6" s="159" t="s">
        <v>119</v>
      </c>
      <c r="R6" s="160" t="s">
        <v>131</v>
      </c>
      <c r="S6" s="174" t="s">
        <v>133</v>
      </c>
      <c r="T6" s="161" t="s">
        <v>114</v>
      </c>
      <c r="U6" s="159" t="s">
        <v>115</v>
      </c>
      <c r="V6" s="159" t="s">
        <v>116</v>
      </c>
      <c r="W6" s="159" t="s">
        <v>117</v>
      </c>
      <c r="X6" s="159" t="s">
        <v>118</v>
      </c>
      <c r="Y6" s="159" t="s">
        <v>119</v>
      </c>
      <c r="Z6" s="160" t="s">
        <v>131</v>
      </c>
      <c r="AA6" s="174" t="s">
        <v>133</v>
      </c>
      <c r="AB6" s="162" t="s">
        <v>114</v>
      </c>
      <c r="AC6" s="159" t="s">
        <v>115</v>
      </c>
      <c r="AD6" s="159" t="s">
        <v>116</v>
      </c>
      <c r="AE6" s="159" t="s">
        <v>117</v>
      </c>
      <c r="AF6" s="159" t="s">
        <v>118</v>
      </c>
      <c r="AG6" s="159" t="s">
        <v>119</v>
      </c>
      <c r="AH6" s="160" t="s">
        <v>131</v>
      </c>
      <c r="AI6" s="174" t="s">
        <v>133</v>
      </c>
      <c r="AJ6" s="161" t="s">
        <v>114</v>
      </c>
      <c r="AK6" s="159" t="s">
        <v>115</v>
      </c>
      <c r="AL6" s="159" t="s">
        <v>116</v>
      </c>
      <c r="AM6" s="159" t="s">
        <v>117</v>
      </c>
      <c r="AN6" s="159" t="s">
        <v>118</v>
      </c>
      <c r="AO6" s="159" t="s">
        <v>119</v>
      </c>
      <c r="AP6" s="160" t="s">
        <v>131</v>
      </c>
      <c r="AQ6" s="174" t="s">
        <v>133</v>
      </c>
      <c r="AR6" s="177" t="s">
        <v>114</v>
      </c>
      <c r="AS6" s="178" t="s">
        <v>115</v>
      </c>
      <c r="AT6" s="178" t="s">
        <v>116</v>
      </c>
      <c r="AU6" s="178" t="s">
        <v>117</v>
      </c>
      <c r="AV6" s="178" t="s">
        <v>118</v>
      </c>
      <c r="AW6" s="178" t="s">
        <v>119</v>
      </c>
      <c r="AX6" s="178" t="s">
        <v>131</v>
      </c>
      <c r="AY6" s="174" t="s">
        <v>133</v>
      </c>
      <c r="BB6" s="544"/>
      <c r="BC6" s="544"/>
    </row>
    <row r="7" spans="1:55" ht="18.75" customHeight="1">
      <c r="B7" s="552" t="s">
        <v>12</v>
      </c>
      <c r="C7" s="207" t="s">
        <v>136</v>
      </c>
      <c r="D7" s="218"/>
      <c r="E7" s="218"/>
      <c r="F7" s="218"/>
      <c r="G7" s="218"/>
      <c r="H7" s="218"/>
      <c r="I7" s="218"/>
      <c r="J7" s="208">
        <f>SUM(D7:I7)</f>
        <v>0</v>
      </c>
      <c r="K7" s="545">
        <f>ROUND(J8/3*J7,2)</f>
        <v>0</v>
      </c>
      <c r="L7" s="218"/>
      <c r="M7" s="218"/>
      <c r="N7" s="218"/>
      <c r="O7" s="218"/>
      <c r="P7" s="218"/>
      <c r="Q7" s="218"/>
      <c r="R7" s="209">
        <f>SUM(L7:Q7)</f>
        <v>0</v>
      </c>
      <c r="S7" s="545">
        <f>ROUND(R8/5*R7,2)</f>
        <v>0</v>
      </c>
      <c r="T7" s="218"/>
      <c r="U7" s="218"/>
      <c r="V7" s="218"/>
      <c r="W7" s="218"/>
      <c r="X7" s="218"/>
      <c r="Y7" s="218"/>
      <c r="Z7" s="208">
        <f>SUM(T7:Y7)</f>
        <v>0</v>
      </c>
      <c r="AA7" s="545">
        <f>ROUND(Z8/6*Z7,2)</f>
        <v>0</v>
      </c>
      <c r="AB7" s="218"/>
      <c r="AC7" s="218"/>
      <c r="AD7" s="218"/>
      <c r="AE7" s="218"/>
      <c r="AF7" s="218"/>
      <c r="AG7" s="218"/>
      <c r="AH7" s="208">
        <f>SUM(AB7:AG7)</f>
        <v>0</v>
      </c>
      <c r="AI7" s="545">
        <f>ROUND(AH8/15*AH7,2)</f>
        <v>0</v>
      </c>
      <c r="AJ7" s="218"/>
      <c r="AK7" s="218"/>
      <c r="AL7" s="218"/>
      <c r="AM7" s="218"/>
      <c r="AN7" s="218"/>
      <c r="AO7" s="218"/>
      <c r="AP7" s="208">
        <f>SUM(AJ7:AO7)</f>
        <v>0</v>
      </c>
      <c r="AQ7" s="545">
        <f>ROUND(AP8/20*AP7,2)</f>
        <v>0</v>
      </c>
      <c r="AR7" s="218"/>
      <c r="AS7" s="218"/>
      <c r="AT7" s="218"/>
      <c r="AU7" s="218"/>
      <c r="AV7" s="218"/>
      <c r="AW7" s="218"/>
      <c r="AX7" s="210">
        <f>SUM(AR7:AW7)</f>
        <v>0</v>
      </c>
      <c r="AY7" s="545">
        <f>ROUND(AX8/25*AX7,2)</f>
        <v>0</v>
      </c>
      <c r="BA7" s="551">
        <f>ROUND(AY7+AQ7+AI7+AA7+S7+K7,1)</f>
        <v>0</v>
      </c>
      <c r="BB7" s="201" t="str">
        <f>IF(J7+R7=0,"×","○")</f>
        <v>×</v>
      </c>
      <c r="BC7" s="202">
        <f>SUM(J7,R7,Z7,AH7,AP7,AX7)</f>
        <v>0</v>
      </c>
    </row>
    <row r="8" spans="1:55" ht="18.75" customHeight="1">
      <c r="B8" s="553"/>
      <c r="C8" s="211" t="s">
        <v>130</v>
      </c>
      <c r="D8" s="165">
        <f t="shared" ref="D8:I8" si="0">D$4*D7</f>
        <v>0</v>
      </c>
      <c r="E8" s="165">
        <f t="shared" si="0"/>
        <v>0</v>
      </c>
      <c r="F8" s="165">
        <f t="shared" si="0"/>
        <v>0</v>
      </c>
      <c r="G8" s="165">
        <f t="shared" si="0"/>
        <v>0</v>
      </c>
      <c r="H8" s="165">
        <f t="shared" si="0"/>
        <v>0</v>
      </c>
      <c r="I8" s="165">
        <f t="shared" si="0"/>
        <v>0</v>
      </c>
      <c r="J8" s="166">
        <f>IFERROR(ROUND(SUM(D8:I8)/J7,3),0)</f>
        <v>0</v>
      </c>
      <c r="K8" s="546"/>
      <c r="L8" s="164">
        <f t="shared" ref="L8:Q8" si="1">L$4*L7</f>
        <v>0</v>
      </c>
      <c r="M8" s="165">
        <f t="shared" si="1"/>
        <v>0</v>
      </c>
      <c r="N8" s="165">
        <f t="shared" si="1"/>
        <v>0</v>
      </c>
      <c r="O8" s="165">
        <f t="shared" si="1"/>
        <v>0</v>
      </c>
      <c r="P8" s="165">
        <f t="shared" si="1"/>
        <v>0</v>
      </c>
      <c r="Q8" s="165">
        <f t="shared" si="1"/>
        <v>0</v>
      </c>
      <c r="R8" s="166">
        <f>IFERROR(ROUND(SUM(L8:Q8)/R7,3),)</f>
        <v>0</v>
      </c>
      <c r="S8" s="546"/>
      <c r="T8" s="175">
        <f t="shared" ref="T8:Y8" si="2">T$4*T7</f>
        <v>0</v>
      </c>
      <c r="U8" s="165">
        <f t="shared" si="2"/>
        <v>0</v>
      </c>
      <c r="V8" s="165">
        <f t="shared" si="2"/>
        <v>0</v>
      </c>
      <c r="W8" s="165">
        <f t="shared" si="2"/>
        <v>0</v>
      </c>
      <c r="X8" s="165">
        <f t="shared" si="2"/>
        <v>0</v>
      </c>
      <c r="Y8" s="165">
        <f t="shared" si="2"/>
        <v>0</v>
      </c>
      <c r="Z8" s="166">
        <f>IFERROR(ROUND(SUM(T8:Y8)/Z7,3),0)</f>
        <v>0</v>
      </c>
      <c r="AA8" s="546"/>
      <c r="AB8" s="164">
        <f t="shared" ref="AB8:AG8" si="3">AB$4*AB7</f>
        <v>0</v>
      </c>
      <c r="AC8" s="165">
        <f t="shared" si="3"/>
        <v>0</v>
      </c>
      <c r="AD8" s="165">
        <f t="shared" si="3"/>
        <v>0</v>
      </c>
      <c r="AE8" s="165">
        <f t="shared" si="3"/>
        <v>0</v>
      </c>
      <c r="AF8" s="165">
        <f t="shared" si="3"/>
        <v>0</v>
      </c>
      <c r="AG8" s="165">
        <f t="shared" si="3"/>
        <v>0</v>
      </c>
      <c r="AH8" s="166">
        <f>IFERROR(ROUND(SUM(AB8:AG8)/AH7,3),0)</f>
        <v>0</v>
      </c>
      <c r="AI8" s="546"/>
      <c r="AJ8" s="175">
        <f t="shared" ref="AJ8:AO8" si="4">AJ$4*AJ7</f>
        <v>0</v>
      </c>
      <c r="AK8" s="165">
        <f t="shared" si="4"/>
        <v>0</v>
      </c>
      <c r="AL8" s="165">
        <f t="shared" si="4"/>
        <v>0</v>
      </c>
      <c r="AM8" s="165">
        <f t="shared" si="4"/>
        <v>0</v>
      </c>
      <c r="AN8" s="165">
        <f t="shared" si="4"/>
        <v>0</v>
      </c>
      <c r="AO8" s="165">
        <f t="shared" si="4"/>
        <v>0</v>
      </c>
      <c r="AP8" s="166">
        <f>IFERROR(ROUND(SUM(AJ8:AO8)/AP7,3),0)</f>
        <v>0</v>
      </c>
      <c r="AQ8" s="546"/>
      <c r="AR8" s="164">
        <f t="shared" ref="AR8:AW8" si="5">AR$4*AR7</f>
        <v>0</v>
      </c>
      <c r="AS8" s="165">
        <f t="shared" si="5"/>
        <v>0</v>
      </c>
      <c r="AT8" s="165">
        <f t="shared" si="5"/>
        <v>0</v>
      </c>
      <c r="AU8" s="165">
        <f t="shared" si="5"/>
        <v>0</v>
      </c>
      <c r="AV8" s="165">
        <f t="shared" si="5"/>
        <v>0</v>
      </c>
      <c r="AW8" s="165">
        <f t="shared" si="5"/>
        <v>0</v>
      </c>
      <c r="AX8" s="165">
        <f>IFERROR(ROUND(SUM(AR8:AW8)/AX7,3),0)</f>
        <v>0</v>
      </c>
      <c r="AY8" s="546"/>
      <c r="BA8" s="551"/>
      <c r="BB8" s="201"/>
      <c r="BC8" s="203"/>
    </row>
    <row r="9" spans="1:55" ht="18.75" customHeight="1">
      <c r="B9" s="552" t="s">
        <v>120</v>
      </c>
      <c r="C9" s="207" t="s">
        <v>136</v>
      </c>
      <c r="D9" s="218"/>
      <c r="E9" s="218"/>
      <c r="F9" s="218"/>
      <c r="G9" s="218"/>
      <c r="H9" s="218"/>
      <c r="I9" s="218"/>
      <c r="J9" s="209">
        <f>SUM(D9:I9)</f>
        <v>0</v>
      </c>
      <c r="K9" s="545">
        <f>ROUND(J10/3*J9,2)</f>
        <v>0</v>
      </c>
      <c r="L9" s="218"/>
      <c r="M9" s="218"/>
      <c r="N9" s="218"/>
      <c r="O9" s="218"/>
      <c r="P9" s="218"/>
      <c r="Q9" s="218"/>
      <c r="R9" s="209">
        <f>SUM(L9:Q9)</f>
        <v>0</v>
      </c>
      <c r="S9" s="545">
        <f>ROUND(R10/5*R9,2)</f>
        <v>0</v>
      </c>
      <c r="T9" s="218"/>
      <c r="U9" s="218"/>
      <c r="V9" s="218"/>
      <c r="W9" s="218"/>
      <c r="X9" s="218"/>
      <c r="Y9" s="218"/>
      <c r="Z9" s="208">
        <f>SUM(T9:Y9)</f>
        <v>0</v>
      </c>
      <c r="AA9" s="545">
        <f>ROUND(Z10/6*Z9,2)</f>
        <v>0</v>
      </c>
      <c r="AB9" s="218"/>
      <c r="AC9" s="218"/>
      <c r="AD9" s="218"/>
      <c r="AE9" s="218"/>
      <c r="AF9" s="218"/>
      <c r="AG9" s="218"/>
      <c r="AH9" s="208">
        <f>SUM(AB9:AG9)</f>
        <v>0</v>
      </c>
      <c r="AI9" s="545">
        <f>ROUND(AH10/15*AH9,2)</f>
        <v>0</v>
      </c>
      <c r="AJ9" s="218"/>
      <c r="AK9" s="218"/>
      <c r="AL9" s="218"/>
      <c r="AM9" s="218"/>
      <c r="AN9" s="218"/>
      <c r="AO9" s="218"/>
      <c r="AP9" s="208">
        <f>SUM(AJ9:AO9)</f>
        <v>0</v>
      </c>
      <c r="AQ9" s="545">
        <f>ROUND(AP10/20*AP9,2)</f>
        <v>0</v>
      </c>
      <c r="AR9" s="218"/>
      <c r="AS9" s="218"/>
      <c r="AT9" s="218"/>
      <c r="AU9" s="218"/>
      <c r="AV9" s="218"/>
      <c r="AW9" s="218"/>
      <c r="AX9" s="210">
        <f>SUM(AR9:AW9)</f>
        <v>0</v>
      </c>
      <c r="AY9" s="545">
        <f>ROUND(AX10/25*AX9,2)</f>
        <v>0</v>
      </c>
      <c r="BA9" s="551">
        <f t="shared" ref="BA9" si="6">ROUND(AY9+AQ9+AI9+AA9+S9+K9,1)</f>
        <v>0</v>
      </c>
      <c r="BB9" s="201" t="str">
        <f>IF(J9+R9=0,"×","○")</f>
        <v>×</v>
      </c>
      <c r="BC9" s="202">
        <f>SUM(J9,R9,Z9,AH9,AP9,AX9)</f>
        <v>0</v>
      </c>
    </row>
    <row r="10" spans="1:55" ht="18.75" customHeight="1">
      <c r="B10" s="553"/>
      <c r="C10" s="212" t="s">
        <v>130</v>
      </c>
      <c r="D10" s="165">
        <f t="shared" ref="D10:I10" si="7">D$4*D9</f>
        <v>0</v>
      </c>
      <c r="E10" s="165">
        <f t="shared" si="7"/>
        <v>0</v>
      </c>
      <c r="F10" s="165">
        <f t="shared" si="7"/>
        <v>0</v>
      </c>
      <c r="G10" s="165">
        <f t="shared" si="7"/>
        <v>0</v>
      </c>
      <c r="H10" s="165">
        <f t="shared" si="7"/>
        <v>0</v>
      </c>
      <c r="I10" s="165">
        <f t="shared" si="7"/>
        <v>0</v>
      </c>
      <c r="J10" s="166">
        <f>IFERROR(ROUND(SUM(D10:I10)/J9,3),0)</f>
        <v>0</v>
      </c>
      <c r="K10" s="546"/>
      <c r="L10" s="164">
        <f t="shared" ref="L10:Q10" si="8">L$4*L9</f>
        <v>0</v>
      </c>
      <c r="M10" s="165">
        <f t="shared" si="8"/>
        <v>0</v>
      </c>
      <c r="N10" s="165">
        <f t="shared" si="8"/>
        <v>0</v>
      </c>
      <c r="O10" s="165">
        <f t="shared" si="8"/>
        <v>0</v>
      </c>
      <c r="P10" s="165">
        <f t="shared" si="8"/>
        <v>0</v>
      </c>
      <c r="Q10" s="165">
        <f t="shared" si="8"/>
        <v>0</v>
      </c>
      <c r="R10" s="166">
        <f>IFERROR(ROUND(SUM(L10:Q10)/R9,3),0)</f>
        <v>0</v>
      </c>
      <c r="S10" s="546"/>
      <c r="T10" s="175">
        <f t="shared" ref="T10:Y10" si="9">T$4*T9</f>
        <v>0</v>
      </c>
      <c r="U10" s="165">
        <f t="shared" si="9"/>
        <v>0</v>
      </c>
      <c r="V10" s="165">
        <f t="shared" si="9"/>
        <v>0</v>
      </c>
      <c r="W10" s="165">
        <f t="shared" si="9"/>
        <v>0</v>
      </c>
      <c r="X10" s="165">
        <f t="shared" si="9"/>
        <v>0</v>
      </c>
      <c r="Y10" s="165">
        <f t="shared" si="9"/>
        <v>0</v>
      </c>
      <c r="Z10" s="166">
        <f>IFERROR(ROUND(SUM(T10:Y10)/Z9,3),0)</f>
        <v>0</v>
      </c>
      <c r="AA10" s="546"/>
      <c r="AB10" s="164">
        <f t="shared" ref="AB10:AG10" si="10">AB$4*AB9</f>
        <v>0</v>
      </c>
      <c r="AC10" s="165">
        <f t="shared" si="10"/>
        <v>0</v>
      </c>
      <c r="AD10" s="165">
        <f t="shared" si="10"/>
        <v>0</v>
      </c>
      <c r="AE10" s="165">
        <f t="shared" si="10"/>
        <v>0</v>
      </c>
      <c r="AF10" s="165">
        <f t="shared" si="10"/>
        <v>0</v>
      </c>
      <c r="AG10" s="165">
        <f t="shared" si="10"/>
        <v>0</v>
      </c>
      <c r="AH10" s="166">
        <f>IFERROR(ROUND(SUM(AB10:AG10)/AH9,3),0)</f>
        <v>0</v>
      </c>
      <c r="AI10" s="546"/>
      <c r="AJ10" s="175">
        <f t="shared" ref="AJ10:AO10" si="11">AJ$4*AJ9</f>
        <v>0</v>
      </c>
      <c r="AK10" s="165">
        <f t="shared" si="11"/>
        <v>0</v>
      </c>
      <c r="AL10" s="165">
        <f t="shared" si="11"/>
        <v>0</v>
      </c>
      <c r="AM10" s="165">
        <f t="shared" si="11"/>
        <v>0</v>
      </c>
      <c r="AN10" s="165">
        <f t="shared" si="11"/>
        <v>0</v>
      </c>
      <c r="AO10" s="165">
        <f t="shared" si="11"/>
        <v>0</v>
      </c>
      <c r="AP10" s="166">
        <f>IFERROR(ROUND(SUM(AJ10:AO10)/AP9,3),0)</f>
        <v>0</v>
      </c>
      <c r="AQ10" s="546"/>
      <c r="AR10" s="164">
        <f t="shared" ref="AR10:AW10" si="12">AR$4*AR9</f>
        <v>0</v>
      </c>
      <c r="AS10" s="165">
        <f t="shared" si="12"/>
        <v>0</v>
      </c>
      <c r="AT10" s="165">
        <f t="shared" si="12"/>
        <v>0</v>
      </c>
      <c r="AU10" s="165">
        <f t="shared" si="12"/>
        <v>0</v>
      </c>
      <c r="AV10" s="165">
        <f t="shared" si="12"/>
        <v>0</v>
      </c>
      <c r="AW10" s="165">
        <f t="shared" si="12"/>
        <v>0</v>
      </c>
      <c r="AX10" s="165">
        <f>IFERROR(ROUND(SUM(AR10:AW10)/AX9,3),0)</f>
        <v>0</v>
      </c>
      <c r="AY10" s="546"/>
      <c r="BA10" s="551"/>
      <c r="BB10" s="201"/>
      <c r="BC10" s="203"/>
    </row>
    <row r="11" spans="1:55" ht="18.75" customHeight="1">
      <c r="B11" s="552" t="s">
        <v>121</v>
      </c>
      <c r="C11" s="207" t="s">
        <v>136</v>
      </c>
      <c r="D11" s="218"/>
      <c r="E11" s="218"/>
      <c r="F11" s="218"/>
      <c r="G11" s="218"/>
      <c r="H11" s="218"/>
      <c r="I11" s="218"/>
      <c r="J11" s="208">
        <f>SUM(D11:I11)</f>
        <v>0</v>
      </c>
      <c r="K11" s="545">
        <f>ROUND(J12/3*J11,2)</f>
        <v>0</v>
      </c>
      <c r="L11" s="218"/>
      <c r="M11" s="218"/>
      <c r="N11" s="218"/>
      <c r="O11" s="218"/>
      <c r="P11" s="218"/>
      <c r="Q11" s="218"/>
      <c r="R11" s="209">
        <f>SUM(L11:Q11)</f>
        <v>0</v>
      </c>
      <c r="S11" s="545">
        <f>ROUND(R12/5*R11,2)</f>
        <v>0</v>
      </c>
      <c r="T11" s="218"/>
      <c r="U11" s="218"/>
      <c r="V11" s="218"/>
      <c r="W11" s="218"/>
      <c r="X11" s="218"/>
      <c r="Y11" s="218"/>
      <c r="Z11" s="208">
        <f>SUM(T11:Y11)</f>
        <v>0</v>
      </c>
      <c r="AA11" s="545">
        <f>ROUND(Z12/6*Z11,2)</f>
        <v>0</v>
      </c>
      <c r="AB11" s="218"/>
      <c r="AC11" s="218"/>
      <c r="AD11" s="218"/>
      <c r="AE11" s="218"/>
      <c r="AF11" s="218"/>
      <c r="AG11" s="218"/>
      <c r="AH11" s="208">
        <f>SUM(AB11:AG11)</f>
        <v>0</v>
      </c>
      <c r="AI11" s="545">
        <f>ROUND(AH12/15*AH11,2)</f>
        <v>0</v>
      </c>
      <c r="AJ11" s="218"/>
      <c r="AK11" s="218"/>
      <c r="AL11" s="218"/>
      <c r="AM11" s="218"/>
      <c r="AN11" s="218"/>
      <c r="AO11" s="218"/>
      <c r="AP11" s="208">
        <f>SUM(AJ11:AO11)</f>
        <v>0</v>
      </c>
      <c r="AQ11" s="545">
        <f>ROUND(AP12/20*AP11,2)</f>
        <v>0</v>
      </c>
      <c r="AR11" s="218"/>
      <c r="AS11" s="218"/>
      <c r="AT11" s="218"/>
      <c r="AU11" s="218"/>
      <c r="AV11" s="218"/>
      <c r="AW11" s="218"/>
      <c r="AX11" s="210">
        <f>SUM(AR11:AW11)</f>
        <v>0</v>
      </c>
      <c r="AY11" s="545">
        <f>ROUND(AX12/25*AX11,2)</f>
        <v>0</v>
      </c>
      <c r="BA11" s="551">
        <f t="shared" ref="BA11" si="13">ROUND(AY11+AQ11+AI11+AA11+S11+K11,1)</f>
        <v>0</v>
      </c>
      <c r="BB11" s="201" t="str">
        <f>IF(J11+R11=0,"×","○")</f>
        <v>×</v>
      </c>
      <c r="BC11" s="202">
        <f>SUM(J11,R11,Z11,AH11,AP11,AX11)</f>
        <v>0</v>
      </c>
    </row>
    <row r="12" spans="1:55" ht="18.75" customHeight="1">
      <c r="B12" s="553"/>
      <c r="C12" s="211" t="s">
        <v>130</v>
      </c>
      <c r="D12" s="165">
        <f t="shared" ref="D12:I12" si="14">D$4*D11</f>
        <v>0</v>
      </c>
      <c r="E12" s="165">
        <f t="shared" si="14"/>
        <v>0</v>
      </c>
      <c r="F12" s="165">
        <f t="shared" si="14"/>
        <v>0</v>
      </c>
      <c r="G12" s="165">
        <f t="shared" si="14"/>
        <v>0</v>
      </c>
      <c r="H12" s="165">
        <f t="shared" si="14"/>
        <v>0</v>
      </c>
      <c r="I12" s="165">
        <f t="shared" si="14"/>
        <v>0</v>
      </c>
      <c r="J12" s="166">
        <f>IFERROR(ROUND(SUM(D12:I12)/J11,3),0)</f>
        <v>0</v>
      </c>
      <c r="K12" s="546"/>
      <c r="L12" s="164">
        <f t="shared" ref="L12:Q12" si="15">L$4*L11</f>
        <v>0</v>
      </c>
      <c r="M12" s="165">
        <f t="shared" si="15"/>
        <v>0</v>
      </c>
      <c r="N12" s="165">
        <f t="shared" si="15"/>
        <v>0</v>
      </c>
      <c r="O12" s="165">
        <f t="shared" si="15"/>
        <v>0</v>
      </c>
      <c r="P12" s="165">
        <f t="shared" si="15"/>
        <v>0</v>
      </c>
      <c r="Q12" s="165">
        <f t="shared" si="15"/>
        <v>0</v>
      </c>
      <c r="R12" s="166">
        <f>IFERROR(ROUND(SUM(L12:Q12)/R11,3),0)</f>
        <v>0</v>
      </c>
      <c r="S12" s="546"/>
      <c r="T12" s="175">
        <f t="shared" ref="T12:Y12" si="16">T$4*T11</f>
        <v>0</v>
      </c>
      <c r="U12" s="165">
        <f t="shared" si="16"/>
        <v>0</v>
      </c>
      <c r="V12" s="165">
        <f t="shared" si="16"/>
        <v>0</v>
      </c>
      <c r="W12" s="165">
        <f t="shared" si="16"/>
        <v>0</v>
      </c>
      <c r="X12" s="165">
        <f t="shared" si="16"/>
        <v>0</v>
      </c>
      <c r="Y12" s="165">
        <f t="shared" si="16"/>
        <v>0</v>
      </c>
      <c r="Z12" s="166">
        <f>IFERROR(ROUND(SUM(T12:Y12)/Z11,3),0)</f>
        <v>0</v>
      </c>
      <c r="AA12" s="546"/>
      <c r="AB12" s="164">
        <f t="shared" ref="AB12:AG12" si="17">AB$4*AB11</f>
        <v>0</v>
      </c>
      <c r="AC12" s="165">
        <f t="shared" si="17"/>
        <v>0</v>
      </c>
      <c r="AD12" s="165">
        <f t="shared" si="17"/>
        <v>0</v>
      </c>
      <c r="AE12" s="165">
        <f t="shared" si="17"/>
        <v>0</v>
      </c>
      <c r="AF12" s="165">
        <f t="shared" si="17"/>
        <v>0</v>
      </c>
      <c r="AG12" s="165">
        <f t="shared" si="17"/>
        <v>0</v>
      </c>
      <c r="AH12" s="166">
        <f>IFERROR(ROUND(SUM(AB12:AG12)/AH11,3),0)</f>
        <v>0</v>
      </c>
      <c r="AI12" s="546"/>
      <c r="AJ12" s="175">
        <f t="shared" ref="AJ12:AO12" si="18">AJ$4*AJ11</f>
        <v>0</v>
      </c>
      <c r="AK12" s="165">
        <f t="shared" si="18"/>
        <v>0</v>
      </c>
      <c r="AL12" s="165">
        <f t="shared" si="18"/>
        <v>0</v>
      </c>
      <c r="AM12" s="165">
        <f t="shared" si="18"/>
        <v>0</v>
      </c>
      <c r="AN12" s="165">
        <f t="shared" si="18"/>
        <v>0</v>
      </c>
      <c r="AO12" s="165">
        <f t="shared" si="18"/>
        <v>0</v>
      </c>
      <c r="AP12" s="166">
        <f>IFERROR(ROUND(SUM(AJ12:AO12)/AP11,3),0)</f>
        <v>0</v>
      </c>
      <c r="AQ12" s="546"/>
      <c r="AR12" s="164">
        <f t="shared" ref="AR12:AW12" si="19">AR$4*AR11</f>
        <v>0</v>
      </c>
      <c r="AS12" s="165">
        <f t="shared" si="19"/>
        <v>0</v>
      </c>
      <c r="AT12" s="165">
        <f t="shared" si="19"/>
        <v>0</v>
      </c>
      <c r="AU12" s="165">
        <f t="shared" si="19"/>
        <v>0</v>
      </c>
      <c r="AV12" s="165">
        <f t="shared" si="19"/>
        <v>0</v>
      </c>
      <c r="AW12" s="165">
        <f t="shared" si="19"/>
        <v>0</v>
      </c>
      <c r="AX12" s="165">
        <f>IFERROR(ROUND(SUM(AR12:AW12)/AX11,3),0)</f>
        <v>0</v>
      </c>
      <c r="AY12" s="546"/>
      <c r="BA12" s="551"/>
      <c r="BB12" s="201"/>
      <c r="BC12" s="203"/>
    </row>
    <row r="13" spans="1:55" ht="18.75" customHeight="1">
      <c r="B13" s="552" t="s">
        <v>122</v>
      </c>
      <c r="C13" s="207" t="s">
        <v>136</v>
      </c>
      <c r="D13" s="218"/>
      <c r="E13" s="218"/>
      <c r="F13" s="218"/>
      <c r="G13" s="218"/>
      <c r="H13" s="218"/>
      <c r="I13" s="218"/>
      <c r="J13" s="209">
        <f>SUM(D13:I13)</f>
        <v>0</v>
      </c>
      <c r="K13" s="545">
        <f>ROUND(J14/3*J13,2)</f>
        <v>0</v>
      </c>
      <c r="L13" s="218"/>
      <c r="M13" s="218"/>
      <c r="N13" s="218"/>
      <c r="O13" s="218"/>
      <c r="P13" s="218"/>
      <c r="Q13" s="218"/>
      <c r="R13" s="209">
        <f>SUM(L13:Q13)</f>
        <v>0</v>
      </c>
      <c r="S13" s="545">
        <f>ROUND(R14/5*R13,2)</f>
        <v>0</v>
      </c>
      <c r="T13" s="218"/>
      <c r="U13" s="218"/>
      <c r="V13" s="218"/>
      <c r="W13" s="218"/>
      <c r="X13" s="218"/>
      <c r="Y13" s="218"/>
      <c r="Z13" s="208">
        <f>SUM(T13:Y13)</f>
        <v>0</v>
      </c>
      <c r="AA13" s="545">
        <f>ROUND(Z14/6*Z13,2)</f>
        <v>0</v>
      </c>
      <c r="AB13" s="218"/>
      <c r="AC13" s="218"/>
      <c r="AD13" s="218"/>
      <c r="AE13" s="218"/>
      <c r="AF13" s="218"/>
      <c r="AG13" s="218"/>
      <c r="AH13" s="208">
        <f>SUM(AB13:AG13)</f>
        <v>0</v>
      </c>
      <c r="AI13" s="545">
        <f>ROUND(AH14/15*AH13,2)</f>
        <v>0</v>
      </c>
      <c r="AJ13" s="218"/>
      <c r="AK13" s="218"/>
      <c r="AL13" s="218"/>
      <c r="AM13" s="218"/>
      <c r="AN13" s="218"/>
      <c r="AO13" s="218"/>
      <c r="AP13" s="208">
        <f>SUM(AJ13:AO13)</f>
        <v>0</v>
      </c>
      <c r="AQ13" s="545">
        <f>ROUND(AP14/20*AP13,2)</f>
        <v>0</v>
      </c>
      <c r="AR13" s="218"/>
      <c r="AS13" s="218"/>
      <c r="AT13" s="218"/>
      <c r="AU13" s="218"/>
      <c r="AV13" s="218"/>
      <c r="AW13" s="218"/>
      <c r="AX13" s="210">
        <f>SUM(AR13:AW13)</f>
        <v>0</v>
      </c>
      <c r="AY13" s="545">
        <f>ROUND(AX14/25*AX13,2)</f>
        <v>0</v>
      </c>
      <c r="BA13" s="551">
        <f t="shared" ref="BA13" si="20">ROUND(AY13+AQ13+AI13+AA13+S13+K13,1)</f>
        <v>0</v>
      </c>
      <c r="BB13" s="201" t="str">
        <f>IF(J13+R13=0,"×","○")</f>
        <v>×</v>
      </c>
      <c r="BC13" s="202">
        <f>SUM(J13,R13,Z13,AH13,AP13,AX13)</f>
        <v>0</v>
      </c>
    </row>
    <row r="14" spans="1:55" ht="18.75" customHeight="1">
      <c r="B14" s="553"/>
      <c r="C14" s="212" t="s">
        <v>130</v>
      </c>
      <c r="D14" s="165">
        <f t="shared" ref="D14:I14" si="21">D$4*D13</f>
        <v>0</v>
      </c>
      <c r="E14" s="165">
        <f t="shared" si="21"/>
        <v>0</v>
      </c>
      <c r="F14" s="165">
        <f t="shared" si="21"/>
        <v>0</v>
      </c>
      <c r="G14" s="165">
        <f t="shared" si="21"/>
        <v>0</v>
      </c>
      <c r="H14" s="165">
        <f t="shared" si="21"/>
        <v>0</v>
      </c>
      <c r="I14" s="165">
        <f t="shared" si="21"/>
        <v>0</v>
      </c>
      <c r="J14" s="166">
        <f>IFERROR(ROUND(SUM(D14:I14)/J13,3),0)</f>
        <v>0</v>
      </c>
      <c r="K14" s="546"/>
      <c r="L14" s="164">
        <f t="shared" ref="L14:Q14" si="22">L$4*L13</f>
        <v>0</v>
      </c>
      <c r="M14" s="165">
        <f t="shared" si="22"/>
        <v>0</v>
      </c>
      <c r="N14" s="165">
        <f t="shared" si="22"/>
        <v>0</v>
      </c>
      <c r="O14" s="165">
        <f t="shared" si="22"/>
        <v>0</v>
      </c>
      <c r="P14" s="165">
        <f t="shared" si="22"/>
        <v>0</v>
      </c>
      <c r="Q14" s="165">
        <f t="shared" si="22"/>
        <v>0</v>
      </c>
      <c r="R14" s="166">
        <f>IFERROR(ROUND(SUM(L14:Q14)/R13,3),0)</f>
        <v>0</v>
      </c>
      <c r="S14" s="546"/>
      <c r="T14" s="175">
        <f t="shared" ref="T14:Y14" si="23">T$4*T13</f>
        <v>0</v>
      </c>
      <c r="U14" s="165">
        <f t="shared" si="23"/>
        <v>0</v>
      </c>
      <c r="V14" s="165">
        <f t="shared" si="23"/>
        <v>0</v>
      </c>
      <c r="W14" s="165">
        <f t="shared" si="23"/>
        <v>0</v>
      </c>
      <c r="X14" s="165">
        <f t="shared" si="23"/>
        <v>0</v>
      </c>
      <c r="Y14" s="165">
        <f t="shared" si="23"/>
        <v>0</v>
      </c>
      <c r="Z14" s="166">
        <f>IFERROR(ROUND(SUM(T14:Y14)/Z13,3),0)</f>
        <v>0</v>
      </c>
      <c r="AA14" s="546"/>
      <c r="AB14" s="164">
        <f t="shared" ref="AB14:AG14" si="24">AB$4*AB13</f>
        <v>0</v>
      </c>
      <c r="AC14" s="165">
        <f t="shared" si="24"/>
        <v>0</v>
      </c>
      <c r="AD14" s="165">
        <f t="shared" si="24"/>
        <v>0</v>
      </c>
      <c r="AE14" s="165">
        <f t="shared" si="24"/>
        <v>0</v>
      </c>
      <c r="AF14" s="165">
        <f t="shared" si="24"/>
        <v>0</v>
      </c>
      <c r="AG14" s="165">
        <f t="shared" si="24"/>
        <v>0</v>
      </c>
      <c r="AH14" s="166">
        <f>IFERROR(ROUND(SUM(AB14:AG14)/AH13,3),0)</f>
        <v>0</v>
      </c>
      <c r="AI14" s="546"/>
      <c r="AJ14" s="175">
        <f t="shared" ref="AJ14:AO14" si="25">AJ$4*AJ13</f>
        <v>0</v>
      </c>
      <c r="AK14" s="165">
        <f t="shared" si="25"/>
        <v>0</v>
      </c>
      <c r="AL14" s="165">
        <f t="shared" si="25"/>
        <v>0</v>
      </c>
      <c r="AM14" s="165">
        <f t="shared" si="25"/>
        <v>0</v>
      </c>
      <c r="AN14" s="165">
        <f t="shared" si="25"/>
        <v>0</v>
      </c>
      <c r="AO14" s="165">
        <f t="shared" si="25"/>
        <v>0</v>
      </c>
      <c r="AP14" s="166">
        <f>IFERROR(ROUND(SUM(AJ14:AO14)/AP13,3),0)</f>
        <v>0</v>
      </c>
      <c r="AQ14" s="546"/>
      <c r="AR14" s="164">
        <f t="shared" ref="AR14:AW14" si="26">AR$4*AR13</f>
        <v>0</v>
      </c>
      <c r="AS14" s="165">
        <f t="shared" si="26"/>
        <v>0</v>
      </c>
      <c r="AT14" s="165">
        <f t="shared" si="26"/>
        <v>0</v>
      </c>
      <c r="AU14" s="165">
        <f t="shared" si="26"/>
        <v>0</v>
      </c>
      <c r="AV14" s="165">
        <f t="shared" si="26"/>
        <v>0</v>
      </c>
      <c r="AW14" s="165">
        <f t="shared" si="26"/>
        <v>0</v>
      </c>
      <c r="AX14" s="165">
        <f>IFERROR(ROUND(SUM(AR14:AW14)/AX13,3),0)</f>
        <v>0</v>
      </c>
      <c r="AY14" s="546"/>
      <c r="BA14" s="551"/>
      <c r="BB14" s="201"/>
      <c r="BC14" s="203"/>
    </row>
    <row r="15" spans="1:55" ht="18.75" customHeight="1">
      <c r="B15" s="552" t="s">
        <v>123</v>
      </c>
      <c r="C15" s="207" t="s">
        <v>136</v>
      </c>
      <c r="D15" s="218"/>
      <c r="E15" s="218"/>
      <c r="F15" s="218"/>
      <c r="G15" s="218"/>
      <c r="H15" s="218"/>
      <c r="I15" s="218"/>
      <c r="J15" s="208">
        <f>SUM(D15:I15)</f>
        <v>0</v>
      </c>
      <c r="K15" s="545">
        <f>ROUND(J16/3*J15,2)</f>
        <v>0</v>
      </c>
      <c r="L15" s="218"/>
      <c r="M15" s="218"/>
      <c r="N15" s="218"/>
      <c r="O15" s="218"/>
      <c r="P15" s="218"/>
      <c r="Q15" s="218"/>
      <c r="R15" s="209">
        <f>SUM(L15:Q15)</f>
        <v>0</v>
      </c>
      <c r="S15" s="545">
        <f>ROUND(R16/5*R15,2)</f>
        <v>0</v>
      </c>
      <c r="T15" s="218"/>
      <c r="U15" s="218"/>
      <c r="V15" s="218"/>
      <c r="W15" s="218"/>
      <c r="X15" s="218"/>
      <c r="Y15" s="218"/>
      <c r="Z15" s="208">
        <f>SUM(T15:Y15)</f>
        <v>0</v>
      </c>
      <c r="AA15" s="545">
        <f>ROUND(Z16/6*Z15,2)</f>
        <v>0</v>
      </c>
      <c r="AB15" s="218"/>
      <c r="AC15" s="218"/>
      <c r="AD15" s="218"/>
      <c r="AE15" s="218"/>
      <c r="AF15" s="218"/>
      <c r="AG15" s="218"/>
      <c r="AH15" s="208">
        <f>SUM(AB15:AG15)</f>
        <v>0</v>
      </c>
      <c r="AI15" s="545">
        <f>ROUND(AH16/15*AH15,2)</f>
        <v>0</v>
      </c>
      <c r="AJ15" s="218"/>
      <c r="AK15" s="218"/>
      <c r="AL15" s="218"/>
      <c r="AM15" s="218"/>
      <c r="AN15" s="218"/>
      <c r="AO15" s="218"/>
      <c r="AP15" s="208">
        <f>SUM(AJ15:AO15)</f>
        <v>0</v>
      </c>
      <c r="AQ15" s="545">
        <f>ROUND(AP16/20*AP15,2)</f>
        <v>0</v>
      </c>
      <c r="AR15" s="218"/>
      <c r="AS15" s="218"/>
      <c r="AT15" s="218"/>
      <c r="AU15" s="218"/>
      <c r="AV15" s="218"/>
      <c r="AW15" s="218"/>
      <c r="AX15" s="210">
        <f>SUM(AR15:AW15)</f>
        <v>0</v>
      </c>
      <c r="AY15" s="545">
        <f>ROUND(AX16/25*AX15,2)</f>
        <v>0</v>
      </c>
      <c r="BA15" s="551">
        <f t="shared" ref="BA15" si="27">ROUND(AY15+AQ15+AI15+AA15+S15+K15,1)</f>
        <v>0</v>
      </c>
      <c r="BB15" s="201" t="str">
        <f>IF(J15+R15=0,"×","○")</f>
        <v>×</v>
      </c>
      <c r="BC15" s="202">
        <f>SUM(J15,R15,Z15,AH15,AP15,AX15)</f>
        <v>0</v>
      </c>
    </row>
    <row r="16" spans="1:55" ht="18.75" customHeight="1">
      <c r="B16" s="553"/>
      <c r="C16" s="211" t="s">
        <v>130</v>
      </c>
      <c r="D16" s="165">
        <f t="shared" ref="D16:I16" si="28">D$4*D15</f>
        <v>0</v>
      </c>
      <c r="E16" s="165">
        <f t="shared" si="28"/>
        <v>0</v>
      </c>
      <c r="F16" s="165">
        <f t="shared" si="28"/>
        <v>0</v>
      </c>
      <c r="G16" s="165">
        <f t="shared" si="28"/>
        <v>0</v>
      </c>
      <c r="H16" s="165">
        <f t="shared" si="28"/>
        <v>0</v>
      </c>
      <c r="I16" s="165">
        <f t="shared" si="28"/>
        <v>0</v>
      </c>
      <c r="J16" s="166">
        <f>IFERROR(ROUND(SUM(D16:I16)/J15,3),0)</f>
        <v>0</v>
      </c>
      <c r="K16" s="546"/>
      <c r="L16" s="164">
        <f t="shared" ref="L16:Q16" si="29">L$4*L15</f>
        <v>0</v>
      </c>
      <c r="M16" s="165">
        <f t="shared" si="29"/>
        <v>0</v>
      </c>
      <c r="N16" s="165">
        <f t="shared" si="29"/>
        <v>0</v>
      </c>
      <c r="O16" s="165">
        <f t="shared" si="29"/>
        <v>0</v>
      </c>
      <c r="P16" s="165">
        <f t="shared" si="29"/>
        <v>0</v>
      </c>
      <c r="Q16" s="165">
        <f t="shared" si="29"/>
        <v>0</v>
      </c>
      <c r="R16" s="166">
        <f>IFERROR(ROUND(SUM(L16:Q16)/R15,3),0)</f>
        <v>0</v>
      </c>
      <c r="S16" s="546"/>
      <c r="T16" s="175">
        <f t="shared" ref="T16:Y16" si="30">T$4*T15</f>
        <v>0</v>
      </c>
      <c r="U16" s="165">
        <f t="shared" si="30"/>
        <v>0</v>
      </c>
      <c r="V16" s="165">
        <f t="shared" si="30"/>
        <v>0</v>
      </c>
      <c r="W16" s="165">
        <f t="shared" si="30"/>
        <v>0</v>
      </c>
      <c r="X16" s="165">
        <f t="shared" si="30"/>
        <v>0</v>
      </c>
      <c r="Y16" s="165">
        <f t="shared" si="30"/>
        <v>0</v>
      </c>
      <c r="Z16" s="166">
        <f>IFERROR(ROUND(SUM(T16:Y16)/Z15,3),0)</f>
        <v>0</v>
      </c>
      <c r="AA16" s="546"/>
      <c r="AB16" s="164">
        <f t="shared" ref="AB16:AG16" si="31">AB$4*AB15</f>
        <v>0</v>
      </c>
      <c r="AC16" s="165">
        <f t="shared" si="31"/>
        <v>0</v>
      </c>
      <c r="AD16" s="165">
        <f t="shared" si="31"/>
        <v>0</v>
      </c>
      <c r="AE16" s="165">
        <f t="shared" si="31"/>
        <v>0</v>
      </c>
      <c r="AF16" s="165">
        <f t="shared" si="31"/>
        <v>0</v>
      </c>
      <c r="AG16" s="165">
        <f t="shared" si="31"/>
        <v>0</v>
      </c>
      <c r="AH16" s="166">
        <f>IFERROR(ROUND(SUM(AB16:AG16)/AH15,3),0)</f>
        <v>0</v>
      </c>
      <c r="AI16" s="546"/>
      <c r="AJ16" s="175">
        <f t="shared" ref="AJ16:AO16" si="32">AJ$4*AJ15</f>
        <v>0</v>
      </c>
      <c r="AK16" s="165">
        <f t="shared" si="32"/>
        <v>0</v>
      </c>
      <c r="AL16" s="165">
        <f t="shared" si="32"/>
        <v>0</v>
      </c>
      <c r="AM16" s="165">
        <f t="shared" si="32"/>
        <v>0</v>
      </c>
      <c r="AN16" s="165">
        <f t="shared" si="32"/>
        <v>0</v>
      </c>
      <c r="AO16" s="165">
        <f t="shared" si="32"/>
        <v>0</v>
      </c>
      <c r="AP16" s="166">
        <f>IFERROR(ROUND(SUM(AJ16:AO16)/AP15,3),0)</f>
        <v>0</v>
      </c>
      <c r="AQ16" s="546"/>
      <c r="AR16" s="164">
        <f t="shared" ref="AR16:AW16" si="33">AR$4*AR15</f>
        <v>0</v>
      </c>
      <c r="AS16" s="165">
        <f t="shared" si="33"/>
        <v>0</v>
      </c>
      <c r="AT16" s="165">
        <f t="shared" si="33"/>
        <v>0</v>
      </c>
      <c r="AU16" s="165">
        <f t="shared" si="33"/>
        <v>0</v>
      </c>
      <c r="AV16" s="165">
        <f t="shared" si="33"/>
        <v>0</v>
      </c>
      <c r="AW16" s="165">
        <f t="shared" si="33"/>
        <v>0</v>
      </c>
      <c r="AX16" s="165">
        <f>IFERROR(ROUND(SUM(AR16:AW16)/AX15,3),0)</f>
        <v>0</v>
      </c>
      <c r="AY16" s="546"/>
      <c r="BA16" s="551"/>
      <c r="BB16" s="201"/>
      <c r="BC16" s="203"/>
    </row>
    <row r="17" spans="2:55" ht="18.75" customHeight="1">
      <c r="B17" s="552" t="s">
        <v>124</v>
      </c>
      <c r="C17" s="207" t="s">
        <v>136</v>
      </c>
      <c r="D17" s="218"/>
      <c r="E17" s="218"/>
      <c r="F17" s="218"/>
      <c r="G17" s="218"/>
      <c r="H17" s="218"/>
      <c r="I17" s="218"/>
      <c r="J17" s="209">
        <f>SUM(D17:I17)</f>
        <v>0</v>
      </c>
      <c r="K17" s="545">
        <f>ROUND(J18/3*J17,2)</f>
        <v>0</v>
      </c>
      <c r="L17" s="218"/>
      <c r="M17" s="218"/>
      <c r="N17" s="218"/>
      <c r="O17" s="218"/>
      <c r="P17" s="218"/>
      <c r="Q17" s="218"/>
      <c r="R17" s="209">
        <f>SUM(L17:Q17)</f>
        <v>0</v>
      </c>
      <c r="S17" s="545">
        <f>ROUND(R18/5*R17,2)</f>
        <v>0</v>
      </c>
      <c r="T17" s="218"/>
      <c r="U17" s="218"/>
      <c r="V17" s="218"/>
      <c r="W17" s="218"/>
      <c r="X17" s="218"/>
      <c r="Y17" s="218"/>
      <c r="Z17" s="208">
        <f>SUM(T17:Y17)</f>
        <v>0</v>
      </c>
      <c r="AA17" s="545">
        <f>ROUND(Z18/6*Z17,2)</f>
        <v>0</v>
      </c>
      <c r="AB17" s="218"/>
      <c r="AC17" s="218"/>
      <c r="AD17" s="218"/>
      <c r="AE17" s="218"/>
      <c r="AF17" s="218"/>
      <c r="AG17" s="218"/>
      <c r="AH17" s="208">
        <f>SUM(AB17:AG17)</f>
        <v>0</v>
      </c>
      <c r="AI17" s="545">
        <f>ROUND(AH18/15*AH17,2)</f>
        <v>0</v>
      </c>
      <c r="AJ17" s="218"/>
      <c r="AK17" s="218"/>
      <c r="AL17" s="218"/>
      <c r="AM17" s="218"/>
      <c r="AN17" s="218"/>
      <c r="AO17" s="218"/>
      <c r="AP17" s="208">
        <f>SUM(AJ17:AO17)</f>
        <v>0</v>
      </c>
      <c r="AQ17" s="545">
        <f>ROUND(AP18/20*AP17,2)</f>
        <v>0</v>
      </c>
      <c r="AR17" s="218"/>
      <c r="AS17" s="218"/>
      <c r="AT17" s="218"/>
      <c r="AU17" s="218"/>
      <c r="AV17" s="218"/>
      <c r="AW17" s="218"/>
      <c r="AX17" s="210">
        <f>SUM(AR17:AW17)</f>
        <v>0</v>
      </c>
      <c r="AY17" s="545">
        <f>ROUND(AX18/25*AX17,2)</f>
        <v>0</v>
      </c>
      <c r="BA17" s="551">
        <f t="shared" ref="BA17" si="34">ROUND(AY17+AQ17+AI17+AA17+S17+K17,1)</f>
        <v>0</v>
      </c>
      <c r="BB17" s="201" t="str">
        <f>IF(J17+R17=0,"×","○")</f>
        <v>×</v>
      </c>
      <c r="BC17" s="202">
        <f>SUM(J17,R17,Z17,AH17,AP17,AX17)</f>
        <v>0</v>
      </c>
    </row>
    <row r="18" spans="2:55" ht="18.75" customHeight="1">
      <c r="B18" s="553"/>
      <c r="C18" s="212" t="s">
        <v>130</v>
      </c>
      <c r="D18" s="165">
        <f t="shared" ref="D18:I18" si="35">D$4*D17</f>
        <v>0</v>
      </c>
      <c r="E18" s="165">
        <f t="shared" si="35"/>
        <v>0</v>
      </c>
      <c r="F18" s="165">
        <f t="shared" si="35"/>
        <v>0</v>
      </c>
      <c r="G18" s="165">
        <f t="shared" si="35"/>
        <v>0</v>
      </c>
      <c r="H18" s="165">
        <f t="shared" si="35"/>
        <v>0</v>
      </c>
      <c r="I18" s="165">
        <f t="shared" si="35"/>
        <v>0</v>
      </c>
      <c r="J18" s="166">
        <f>IFERROR(ROUND(SUM(D18:I18)/J17,3),0)</f>
        <v>0</v>
      </c>
      <c r="K18" s="546"/>
      <c r="L18" s="164">
        <f t="shared" ref="L18:Q18" si="36">L$4*L17</f>
        <v>0</v>
      </c>
      <c r="M18" s="165">
        <f t="shared" si="36"/>
        <v>0</v>
      </c>
      <c r="N18" s="165">
        <f t="shared" si="36"/>
        <v>0</v>
      </c>
      <c r="O18" s="165">
        <f t="shared" si="36"/>
        <v>0</v>
      </c>
      <c r="P18" s="165">
        <f t="shared" si="36"/>
        <v>0</v>
      </c>
      <c r="Q18" s="165">
        <f t="shared" si="36"/>
        <v>0</v>
      </c>
      <c r="R18" s="166">
        <f>IFERROR(ROUND(SUM(L18:Q18)/R17,3),0)</f>
        <v>0</v>
      </c>
      <c r="S18" s="546"/>
      <c r="T18" s="175">
        <f t="shared" ref="T18:Y18" si="37">T$4*T17</f>
        <v>0</v>
      </c>
      <c r="U18" s="165">
        <f t="shared" si="37"/>
        <v>0</v>
      </c>
      <c r="V18" s="165">
        <f t="shared" si="37"/>
        <v>0</v>
      </c>
      <c r="W18" s="165">
        <f t="shared" si="37"/>
        <v>0</v>
      </c>
      <c r="X18" s="165">
        <f t="shared" si="37"/>
        <v>0</v>
      </c>
      <c r="Y18" s="165">
        <f t="shared" si="37"/>
        <v>0</v>
      </c>
      <c r="Z18" s="166">
        <f>IFERROR(ROUND(SUM(T18:Y18)/Z17,3),0)</f>
        <v>0</v>
      </c>
      <c r="AA18" s="546"/>
      <c r="AB18" s="164">
        <f t="shared" ref="AB18:AG18" si="38">AB$4*AB17</f>
        <v>0</v>
      </c>
      <c r="AC18" s="165">
        <f t="shared" si="38"/>
        <v>0</v>
      </c>
      <c r="AD18" s="165">
        <f t="shared" si="38"/>
        <v>0</v>
      </c>
      <c r="AE18" s="165">
        <f t="shared" si="38"/>
        <v>0</v>
      </c>
      <c r="AF18" s="165">
        <f t="shared" si="38"/>
        <v>0</v>
      </c>
      <c r="AG18" s="165">
        <f t="shared" si="38"/>
        <v>0</v>
      </c>
      <c r="AH18" s="166">
        <f>IFERROR(ROUND(SUM(AB18:AG18)/AH17,3),0)</f>
        <v>0</v>
      </c>
      <c r="AI18" s="546"/>
      <c r="AJ18" s="175">
        <f t="shared" ref="AJ18:AO18" si="39">AJ$4*AJ17</f>
        <v>0</v>
      </c>
      <c r="AK18" s="165">
        <f t="shared" si="39"/>
        <v>0</v>
      </c>
      <c r="AL18" s="165">
        <f>AL$4*AL17</f>
        <v>0</v>
      </c>
      <c r="AM18" s="165">
        <f t="shared" si="39"/>
        <v>0</v>
      </c>
      <c r="AN18" s="165">
        <f t="shared" si="39"/>
        <v>0</v>
      </c>
      <c r="AO18" s="165">
        <f t="shared" si="39"/>
        <v>0</v>
      </c>
      <c r="AP18" s="166">
        <f>IFERROR(ROUND(SUM(AJ18:AO18)/AP17,3),0)</f>
        <v>0</v>
      </c>
      <c r="AQ18" s="546"/>
      <c r="AR18" s="164">
        <f t="shared" ref="AR18:AW18" si="40">AR$4*AR17</f>
        <v>0</v>
      </c>
      <c r="AS18" s="165">
        <f t="shared" si="40"/>
        <v>0</v>
      </c>
      <c r="AT18" s="165">
        <f t="shared" si="40"/>
        <v>0</v>
      </c>
      <c r="AU18" s="165">
        <f t="shared" si="40"/>
        <v>0</v>
      </c>
      <c r="AV18" s="165">
        <f t="shared" si="40"/>
        <v>0</v>
      </c>
      <c r="AW18" s="165">
        <f t="shared" si="40"/>
        <v>0</v>
      </c>
      <c r="AX18" s="165">
        <f>IFERROR(ROUND(SUM(AR18:AW18)/AX17,3),0)</f>
        <v>0</v>
      </c>
      <c r="AY18" s="546"/>
      <c r="BA18" s="551"/>
      <c r="BB18" s="201"/>
      <c r="BC18" s="203"/>
    </row>
    <row r="19" spans="2:55" ht="18.75" customHeight="1">
      <c r="B19" s="552" t="s">
        <v>125</v>
      </c>
      <c r="C19" s="207" t="s">
        <v>136</v>
      </c>
      <c r="D19" s="218"/>
      <c r="E19" s="218"/>
      <c r="F19" s="218"/>
      <c r="G19" s="218"/>
      <c r="H19" s="218"/>
      <c r="I19" s="218"/>
      <c r="J19" s="209">
        <f>SUM(D19:I19)</f>
        <v>0</v>
      </c>
      <c r="K19" s="545">
        <f>ROUND(J20/3*J19,2)</f>
        <v>0</v>
      </c>
      <c r="L19" s="218"/>
      <c r="M19" s="218"/>
      <c r="N19" s="218"/>
      <c r="O19" s="218"/>
      <c r="P19" s="218"/>
      <c r="Q19" s="218"/>
      <c r="R19" s="209">
        <f>SUM(L19:Q19)</f>
        <v>0</v>
      </c>
      <c r="S19" s="545">
        <f>ROUND(R20/5*R19,2)</f>
        <v>0</v>
      </c>
      <c r="T19" s="218"/>
      <c r="U19" s="218"/>
      <c r="V19" s="218"/>
      <c r="W19" s="218"/>
      <c r="X19" s="218"/>
      <c r="Y19" s="218"/>
      <c r="Z19" s="208">
        <f>SUM(T19:Y19)</f>
        <v>0</v>
      </c>
      <c r="AA19" s="545">
        <f>ROUND(Z20/6*Z19,2)</f>
        <v>0</v>
      </c>
      <c r="AB19" s="218"/>
      <c r="AC19" s="218"/>
      <c r="AD19" s="218"/>
      <c r="AE19" s="218"/>
      <c r="AF19" s="218"/>
      <c r="AG19" s="218"/>
      <c r="AH19" s="208">
        <f>SUM(AB19:AG19)</f>
        <v>0</v>
      </c>
      <c r="AI19" s="545">
        <f>ROUND(AH20/15*AH19,2)</f>
        <v>0</v>
      </c>
      <c r="AJ19" s="218"/>
      <c r="AK19" s="218"/>
      <c r="AL19" s="218"/>
      <c r="AM19" s="218"/>
      <c r="AN19" s="218"/>
      <c r="AO19" s="218"/>
      <c r="AP19" s="208">
        <f>SUM(AJ19:AO19)</f>
        <v>0</v>
      </c>
      <c r="AQ19" s="545">
        <f>ROUND(AP20/20*AP19,2)</f>
        <v>0</v>
      </c>
      <c r="AR19" s="218"/>
      <c r="AS19" s="218"/>
      <c r="AT19" s="218"/>
      <c r="AU19" s="218"/>
      <c r="AV19" s="218"/>
      <c r="AW19" s="218"/>
      <c r="AX19" s="210">
        <f>SUM(AR19:AW19)</f>
        <v>0</v>
      </c>
      <c r="AY19" s="545">
        <f>ROUND(AX20/25*AX19,2)</f>
        <v>0</v>
      </c>
      <c r="BA19" s="551">
        <f t="shared" ref="BA19" si="41">ROUND(AY19+AQ19+AI19+AA19+S19+K19,1)</f>
        <v>0</v>
      </c>
      <c r="BB19" s="201" t="str">
        <f>IF(J19+R19=0,"×","○")</f>
        <v>×</v>
      </c>
      <c r="BC19" s="202">
        <f>SUM(J19,R19,Z19,AH19,AP19,AX19)</f>
        <v>0</v>
      </c>
    </row>
    <row r="20" spans="2:55" ht="18.75" customHeight="1">
      <c r="B20" s="553"/>
      <c r="C20" s="211" t="s">
        <v>130</v>
      </c>
      <c r="D20" s="165">
        <f t="shared" ref="D20:I20" si="42">D$4*D19</f>
        <v>0</v>
      </c>
      <c r="E20" s="165">
        <f t="shared" si="42"/>
        <v>0</v>
      </c>
      <c r="F20" s="165">
        <f t="shared" si="42"/>
        <v>0</v>
      </c>
      <c r="G20" s="165">
        <f t="shared" si="42"/>
        <v>0</v>
      </c>
      <c r="H20" s="165">
        <f t="shared" si="42"/>
        <v>0</v>
      </c>
      <c r="I20" s="165">
        <f t="shared" si="42"/>
        <v>0</v>
      </c>
      <c r="J20" s="166">
        <f>IFERROR(ROUND(SUM(D20:I20)/J19,3),0)</f>
        <v>0</v>
      </c>
      <c r="K20" s="546"/>
      <c r="L20" s="164">
        <f t="shared" ref="L20:Q20" si="43">L$4*L19</f>
        <v>0</v>
      </c>
      <c r="M20" s="165">
        <f t="shared" si="43"/>
        <v>0</v>
      </c>
      <c r="N20" s="165">
        <f t="shared" si="43"/>
        <v>0</v>
      </c>
      <c r="O20" s="165">
        <f t="shared" si="43"/>
        <v>0</v>
      </c>
      <c r="P20" s="165">
        <f t="shared" si="43"/>
        <v>0</v>
      </c>
      <c r="Q20" s="165">
        <f t="shared" si="43"/>
        <v>0</v>
      </c>
      <c r="R20" s="166">
        <f>IFERROR(ROUND(SUM(L20:Q20)/R19,3),0)</f>
        <v>0</v>
      </c>
      <c r="S20" s="546"/>
      <c r="T20" s="175">
        <f t="shared" ref="T20:Y20" si="44">T$4*T19</f>
        <v>0</v>
      </c>
      <c r="U20" s="165">
        <f t="shared" si="44"/>
        <v>0</v>
      </c>
      <c r="V20" s="165">
        <f t="shared" si="44"/>
        <v>0</v>
      </c>
      <c r="W20" s="165">
        <f t="shared" si="44"/>
        <v>0</v>
      </c>
      <c r="X20" s="165">
        <f t="shared" si="44"/>
        <v>0</v>
      </c>
      <c r="Y20" s="165">
        <f t="shared" si="44"/>
        <v>0</v>
      </c>
      <c r="Z20" s="166">
        <f>IFERROR(ROUND(SUM(T20:Y20)/Z19,3),0)</f>
        <v>0</v>
      </c>
      <c r="AA20" s="546"/>
      <c r="AB20" s="164">
        <f t="shared" ref="AB20:AG20" si="45">AB$4*AB19</f>
        <v>0</v>
      </c>
      <c r="AC20" s="165">
        <f t="shared" si="45"/>
        <v>0</v>
      </c>
      <c r="AD20" s="165">
        <f t="shared" si="45"/>
        <v>0</v>
      </c>
      <c r="AE20" s="165">
        <f t="shared" si="45"/>
        <v>0</v>
      </c>
      <c r="AF20" s="165">
        <f t="shared" si="45"/>
        <v>0</v>
      </c>
      <c r="AG20" s="165">
        <f t="shared" si="45"/>
        <v>0</v>
      </c>
      <c r="AH20" s="166">
        <f>IFERROR(ROUND(SUM(AB20:AG20)/AH19,3),0)</f>
        <v>0</v>
      </c>
      <c r="AI20" s="546"/>
      <c r="AJ20" s="175">
        <f t="shared" ref="AJ20:AO20" si="46">AJ$4*AJ19</f>
        <v>0</v>
      </c>
      <c r="AK20" s="165">
        <f t="shared" si="46"/>
        <v>0</v>
      </c>
      <c r="AL20" s="165">
        <f t="shared" si="46"/>
        <v>0</v>
      </c>
      <c r="AM20" s="165">
        <f t="shared" si="46"/>
        <v>0</v>
      </c>
      <c r="AN20" s="165">
        <f t="shared" si="46"/>
        <v>0</v>
      </c>
      <c r="AO20" s="165">
        <f t="shared" si="46"/>
        <v>0</v>
      </c>
      <c r="AP20" s="166">
        <f>IFERROR(ROUND(SUM(AJ20:AO20)/AP19,3),0)</f>
        <v>0</v>
      </c>
      <c r="AQ20" s="546"/>
      <c r="AR20" s="164">
        <f t="shared" ref="AR20:AW20" si="47">AR$4*AR19</f>
        <v>0</v>
      </c>
      <c r="AS20" s="165">
        <f t="shared" si="47"/>
        <v>0</v>
      </c>
      <c r="AT20" s="165">
        <f t="shared" si="47"/>
        <v>0</v>
      </c>
      <c r="AU20" s="165">
        <f t="shared" si="47"/>
        <v>0</v>
      </c>
      <c r="AV20" s="165">
        <f t="shared" si="47"/>
        <v>0</v>
      </c>
      <c r="AW20" s="165">
        <f t="shared" si="47"/>
        <v>0</v>
      </c>
      <c r="AX20" s="165">
        <f>IFERROR(ROUND(SUM(AR20:AW20)/AX19,3),0)</f>
        <v>0</v>
      </c>
      <c r="AY20" s="546"/>
      <c r="BA20" s="551"/>
      <c r="BB20" s="201"/>
      <c r="BC20" s="203"/>
    </row>
    <row r="21" spans="2:55" ht="18.75" customHeight="1">
      <c r="B21" s="552" t="s">
        <v>126</v>
      </c>
      <c r="C21" s="207" t="s">
        <v>136</v>
      </c>
      <c r="D21" s="218"/>
      <c r="E21" s="218"/>
      <c r="F21" s="218"/>
      <c r="G21" s="218"/>
      <c r="H21" s="218"/>
      <c r="I21" s="218"/>
      <c r="J21" s="209">
        <f>SUM(D21:I21)</f>
        <v>0</v>
      </c>
      <c r="K21" s="545">
        <f>ROUND(J22/3*J21,2)</f>
        <v>0</v>
      </c>
      <c r="L21" s="218"/>
      <c r="M21" s="218"/>
      <c r="N21" s="218"/>
      <c r="O21" s="218"/>
      <c r="P21" s="218"/>
      <c r="Q21" s="218"/>
      <c r="R21" s="209">
        <f>SUM(L21:Q21)</f>
        <v>0</v>
      </c>
      <c r="S21" s="545">
        <f>ROUND(R22/5*R21,2)</f>
        <v>0</v>
      </c>
      <c r="T21" s="218"/>
      <c r="U21" s="218"/>
      <c r="V21" s="218"/>
      <c r="W21" s="218"/>
      <c r="X21" s="218"/>
      <c r="Y21" s="218"/>
      <c r="Z21" s="208">
        <f>SUM(T21:Y21)</f>
        <v>0</v>
      </c>
      <c r="AA21" s="545">
        <f>ROUND(Z22/6*Z21,2)</f>
        <v>0</v>
      </c>
      <c r="AB21" s="218"/>
      <c r="AC21" s="218"/>
      <c r="AD21" s="218"/>
      <c r="AE21" s="218"/>
      <c r="AF21" s="218"/>
      <c r="AG21" s="218"/>
      <c r="AH21" s="208">
        <f>SUM(AB21:AG21)</f>
        <v>0</v>
      </c>
      <c r="AI21" s="545">
        <f>ROUND(AH22/15*AH21,2)</f>
        <v>0</v>
      </c>
      <c r="AJ21" s="218"/>
      <c r="AK21" s="218"/>
      <c r="AL21" s="218"/>
      <c r="AM21" s="218"/>
      <c r="AN21" s="218"/>
      <c r="AO21" s="218"/>
      <c r="AP21" s="208">
        <f>SUM(AJ21:AO21)</f>
        <v>0</v>
      </c>
      <c r="AQ21" s="545">
        <f>ROUND(AP22/20*AP21,2)</f>
        <v>0</v>
      </c>
      <c r="AR21" s="218"/>
      <c r="AS21" s="218"/>
      <c r="AT21" s="218"/>
      <c r="AU21" s="218"/>
      <c r="AV21" s="218"/>
      <c r="AW21" s="218"/>
      <c r="AX21" s="210">
        <f>SUM(AR21:AW21)</f>
        <v>0</v>
      </c>
      <c r="AY21" s="545">
        <f>ROUND(AX22/25*AX21,2)</f>
        <v>0</v>
      </c>
      <c r="BA21" s="551">
        <f t="shared" ref="BA21" si="48">ROUND(AY21+AQ21+AI21+AA21+S21+K21,1)</f>
        <v>0</v>
      </c>
      <c r="BB21" s="201" t="str">
        <f>IF(J21+R21=0,"×","○")</f>
        <v>×</v>
      </c>
      <c r="BC21" s="202">
        <f>SUM(J21,R21,Z21,AH21,AP21,AX21)</f>
        <v>0</v>
      </c>
    </row>
    <row r="22" spans="2:55" ht="18.75" customHeight="1">
      <c r="B22" s="553"/>
      <c r="C22" s="212" t="s">
        <v>130</v>
      </c>
      <c r="D22" s="165">
        <f t="shared" ref="D22:I22" si="49">D$4*D21</f>
        <v>0</v>
      </c>
      <c r="E22" s="165">
        <f t="shared" si="49"/>
        <v>0</v>
      </c>
      <c r="F22" s="165">
        <f t="shared" si="49"/>
        <v>0</v>
      </c>
      <c r="G22" s="165">
        <f t="shared" si="49"/>
        <v>0</v>
      </c>
      <c r="H22" s="165">
        <f t="shared" si="49"/>
        <v>0</v>
      </c>
      <c r="I22" s="165">
        <f t="shared" si="49"/>
        <v>0</v>
      </c>
      <c r="J22" s="166">
        <f>IFERROR(ROUND(SUM(D22:I22)/J21,3),0)</f>
        <v>0</v>
      </c>
      <c r="K22" s="546"/>
      <c r="L22" s="164">
        <f t="shared" ref="L22:Q22" si="50">L$4*L21</f>
        <v>0</v>
      </c>
      <c r="M22" s="165">
        <f t="shared" si="50"/>
        <v>0</v>
      </c>
      <c r="N22" s="165">
        <f t="shared" si="50"/>
        <v>0</v>
      </c>
      <c r="O22" s="165">
        <f t="shared" si="50"/>
        <v>0</v>
      </c>
      <c r="P22" s="165">
        <f t="shared" si="50"/>
        <v>0</v>
      </c>
      <c r="Q22" s="165">
        <f t="shared" si="50"/>
        <v>0</v>
      </c>
      <c r="R22" s="166">
        <f>IFERROR(ROUND(SUM(L22:Q22)/R21,3),0)</f>
        <v>0</v>
      </c>
      <c r="S22" s="546"/>
      <c r="T22" s="175">
        <f t="shared" ref="T22:Y22" si="51">T$4*T21</f>
        <v>0</v>
      </c>
      <c r="U22" s="165">
        <f t="shared" si="51"/>
        <v>0</v>
      </c>
      <c r="V22" s="165">
        <f t="shared" si="51"/>
        <v>0</v>
      </c>
      <c r="W22" s="165">
        <f t="shared" si="51"/>
        <v>0</v>
      </c>
      <c r="X22" s="165">
        <f t="shared" si="51"/>
        <v>0</v>
      </c>
      <c r="Y22" s="165">
        <f t="shared" si="51"/>
        <v>0</v>
      </c>
      <c r="Z22" s="166">
        <f>IFERROR(ROUND(SUM(T22:Y22)/Z21,3),0)</f>
        <v>0</v>
      </c>
      <c r="AA22" s="546"/>
      <c r="AB22" s="164">
        <f t="shared" ref="AB22:AG22" si="52">AB$4*AB21</f>
        <v>0</v>
      </c>
      <c r="AC22" s="165">
        <f t="shared" si="52"/>
        <v>0</v>
      </c>
      <c r="AD22" s="165">
        <f t="shared" si="52"/>
        <v>0</v>
      </c>
      <c r="AE22" s="165">
        <f t="shared" si="52"/>
        <v>0</v>
      </c>
      <c r="AF22" s="165">
        <f t="shared" si="52"/>
        <v>0</v>
      </c>
      <c r="AG22" s="165">
        <f t="shared" si="52"/>
        <v>0</v>
      </c>
      <c r="AH22" s="166">
        <f>IFERROR(ROUND(SUM(AB22:AG22)/AH21,3),0)</f>
        <v>0</v>
      </c>
      <c r="AI22" s="546"/>
      <c r="AJ22" s="175">
        <f t="shared" ref="AJ22:AO22" si="53">AJ$4*AJ21</f>
        <v>0</v>
      </c>
      <c r="AK22" s="165">
        <f t="shared" si="53"/>
        <v>0</v>
      </c>
      <c r="AL22" s="165">
        <f t="shared" si="53"/>
        <v>0</v>
      </c>
      <c r="AM22" s="165">
        <f t="shared" si="53"/>
        <v>0</v>
      </c>
      <c r="AN22" s="165">
        <f t="shared" si="53"/>
        <v>0</v>
      </c>
      <c r="AO22" s="165">
        <f t="shared" si="53"/>
        <v>0</v>
      </c>
      <c r="AP22" s="166">
        <f>IFERROR(ROUND(SUM(AJ22:AO22)/AP21,3),0)</f>
        <v>0</v>
      </c>
      <c r="AQ22" s="546"/>
      <c r="AR22" s="164">
        <f t="shared" ref="AR22:AW22" si="54">AR$4*AR21</f>
        <v>0</v>
      </c>
      <c r="AS22" s="165">
        <f t="shared" si="54"/>
        <v>0</v>
      </c>
      <c r="AT22" s="165">
        <f t="shared" si="54"/>
        <v>0</v>
      </c>
      <c r="AU22" s="165">
        <f t="shared" si="54"/>
        <v>0</v>
      </c>
      <c r="AV22" s="165">
        <f t="shared" si="54"/>
        <v>0</v>
      </c>
      <c r="AW22" s="165">
        <f t="shared" si="54"/>
        <v>0</v>
      </c>
      <c r="AX22" s="165">
        <f>IFERROR(ROUND(SUM(AR22:AW22)/AX21,3),0)</f>
        <v>0</v>
      </c>
      <c r="AY22" s="546"/>
      <c r="BA22" s="551"/>
      <c r="BB22" s="201"/>
      <c r="BC22" s="203"/>
    </row>
    <row r="23" spans="2:55" ht="18.75" customHeight="1">
      <c r="B23" s="552" t="s">
        <v>127</v>
      </c>
      <c r="C23" s="207" t="s">
        <v>136</v>
      </c>
      <c r="D23" s="218"/>
      <c r="E23" s="218"/>
      <c r="F23" s="218"/>
      <c r="G23" s="218"/>
      <c r="H23" s="218"/>
      <c r="I23" s="218"/>
      <c r="J23" s="209">
        <f>SUM(D23:I23)</f>
        <v>0</v>
      </c>
      <c r="K23" s="545">
        <f>ROUND(J24/3*J23,2)</f>
        <v>0</v>
      </c>
      <c r="L23" s="218"/>
      <c r="M23" s="218"/>
      <c r="N23" s="218"/>
      <c r="O23" s="218"/>
      <c r="P23" s="218"/>
      <c r="Q23" s="218"/>
      <c r="R23" s="209">
        <f>SUM(L23:Q23)</f>
        <v>0</v>
      </c>
      <c r="S23" s="545">
        <f>ROUND(R24/5*R23,2)</f>
        <v>0</v>
      </c>
      <c r="T23" s="218"/>
      <c r="U23" s="218"/>
      <c r="V23" s="218"/>
      <c r="W23" s="218"/>
      <c r="X23" s="218"/>
      <c r="Y23" s="218"/>
      <c r="Z23" s="208">
        <f>SUM(T23:Y23)</f>
        <v>0</v>
      </c>
      <c r="AA23" s="545">
        <f>ROUND(Z24/6*Z23,2)</f>
        <v>0</v>
      </c>
      <c r="AB23" s="218"/>
      <c r="AC23" s="218"/>
      <c r="AD23" s="218"/>
      <c r="AE23" s="218"/>
      <c r="AF23" s="218"/>
      <c r="AG23" s="218"/>
      <c r="AH23" s="208">
        <f>SUM(AB23:AG23)</f>
        <v>0</v>
      </c>
      <c r="AI23" s="545">
        <f>ROUND(AH24/15*AH23,2)</f>
        <v>0</v>
      </c>
      <c r="AJ23" s="218"/>
      <c r="AK23" s="218"/>
      <c r="AL23" s="218"/>
      <c r="AM23" s="218"/>
      <c r="AN23" s="218"/>
      <c r="AO23" s="218"/>
      <c r="AP23" s="208">
        <f>SUM(AJ23:AO23)</f>
        <v>0</v>
      </c>
      <c r="AQ23" s="545">
        <f>ROUND(AP24/20*AP23,2)</f>
        <v>0</v>
      </c>
      <c r="AR23" s="218"/>
      <c r="AS23" s="218"/>
      <c r="AT23" s="218"/>
      <c r="AU23" s="218"/>
      <c r="AV23" s="218"/>
      <c r="AW23" s="218"/>
      <c r="AX23" s="210">
        <f>SUM(AR23:AW23)</f>
        <v>0</v>
      </c>
      <c r="AY23" s="545">
        <f>ROUND(AX24/25*AX23,2)</f>
        <v>0</v>
      </c>
      <c r="BA23" s="551">
        <f t="shared" ref="BA23" si="55">ROUND(AY23+AQ23+AI23+AA23+S23+K23,1)</f>
        <v>0</v>
      </c>
      <c r="BB23" s="201" t="str">
        <f>IF(J23+R23=0,"×","○")</f>
        <v>×</v>
      </c>
      <c r="BC23" s="202">
        <f>SUM(J23,R23,Z23,AH23,AP23,AX23)</f>
        <v>0</v>
      </c>
    </row>
    <row r="24" spans="2:55" ht="18.75" customHeight="1">
      <c r="B24" s="553"/>
      <c r="C24" s="212" t="s">
        <v>130</v>
      </c>
      <c r="D24" s="165">
        <f t="shared" ref="D24:I24" si="56">D$4*D23</f>
        <v>0</v>
      </c>
      <c r="E24" s="165">
        <f t="shared" si="56"/>
        <v>0</v>
      </c>
      <c r="F24" s="165">
        <f t="shared" si="56"/>
        <v>0</v>
      </c>
      <c r="G24" s="165">
        <f t="shared" si="56"/>
        <v>0</v>
      </c>
      <c r="H24" s="165">
        <f t="shared" si="56"/>
        <v>0</v>
      </c>
      <c r="I24" s="165">
        <f t="shared" si="56"/>
        <v>0</v>
      </c>
      <c r="J24" s="166">
        <f>IFERROR(ROUND(SUM(D24:I24)/J23,3),0)</f>
        <v>0</v>
      </c>
      <c r="K24" s="546"/>
      <c r="L24" s="164">
        <f t="shared" ref="L24:Q24" si="57">L$4*L23</f>
        <v>0</v>
      </c>
      <c r="M24" s="165">
        <f t="shared" si="57"/>
        <v>0</v>
      </c>
      <c r="N24" s="165">
        <f t="shared" si="57"/>
        <v>0</v>
      </c>
      <c r="O24" s="165">
        <f t="shared" si="57"/>
        <v>0</v>
      </c>
      <c r="P24" s="165">
        <f t="shared" si="57"/>
        <v>0</v>
      </c>
      <c r="Q24" s="165">
        <f t="shared" si="57"/>
        <v>0</v>
      </c>
      <c r="R24" s="166">
        <f>IFERROR(ROUND(SUM(L24:Q24)/R23,3),0)</f>
        <v>0</v>
      </c>
      <c r="S24" s="546"/>
      <c r="T24" s="175">
        <f t="shared" ref="T24:Y24" si="58">T$4*T23</f>
        <v>0</v>
      </c>
      <c r="U24" s="165">
        <f t="shared" si="58"/>
        <v>0</v>
      </c>
      <c r="V24" s="165">
        <f t="shared" si="58"/>
        <v>0</v>
      </c>
      <c r="W24" s="165">
        <f t="shared" si="58"/>
        <v>0</v>
      </c>
      <c r="X24" s="165">
        <f t="shared" si="58"/>
        <v>0</v>
      </c>
      <c r="Y24" s="165">
        <f t="shared" si="58"/>
        <v>0</v>
      </c>
      <c r="Z24" s="166">
        <f>IFERROR(ROUND(SUM(T24:Y24)/Z23,3),0)</f>
        <v>0</v>
      </c>
      <c r="AA24" s="546"/>
      <c r="AB24" s="164">
        <f t="shared" ref="AB24:AG24" si="59">AB$4*AB23</f>
        <v>0</v>
      </c>
      <c r="AC24" s="165">
        <f t="shared" si="59"/>
        <v>0</v>
      </c>
      <c r="AD24" s="165">
        <f t="shared" si="59"/>
        <v>0</v>
      </c>
      <c r="AE24" s="165">
        <f t="shared" si="59"/>
        <v>0</v>
      </c>
      <c r="AF24" s="165">
        <f t="shared" si="59"/>
        <v>0</v>
      </c>
      <c r="AG24" s="165">
        <f t="shared" si="59"/>
        <v>0</v>
      </c>
      <c r="AH24" s="166">
        <f>IFERROR(ROUND(SUM(AB24:AG24)/AH23,3),0)</f>
        <v>0</v>
      </c>
      <c r="AI24" s="546"/>
      <c r="AJ24" s="175">
        <f t="shared" ref="AJ24:AO24" si="60">AJ$4*AJ23</f>
        <v>0</v>
      </c>
      <c r="AK24" s="165">
        <f t="shared" si="60"/>
        <v>0</v>
      </c>
      <c r="AL24" s="165">
        <f t="shared" si="60"/>
        <v>0</v>
      </c>
      <c r="AM24" s="165">
        <f t="shared" si="60"/>
        <v>0</v>
      </c>
      <c r="AN24" s="165">
        <f t="shared" si="60"/>
        <v>0</v>
      </c>
      <c r="AO24" s="165">
        <f t="shared" si="60"/>
        <v>0</v>
      </c>
      <c r="AP24" s="166">
        <f>IFERROR(ROUND(SUM(AJ24:AO24)/AP23,3),0)</f>
        <v>0</v>
      </c>
      <c r="AQ24" s="546"/>
      <c r="AR24" s="164">
        <f t="shared" ref="AR24:AW24" si="61">AR$4*AR23</f>
        <v>0</v>
      </c>
      <c r="AS24" s="165">
        <f t="shared" si="61"/>
        <v>0</v>
      </c>
      <c r="AT24" s="165">
        <f t="shared" si="61"/>
        <v>0</v>
      </c>
      <c r="AU24" s="165">
        <f t="shared" si="61"/>
        <v>0</v>
      </c>
      <c r="AV24" s="165">
        <f t="shared" si="61"/>
        <v>0</v>
      </c>
      <c r="AW24" s="165">
        <f t="shared" si="61"/>
        <v>0</v>
      </c>
      <c r="AX24" s="165">
        <f>IFERROR(ROUND(SUM(AR24:AW24)/AX23,3),0)</f>
        <v>0</v>
      </c>
      <c r="AY24" s="546"/>
      <c r="BA24" s="551"/>
      <c r="BB24" s="201"/>
      <c r="BC24" s="203"/>
    </row>
    <row r="25" spans="2:55" ht="18.75" customHeight="1">
      <c r="B25" s="552" t="s">
        <v>128</v>
      </c>
      <c r="C25" s="207" t="s">
        <v>136</v>
      </c>
      <c r="D25" s="218"/>
      <c r="E25" s="218"/>
      <c r="F25" s="218"/>
      <c r="G25" s="218"/>
      <c r="H25" s="218"/>
      <c r="I25" s="218"/>
      <c r="J25" s="209">
        <f>SUM(D25:I25)</f>
        <v>0</v>
      </c>
      <c r="K25" s="545">
        <f>ROUND(J26/3*J25,2)</f>
        <v>0</v>
      </c>
      <c r="L25" s="218"/>
      <c r="M25" s="218"/>
      <c r="N25" s="218"/>
      <c r="O25" s="218"/>
      <c r="P25" s="218"/>
      <c r="Q25" s="218"/>
      <c r="R25" s="209">
        <f>SUM(L25:Q25)</f>
        <v>0</v>
      </c>
      <c r="S25" s="545">
        <f>ROUND(R26/5*R25,2)</f>
        <v>0</v>
      </c>
      <c r="T25" s="218"/>
      <c r="U25" s="218"/>
      <c r="V25" s="218"/>
      <c r="W25" s="218"/>
      <c r="X25" s="218"/>
      <c r="Y25" s="218"/>
      <c r="Z25" s="208">
        <f>SUM(T25:Y25)</f>
        <v>0</v>
      </c>
      <c r="AA25" s="545">
        <f>ROUND(Z26/6*Z25,2)</f>
        <v>0</v>
      </c>
      <c r="AB25" s="218"/>
      <c r="AC25" s="218"/>
      <c r="AD25" s="218"/>
      <c r="AE25" s="218"/>
      <c r="AF25" s="218"/>
      <c r="AG25" s="218"/>
      <c r="AH25" s="208">
        <f>SUM(AB25:AG25)</f>
        <v>0</v>
      </c>
      <c r="AI25" s="545">
        <f>ROUND(AH26/15*AH25,2)</f>
        <v>0</v>
      </c>
      <c r="AJ25" s="218"/>
      <c r="AK25" s="218"/>
      <c r="AL25" s="218"/>
      <c r="AM25" s="218"/>
      <c r="AN25" s="218"/>
      <c r="AO25" s="218"/>
      <c r="AP25" s="208">
        <f>SUM(AJ25:AO25)</f>
        <v>0</v>
      </c>
      <c r="AQ25" s="545">
        <f>ROUND(AP26/20*AP25,2)</f>
        <v>0</v>
      </c>
      <c r="AR25" s="218"/>
      <c r="AS25" s="218"/>
      <c r="AT25" s="218"/>
      <c r="AU25" s="218"/>
      <c r="AV25" s="218"/>
      <c r="AW25" s="218"/>
      <c r="AX25" s="210">
        <f>SUM(AR25:AW25)</f>
        <v>0</v>
      </c>
      <c r="AY25" s="545">
        <f>ROUND(AX26/25*AX25,2)</f>
        <v>0</v>
      </c>
      <c r="BA25" s="551">
        <f t="shared" ref="BA25" si="62">ROUND(AY25+AQ25+AI25+AA25+S25+K25,1)</f>
        <v>0</v>
      </c>
      <c r="BB25" s="201" t="str">
        <f>IF(J25+R25=0,"×","○")</f>
        <v>×</v>
      </c>
      <c r="BC25" s="202">
        <f>SUM(J25,R25,Z25,AH25,AP25,AX25)</f>
        <v>0</v>
      </c>
    </row>
    <row r="26" spans="2:55" ht="18.75" customHeight="1">
      <c r="B26" s="553"/>
      <c r="C26" s="212" t="s">
        <v>130</v>
      </c>
      <c r="D26" s="165">
        <f t="shared" ref="D26:I26" si="63">D$4*D25</f>
        <v>0</v>
      </c>
      <c r="E26" s="165">
        <f t="shared" si="63"/>
        <v>0</v>
      </c>
      <c r="F26" s="165">
        <f t="shared" si="63"/>
        <v>0</v>
      </c>
      <c r="G26" s="165">
        <f t="shared" si="63"/>
        <v>0</v>
      </c>
      <c r="H26" s="165">
        <f t="shared" si="63"/>
        <v>0</v>
      </c>
      <c r="I26" s="165">
        <f t="shared" si="63"/>
        <v>0</v>
      </c>
      <c r="J26" s="166">
        <f>IFERROR(ROUND(SUM(D26:I26)/J25,3),0)</f>
        <v>0</v>
      </c>
      <c r="K26" s="546"/>
      <c r="L26" s="164">
        <f t="shared" ref="L26:Q26" si="64">L$4*L25</f>
        <v>0</v>
      </c>
      <c r="M26" s="165">
        <f t="shared" si="64"/>
        <v>0</v>
      </c>
      <c r="N26" s="165">
        <f t="shared" si="64"/>
        <v>0</v>
      </c>
      <c r="O26" s="165">
        <f t="shared" si="64"/>
        <v>0</v>
      </c>
      <c r="P26" s="165">
        <f t="shared" si="64"/>
        <v>0</v>
      </c>
      <c r="Q26" s="165">
        <f t="shared" si="64"/>
        <v>0</v>
      </c>
      <c r="R26" s="166">
        <f>IFERROR(ROUND(SUM(L26:Q26)/R25,3),0)</f>
        <v>0</v>
      </c>
      <c r="S26" s="546"/>
      <c r="T26" s="175">
        <f t="shared" ref="T26:Y26" si="65">T$4*T25</f>
        <v>0</v>
      </c>
      <c r="U26" s="165">
        <f t="shared" si="65"/>
        <v>0</v>
      </c>
      <c r="V26" s="165">
        <f t="shared" si="65"/>
        <v>0</v>
      </c>
      <c r="W26" s="165">
        <f t="shared" si="65"/>
        <v>0</v>
      </c>
      <c r="X26" s="165">
        <f t="shared" si="65"/>
        <v>0</v>
      </c>
      <c r="Y26" s="165">
        <f t="shared" si="65"/>
        <v>0</v>
      </c>
      <c r="Z26" s="166">
        <f>IFERROR(ROUND(SUM(T26:Y26)/Z25,3),0)</f>
        <v>0</v>
      </c>
      <c r="AA26" s="546"/>
      <c r="AB26" s="164">
        <f t="shared" ref="AB26:AG26" si="66">AB$4*AB25</f>
        <v>0</v>
      </c>
      <c r="AC26" s="165">
        <f t="shared" si="66"/>
        <v>0</v>
      </c>
      <c r="AD26" s="165">
        <f t="shared" si="66"/>
        <v>0</v>
      </c>
      <c r="AE26" s="165">
        <f t="shared" si="66"/>
        <v>0</v>
      </c>
      <c r="AF26" s="165">
        <f t="shared" si="66"/>
        <v>0</v>
      </c>
      <c r="AG26" s="165">
        <f t="shared" si="66"/>
        <v>0</v>
      </c>
      <c r="AH26" s="166">
        <f>IFERROR(ROUND(SUM(AB26:AG26)/AH25,3),0)</f>
        <v>0</v>
      </c>
      <c r="AI26" s="546"/>
      <c r="AJ26" s="175">
        <f t="shared" ref="AJ26:AO26" si="67">AJ$4*AJ25</f>
        <v>0</v>
      </c>
      <c r="AK26" s="165">
        <f t="shared" si="67"/>
        <v>0</v>
      </c>
      <c r="AL26" s="165">
        <f t="shared" si="67"/>
        <v>0</v>
      </c>
      <c r="AM26" s="165">
        <f t="shared" si="67"/>
        <v>0</v>
      </c>
      <c r="AN26" s="165">
        <f t="shared" si="67"/>
        <v>0</v>
      </c>
      <c r="AO26" s="165">
        <f t="shared" si="67"/>
        <v>0</v>
      </c>
      <c r="AP26" s="166">
        <f>IFERROR(ROUND(SUM(AJ26:AO26)/AP25,3),0)</f>
        <v>0</v>
      </c>
      <c r="AQ26" s="546"/>
      <c r="AR26" s="164">
        <f t="shared" ref="AR26:AW26" si="68">AR$4*AR25</f>
        <v>0</v>
      </c>
      <c r="AS26" s="165">
        <f t="shared" si="68"/>
        <v>0</v>
      </c>
      <c r="AT26" s="165">
        <f t="shared" si="68"/>
        <v>0</v>
      </c>
      <c r="AU26" s="165">
        <f t="shared" si="68"/>
        <v>0</v>
      </c>
      <c r="AV26" s="165">
        <f t="shared" si="68"/>
        <v>0</v>
      </c>
      <c r="AW26" s="165">
        <f t="shared" si="68"/>
        <v>0</v>
      </c>
      <c r="AX26" s="165">
        <f>IFERROR(ROUND(SUM(AR26:AW26)/AX25,3),0)</f>
        <v>0</v>
      </c>
      <c r="AY26" s="546"/>
      <c r="BA26" s="551"/>
      <c r="BB26" s="201"/>
      <c r="BC26" s="203"/>
    </row>
    <row r="27" spans="2:55" ht="18.75" customHeight="1">
      <c r="B27" s="552" t="s">
        <v>17</v>
      </c>
      <c r="C27" s="207" t="s">
        <v>136</v>
      </c>
      <c r="D27" s="218"/>
      <c r="E27" s="218"/>
      <c r="F27" s="218"/>
      <c r="G27" s="218"/>
      <c r="H27" s="218"/>
      <c r="I27" s="218"/>
      <c r="J27" s="209">
        <f>SUM(D27:I27)</f>
        <v>0</v>
      </c>
      <c r="K27" s="545">
        <f>ROUND(J28/3*J27,2)</f>
        <v>0</v>
      </c>
      <c r="L27" s="218"/>
      <c r="M27" s="218"/>
      <c r="N27" s="218"/>
      <c r="O27" s="218"/>
      <c r="P27" s="218"/>
      <c r="Q27" s="218"/>
      <c r="R27" s="209">
        <f>SUM(L27:Q27)</f>
        <v>0</v>
      </c>
      <c r="S27" s="545">
        <f>ROUND(R28/5*R27,2)</f>
        <v>0</v>
      </c>
      <c r="T27" s="218"/>
      <c r="U27" s="218"/>
      <c r="V27" s="218"/>
      <c r="W27" s="218"/>
      <c r="X27" s="218"/>
      <c r="Y27" s="218"/>
      <c r="Z27" s="208">
        <f>SUM(T27:Y27)</f>
        <v>0</v>
      </c>
      <c r="AA27" s="545">
        <f>ROUND(Z28/6*Z27,2)</f>
        <v>0</v>
      </c>
      <c r="AB27" s="218"/>
      <c r="AC27" s="218"/>
      <c r="AD27" s="218"/>
      <c r="AE27" s="218"/>
      <c r="AF27" s="218"/>
      <c r="AG27" s="218"/>
      <c r="AH27" s="208">
        <f>SUM(AB27:AG27)</f>
        <v>0</v>
      </c>
      <c r="AI27" s="545">
        <f>ROUND(AH28/15*AH27,2)</f>
        <v>0</v>
      </c>
      <c r="AJ27" s="218"/>
      <c r="AK27" s="218"/>
      <c r="AL27" s="218"/>
      <c r="AM27" s="218"/>
      <c r="AN27" s="218"/>
      <c r="AO27" s="218"/>
      <c r="AP27" s="208">
        <f>SUM(AJ27:AO27)</f>
        <v>0</v>
      </c>
      <c r="AQ27" s="545">
        <f>ROUND(AP28/20*AP27,2)</f>
        <v>0</v>
      </c>
      <c r="AR27" s="218"/>
      <c r="AS27" s="218"/>
      <c r="AT27" s="218"/>
      <c r="AU27" s="218"/>
      <c r="AV27" s="218"/>
      <c r="AW27" s="218"/>
      <c r="AX27" s="210">
        <f>SUM(AR27:AW27)</f>
        <v>0</v>
      </c>
      <c r="AY27" s="545">
        <f>ROUND(AX28/25*AX27,2)</f>
        <v>0</v>
      </c>
      <c r="BA27" s="551">
        <f t="shared" ref="BA27" si="69">ROUND(AY27+AQ27+AI27+AA27+S27+K27,1)</f>
        <v>0</v>
      </c>
      <c r="BB27" s="201" t="str">
        <f>IF(J27+R27=0,"×","○")</f>
        <v>×</v>
      </c>
      <c r="BC27" s="202">
        <f>SUM(J27,R27,Z27,AH27,AP27,AX27)</f>
        <v>0</v>
      </c>
    </row>
    <row r="28" spans="2:55" ht="18.75" customHeight="1">
      <c r="B28" s="553"/>
      <c r="C28" s="220" t="s">
        <v>130</v>
      </c>
      <c r="D28" s="165">
        <f t="shared" ref="D28:I28" si="70">D$4*D27</f>
        <v>0</v>
      </c>
      <c r="E28" s="165">
        <f t="shared" si="70"/>
        <v>0</v>
      </c>
      <c r="F28" s="165">
        <f t="shared" si="70"/>
        <v>0</v>
      </c>
      <c r="G28" s="165">
        <f t="shared" si="70"/>
        <v>0</v>
      </c>
      <c r="H28" s="165">
        <f t="shared" si="70"/>
        <v>0</v>
      </c>
      <c r="I28" s="165">
        <f t="shared" si="70"/>
        <v>0</v>
      </c>
      <c r="J28" s="166">
        <f>IFERROR(ROUND(SUM(D28:I28)/J27,3),0)</f>
        <v>0</v>
      </c>
      <c r="K28" s="546"/>
      <c r="L28" s="164">
        <f t="shared" ref="L28:Q28" si="71">L$4*L27</f>
        <v>0</v>
      </c>
      <c r="M28" s="165">
        <f t="shared" si="71"/>
        <v>0</v>
      </c>
      <c r="N28" s="165">
        <f t="shared" si="71"/>
        <v>0</v>
      </c>
      <c r="O28" s="165">
        <f t="shared" si="71"/>
        <v>0</v>
      </c>
      <c r="P28" s="165">
        <f t="shared" si="71"/>
        <v>0</v>
      </c>
      <c r="Q28" s="165">
        <f t="shared" si="71"/>
        <v>0</v>
      </c>
      <c r="R28" s="166">
        <f>IFERROR(ROUND(SUM(L28:Q28)/R27,3),0)</f>
        <v>0</v>
      </c>
      <c r="S28" s="546"/>
      <c r="T28" s="175">
        <f t="shared" ref="T28:Y28" si="72">T$4*T27</f>
        <v>0</v>
      </c>
      <c r="U28" s="165">
        <f t="shared" si="72"/>
        <v>0</v>
      </c>
      <c r="V28" s="165">
        <f t="shared" si="72"/>
        <v>0</v>
      </c>
      <c r="W28" s="165">
        <f t="shared" si="72"/>
        <v>0</v>
      </c>
      <c r="X28" s="165">
        <f t="shared" si="72"/>
        <v>0</v>
      </c>
      <c r="Y28" s="165">
        <f t="shared" si="72"/>
        <v>0</v>
      </c>
      <c r="Z28" s="166">
        <f>IFERROR(ROUND(SUM(T28:Y28)/Z27,3),0)</f>
        <v>0</v>
      </c>
      <c r="AA28" s="546"/>
      <c r="AB28" s="164">
        <f t="shared" ref="AB28:AG28" si="73">AB$4*AB27</f>
        <v>0</v>
      </c>
      <c r="AC28" s="165">
        <f t="shared" si="73"/>
        <v>0</v>
      </c>
      <c r="AD28" s="165">
        <f t="shared" si="73"/>
        <v>0</v>
      </c>
      <c r="AE28" s="165">
        <f t="shared" si="73"/>
        <v>0</v>
      </c>
      <c r="AF28" s="165">
        <f t="shared" si="73"/>
        <v>0</v>
      </c>
      <c r="AG28" s="165">
        <f t="shared" si="73"/>
        <v>0</v>
      </c>
      <c r="AH28" s="166">
        <f>IFERROR(ROUND(SUM(AB28:AG28)/AH27,3),0)</f>
        <v>0</v>
      </c>
      <c r="AI28" s="546"/>
      <c r="AJ28" s="175">
        <f t="shared" ref="AJ28:AO28" si="74">AJ$4*AJ27</f>
        <v>0</v>
      </c>
      <c r="AK28" s="165">
        <f t="shared" si="74"/>
        <v>0</v>
      </c>
      <c r="AL28" s="165">
        <f t="shared" si="74"/>
        <v>0</v>
      </c>
      <c r="AM28" s="165">
        <f t="shared" si="74"/>
        <v>0</v>
      </c>
      <c r="AN28" s="165">
        <f t="shared" si="74"/>
        <v>0</v>
      </c>
      <c r="AO28" s="165">
        <f t="shared" si="74"/>
        <v>0</v>
      </c>
      <c r="AP28" s="166">
        <f>IFERROR(ROUND(SUM(AJ28:AO28)/AP27,3),0)</f>
        <v>0</v>
      </c>
      <c r="AQ28" s="546"/>
      <c r="AR28" s="164">
        <f t="shared" ref="AR28:AW28" si="75">AR$4*AR27</f>
        <v>0</v>
      </c>
      <c r="AS28" s="165">
        <f t="shared" si="75"/>
        <v>0</v>
      </c>
      <c r="AT28" s="165">
        <f t="shared" si="75"/>
        <v>0</v>
      </c>
      <c r="AU28" s="165">
        <f t="shared" si="75"/>
        <v>0</v>
      </c>
      <c r="AV28" s="165">
        <f t="shared" si="75"/>
        <v>0</v>
      </c>
      <c r="AW28" s="165">
        <f t="shared" si="75"/>
        <v>0</v>
      </c>
      <c r="AX28" s="165">
        <f>IFERROR(ROUND(SUM(AR28:AW28)/AX27,3),0)</f>
        <v>0</v>
      </c>
      <c r="AY28" s="546"/>
      <c r="BA28" s="551"/>
      <c r="BB28" s="201"/>
      <c r="BC28" s="203"/>
    </row>
    <row r="29" spans="2:55" ht="18.75" customHeight="1">
      <c r="B29" s="552" t="s">
        <v>129</v>
      </c>
      <c r="C29" s="221" t="s">
        <v>136</v>
      </c>
      <c r="D29" s="218"/>
      <c r="E29" s="218"/>
      <c r="F29" s="218"/>
      <c r="G29" s="218"/>
      <c r="H29" s="218"/>
      <c r="I29" s="218"/>
      <c r="J29" s="209">
        <f>SUM(D29:I29)</f>
        <v>0</v>
      </c>
      <c r="K29" s="545">
        <f>ROUND(J30/3*J29,2)</f>
        <v>0</v>
      </c>
      <c r="L29" s="218"/>
      <c r="M29" s="218"/>
      <c r="N29" s="218"/>
      <c r="O29" s="218"/>
      <c r="P29" s="218"/>
      <c r="Q29" s="218"/>
      <c r="R29" s="209">
        <f>SUM(L29:Q29)</f>
        <v>0</v>
      </c>
      <c r="S29" s="545">
        <f>ROUND(R30/5*R29,2)</f>
        <v>0</v>
      </c>
      <c r="T29" s="218"/>
      <c r="U29" s="218"/>
      <c r="V29" s="218"/>
      <c r="W29" s="218"/>
      <c r="X29" s="218"/>
      <c r="Y29" s="218"/>
      <c r="Z29" s="208">
        <f>SUM(T29:Y29)</f>
        <v>0</v>
      </c>
      <c r="AA29" s="545">
        <f>ROUND(Z30/6*Z29,2)</f>
        <v>0</v>
      </c>
      <c r="AB29" s="218"/>
      <c r="AC29" s="218"/>
      <c r="AD29" s="218"/>
      <c r="AE29" s="218"/>
      <c r="AF29" s="218"/>
      <c r="AG29" s="218"/>
      <c r="AH29" s="208">
        <f>SUM(AB29:AG29)</f>
        <v>0</v>
      </c>
      <c r="AI29" s="545">
        <f>ROUND(AH30/15*AH29,2)</f>
        <v>0</v>
      </c>
      <c r="AJ29" s="218"/>
      <c r="AK29" s="218"/>
      <c r="AL29" s="218"/>
      <c r="AM29" s="218"/>
      <c r="AN29" s="218"/>
      <c r="AO29" s="218"/>
      <c r="AP29" s="208">
        <f>SUM(AJ29:AO29)</f>
        <v>0</v>
      </c>
      <c r="AQ29" s="545">
        <f>ROUND(AP30/20*AP29,2)</f>
        <v>0</v>
      </c>
      <c r="AR29" s="218"/>
      <c r="AS29" s="218"/>
      <c r="AT29" s="218"/>
      <c r="AU29" s="218"/>
      <c r="AV29" s="218"/>
      <c r="AW29" s="218"/>
      <c r="AX29" s="210">
        <f>SUM(AR29:AW29)</f>
        <v>0</v>
      </c>
      <c r="AY29" s="545">
        <f>ROUND(AX30/25*AX29,2)</f>
        <v>0</v>
      </c>
      <c r="BA29" s="551">
        <f t="shared" ref="BA29" si="76">ROUND(AY29+AQ29+AI29+AA29+S29+K29,1)</f>
        <v>0</v>
      </c>
      <c r="BB29" s="201" t="str">
        <f>IF(J29+R29=0,"×","○")</f>
        <v>×</v>
      </c>
      <c r="BC29" s="202">
        <f>SUM(J29,R29,Z29,AH29,AP29,AX29)</f>
        <v>0</v>
      </c>
    </row>
    <row r="30" spans="2:55" ht="18.75" customHeight="1" thickBot="1">
      <c r="B30" s="562"/>
      <c r="C30" s="213" t="s">
        <v>130</v>
      </c>
      <c r="D30" s="167">
        <f t="shared" ref="D30:I30" si="77">D$4*D29</f>
        <v>0</v>
      </c>
      <c r="E30" s="167">
        <f t="shared" si="77"/>
        <v>0</v>
      </c>
      <c r="F30" s="167">
        <f t="shared" si="77"/>
        <v>0</v>
      </c>
      <c r="G30" s="167">
        <f t="shared" si="77"/>
        <v>0</v>
      </c>
      <c r="H30" s="167">
        <f t="shared" si="77"/>
        <v>0</v>
      </c>
      <c r="I30" s="167">
        <f t="shared" si="77"/>
        <v>0</v>
      </c>
      <c r="J30" s="168">
        <f>IFERROR(ROUND(SUM(D30:I30)/J29,3),0)</f>
        <v>0</v>
      </c>
      <c r="K30" s="547"/>
      <c r="L30" s="169">
        <f t="shared" ref="L30:Q30" si="78">L$4*L29</f>
        <v>0</v>
      </c>
      <c r="M30" s="167">
        <f t="shared" si="78"/>
        <v>0</v>
      </c>
      <c r="N30" s="167">
        <f t="shared" si="78"/>
        <v>0</v>
      </c>
      <c r="O30" s="167">
        <f t="shared" si="78"/>
        <v>0</v>
      </c>
      <c r="P30" s="167">
        <f t="shared" si="78"/>
        <v>0</v>
      </c>
      <c r="Q30" s="167">
        <f t="shared" si="78"/>
        <v>0</v>
      </c>
      <c r="R30" s="168">
        <f>IFERROR(ROUND(SUM(L30:Q30)/R29,3),0)</f>
        <v>0</v>
      </c>
      <c r="S30" s="547"/>
      <c r="T30" s="176">
        <f t="shared" ref="T30:Y30" si="79">T$4*T29</f>
        <v>0</v>
      </c>
      <c r="U30" s="167">
        <f t="shared" si="79"/>
        <v>0</v>
      </c>
      <c r="V30" s="167">
        <f t="shared" si="79"/>
        <v>0</v>
      </c>
      <c r="W30" s="167">
        <f t="shared" si="79"/>
        <v>0</v>
      </c>
      <c r="X30" s="167">
        <f t="shared" si="79"/>
        <v>0</v>
      </c>
      <c r="Y30" s="167">
        <f t="shared" si="79"/>
        <v>0</v>
      </c>
      <c r="Z30" s="168">
        <f>IFERROR(ROUND(SUM(T30:Y30)/Z29,3),0)</f>
        <v>0</v>
      </c>
      <c r="AA30" s="547"/>
      <c r="AB30" s="169">
        <f t="shared" ref="AB30:AG30" si="80">AB$4*AB29</f>
        <v>0</v>
      </c>
      <c r="AC30" s="167">
        <f t="shared" si="80"/>
        <v>0</v>
      </c>
      <c r="AD30" s="167">
        <f t="shared" si="80"/>
        <v>0</v>
      </c>
      <c r="AE30" s="167">
        <f t="shared" si="80"/>
        <v>0</v>
      </c>
      <c r="AF30" s="167">
        <f t="shared" si="80"/>
        <v>0</v>
      </c>
      <c r="AG30" s="167">
        <f t="shared" si="80"/>
        <v>0</v>
      </c>
      <c r="AH30" s="168">
        <f>IFERROR(ROUND(SUM(AB30:AG30)/AH29,3),0)</f>
        <v>0</v>
      </c>
      <c r="AI30" s="547"/>
      <c r="AJ30" s="176">
        <f t="shared" ref="AJ30:AO30" si="81">AJ$4*AJ29</f>
        <v>0</v>
      </c>
      <c r="AK30" s="167">
        <f t="shared" si="81"/>
        <v>0</v>
      </c>
      <c r="AL30" s="167">
        <f t="shared" si="81"/>
        <v>0</v>
      </c>
      <c r="AM30" s="167">
        <f t="shared" si="81"/>
        <v>0</v>
      </c>
      <c r="AN30" s="167">
        <f t="shared" si="81"/>
        <v>0</v>
      </c>
      <c r="AO30" s="167">
        <f t="shared" si="81"/>
        <v>0</v>
      </c>
      <c r="AP30" s="168">
        <f>IFERROR(ROUND(SUM(AJ30:AO30)/AP29,3),)</f>
        <v>0</v>
      </c>
      <c r="AQ30" s="547"/>
      <c r="AR30" s="169">
        <f t="shared" ref="AR30:AW30" si="82">AR$4*AR29</f>
        <v>0</v>
      </c>
      <c r="AS30" s="167">
        <f t="shared" si="82"/>
        <v>0</v>
      </c>
      <c r="AT30" s="167">
        <f t="shared" si="82"/>
        <v>0</v>
      </c>
      <c r="AU30" s="167">
        <f t="shared" si="82"/>
        <v>0</v>
      </c>
      <c r="AV30" s="167">
        <f t="shared" si="82"/>
        <v>0</v>
      </c>
      <c r="AW30" s="167">
        <f t="shared" si="82"/>
        <v>0</v>
      </c>
      <c r="AX30" s="170">
        <f>IFERROR(ROUND(SUM(AR30:AW30)/AX29,3),0)</f>
        <v>0</v>
      </c>
      <c r="AY30" s="546"/>
      <c r="BA30" s="551"/>
    </row>
    <row r="31" spans="2:55" ht="20.25" customHeight="1">
      <c r="B31" s="554" t="s">
        <v>132</v>
      </c>
      <c r="C31" s="207" t="s">
        <v>136</v>
      </c>
      <c r="D31" s="250">
        <f>ROUND(SUM(D7,D9,D11,D13,D15,D17,D19,D21,D23,D25,D27,D29)/12,0)</f>
        <v>0</v>
      </c>
      <c r="E31" s="251">
        <f t="shared" ref="E31:I31" si="83">ROUND(SUM(E7,E9,E11,E13,E15,E17,E19,E21,E23,E25,E27,E29)/12,0)</f>
        <v>0</v>
      </c>
      <c r="F31" s="251">
        <f t="shared" si="83"/>
        <v>0</v>
      </c>
      <c r="G31" s="251">
        <f t="shared" si="83"/>
        <v>0</v>
      </c>
      <c r="H31" s="251">
        <f t="shared" si="83"/>
        <v>0</v>
      </c>
      <c r="I31" s="251">
        <f t="shared" si="83"/>
        <v>0</v>
      </c>
      <c r="J31" s="251">
        <f>SUM(D31:I31)</f>
        <v>0</v>
      </c>
      <c r="K31" s="545">
        <f>ROUND(J32/3*J31,2)</f>
        <v>0</v>
      </c>
      <c r="L31" s="250">
        <f>ROUND(SUM(L7,L9,L11,L13,L15,L17,L19,L21,L23,L25,L27,L29)/12,0)</f>
        <v>0</v>
      </c>
      <c r="M31" s="251">
        <f t="shared" ref="M31:Q31" si="84">ROUND(SUM(M7,M9,M11,M13,M15,M17,M19,M21,M23,M25,M27,M29)/12,0)</f>
        <v>0</v>
      </c>
      <c r="N31" s="251">
        <f t="shared" si="84"/>
        <v>0</v>
      </c>
      <c r="O31" s="251">
        <f t="shared" si="84"/>
        <v>0</v>
      </c>
      <c r="P31" s="251">
        <f t="shared" si="84"/>
        <v>0</v>
      </c>
      <c r="Q31" s="251">
        <f t="shared" si="84"/>
        <v>0</v>
      </c>
      <c r="R31" s="251">
        <f>SUM(L31:Q31)</f>
        <v>0</v>
      </c>
      <c r="S31" s="545">
        <f>ROUND(R32/5*R31,2)</f>
        <v>0</v>
      </c>
      <c r="T31" s="250">
        <f>ROUND(SUM(T7,T9,T11,T13,T15,T17,T19,T21,T23,T25,T27,T29)/12,0)</f>
        <v>0</v>
      </c>
      <c r="U31" s="251">
        <f t="shared" ref="U31:Y31" si="85">ROUND(SUM(U7,U9,U11,U13,U15,U17,U19,U21,U23,U25,U27,U29)/12,0)</f>
        <v>0</v>
      </c>
      <c r="V31" s="251">
        <f t="shared" si="85"/>
        <v>0</v>
      </c>
      <c r="W31" s="251">
        <f t="shared" si="85"/>
        <v>0</v>
      </c>
      <c r="X31" s="251">
        <f t="shared" si="85"/>
        <v>0</v>
      </c>
      <c r="Y31" s="251">
        <f t="shared" si="85"/>
        <v>0</v>
      </c>
      <c r="Z31" s="251">
        <f>SUM(T31:Y31)</f>
        <v>0</v>
      </c>
      <c r="AA31" s="545">
        <f>ROUND(Z32/6*Z31,2)</f>
        <v>0</v>
      </c>
      <c r="AB31" s="250">
        <f t="shared" ref="AB31:AG31" si="86">ROUND(SUM(AB7,AB9,AB11,AB13,AB15,AB17,AB19,AB21,AB23,AB25,AB27,AB29)/12,0)</f>
        <v>0</v>
      </c>
      <c r="AC31" s="251">
        <f t="shared" si="86"/>
        <v>0</v>
      </c>
      <c r="AD31" s="251">
        <f t="shared" si="86"/>
        <v>0</v>
      </c>
      <c r="AE31" s="251">
        <f t="shared" si="86"/>
        <v>0</v>
      </c>
      <c r="AF31" s="251">
        <f t="shared" si="86"/>
        <v>0</v>
      </c>
      <c r="AG31" s="251">
        <f t="shared" si="86"/>
        <v>0</v>
      </c>
      <c r="AH31" s="251">
        <f>SUM(AB31:AG31)</f>
        <v>0</v>
      </c>
      <c r="AI31" s="545">
        <f>ROUND(AH32/15*AH31,2)</f>
        <v>0</v>
      </c>
      <c r="AJ31" s="250">
        <f t="shared" ref="AJ31:AO31" si="87">ROUND(SUM(AJ7,AJ9,AJ11,AJ13,AJ15,AJ17,AJ19,AJ21,AJ23,AJ25,AJ27,AJ29)/12,0)</f>
        <v>0</v>
      </c>
      <c r="AK31" s="251">
        <f t="shared" si="87"/>
        <v>0</v>
      </c>
      <c r="AL31" s="251">
        <f t="shared" si="87"/>
        <v>0</v>
      </c>
      <c r="AM31" s="251">
        <f t="shared" si="87"/>
        <v>0</v>
      </c>
      <c r="AN31" s="251">
        <f t="shared" si="87"/>
        <v>0</v>
      </c>
      <c r="AO31" s="251">
        <f t="shared" si="87"/>
        <v>0</v>
      </c>
      <c r="AP31" s="251">
        <f>SUM(AJ31:AO31)</f>
        <v>0</v>
      </c>
      <c r="AQ31" s="545">
        <f>ROUND(AP32/20*AP31,2)</f>
        <v>0</v>
      </c>
      <c r="AR31" s="250">
        <f t="shared" ref="AR31:AW31" si="88">ROUND(SUM(AR7,AR9,AR11,AR13,AR15,AR17,AR19,AR21,AR23,AR25,AR27,AR29)/12,0)</f>
        <v>0</v>
      </c>
      <c r="AS31" s="251">
        <f t="shared" si="88"/>
        <v>0</v>
      </c>
      <c r="AT31" s="251">
        <f t="shared" si="88"/>
        <v>0</v>
      </c>
      <c r="AU31" s="251">
        <f t="shared" si="88"/>
        <v>0</v>
      </c>
      <c r="AV31" s="251">
        <f t="shared" si="88"/>
        <v>0</v>
      </c>
      <c r="AW31" s="251">
        <f t="shared" si="88"/>
        <v>0</v>
      </c>
      <c r="AX31" s="251">
        <f>SUM(AR31:AW31)</f>
        <v>0</v>
      </c>
      <c r="AY31" s="545">
        <f>ROUND(AX32/25*AX31,2)</f>
        <v>0</v>
      </c>
      <c r="BA31" s="551">
        <f>ROUND(AY31+AQ31+AI31+AA31+S31+K31,1)</f>
        <v>0</v>
      </c>
      <c r="BB31" s="201" t="str">
        <f>IF(J31+R31=0,"×","○")</f>
        <v>×</v>
      </c>
      <c r="BC31" s="202">
        <f>SUM(J31,R31,Z31,AH31,AP31,AX31)</f>
        <v>0</v>
      </c>
    </row>
    <row r="32" spans="2:55" ht="20.25" customHeight="1" thickBot="1">
      <c r="B32" s="555"/>
      <c r="C32" s="214" t="s">
        <v>130</v>
      </c>
      <c r="D32" s="171">
        <f t="shared" ref="D32:I32" si="89">D$4*D31</f>
        <v>0</v>
      </c>
      <c r="E32" s="170">
        <f t="shared" si="89"/>
        <v>0</v>
      </c>
      <c r="F32" s="170">
        <f t="shared" si="89"/>
        <v>0</v>
      </c>
      <c r="G32" s="170">
        <f t="shared" si="89"/>
        <v>0</v>
      </c>
      <c r="H32" s="170">
        <f t="shared" si="89"/>
        <v>0</v>
      </c>
      <c r="I32" s="170">
        <f t="shared" si="89"/>
        <v>0</v>
      </c>
      <c r="J32" s="173">
        <f>IFERROR(ROUND(SUM(D32:I32)/J31,3),0)</f>
        <v>0</v>
      </c>
      <c r="K32" s="547"/>
      <c r="L32" s="171">
        <f t="shared" ref="L32:Q32" si="90">L$4*L31</f>
        <v>0</v>
      </c>
      <c r="M32" s="170">
        <f t="shared" si="90"/>
        <v>0</v>
      </c>
      <c r="N32" s="170">
        <f t="shared" si="90"/>
        <v>0</v>
      </c>
      <c r="O32" s="170">
        <f t="shared" si="90"/>
        <v>0</v>
      </c>
      <c r="P32" s="170">
        <f t="shared" si="90"/>
        <v>0</v>
      </c>
      <c r="Q32" s="170">
        <f t="shared" si="90"/>
        <v>0</v>
      </c>
      <c r="R32" s="173">
        <f>IFERROR(ROUND(SUM(L32:Q32)/R31,3),0)</f>
        <v>0</v>
      </c>
      <c r="S32" s="547"/>
      <c r="T32" s="171">
        <f t="shared" ref="T32:Y32" si="91">T$4*T31</f>
        <v>0</v>
      </c>
      <c r="U32" s="170">
        <f t="shared" si="91"/>
        <v>0</v>
      </c>
      <c r="V32" s="170">
        <f t="shared" si="91"/>
        <v>0</v>
      </c>
      <c r="W32" s="170">
        <f t="shared" si="91"/>
        <v>0</v>
      </c>
      <c r="X32" s="170">
        <f t="shared" si="91"/>
        <v>0</v>
      </c>
      <c r="Y32" s="170">
        <f t="shared" si="91"/>
        <v>0</v>
      </c>
      <c r="Z32" s="173">
        <f>IFERROR(ROUND(SUM(T32:Y32)/Z31,3),0)</f>
        <v>0</v>
      </c>
      <c r="AA32" s="547"/>
      <c r="AB32" s="171">
        <f t="shared" ref="AB32:AG32" si="92">AB$4*AB31</f>
        <v>0</v>
      </c>
      <c r="AC32" s="170">
        <f t="shared" si="92"/>
        <v>0</v>
      </c>
      <c r="AD32" s="170">
        <f t="shared" si="92"/>
        <v>0</v>
      </c>
      <c r="AE32" s="170">
        <f t="shared" si="92"/>
        <v>0</v>
      </c>
      <c r="AF32" s="170">
        <f t="shared" si="92"/>
        <v>0</v>
      </c>
      <c r="AG32" s="170">
        <f t="shared" si="92"/>
        <v>0</v>
      </c>
      <c r="AH32" s="173">
        <f>IFERROR(ROUND(SUM(AB32:AG32)/AH31,3),0)</f>
        <v>0</v>
      </c>
      <c r="AI32" s="547"/>
      <c r="AJ32" s="171">
        <f t="shared" ref="AJ32:AO32" si="93">AJ$4*AJ31</f>
        <v>0</v>
      </c>
      <c r="AK32" s="170">
        <f t="shared" si="93"/>
        <v>0</v>
      </c>
      <c r="AL32" s="170">
        <f t="shared" si="93"/>
        <v>0</v>
      </c>
      <c r="AM32" s="170">
        <f t="shared" si="93"/>
        <v>0</v>
      </c>
      <c r="AN32" s="170">
        <f t="shared" si="93"/>
        <v>0</v>
      </c>
      <c r="AO32" s="170">
        <f t="shared" si="93"/>
        <v>0</v>
      </c>
      <c r="AP32" s="173">
        <f>IFERROR(ROUND(SUM(AJ32:AO32)/AP31,3),0)</f>
        <v>0</v>
      </c>
      <c r="AQ32" s="547"/>
      <c r="AR32" s="171">
        <f t="shared" ref="AR32:AW32" si="94">AR$4*AR31</f>
        <v>0</v>
      </c>
      <c r="AS32" s="170">
        <f t="shared" si="94"/>
        <v>0</v>
      </c>
      <c r="AT32" s="170">
        <f t="shared" si="94"/>
        <v>0</v>
      </c>
      <c r="AU32" s="170">
        <f t="shared" si="94"/>
        <v>0</v>
      </c>
      <c r="AV32" s="170">
        <f t="shared" si="94"/>
        <v>0</v>
      </c>
      <c r="AW32" s="170">
        <f t="shared" si="94"/>
        <v>0</v>
      </c>
      <c r="AX32" s="173">
        <f>IFERROR(ROUND(SUM(AR32:AW32)/AX31,3),0)</f>
        <v>0</v>
      </c>
      <c r="AY32" s="547"/>
      <c r="BA32" s="551"/>
    </row>
    <row r="33" spans="2:50" ht="20.25" customHeight="1">
      <c r="B33" s="556"/>
      <c r="C33" s="556"/>
      <c r="J33" s="172"/>
      <c r="K33" s="172"/>
      <c r="R33" s="172"/>
      <c r="S33" s="172"/>
      <c r="Z33" s="172"/>
      <c r="AA33" s="172"/>
      <c r="AH33" s="172"/>
      <c r="AI33" s="172"/>
      <c r="AP33" s="172"/>
      <c r="AQ33" s="172"/>
      <c r="AX33" s="172"/>
    </row>
  </sheetData>
  <sheetProtection algorithmName="SHA-512" hashValue="rkcaTAgTAFSPVctbyr/cGYDYXmst5O+AHBAkyTZv2DElgYjiw7AL9vMdI0OywbQNDYayWJy023xzkOa+Kid7qg==" saltValue="r1mWBvQAcc0kN44wZJ9J0A==" spinCount="100000" sheet="1" objects="1" scenarios="1"/>
  <mergeCells count="115">
    <mergeCell ref="A1:D2"/>
    <mergeCell ref="BA15:BA16"/>
    <mergeCell ref="BA17:BA18"/>
    <mergeCell ref="BA19:BA20"/>
    <mergeCell ref="BA21:BA22"/>
    <mergeCell ref="BA23:BA24"/>
    <mergeCell ref="AY23:AY24"/>
    <mergeCell ref="AY25:AY26"/>
    <mergeCell ref="AQ27:AQ28"/>
    <mergeCell ref="AR5:AY5"/>
    <mergeCell ref="AY7:AY8"/>
    <mergeCell ref="AY9:AY10"/>
    <mergeCell ref="AY11:AY12"/>
    <mergeCell ref="AY13:AY14"/>
    <mergeCell ref="AY15:AY16"/>
    <mergeCell ref="AI21:AI22"/>
    <mergeCell ref="AI23:AI24"/>
    <mergeCell ref="AI25:AI26"/>
    <mergeCell ref="AI27:AI28"/>
    <mergeCell ref="S21:S22"/>
    <mergeCell ref="T5:Z5"/>
    <mergeCell ref="AJ5:AQ5"/>
    <mergeCell ref="AB5:AI5"/>
    <mergeCell ref="B9:B10"/>
    <mergeCell ref="B33:C33"/>
    <mergeCell ref="D5:K5"/>
    <mergeCell ref="K7:K8"/>
    <mergeCell ref="K9:K10"/>
    <mergeCell ref="K11:K12"/>
    <mergeCell ref="K13:K14"/>
    <mergeCell ref="K15:K16"/>
    <mergeCell ref="K17:K18"/>
    <mergeCell ref="K19:K20"/>
    <mergeCell ref="K21:K22"/>
    <mergeCell ref="K23:K24"/>
    <mergeCell ref="K25:K26"/>
    <mergeCell ref="K27:K28"/>
    <mergeCell ref="K29:K30"/>
    <mergeCell ref="B5:C6"/>
    <mergeCell ref="B29:B30"/>
    <mergeCell ref="B17:B18"/>
    <mergeCell ref="B19:B20"/>
    <mergeCell ref="B21:B22"/>
    <mergeCell ref="B23:B24"/>
    <mergeCell ref="B25:B26"/>
    <mergeCell ref="B27:B28"/>
    <mergeCell ref="B7:B8"/>
    <mergeCell ref="B11:B12"/>
    <mergeCell ref="B13:B14"/>
    <mergeCell ref="B15:B16"/>
    <mergeCell ref="S25:S26"/>
    <mergeCell ref="BA31:BA32"/>
    <mergeCell ref="K31:K32"/>
    <mergeCell ref="S31:S32"/>
    <mergeCell ref="AA31:AA32"/>
    <mergeCell ref="AI31:AI32"/>
    <mergeCell ref="AQ31:AQ32"/>
    <mergeCell ref="AY31:AY32"/>
    <mergeCell ref="B31:B32"/>
    <mergeCell ref="AI29:AI30"/>
    <mergeCell ref="AQ17:AQ18"/>
    <mergeCell ref="AQ19:AQ20"/>
    <mergeCell ref="AQ21:AQ22"/>
    <mergeCell ref="S27:S28"/>
    <mergeCell ref="S29:S30"/>
    <mergeCell ref="AI15:AI16"/>
    <mergeCell ref="AI17:AI18"/>
    <mergeCell ref="BA11:BA12"/>
    <mergeCell ref="BA13:BA14"/>
    <mergeCell ref="BA27:BA28"/>
    <mergeCell ref="BA29:BA30"/>
    <mergeCell ref="BA25:BA26"/>
    <mergeCell ref="AY21:AY22"/>
    <mergeCell ref="AQ29:AQ30"/>
    <mergeCell ref="AQ11:AQ12"/>
    <mergeCell ref="BB5:BB6"/>
    <mergeCell ref="AQ23:AQ24"/>
    <mergeCell ref="AQ25:AQ26"/>
    <mergeCell ref="BA7:BA8"/>
    <mergeCell ref="BA9:BA10"/>
    <mergeCell ref="AQ7:AQ8"/>
    <mergeCell ref="AQ9:AQ10"/>
    <mergeCell ref="L5:S5"/>
    <mergeCell ref="S7:S8"/>
    <mergeCell ref="S9:S10"/>
    <mergeCell ref="S11:S12"/>
    <mergeCell ref="S13:S14"/>
    <mergeCell ref="S15:S16"/>
    <mergeCell ref="S17:S18"/>
    <mergeCell ref="S19:S20"/>
    <mergeCell ref="S23:S24"/>
    <mergeCell ref="BC5:BC6"/>
    <mergeCell ref="AA7:AA8"/>
    <mergeCell ref="AA9:AA10"/>
    <mergeCell ref="AA11:AA12"/>
    <mergeCell ref="AA13:AA14"/>
    <mergeCell ref="AA15:AA16"/>
    <mergeCell ref="AA17:AA18"/>
    <mergeCell ref="AA27:AA28"/>
    <mergeCell ref="AA29:AA30"/>
    <mergeCell ref="AA19:AA20"/>
    <mergeCell ref="AA21:AA22"/>
    <mergeCell ref="AA23:AA24"/>
    <mergeCell ref="AA25:AA26"/>
    <mergeCell ref="AQ15:AQ16"/>
    <mergeCell ref="AQ13:AQ14"/>
    <mergeCell ref="AI7:AI8"/>
    <mergeCell ref="AI9:AI10"/>
    <mergeCell ref="AI11:AI12"/>
    <mergeCell ref="AI13:AI14"/>
    <mergeCell ref="AY17:AY18"/>
    <mergeCell ref="AY19:AY20"/>
    <mergeCell ref="AY27:AY28"/>
    <mergeCell ref="AY29:AY30"/>
    <mergeCell ref="AI19:AI20"/>
  </mergeCells>
  <phoneticPr fontId="1"/>
  <pageMargins left="0.7" right="0.7" top="0.75" bottom="0.75" header="0.3" footer="0.3"/>
  <pageSetup paperSize="9" scale="22"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V75"/>
  <sheetViews>
    <sheetView view="pageBreakPreview" zoomScale="70" zoomScaleNormal="80" zoomScaleSheetLayoutView="70" zoomScalePageLayoutView="70" workbookViewId="0">
      <selection activeCell="M33" sqref="M33"/>
    </sheetView>
  </sheetViews>
  <sheetFormatPr defaultRowHeight="13.5"/>
  <cols>
    <col min="1" max="1" width="4.5" style="1" customWidth="1"/>
    <col min="2" max="2" width="17.25" style="1" customWidth="1"/>
    <col min="3" max="3" width="14.875" style="1" customWidth="1"/>
    <col min="4" max="6" width="10.625" style="1" customWidth="1"/>
    <col min="7" max="18" width="9.25" style="1" customWidth="1"/>
    <col min="19" max="19" width="4.25" style="1" customWidth="1"/>
    <col min="20" max="21" width="8.375" style="1" customWidth="1"/>
    <col min="22" max="29" width="7.25" style="1" customWidth="1"/>
    <col min="30" max="30" width="10.375" style="1" customWidth="1"/>
    <col min="31" max="31" width="17.375" style="1" customWidth="1"/>
    <col min="32" max="16384" width="9" style="1"/>
  </cols>
  <sheetData>
    <row r="1" spans="1:19" ht="18" customHeight="1" thickBot="1">
      <c r="A1" s="8"/>
      <c r="B1" s="17" t="s">
        <v>96</v>
      </c>
      <c r="C1" s="252">
        <f>様式１!C3</f>
        <v>0</v>
      </c>
      <c r="D1" s="9"/>
      <c r="E1" s="9"/>
      <c r="F1" s="9"/>
      <c r="G1" s="11"/>
      <c r="H1" s="13"/>
      <c r="I1" s="13"/>
      <c r="J1" s="13"/>
      <c r="K1" s="13"/>
      <c r="M1" s="14"/>
      <c r="N1" s="15"/>
      <c r="O1" s="14"/>
      <c r="P1" s="14"/>
    </row>
    <row r="2" spans="1:19" ht="21.95" customHeight="1" thickTop="1" thickBot="1">
      <c r="A2" s="106"/>
      <c r="B2" s="106" t="s">
        <v>46</v>
      </c>
      <c r="C2" s="590">
        <f>様式１!C4</f>
        <v>0</v>
      </c>
      <c r="D2" s="591"/>
      <c r="E2" s="591"/>
      <c r="F2" s="592"/>
      <c r="G2" s="131"/>
      <c r="H2" s="120"/>
      <c r="I2" s="120"/>
      <c r="J2" s="120"/>
      <c r="K2" s="111"/>
      <c r="L2" s="111"/>
      <c r="M2" s="111"/>
      <c r="N2" s="111"/>
      <c r="O2" s="111"/>
      <c r="P2" s="111"/>
      <c r="Q2" s="7"/>
      <c r="R2" s="7"/>
      <c r="S2" s="7"/>
    </row>
    <row r="3" spans="1:19" ht="21.95" customHeight="1" thickTop="1">
      <c r="A3" s="106"/>
      <c r="B3" s="106"/>
      <c r="C3" s="111"/>
      <c r="D3" s="111"/>
      <c r="E3" s="111"/>
      <c r="F3" s="111"/>
      <c r="G3" s="120"/>
      <c r="H3" s="120"/>
      <c r="I3" s="121"/>
      <c r="J3" s="120"/>
      <c r="K3" s="111"/>
      <c r="L3" s="111"/>
      <c r="M3" s="111"/>
      <c r="N3" s="111"/>
      <c r="O3" s="111"/>
      <c r="P3" s="111"/>
      <c r="Q3" s="7"/>
      <c r="R3" s="7"/>
      <c r="S3" s="7"/>
    </row>
    <row r="4" spans="1:19" ht="33.75" customHeight="1">
      <c r="A4" s="16"/>
      <c r="B4" s="16"/>
      <c r="C4" s="16"/>
      <c r="D4" s="16"/>
      <c r="E4" s="16"/>
      <c r="F4" s="16"/>
      <c r="G4" s="442"/>
      <c r="H4" s="442"/>
      <c r="I4" s="81"/>
      <c r="J4" s="442"/>
      <c r="K4" s="442"/>
      <c r="L4" s="81"/>
      <c r="M4" s="7"/>
      <c r="N4" s="7"/>
      <c r="O4" s="7"/>
      <c r="P4" s="7"/>
      <c r="Q4" s="7"/>
      <c r="R4" s="7"/>
      <c r="S4" s="7"/>
    </row>
    <row r="5" spans="1:19" ht="24.75" customHeight="1" thickBot="1">
      <c r="A5" s="18" t="s">
        <v>225</v>
      </c>
      <c r="B5" s="18"/>
      <c r="C5" s="19"/>
      <c r="D5" s="19"/>
      <c r="E5" s="19"/>
      <c r="F5" s="19"/>
      <c r="S5" s="81"/>
    </row>
    <row r="6" spans="1:19" ht="28.5" customHeight="1">
      <c r="A6" s="578" t="s">
        <v>14</v>
      </c>
      <c r="B6" s="580" t="s">
        <v>80</v>
      </c>
      <c r="C6" s="581"/>
      <c r="D6" s="584" t="s">
        <v>81</v>
      </c>
      <c r="E6" s="577"/>
      <c r="F6" s="577"/>
      <c r="G6" s="585" t="s">
        <v>82</v>
      </c>
      <c r="H6" s="586"/>
      <c r="I6" s="586"/>
      <c r="J6" s="586"/>
      <c r="K6" s="586"/>
      <c r="L6" s="586"/>
      <c r="M6" s="586"/>
      <c r="N6" s="586"/>
      <c r="O6" s="586"/>
      <c r="P6" s="586"/>
      <c r="Q6" s="586"/>
      <c r="R6" s="587"/>
      <c r="S6" s="7"/>
    </row>
    <row r="7" spans="1:19" ht="27" customHeight="1">
      <c r="A7" s="579"/>
      <c r="B7" s="582"/>
      <c r="C7" s="583"/>
      <c r="D7" s="124" t="s">
        <v>84</v>
      </c>
      <c r="E7" s="125" t="s">
        <v>85</v>
      </c>
      <c r="F7" s="126" t="s">
        <v>86</v>
      </c>
      <c r="G7" s="107">
        <v>4</v>
      </c>
      <c r="H7" s="108">
        <v>5</v>
      </c>
      <c r="I7" s="108">
        <v>6</v>
      </c>
      <c r="J7" s="108">
        <v>7</v>
      </c>
      <c r="K7" s="108">
        <v>8</v>
      </c>
      <c r="L7" s="108">
        <v>9</v>
      </c>
      <c r="M7" s="108">
        <v>10</v>
      </c>
      <c r="N7" s="108">
        <v>11</v>
      </c>
      <c r="O7" s="108">
        <v>12</v>
      </c>
      <c r="P7" s="108">
        <v>1</v>
      </c>
      <c r="Q7" s="108">
        <v>2</v>
      </c>
      <c r="R7" s="109">
        <v>3</v>
      </c>
      <c r="S7" s="7"/>
    </row>
    <row r="8" spans="1:19" ht="22.5" customHeight="1">
      <c r="A8" s="21">
        <v>1</v>
      </c>
      <c r="B8" s="573"/>
      <c r="C8" s="574"/>
      <c r="D8" s="122"/>
      <c r="E8" s="123"/>
      <c r="F8" s="127"/>
      <c r="G8" s="112"/>
      <c r="H8" s="223"/>
      <c r="I8" s="114"/>
      <c r="J8" s="113"/>
      <c r="K8" s="114"/>
      <c r="L8" s="113"/>
      <c r="M8" s="114"/>
      <c r="N8" s="113"/>
      <c r="O8" s="114"/>
      <c r="P8" s="113"/>
      <c r="Q8" s="114"/>
      <c r="R8" s="115"/>
      <c r="S8" s="7"/>
    </row>
    <row r="9" spans="1:19" ht="22.5" customHeight="1">
      <c r="A9" s="21">
        <v>2</v>
      </c>
      <c r="B9" s="573"/>
      <c r="C9" s="574"/>
      <c r="D9" s="122"/>
      <c r="E9" s="123"/>
      <c r="F9" s="127"/>
      <c r="G9" s="112"/>
      <c r="H9" s="223"/>
      <c r="I9" s="114"/>
      <c r="J9" s="113"/>
      <c r="K9" s="114"/>
      <c r="L9" s="113"/>
      <c r="M9" s="114"/>
      <c r="N9" s="113"/>
      <c r="O9" s="114"/>
      <c r="P9" s="113"/>
      <c r="Q9" s="114"/>
      <c r="R9" s="115"/>
      <c r="S9" s="7"/>
    </row>
    <row r="10" spans="1:19" ht="22.5" customHeight="1">
      <c r="A10" s="21">
        <v>3</v>
      </c>
      <c r="B10" s="573"/>
      <c r="C10" s="574"/>
      <c r="D10" s="122"/>
      <c r="E10" s="123"/>
      <c r="F10" s="127"/>
      <c r="G10" s="112"/>
      <c r="H10" s="223"/>
      <c r="I10" s="114"/>
      <c r="J10" s="113"/>
      <c r="K10" s="114"/>
      <c r="L10" s="113"/>
      <c r="M10" s="114"/>
      <c r="N10" s="113"/>
      <c r="O10" s="114"/>
      <c r="P10" s="113"/>
      <c r="Q10" s="114"/>
      <c r="R10" s="115"/>
      <c r="S10" s="7"/>
    </row>
    <row r="11" spans="1:19" ht="22.5" customHeight="1">
      <c r="A11" s="21">
        <v>4</v>
      </c>
      <c r="B11" s="573"/>
      <c r="C11" s="574"/>
      <c r="D11" s="122"/>
      <c r="E11" s="123"/>
      <c r="F11" s="127"/>
      <c r="G11" s="112"/>
      <c r="H11" s="223"/>
      <c r="I11" s="114"/>
      <c r="J11" s="113"/>
      <c r="K11" s="114"/>
      <c r="L11" s="113"/>
      <c r="M11" s="114"/>
      <c r="N11" s="113"/>
      <c r="O11" s="114"/>
      <c r="P11" s="113"/>
      <c r="Q11" s="114"/>
      <c r="R11" s="115"/>
      <c r="S11" s="7"/>
    </row>
    <row r="12" spans="1:19" ht="22.5" customHeight="1">
      <c r="A12" s="21">
        <v>5</v>
      </c>
      <c r="B12" s="573"/>
      <c r="C12" s="574"/>
      <c r="D12" s="122"/>
      <c r="E12" s="123"/>
      <c r="F12" s="127"/>
      <c r="G12" s="112"/>
      <c r="H12" s="223"/>
      <c r="I12" s="114"/>
      <c r="J12" s="113"/>
      <c r="K12" s="114"/>
      <c r="L12" s="113"/>
      <c r="M12" s="114"/>
      <c r="N12" s="113"/>
      <c r="O12" s="114"/>
      <c r="P12" s="113"/>
      <c r="Q12" s="114"/>
      <c r="R12" s="115"/>
      <c r="S12" s="7"/>
    </row>
    <row r="13" spans="1:19" ht="22.5" customHeight="1">
      <c r="A13" s="21">
        <v>6</v>
      </c>
      <c r="B13" s="573"/>
      <c r="C13" s="574"/>
      <c r="D13" s="122"/>
      <c r="E13" s="123"/>
      <c r="F13" s="127"/>
      <c r="G13" s="112"/>
      <c r="H13" s="113"/>
      <c r="I13" s="114"/>
      <c r="J13" s="113"/>
      <c r="K13" s="114"/>
      <c r="L13" s="113"/>
      <c r="M13" s="114"/>
      <c r="N13" s="113"/>
      <c r="O13" s="114"/>
      <c r="P13" s="113"/>
      <c r="Q13" s="114"/>
      <c r="R13" s="115"/>
      <c r="S13" s="7"/>
    </row>
    <row r="14" spans="1:19" ht="22.5" customHeight="1">
      <c r="A14" s="21">
        <v>7</v>
      </c>
      <c r="B14" s="573"/>
      <c r="C14" s="574"/>
      <c r="D14" s="122"/>
      <c r="E14" s="123"/>
      <c r="F14" s="127"/>
      <c r="G14" s="112"/>
      <c r="H14" s="113"/>
      <c r="I14" s="114"/>
      <c r="J14" s="113"/>
      <c r="K14" s="114"/>
      <c r="L14" s="113"/>
      <c r="M14" s="114"/>
      <c r="N14" s="113"/>
      <c r="O14" s="114"/>
      <c r="P14" s="113"/>
      <c r="Q14" s="114"/>
      <c r="R14" s="115"/>
      <c r="S14" s="7"/>
    </row>
    <row r="15" spans="1:19" ht="22.5" customHeight="1">
      <c r="A15" s="21">
        <v>8</v>
      </c>
      <c r="B15" s="573"/>
      <c r="C15" s="574"/>
      <c r="D15" s="122"/>
      <c r="E15" s="123"/>
      <c r="F15" s="127"/>
      <c r="G15" s="112"/>
      <c r="H15" s="113"/>
      <c r="I15" s="114"/>
      <c r="J15" s="113"/>
      <c r="K15" s="114"/>
      <c r="L15" s="113"/>
      <c r="M15" s="114"/>
      <c r="N15" s="113"/>
      <c r="O15" s="114"/>
      <c r="P15" s="113"/>
      <c r="Q15" s="114"/>
      <c r="R15" s="115"/>
      <c r="S15" s="7"/>
    </row>
    <row r="16" spans="1:19" ht="22.5" customHeight="1">
      <c r="A16" s="21">
        <v>9</v>
      </c>
      <c r="B16" s="573"/>
      <c r="C16" s="574"/>
      <c r="D16" s="122"/>
      <c r="E16" s="123"/>
      <c r="F16" s="127"/>
      <c r="G16" s="112"/>
      <c r="H16" s="113"/>
      <c r="I16" s="114"/>
      <c r="J16" s="113"/>
      <c r="K16" s="114"/>
      <c r="L16" s="113"/>
      <c r="M16" s="114"/>
      <c r="N16" s="113"/>
      <c r="O16" s="114"/>
      <c r="P16" s="113"/>
      <c r="Q16" s="114"/>
      <c r="R16" s="115"/>
      <c r="S16" s="7"/>
    </row>
    <row r="17" spans="1:19" ht="22.5" customHeight="1">
      <c r="A17" s="21">
        <v>10</v>
      </c>
      <c r="B17" s="573"/>
      <c r="C17" s="574"/>
      <c r="D17" s="122"/>
      <c r="E17" s="123"/>
      <c r="F17" s="127"/>
      <c r="G17" s="112"/>
      <c r="H17" s="113"/>
      <c r="I17" s="114"/>
      <c r="J17" s="113"/>
      <c r="K17" s="114"/>
      <c r="L17" s="113"/>
      <c r="M17" s="114"/>
      <c r="N17" s="113"/>
      <c r="O17" s="114"/>
      <c r="P17" s="113"/>
      <c r="Q17" s="114"/>
      <c r="R17" s="115"/>
      <c r="S17" s="7"/>
    </row>
    <row r="18" spans="1:19" ht="22.5" customHeight="1">
      <c r="A18" s="21">
        <v>11</v>
      </c>
      <c r="B18" s="573"/>
      <c r="C18" s="574"/>
      <c r="D18" s="122"/>
      <c r="E18" s="123"/>
      <c r="F18" s="127"/>
      <c r="G18" s="112"/>
      <c r="H18" s="113"/>
      <c r="I18" s="114"/>
      <c r="J18" s="113"/>
      <c r="K18" s="114"/>
      <c r="L18" s="113"/>
      <c r="M18" s="114"/>
      <c r="N18" s="113"/>
      <c r="O18" s="114"/>
      <c r="P18" s="113"/>
      <c r="Q18" s="114"/>
      <c r="R18" s="115"/>
      <c r="S18" s="7"/>
    </row>
    <row r="19" spans="1:19" ht="22.5" customHeight="1">
      <c r="A19" s="21">
        <v>12</v>
      </c>
      <c r="B19" s="573"/>
      <c r="C19" s="574"/>
      <c r="D19" s="122"/>
      <c r="E19" s="123"/>
      <c r="F19" s="127"/>
      <c r="G19" s="112"/>
      <c r="H19" s="113"/>
      <c r="I19" s="114"/>
      <c r="J19" s="113"/>
      <c r="K19" s="114"/>
      <c r="L19" s="113"/>
      <c r="M19" s="114"/>
      <c r="N19" s="113"/>
      <c r="O19" s="114"/>
      <c r="P19" s="113"/>
      <c r="Q19" s="114"/>
      <c r="R19" s="115"/>
      <c r="S19" s="7"/>
    </row>
    <row r="20" spans="1:19" ht="22.5" customHeight="1">
      <c r="A20" s="21">
        <v>13</v>
      </c>
      <c r="B20" s="573"/>
      <c r="C20" s="574"/>
      <c r="D20" s="122"/>
      <c r="E20" s="123"/>
      <c r="F20" s="127"/>
      <c r="G20" s="112"/>
      <c r="H20" s="113"/>
      <c r="I20" s="114"/>
      <c r="J20" s="113"/>
      <c r="K20" s="114"/>
      <c r="L20" s="113"/>
      <c r="M20" s="114"/>
      <c r="N20" s="113"/>
      <c r="O20" s="114"/>
      <c r="P20" s="113"/>
      <c r="Q20" s="114"/>
      <c r="R20" s="115"/>
      <c r="S20" s="7"/>
    </row>
    <row r="21" spans="1:19" ht="22.5" customHeight="1">
      <c r="A21" s="21">
        <v>14</v>
      </c>
      <c r="B21" s="573"/>
      <c r="C21" s="574"/>
      <c r="D21" s="122"/>
      <c r="E21" s="123"/>
      <c r="F21" s="127"/>
      <c r="G21" s="112"/>
      <c r="H21" s="113"/>
      <c r="I21" s="114"/>
      <c r="J21" s="113"/>
      <c r="K21" s="114"/>
      <c r="L21" s="113"/>
      <c r="M21" s="114"/>
      <c r="N21" s="113"/>
      <c r="O21" s="114"/>
      <c r="P21" s="113"/>
      <c r="Q21" s="114"/>
      <c r="R21" s="115"/>
      <c r="S21" s="7"/>
    </row>
    <row r="22" spans="1:19" ht="22.5" customHeight="1">
      <c r="A22" s="21">
        <v>15</v>
      </c>
      <c r="B22" s="573"/>
      <c r="C22" s="574"/>
      <c r="D22" s="122"/>
      <c r="E22" s="123"/>
      <c r="F22" s="127"/>
      <c r="G22" s="112"/>
      <c r="H22" s="113"/>
      <c r="I22" s="114"/>
      <c r="J22" s="113"/>
      <c r="K22" s="114"/>
      <c r="L22" s="113"/>
      <c r="M22" s="114"/>
      <c r="N22" s="113"/>
      <c r="O22" s="114"/>
      <c r="P22" s="113"/>
      <c r="Q22" s="114"/>
      <c r="R22" s="115"/>
      <c r="S22" s="7"/>
    </row>
    <row r="23" spans="1:19" ht="22.5" customHeight="1">
      <c r="A23" s="21">
        <v>16</v>
      </c>
      <c r="B23" s="573"/>
      <c r="C23" s="574"/>
      <c r="D23" s="122"/>
      <c r="E23" s="123"/>
      <c r="F23" s="127"/>
      <c r="G23" s="112"/>
      <c r="H23" s="113"/>
      <c r="I23" s="114"/>
      <c r="J23" s="113"/>
      <c r="K23" s="114"/>
      <c r="L23" s="113"/>
      <c r="M23" s="114"/>
      <c r="N23" s="113"/>
      <c r="O23" s="114"/>
      <c r="P23" s="113"/>
      <c r="Q23" s="114"/>
      <c r="R23" s="115"/>
      <c r="S23" s="7"/>
    </row>
    <row r="24" spans="1:19" ht="22.5" customHeight="1">
      <c r="A24" s="21">
        <v>17</v>
      </c>
      <c r="B24" s="573"/>
      <c r="C24" s="574"/>
      <c r="D24" s="122"/>
      <c r="E24" s="123"/>
      <c r="F24" s="127"/>
      <c r="G24" s="112"/>
      <c r="H24" s="113"/>
      <c r="I24" s="114"/>
      <c r="J24" s="113"/>
      <c r="K24" s="114"/>
      <c r="L24" s="113"/>
      <c r="M24" s="114"/>
      <c r="N24" s="113"/>
      <c r="O24" s="114"/>
      <c r="P24" s="113"/>
      <c r="Q24" s="114"/>
      <c r="R24" s="115"/>
      <c r="S24" s="7"/>
    </row>
    <row r="25" spans="1:19" ht="22.5" customHeight="1">
      <c r="A25" s="21">
        <v>18</v>
      </c>
      <c r="B25" s="573"/>
      <c r="C25" s="574"/>
      <c r="D25" s="122"/>
      <c r="E25" s="123"/>
      <c r="F25" s="127"/>
      <c r="G25" s="112"/>
      <c r="H25" s="113"/>
      <c r="I25" s="114"/>
      <c r="J25" s="113"/>
      <c r="K25" s="114"/>
      <c r="L25" s="113"/>
      <c r="M25" s="114"/>
      <c r="N25" s="113"/>
      <c r="O25" s="114"/>
      <c r="P25" s="113"/>
      <c r="Q25" s="114"/>
      <c r="R25" s="115"/>
      <c r="S25" s="7"/>
    </row>
    <row r="26" spans="1:19" ht="22.5" customHeight="1">
      <c r="A26" s="21">
        <v>19</v>
      </c>
      <c r="B26" s="573"/>
      <c r="C26" s="574"/>
      <c r="D26" s="122"/>
      <c r="E26" s="123"/>
      <c r="F26" s="127"/>
      <c r="G26" s="112"/>
      <c r="H26" s="113"/>
      <c r="I26" s="114"/>
      <c r="J26" s="113"/>
      <c r="K26" s="114"/>
      <c r="L26" s="113"/>
      <c r="M26" s="114"/>
      <c r="N26" s="113"/>
      <c r="O26" s="114"/>
      <c r="P26" s="113"/>
      <c r="Q26" s="114"/>
      <c r="R26" s="115"/>
      <c r="S26" s="7"/>
    </row>
    <row r="27" spans="1:19" ht="22.5" customHeight="1">
      <c r="A27" s="21">
        <v>20</v>
      </c>
      <c r="B27" s="573"/>
      <c r="C27" s="574"/>
      <c r="D27" s="122"/>
      <c r="E27" s="123"/>
      <c r="F27" s="127"/>
      <c r="G27" s="112"/>
      <c r="H27" s="113"/>
      <c r="I27" s="114"/>
      <c r="J27" s="113"/>
      <c r="K27" s="114"/>
      <c r="L27" s="113"/>
      <c r="M27" s="114"/>
      <c r="N27" s="113"/>
      <c r="O27" s="114"/>
      <c r="P27" s="113"/>
      <c r="Q27" s="114"/>
      <c r="R27" s="115"/>
      <c r="S27" s="7"/>
    </row>
    <row r="28" spans="1:19" ht="22.5" customHeight="1">
      <c r="A28" s="21">
        <v>21</v>
      </c>
      <c r="B28" s="573"/>
      <c r="C28" s="574"/>
      <c r="D28" s="122"/>
      <c r="E28" s="123"/>
      <c r="F28" s="127"/>
      <c r="G28" s="112"/>
      <c r="H28" s="113"/>
      <c r="I28" s="114"/>
      <c r="J28" s="113"/>
      <c r="K28" s="114"/>
      <c r="L28" s="113"/>
      <c r="M28" s="114"/>
      <c r="N28" s="113"/>
      <c r="O28" s="114"/>
      <c r="P28" s="113"/>
      <c r="Q28" s="114"/>
      <c r="R28" s="115"/>
      <c r="S28" s="7"/>
    </row>
    <row r="29" spans="1:19" ht="22.5" customHeight="1">
      <c r="A29" s="21">
        <v>22</v>
      </c>
      <c r="B29" s="573"/>
      <c r="C29" s="574"/>
      <c r="D29" s="122"/>
      <c r="E29" s="123"/>
      <c r="F29" s="127"/>
      <c r="G29" s="112"/>
      <c r="H29" s="113"/>
      <c r="I29" s="114"/>
      <c r="J29" s="113"/>
      <c r="K29" s="114"/>
      <c r="L29" s="113"/>
      <c r="M29" s="114"/>
      <c r="N29" s="113"/>
      <c r="O29" s="114"/>
      <c r="P29" s="113"/>
      <c r="Q29" s="114"/>
      <c r="R29" s="115"/>
      <c r="S29" s="7"/>
    </row>
    <row r="30" spans="1:19" ht="22.5" customHeight="1">
      <c r="A30" s="21">
        <v>23</v>
      </c>
      <c r="B30" s="573"/>
      <c r="C30" s="574"/>
      <c r="D30" s="122"/>
      <c r="E30" s="123"/>
      <c r="F30" s="127"/>
      <c r="G30" s="112"/>
      <c r="H30" s="113"/>
      <c r="I30" s="114"/>
      <c r="J30" s="113"/>
      <c r="K30" s="114"/>
      <c r="L30" s="113"/>
      <c r="M30" s="114"/>
      <c r="N30" s="113"/>
      <c r="O30" s="114"/>
      <c r="P30" s="113"/>
      <c r="Q30" s="114"/>
      <c r="R30" s="115"/>
      <c r="S30" s="7"/>
    </row>
    <row r="31" spans="1:19" ht="22.5" customHeight="1">
      <c r="A31" s="21">
        <v>24</v>
      </c>
      <c r="B31" s="573"/>
      <c r="C31" s="574"/>
      <c r="D31" s="122"/>
      <c r="E31" s="123"/>
      <c r="F31" s="127"/>
      <c r="G31" s="112"/>
      <c r="H31" s="113"/>
      <c r="I31" s="114"/>
      <c r="J31" s="113"/>
      <c r="K31" s="114"/>
      <c r="L31" s="113"/>
      <c r="M31" s="114"/>
      <c r="N31" s="113"/>
      <c r="O31" s="114"/>
      <c r="P31" s="113"/>
      <c r="Q31" s="114"/>
      <c r="R31" s="115"/>
      <c r="S31" s="7"/>
    </row>
    <row r="32" spans="1:19" ht="22.5" customHeight="1">
      <c r="A32" s="21">
        <v>25</v>
      </c>
      <c r="B32" s="573"/>
      <c r="C32" s="574"/>
      <c r="D32" s="122"/>
      <c r="E32" s="123"/>
      <c r="F32" s="127"/>
      <c r="G32" s="112"/>
      <c r="H32" s="113"/>
      <c r="I32" s="114"/>
      <c r="J32" s="113"/>
      <c r="K32" s="114"/>
      <c r="L32" s="113"/>
      <c r="M32" s="114"/>
      <c r="N32" s="113"/>
      <c r="O32" s="114"/>
      <c r="P32" s="113"/>
      <c r="Q32" s="114"/>
      <c r="R32" s="115"/>
      <c r="S32" s="7"/>
    </row>
    <row r="33" spans="1:19" ht="22.5" customHeight="1">
      <c r="A33" s="21">
        <v>26</v>
      </c>
      <c r="B33" s="573"/>
      <c r="C33" s="574"/>
      <c r="D33" s="122"/>
      <c r="E33" s="123"/>
      <c r="F33" s="127"/>
      <c r="G33" s="112"/>
      <c r="H33" s="113"/>
      <c r="I33" s="114"/>
      <c r="J33" s="113"/>
      <c r="K33" s="114"/>
      <c r="L33" s="113"/>
      <c r="M33" s="114"/>
      <c r="N33" s="113"/>
      <c r="O33" s="114"/>
      <c r="P33" s="113"/>
      <c r="Q33" s="114"/>
      <c r="R33" s="115"/>
      <c r="S33" s="7"/>
    </row>
    <row r="34" spans="1:19" ht="22.5" customHeight="1">
      <c r="A34" s="21">
        <v>27</v>
      </c>
      <c r="B34" s="573"/>
      <c r="C34" s="574"/>
      <c r="D34" s="122"/>
      <c r="E34" s="123"/>
      <c r="F34" s="127"/>
      <c r="G34" s="112"/>
      <c r="H34" s="113"/>
      <c r="I34" s="114"/>
      <c r="J34" s="113"/>
      <c r="K34" s="114"/>
      <c r="L34" s="113"/>
      <c r="M34" s="114"/>
      <c r="N34" s="113"/>
      <c r="O34" s="114"/>
      <c r="P34" s="113"/>
      <c r="Q34" s="114"/>
      <c r="R34" s="115"/>
      <c r="S34" s="7"/>
    </row>
    <row r="35" spans="1:19" ht="22.5" customHeight="1">
      <c r="A35" s="21">
        <v>28</v>
      </c>
      <c r="B35" s="573"/>
      <c r="C35" s="574"/>
      <c r="D35" s="122"/>
      <c r="E35" s="123"/>
      <c r="F35" s="127"/>
      <c r="G35" s="112"/>
      <c r="H35" s="113"/>
      <c r="I35" s="114"/>
      <c r="J35" s="113"/>
      <c r="K35" s="114"/>
      <c r="L35" s="113"/>
      <c r="M35" s="114"/>
      <c r="N35" s="113"/>
      <c r="O35" s="114"/>
      <c r="P35" s="113"/>
      <c r="Q35" s="114"/>
      <c r="R35" s="115"/>
      <c r="S35" s="7"/>
    </row>
    <row r="36" spans="1:19" ht="22.5" customHeight="1">
      <c r="A36" s="21">
        <v>29</v>
      </c>
      <c r="B36" s="573"/>
      <c r="C36" s="574"/>
      <c r="D36" s="122"/>
      <c r="E36" s="123"/>
      <c r="F36" s="127"/>
      <c r="G36" s="112"/>
      <c r="H36" s="113"/>
      <c r="I36" s="114"/>
      <c r="J36" s="113"/>
      <c r="K36" s="114"/>
      <c r="L36" s="113"/>
      <c r="M36" s="114"/>
      <c r="N36" s="113"/>
      <c r="O36" s="114"/>
      <c r="P36" s="113"/>
      <c r="Q36" s="114"/>
      <c r="R36" s="115"/>
      <c r="S36" s="7"/>
    </row>
    <row r="37" spans="1:19" ht="22.5" customHeight="1">
      <c r="A37" s="21">
        <v>30</v>
      </c>
      <c r="B37" s="573"/>
      <c r="C37" s="574"/>
      <c r="D37" s="122"/>
      <c r="E37" s="123"/>
      <c r="F37" s="127"/>
      <c r="G37" s="112"/>
      <c r="H37" s="113"/>
      <c r="I37" s="114"/>
      <c r="J37" s="113"/>
      <c r="K37" s="114"/>
      <c r="L37" s="113"/>
      <c r="M37" s="114"/>
      <c r="N37" s="113"/>
      <c r="O37" s="114"/>
      <c r="P37" s="113"/>
      <c r="Q37" s="114"/>
      <c r="R37" s="115"/>
      <c r="S37" s="7"/>
    </row>
    <row r="38" spans="1:19" ht="22.5" customHeight="1">
      <c r="A38" s="21">
        <v>31</v>
      </c>
      <c r="B38" s="573"/>
      <c r="C38" s="574"/>
      <c r="D38" s="122"/>
      <c r="E38" s="123"/>
      <c r="F38" s="127"/>
      <c r="G38" s="112"/>
      <c r="H38" s="113"/>
      <c r="I38" s="114"/>
      <c r="J38" s="113"/>
      <c r="K38" s="114"/>
      <c r="L38" s="113"/>
      <c r="M38" s="114"/>
      <c r="N38" s="113"/>
      <c r="O38" s="114"/>
      <c r="P38" s="113"/>
      <c r="Q38" s="114"/>
      <c r="R38" s="115"/>
      <c r="S38" s="7"/>
    </row>
    <row r="39" spans="1:19" ht="22.5" customHeight="1">
      <c r="A39" s="21">
        <v>32</v>
      </c>
      <c r="B39" s="573"/>
      <c r="C39" s="574"/>
      <c r="D39" s="122"/>
      <c r="E39" s="123"/>
      <c r="F39" s="127"/>
      <c r="G39" s="112"/>
      <c r="H39" s="113"/>
      <c r="I39" s="114"/>
      <c r="J39" s="113"/>
      <c r="K39" s="114"/>
      <c r="L39" s="113"/>
      <c r="M39" s="114"/>
      <c r="N39" s="113"/>
      <c r="O39" s="114"/>
      <c r="P39" s="113"/>
      <c r="Q39" s="114"/>
      <c r="R39" s="115"/>
      <c r="S39" s="7"/>
    </row>
    <row r="40" spans="1:19" ht="22.5" customHeight="1">
      <c r="A40" s="21">
        <v>33</v>
      </c>
      <c r="B40" s="573"/>
      <c r="C40" s="574"/>
      <c r="D40" s="122"/>
      <c r="E40" s="123"/>
      <c r="F40" s="127"/>
      <c r="G40" s="112"/>
      <c r="H40" s="113"/>
      <c r="I40" s="114"/>
      <c r="J40" s="113"/>
      <c r="K40" s="114"/>
      <c r="L40" s="113"/>
      <c r="M40" s="114"/>
      <c r="N40" s="113"/>
      <c r="O40" s="114"/>
      <c r="P40" s="113"/>
      <c r="Q40" s="114"/>
      <c r="R40" s="115"/>
      <c r="S40" s="7"/>
    </row>
    <row r="41" spans="1:19" ht="22.5" customHeight="1">
      <c r="A41" s="21">
        <v>34</v>
      </c>
      <c r="B41" s="573"/>
      <c r="C41" s="574"/>
      <c r="D41" s="122"/>
      <c r="E41" s="123"/>
      <c r="F41" s="127"/>
      <c r="G41" s="112"/>
      <c r="H41" s="113"/>
      <c r="I41" s="114"/>
      <c r="J41" s="113"/>
      <c r="K41" s="114"/>
      <c r="L41" s="113"/>
      <c r="M41" s="114"/>
      <c r="N41" s="113"/>
      <c r="O41" s="114"/>
      <c r="P41" s="113"/>
      <c r="Q41" s="114"/>
      <c r="R41" s="115"/>
      <c r="S41" s="7"/>
    </row>
    <row r="42" spans="1:19" ht="22.5" customHeight="1">
      <c r="A42" s="21">
        <v>35</v>
      </c>
      <c r="B42" s="573"/>
      <c r="C42" s="574"/>
      <c r="D42" s="122"/>
      <c r="E42" s="123"/>
      <c r="F42" s="127"/>
      <c r="G42" s="112"/>
      <c r="H42" s="113"/>
      <c r="I42" s="114"/>
      <c r="J42" s="113"/>
      <c r="K42" s="114"/>
      <c r="L42" s="113"/>
      <c r="M42" s="114"/>
      <c r="N42" s="113"/>
      <c r="O42" s="114"/>
      <c r="P42" s="113"/>
      <c r="Q42" s="114"/>
      <c r="R42" s="115"/>
      <c r="S42" s="225"/>
    </row>
    <row r="43" spans="1:19" ht="22.5" customHeight="1">
      <c r="A43" s="21">
        <v>36</v>
      </c>
      <c r="B43" s="573"/>
      <c r="C43" s="574"/>
      <c r="D43" s="122"/>
      <c r="E43" s="123"/>
      <c r="F43" s="127"/>
      <c r="G43" s="112"/>
      <c r="H43" s="113"/>
      <c r="I43" s="114"/>
      <c r="J43" s="113"/>
      <c r="K43" s="114"/>
      <c r="L43" s="113"/>
      <c r="M43" s="114"/>
      <c r="N43" s="113"/>
      <c r="O43" s="114"/>
      <c r="P43" s="113"/>
      <c r="Q43" s="114"/>
      <c r="R43" s="115"/>
      <c r="S43" s="225"/>
    </row>
    <row r="44" spans="1:19" ht="22.5" customHeight="1">
      <c r="A44" s="21">
        <v>37</v>
      </c>
      <c r="B44" s="573"/>
      <c r="C44" s="574"/>
      <c r="D44" s="122"/>
      <c r="E44" s="123"/>
      <c r="F44" s="127"/>
      <c r="G44" s="112"/>
      <c r="H44" s="113"/>
      <c r="I44" s="114"/>
      <c r="J44" s="113"/>
      <c r="K44" s="114"/>
      <c r="L44" s="113"/>
      <c r="M44" s="114"/>
      <c r="N44" s="113"/>
      <c r="O44" s="114"/>
      <c r="P44" s="113"/>
      <c r="Q44" s="114"/>
      <c r="R44" s="115"/>
      <c r="S44" s="225"/>
    </row>
    <row r="45" spans="1:19" ht="22.5" customHeight="1">
      <c r="A45" s="21">
        <v>38</v>
      </c>
      <c r="B45" s="573"/>
      <c r="C45" s="574"/>
      <c r="D45" s="122"/>
      <c r="E45" s="123"/>
      <c r="F45" s="127"/>
      <c r="G45" s="112"/>
      <c r="H45" s="113"/>
      <c r="I45" s="114"/>
      <c r="J45" s="113"/>
      <c r="K45" s="114"/>
      <c r="L45" s="113"/>
      <c r="M45" s="114"/>
      <c r="N45" s="113"/>
      <c r="O45" s="114"/>
      <c r="P45" s="113"/>
      <c r="Q45" s="114"/>
      <c r="R45" s="115"/>
      <c r="S45" s="225"/>
    </row>
    <row r="46" spans="1:19" ht="22.5" customHeight="1">
      <c r="A46" s="21">
        <v>39</v>
      </c>
      <c r="B46" s="573"/>
      <c r="C46" s="574"/>
      <c r="D46" s="122"/>
      <c r="E46" s="123"/>
      <c r="F46" s="127"/>
      <c r="G46" s="112"/>
      <c r="H46" s="113"/>
      <c r="I46" s="114"/>
      <c r="J46" s="113"/>
      <c r="K46" s="114"/>
      <c r="L46" s="113"/>
      <c r="M46" s="114"/>
      <c r="N46" s="113"/>
      <c r="O46" s="114"/>
      <c r="P46" s="113"/>
      <c r="Q46" s="114"/>
      <c r="R46" s="115"/>
      <c r="S46" s="225"/>
    </row>
    <row r="47" spans="1:19" ht="22.5" customHeight="1">
      <c r="A47" s="21">
        <v>40</v>
      </c>
      <c r="B47" s="573"/>
      <c r="C47" s="574"/>
      <c r="D47" s="122"/>
      <c r="E47" s="123"/>
      <c r="F47" s="127"/>
      <c r="G47" s="112"/>
      <c r="H47" s="113"/>
      <c r="I47" s="114"/>
      <c r="J47" s="113"/>
      <c r="K47" s="114"/>
      <c r="L47" s="113"/>
      <c r="M47" s="114"/>
      <c r="N47" s="113"/>
      <c r="O47" s="114"/>
      <c r="P47" s="113"/>
      <c r="Q47" s="114"/>
      <c r="R47" s="115"/>
      <c r="S47" s="7"/>
    </row>
    <row r="48" spans="1:19" ht="22.5" customHeight="1">
      <c r="A48" s="21">
        <v>41</v>
      </c>
      <c r="B48" s="573"/>
      <c r="C48" s="574"/>
      <c r="D48" s="122"/>
      <c r="E48" s="123"/>
      <c r="F48" s="127"/>
      <c r="G48" s="112"/>
      <c r="H48" s="113"/>
      <c r="I48" s="114"/>
      <c r="J48" s="113"/>
      <c r="K48" s="114"/>
      <c r="L48" s="113"/>
      <c r="M48" s="114"/>
      <c r="N48" s="113"/>
      <c r="O48" s="114"/>
      <c r="P48" s="113"/>
      <c r="Q48" s="114"/>
      <c r="R48" s="115"/>
      <c r="S48" s="7"/>
    </row>
    <row r="49" spans="1:21" ht="22.5" customHeight="1">
      <c r="A49" s="21">
        <v>42</v>
      </c>
      <c r="B49" s="573"/>
      <c r="C49" s="574"/>
      <c r="D49" s="122"/>
      <c r="E49" s="123"/>
      <c r="F49" s="127"/>
      <c r="G49" s="112"/>
      <c r="H49" s="113"/>
      <c r="I49" s="114"/>
      <c r="J49" s="113"/>
      <c r="K49" s="114"/>
      <c r="L49" s="113"/>
      <c r="M49" s="114"/>
      <c r="N49" s="113"/>
      <c r="O49" s="114"/>
      <c r="P49" s="113"/>
      <c r="Q49" s="114"/>
      <c r="R49" s="115"/>
      <c r="S49" s="7"/>
    </row>
    <row r="50" spans="1:21" ht="22.5" customHeight="1">
      <c r="A50" s="21">
        <v>43</v>
      </c>
      <c r="B50" s="573"/>
      <c r="C50" s="574"/>
      <c r="D50" s="122"/>
      <c r="E50" s="123"/>
      <c r="F50" s="127"/>
      <c r="G50" s="112"/>
      <c r="H50" s="113"/>
      <c r="I50" s="114"/>
      <c r="J50" s="113"/>
      <c r="K50" s="114"/>
      <c r="L50" s="113"/>
      <c r="M50" s="114"/>
      <c r="N50" s="113"/>
      <c r="O50" s="114"/>
      <c r="P50" s="113"/>
      <c r="Q50" s="114"/>
      <c r="R50" s="115"/>
      <c r="S50" s="7"/>
    </row>
    <row r="51" spans="1:21" ht="22.5" customHeight="1">
      <c r="A51" s="21">
        <v>44</v>
      </c>
      <c r="B51" s="573"/>
      <c r="C51" s="574"/>
      <c r="D51" s="122"/>
      <c r="E51" s="123"/>
      <c r="F51" s="127"/>
      <c r="G51" s="112"/>
      <c r="H51" s="113"/>
      <c r="I51" s="114"/>
      <c r="J51" s="113"/>
      <c r="K51" s="114"/>
      <c r="L51" s="113"/>
      <c r="M51" s="114"/>
      <c r="N51" s="113"/>
      <c r="O51" s="114"/>
      <c r="P51" s="113"/>
      <c r="Q51" s="114"/>
      <c r="R51" s="115"/>
      <c r="S51" s="7"/>
    </row>
    <row r="52" spans="1:21" ht="22.5" customHeight="1">
      <c r="A52" s="21">
        <v>45</v>
      </c>
      <c r="B52" s="573"/>
      <c r="C52" s="574"/>
      <c r="D52" s="122"/>
      <c r="E52" s="123"/>
      <c r="F52" s="127"/>
      <c r="G52" s="112"/>
      <c r="H52" s="113"/>
      <c r="I52" s="114"/>
      <c r="J52" s="113"/>
      <c r="K52" s="114"/>
      <c r="L52" s="113"/>
      <c r="M52" s="114"/>
      <c r="N52" s="113"/>
      <c r="O52" s="114"/>
      <c r="P52" s="113"/>
      <c r="Q52" s="114"/>
      <c r="R52" s="115"/>
      <c r="S52" s="7"/>
    </row>
    <row r="53" spans="1:21" ht="22.5" customHeight="1">
      <c r="A53" s="21">
        <v>46</v>
      </c>
      <c r="B53" s="573"/>
      <c r="C53" s="574"/>
      <c r="D53" s="122"/>
      <c r="E53" s="123"/>
      <c r="F53" s="127"/>
      <c r="G53" s="112"/>
      <c r="H53" s="113"/>
      <c r="I53" s="114"/>
      <c r="J53" s="113"/>
      <c r="K53" s="114"/>
      <c r="L53" s="113"/>
      <c r="M53" s="114"/>
      <c r="N53" s="113"/>
      <c r="O53" s="114"/>
      <c r="P53" s="113"/>
      <c r="Q53" s="114"/>
      <c r="R53" s="115"/>
      <c r="S53" s="7"/>
    </row>
    <row r="54" spans="1:21" ht="22.5" customHeight="1">
      <c r="A54" s="21">
        <v>47</v>
      </c>
      <c r="B54" s="573"/>
      <c r="C54" s="574"/>
      <c r="D54" s="122"/>
      <c r="E54" s="123"/>
      <c r="F54" s="127"/>
      <c r="G54" s="112"/>
      <c r="H54" s="113"/>
      <c r="I54" s="114"/>
      <c r="J54" s="113"/>
      <c r="K54" s="114"/>
      <c r="L54" s="113"/>
      <c r="M54" s="114"/>
      <c r="N54" s="113"/>
      <c r="O54" s="114"/>
      <c r="P54" s="113"/>
      <c r="Q54" s="114"/>
      <c r="R54" s="115"/>
      <c r="S54" s="7"/>
    </row>
    <row r="55" spans="1:21" ht="22.5" customHeight="1">
      <c r="A55" s="21">
        <v>48</v>
      </c>
      <c r="B55" s="573"/>
      <c r="C55" s="574"/>
      <c r="D55" s="122"/>
      <c r="E55" s="123"/>
      <c r="F55" s="127"/>
      <c r="G55" s="112"/>
      <c r="H55" s="113"/>
      <c r="I55" s="114"/>
      <c r="J55" s="113"/>
      <c r="K55" s="114"/>
      <c r="L55" s="113"/>
      <c r="M55" s="114"/>
      <c r="N55" s="113"/>
      <c r="O55" s="114"/>
      <c r="P55" s="113"/>
      <c r="Q55" s="114"/>
      <c r="R55" s="115"/>
      <c r="S55" s="7"/>
    </row>
    <row r="56" spans="1:21" ht="22.5" customHeight="1">
      <c r="A56" s="21">
        <v>49</v>
      </c>
      <c r="B56" s="573"/>
      <c r="C56" s="574"/>
      <c r="D56" s="122"/>
      <c r="E56" s="123"/>
      <c r="F56" s="127"/>
      <c r="G56" s="112"/>
      <c r="H56" s="113"/>
      <c r="I56" s="114"/>
      <c r="J56" s="113"/>
      <c r="K56" s="114"/>
      <c r="L56" s="113"/>
      <c r="M56" s="114"/>
      <c r="N56" s="113"/>
      <c r="O56" s="114"/>
      <c r="P56" s="113"/>
      <c r="Q56" s="114"/>
      <c r="R56" s="115"/>
      <c r="S56" s="7"/>
    </row>
    <row r="57" spans="1:21" ht="22.5" customHeight="1" thickBot="1">
      <c r="A57" s="21">
        <v>50</v>
      </c>
      <c r="B57" s="588"/>
      <c r="C57" s="589"/>
      <c r="D57" s="122"/>
      <c r="E57" s="123"/>
      <c r="F57" s="127"/>
      <c r="G57" s="116"/>
      <c r="H57" s="117"/>
      <c r="I57" s="118"/>
      <c r="J57" s="117"/>
      <c r="K57" s="118"/>
      <c r="L57" s="117"/>
      <c r="M57" s="118"/>
      <c r="N57" s="117"/>
      <c r="O57" s="118"/>
      <c r="P57" s="117"/>
      <c r="Q57" s="118"/>
      <c r="R57" s="119"/>
      <c r="S57" s="7"/>
    </row>
    <row r="58" spans="1:21" ht="25.5" customHeight="1" thickBot="1">
      <c r="A58" s="575" t="s">
        <v>83</v>
      </c>
      <c r="B58" s="576"/>
      <c r="C58" s="576"/>
      <c r="D58" s="576"/>
      <c r="E58" s="577"/>
      <c r="F58" s="577"/>
      <c r="G58" s="128">
        <f>COUNTIF(G8:G57,"○")</f>
        <v>0</v>
      </c>
      <c r="H58" s="129">
        <f>COUNTIF(H8:H57,"○")</f>
        <v>0</v>
      </c>
      <c r="I58" s="129">
        <f t="shared" ref="I58:R58" si="0">COUNTIF(I8:I57,"○")</f>
        <v>0</v>
      </c>
      <c r="J58" s="129">
        <f t="shared" si="0"/>
        <v>0</v>
      </c>
      <c r="K58" s="129">
        <f t="shared" si="0"/>
        <v>0</v>
      </c>
      <c r="L58" s="129">
        <f t="shared" si="0"/>
        <v>0</v>
      </c>
      <c r="M58" s="129">
        <f t="shared" si="0"/>
        <v>0</v>
      </c>
      <c r="N58" s="129">
        <f t="shared" si="0"/>
        <v>0</v>
      </c>
      <c r="O58" s="129">
        <f t="shared" si="0"/>
        <v>0</v>
      </c>
      <c r="P58" s="129">
        <f t="shared" si="0"/>
        <v>0</v>
      </c>
      <c r="Q58" s="129">
        <f t="shared" si="0"/>
        <v>0</v>
      </c>
      <c r="R58" s="130">
        <f t="shared" si="0"/>
        <v>0</v>
      </c>
      <c r="S58" s="7"/>
    </row>
    <row r="59" spans="1:21" s="132" customFormat="1" ht="22.5" customHeight="1">
      <c r="S59" s="133"/>
    </row>
    <row r="60" spans="1:21" s="132" customFormat="1" ht="72.75" customHeight="1">
      <c r="S60" s="133"/>
    </row>
    <row r="61" spans="1:21" s="132" customFormat="1" ht="22.5" customHeight="1">
      <c r="S61" s="133"/>
    </row>
    <row r="62" spans="1:21" s="132" customFormat="1" ht="25.5" customHeight="1" thickBot="1">
      <c r="A62" s="134" t="s">
        <v>87</v>
      </c>
      <c r="S62" s="133"/>
    </row>
    <row r="63" spans="1:21" s="132" customFormat="1" ht="22.5" customHeight="1">
      <c r="A63" s="578" t="s">
        <v>14</v>
      </c>
      <c r="B63" s="580" t="s">
        <v>91</v>
      </c>
      <c r="C63" s="581"/>
      <c r="D63" s="584" t="s">
        <v>81</v>
      </c>
      <c r="E63" s="577"/>
      <c r="F63" s="577"/>
      <c r="G63" s="585" t="s">
        <v>82</v>
      </c>
      <c r="H63" s="586"/>
      <c r="I63" s="586"/>
      <c r="J63" s="586"/>
      <c r="K63" s="586"/>
      <c r="L63" s="586"/>
      <c r="M63" s="586"/>
      <c r="N63" s="586"/>
      <c r="O63" s="586"/>
      <c r="P63" s="586"/>
      <c r="Q63" s="586"/>
      <c r="R63" s="587"/>
      <c r="S63" s="133"/>
      <c r="T63" s="569" t="s">
        <v>93</v>
      </c>
      <c r="U63" s="569"/>
    </row>
    <row r="64" spans="1:21" s="132" customFormat="1" ht="22.5" customHeight="1">
      <c r="A64" s="579"/>
      <c r="B64" s="582"/>
      <c r="C64" s="583"/>
      <c r="D64" s="124" t="s">
        <v>88</v>
      </c>
      <c r="E64" s="125" t="s">
        <v>89</v>
      </c>
      <c r="F64" s="126" t="s">
        <v>90</v>
      </c>
      <c r="G64" s="314">
        <v>4</v>
      </c>
      <c r="H64" s="315">
        <v>5</v>
      </c>
      <c r="I64" s="315">
        <v>6</v>
      </c>
      <c r="J64" s="315">
        <v>7</v>
      </c>
      <c r="K64" s="315">
        <v>8</v>
      </c>
      <c r="L64" s="315">
        <v>9</v>
      </c>
      <c r="M64" s="315">
        <v>10</v>
      </c>
      <c r="N64" s="315">
        <v>11</v>
      </c>
      <c r="O64" s="315">
        <v>12</v>
      </c>
      <c r="P64" s="315">
        <v>1</v>
      </c>
      <c r="Q64" s="315">
        <v>2</v>
      </c>
      <c r="R64" s="316">
        <v>3</v>
      </c>
      <c r="S64" s="133"/>
      <c r="T64" s="569"/>
      <c r="U64" s="569"/>
    </row>
    <row r="65" spans="1:22" s="132" customFormat="1" ht="22.5" customHeight="1">
      <c r="A65" s="21">
        <v>1</v>
      </c>
      <c r="B65" s="573"/>
      <c r="C65" s="574"/>
      <c r="D65" s="122"/>
      <c r="E65" s="123"/>
      <c r="F65" s="127"/>
      <c r="G65" s="112"/>
      <c r="H65" s="223"/>
      <c r="I65" s="114"/>
      <c r="J65" s="113"/>
      <c r="K65" s="114"/>
      <c r="L65" s="113"/>
      <c r="M65" s="114"/>
      <c r="N65" s="113"/>
      <c r="O65" s="114"/>
      <c r="P65" s="113"/>
      <c r="Q65" s="114"/>
      <c r="R65" s="115"/>
      <c r="S65" s="133"/>
      <c r="T65" s="569"/>
      <c r="U65" s="569"/>
    </row>
    <row r="66" spans="1:22" s="132" customFormat="1" ht="22.5" customHeight="1">
      <c r="A66" s="21">
        <v>2</v>
      </c>
      <c r="B66" s="573"/>
      <c r="C66" s="574"/>
      <c r="D66" s="122"/>
      <c r="E66" s="123"/>
      <c r="F66" s="127"/>
      <c r="G66" s="112"/>
      <c r="H66" s="223"/>
      <c r="I66" s="114"/>
      <c r="J66" s="113"/>
      <c r="K66" s="114"/>
      <c r="L66" s="113"/>
      <c r="M66" s="114"/>
      <c r="N66" s="113"/>
      <c r="O66" s="114"/>
      <c r="P66" s="113"/>
      <c r="Q66" s="114"/>
      <c r="R66" s="115"/>
      <c r="S66" s="133"/>
      <c r="T66" s="135">
        <f>'様式３（非専従の常勤＋非常勤）'!L39</f>
        <v>0</v>
      </c>
      <c r="U66" s="136" t="s">
        <v>23</v>
      </c>
    </row>
    <row r="67" spans="1:22" s="132" customFormat="1" ht="22.5" customHeight="1">
      <c r="A67" s="21">
        <v>3</v>
      </c>
      <c r="B67" s="573"/>
      <c r="C67" s="574"/>
      <c r="D67" s="122"/>
      <c r="E67" s="123"/>
      <c r="F67" s="127"/>
      <c r="G67" s="112"/>
      <c r="H67" s="113"/>
      <c r="I67" s="114"/>
      <c r="J67" s="113"/>
      <c r="K67" s="114"/>
      <c r="L67" s="113"/>
      <c r="M67" s="114"/>
      <c r="N67" s="113"/>
      <c r="O67" s="114"/>
      <c r="P67" s="113"/>
      <c r="Q67" s="114"/>
      <c r="R67" s="115"/>
      <c r="S67" s="133"/>
    </row>
    <row r="68" spans="1:22" s="132" customFormat="1" ht="22.5" customHeight="1">
      <c r="A68" s="21">
        <v>4</v>
      </c>
      <c r="B68" s="573"/>
      <c r="C68" s="574"/>
      <c r="D68" s="122"/>
      <c r="E68" s="123"/>
      <c r="F68" s="127"/>
      <c r="G68" s="112"/>
      <c r="H68" s="113"/>
      <c r="I68" s="114"/>
      <c r="J68" s="113"/>
      <c r="K68" s="114"/>
      <c r="L68" s="113"/>
      <c r="M68" s="114"/>
      <c r="N68" s="113"/>
      <c r="O68" s="114"/>
      <c r="P68" s="113"/>
      <c r="Q68" s="114"/>
      <c r="R68" s="115"/>
      <c r="S68" s="133"/>
    </row>
    <row r="69" spans="1:22" s="132" customFormat="1" ht="22.5" customHeight="1">
      <c r="A69" s="21">
        <v>5</v>
      </c>
      <c r="B69" s="573"/>
      <c r="C69" s="574"/>
      <c r="D69" s="122"/>
      <c r="E69" s="123"/>
      <c r="F69" s="127"/>
      <c r="G69" s="112"/>
      <c r="H69" s="113"/>
      <c r="I69" s="114"/>
      <c r="J69" s="113"/>
      <c r="K69" s="114"/>
      <c r="L69" s="113"/>
      <c r="M69" s="114"/>
      <c r="N69" s="113"/>
      <c r="O69" s="114"/>
      <c r="P69" s="113"/>
      <c r="Q69" s="114"/>
      <c r="R69" s="115"/>
      <c r="S69" s="133"/>
    </row>
    <row r="70" spans="1:22" s="132" customFormat="1" ht="22.5" customHeight="1">
      <c r="A70" s="575" t="s">
        <v>92</v>
      </c>
      <c r="B70" s="576"/>
      <c r="C70" s="576"/>
      <c r="D70" s="576"/>
      <c r="E70" s="577"/>
      <c r="F70" s="577"/>
      <c r="G70" s="320">
        <f>COUNTIF(G65:G69,"&gt;0")</f>
        <v>0</v>
      </c>
      <c r="H70" s="224">
        <f>COUNTIF(H65:H69,"&gt;0")</f>
        <v>0</v>
      </c>
      <c r="I70" s="224">
        <f t="shared" ref="I70:R70" si="1">COUNTIF(I65:I69,"&gt;0")</f>
        <v>0</v>
      </c>
      <c r="J70" s="224">
        <f t="shared" si="1"/>
        <v>0</v>
      </c>
      <c r="K70" s="224">
        <f t="shared" si="1"/>
        <v>0</v>
      </c>
      <c r="L70" s="224">
        <f t="shared" si="1"/>
        <v>0</v>
      </c>
      <c r="M70" s="224">
        <f t="shared" si="1"/>
        <v>0</v>
      </c>
      <c r="N70" s="224">
        <f t="shared" si="1"/>
        <v>0</v>
      </c>
      <c r="O70" s="224">
        <f t="shared" si="1"/>
        <v>0</v>
      </c>
      <c r="P70" s="224">
        <f t="shared" si="1"/>
        <v>0</v>
      </c>
      <c r="Q70" s="224">
        <f t="shared" si="1"/>
        <v>0</v>
      </c>
      <c r="R70" s="321">
        <f t="shared" si="1"/>
        <v>0</v>
      </c>
      <c r="S70" s="137"/>
      <c r="T70" s="137"/>
      <c r="U70" s="137"/>
      <c r="V70" s="137"/>
    </row>
    <row r="71" spans="1:22" s="132" customFormat="1" ht="22.5" customHeight="1">
      <c r="A71" s="575" t="s">
        <v>291</v>
      </c>
      <c r="B71" s="576"/>
      <c r="C71" s="576"/>
      <c r="D71" s="576"/>
      <c r="E71" s="577"/>
      <c r="F71" s="577"/>
      <c r="G71" s="362">
        <f>IFERROR(SUM(G65:G69)/$T$66,0)</f>
        <v>0</v>
      </c>
      <c r="H71" s="363">
        <f>IFERROR(SUM(H65:H69)/$T$66,0)</f>
        <v>0</v>
      </c>
      <c r="I71" s="363">
        <f t="shared" ref="I71:R71" si="2">IFERROR(SUM(I65:I69)/$T$66,0)</f>
        <v>0</v>
      </c>
      <c r="J71" s="363">
        <f t="shared" si="2"/>
        <v>0</v>
      </c>
      <c r="K71" s="363">
        <f t="shared" si="2"/>
        <v>0</v>
      </c>
      <c r="L71" s="363">
        <f t="shared" si="2"/>
        <v>0</v>
      </c>
      <c r="M71" s="363">
        <f t="shared" si="2"/>
        <v>0</v>
      </c>
      <c r="N71" s="363">
        <f t="shared" si="2"/>
        <v>0</v>
      </c>
      <c r="O71" s="363">
        <f t="shared" si="2"/>
        <v>0</v>
      </c>
      <c r="P71" s="363">
        <f t="shared" si="2"/>
        <v>0</v>
      </c>
      <c r="Q71" s="363">
        <f t="shared" si="2"/>
        <v>0</v>
      </c>
      <c r="R71" s="364">
        <f t="shared" si="2"/>
        <v>0</v>
      </c>
      <c r="S71" s="133"/>
    </row>
    <row r="72" spans="1:22" s="132" customFormat="1" ht="22.5" customHeight="1">
      <c r="A72" s="570" t="s">
        <v>292</v>
      </c>
      <c r="B72" s="571"/>
      <c r="C72" s="571"/>
      <c r="D72" s="571"/>
      <c r="E72" s="572"/>
      <c r="F72" s="572"/>
      <c r="G72" s="365">
        <f>IF(G71&gt;=1,1,G71)</f>
        <v>0</v>
      </c>
      <c r="H72" s="366">
        <f t="shared" ref="H72:R72" si="3">IF(H71&gt;=1,1,H71)</f>
        <v>0</v>
      </c>
      <c r="I72" s="366">
        <f t="shared" si="3"/>
        <v>0</v>
      </c>
      <c r="J72" s="366">
        <f t="shared" si="3"/>
        <v>0</v>
      </c>
      <c r="K72" s="366">
        <f t="shared" si="3"/>
        <v>0</v>
      </c>
      <c r="L72" s="366">
        <f t="shared" si="3"/>
        <v>0</v>
      </c>
      <c r="M72" s="366">
        <f t="shared" si="3"/>
        <v>0</v>
      </c>
      <c r="N72" s="366">
        <f t="shared" si="3"/>
        <v>0</v>
      </c>
      <c r="O72" s="366">
        <f t="shared" si="3"/>
        <v>0</v>
      </c>
      <c r="P72" s="366">
        <f t="shared" si="3"/>
        <v>0</v>
      </c>
      <c r="Q72" s="366">
        <f t="shared" si="3"/>
        <v>0</v>
      </c>
      <c r="R72" s="367">
        <f t="shared" si="3"/>
        <v>0</v>
      </c>
      <c r="S72" s="368"/>
    </row>
    <row r="73" spans="1:22" s="132" customFormat="1" ht="22.5" customHeight="1" thickBot="1">
      <c r="G73" s="322" t="str">
        <f>IF(AND(様式１!$C9&lt;=3,G72&gt;0),"注","")</f>
        <v/>
      </c>
      <c r="H73" s="323" t="str">
        <f>IF(AND(様式１!$C10&lt;=3,H72&gt;0),"注","")</f>
        <v/>
      </c>
      <c r="I73" s="323" t="str">
        <f>IF(AND(様式１!$C11&lt;=3,I72&gt;0),"注","")</f>
        <v/>
      </c>
      <c r="J73" s="323" t="str">
        <f>IF(AND(様式１!$C12&lt;=3,J72&gt;0),"注","")</f>
        <v/>
      </c>
      <c r="K73" s="323" t="str">
        <f>IF(AND(様式１!$C13&lt;=3,K72&gt;0),"注","")</f>
        <v/>
      </c>
      <c r="L73" s="323" t="str">
        <f>IF(AND(様式１!$C14&lt;=3,L72&gt;0),"注","")</f>
        <v/>
      </c>
      <c r="M73" s="323" t="str">
        <f>IF(AND(様式１!$C15&lt;=3,M72&gt;0),"注","")</f>
        <v/>
      </c>
      <c r="N73" s="323" t="str">
        <f>IF(AND(様式１!$C16&lt;=3,N72&gt;0),"注","")</f>
        <v/>
      </c>
      <c r="O73" s="323" t="str">
        <f>IF(AND(様式１!$C17&lt;=3,O72&gt;0),"注","")</f>
        <v/>
      </c>
      <c r="P73" s="323" t="str">
        <f>IF(AND(様式１!$C18&lt;=3,P72&gt;0),"注","")</f>
        <v/>
      </c>
      <c r="Q73" s="323" t="str">
        <f>IF(AND(様式１!$C19&lt;=3,Q72&gt;0),"注","")</f>
        <v/>
      </c>
      <c r="R73" s="324" t="str">
        <f>IF(AND(様式１!$C20&lt;=3,R72&gt;0),"注","")</f>
        <v/>
      </c>
      <c r="S73" s="133"/>
    </row>
    <row r="74" spans="1:22" ht="91.5" customHeight="1">
      <c r="S74" s="7"/>
    </row>
    <row r="75" spans="1:22">
      <c r="D75" s="1" t="s">
        <v>53</v>
      </c>
      <c r="G75" s="1" t="s">
        <v>53</v>
      </c>
    </row>
  </sheetData>
  <sheetProtection algorithmName="SHA-512" hashValue="WKJJiV+zfg+YahXbcZoV4kJg3xYSI+kPNi9ZzlMwBL54hIvAKjBh+8rwV6j77GODHJ62uoPo+9oJ61oLXQMdRw==" saltValue="m5J3Z2/UB9Muo0yiDt6ZKA==" spinCount="100000" sheet="1" objects="1" scenarios="1"/>
  <mergeCells count="71">
    <mergeCell ref="A58:F58"/>
    <mergeCell ref="D6:F6"/>
    <mergeCell ref="B30:C30"/>
    <mergeCell ref="B31:C31"/>
    <mergeCell ref="B32:C32"/>
    <mergeCell ref="B33:C33"/>
    <mergeCell ref="B14:C14"/>
    <mergeCell ref="B15:C15"/>
    <mergeCell ref="B16:C16"/>
    <mergeCell ref="B17:C17"/>
    <mergeCell ref="B18:C18"/>
    <mergeCell ref="B19:C19"/>
    <mergeCell ref="B47:C47"/>
    <mergeCell ref="B44:C44"/>
    <mergeCell ref="B45:C45"/>
    <mergeCell ref="B46:C46"/>
    <mergeCell ref="G4:H4"/>
    <mergeCell ref="J4:K4"/>
    <mergeCell ref="A6:A7"/>
    <mergeCell ref="G6:R6"/>
    <mergeCell ref="B43:C43"/>
    <mergeCell ref="B29:C29"/>
    <mergeCell ref="B34:C34"/>
    <mergeCell ref="B39:C39"/>
    <mergeCell ref="B40:C40"/>
    <mergeCell ref="B42:C42"/>
    <mergeCell ref="B35:C35"/>
    <mergeCell ref="B36:C36"/>
    <mergeCell ref="B37:C37"/>
    <mergeCell ref="B38:C38"/>
    <mergeCell ref="B41:C41"/>
    <mergeCell ref="B11:C11"/>
    <mergeCell ref="C2:F2"/>
    <mergeCell ref="B13:C13"/>
    <mergeCell ref="B20:C20"/>
    <mergeCell ref="B21:C21"/>
    <mergeCell ref="B28:C28"/>
    <mergeCell ref="B22:C22"/>
    <mergeCell ref="B23:C23"/>
    <mergeCell ref="B24:C24"/>
    <mergeCell ref="B12:C12"/>
    <mergeCell ref="B25:C25"/>
    <mergeCell ref="B26:C26"/>
    <mergeCell ref="B27:C27"/>
    <mergeCell ref="B6:C7"/>
    <mergeCell ref="B8:C8"/>
    <mergeCell ref="B9:C9"/>
    <mergeCell ref="B10:C10"/>
    <mergeCell ref="B57:C57"/>
    <mergeCell ref="B48:C48"/>
    <mergeCell ref="B49:C49"/>
    <mergeCell ref="B50:C50"/>
    <mergeCell ref="B56:C56"/>
    <mergeCell ref="B55:C55"/>
    <mergeCell ref="B51:C51"/>
    <mergeCell ref="B52:C52"/>
    <mergeCell ref="B53:C53"/>
    <mergeCell ref="B54:C54"/>
    <mergeCell ref="T63:U65"/>
    <mergeCell ref="A72:F72"/>
    <mergeCell ref="B66:C66"/>
    <mergeCell ref="B67:C67"/>
    <mergeCell ref="A70:F70"/>
    <mergeCell ref="A71:F71"/>
    <mergeCell ref="A63:A64"/>
    <mergeCell ref="B63:C64"/>
    <mergeCell ref="D63:F63"/>
    <mergeCell ref="G63:R63"/>
    <mergeCell ref="B65:C65"/>
    <mergeCell ref="B68:C68"/>
    <mergeCell ref="B69:C69"/>
  </mergeCells>
  <phoneticPr fontId="1"/>
  <dataValidations count="2">
    <dataValidation type="list" allowBlank="1" showInputMessage="1" showErrorMessage="1" sqref="G8:R57" xr:uid="{00000000-0002-0000-0200-000000000000}">
      <formula1>$G$75</formula1>
    </dataValidation>
    <dataValidation type="list" allowBlank="1" showInputMessage="1" showErrorMessage="1" sqref="D65:F69 D8:F57" xr:uid="{00000000-0002-0000-0200-000001000000}">
      <formula1>$D$75:$D$75</formula1>
    </dataValidation>
  </dataValidations>
  <pageMargins left="0.62992125984251968" right="0.31496062992125984" top="0.82677165354330717" bottom="0.43307086614173229" header="0.51181102362204722" footer="0.27559055118110237"/>
  <pageSetup paperSize="9" scale="44" pageOrder="overThenDown" orientation="portrait" cellComments="asDisplayed" r:id="rId1"/>
  <headerFooter alignWithMargins="0">
    <oddHeader>&amp;L&amp;"ＭＳ Ｐゴシック,太字"&amp;22 令和６年度　保育施設職員配置状況確認書（様式２（常勤保育士等））</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C000"/>
  </sheetPr>
  <dimension ref="A1:AL61"/>
  <sheetViews>
    <sheetView view="pageBreakPreview" zoomScale="70" zoomScaleNormal="80" zoomScaleSheetLayoutView="70" zoomScalePageLayoutView="70" workbookViewId="0">
      <selection activeCell="L40" sqref="L40:M40"/>
    </sheetView>
  </sheetViews>
  <sheetFormatPr defaultRowHeight="13.5"/>
  <cols>
    <col min="1" max="1" width="4.5" style="1" customWidth="1"/>
    <col min="2" max="2" width="17.375" style="1" customWidth="1"/>
    <col min="3" max="3" width="8.25" style="1" bestFit="1" customWidth="1"/>
    <col min="4" max="4" width="2.875" style="1" customWidth="1"/>
    <col min="5" max="5" width="3.125" style="1" customWidth="1"/>
    <col min="6" max="6" width="2.75" style="1" customWidth="1"/>
    <col min="7" max="7" width="3.125" style="1" customWidth="1"/>
    <col min="8" max="8" width="5.125" style="1" customWidth="1"/>
    <col min="9" max="9" width="2.75" style="1" customWidth="1"/>
    <col min="10" max="10" width="3.125" style="1" customWidth="1"/>
    <col min="11" max="11" width="2.75" style="1" customWidth="1"/>
    <col min="12" max="12" width="7.625" style="1" customWidth="1"/>
    <col min="13" max="13" width="3.625" style="1" customWidth="1"/>
    <col min="14" max="14" width="7.625" style="1" customWidth="1"/>
    <col min="15" max="15" width="5" style="1" customWidth="1"/>
    <col min="16" max="16" width="7.625" style="1" customWidth="1"/>
    <col min="17" max="17" width="5" style="1" customWidth="1"/>
    <col min="18" max="18" width="7.625" style="1" customWidth="1"/>
    <col min="19" max="19" width="5" style="1" customWidth="1"/>
    <col min="20" max="20" width="7.625" style="1" customWidth="1"/>
    <col min="21" max="21" width="5" style="1" customWidth="1"/>
    <col min="22" max="22" width="7.625" style="1" customWidth="1"/>
    <col min="23" max="23" width="5" style="1" customWidth="1"/>
    <col min="24" max="24" width="7.625" style="1" customWidth="1"/>
    <col min="25" max="25" width="5" style="1" customWidth="1"/>
    <col min="26" max="26" width="7.625" style="1" customWidth="1"/>
    <col min="27" max="27" width="5" style="1" customWidth="1"/>
    <col min="28" max="28" width="7.625" style="1" customWidth="1"/>
    <col min="29" max="29" width="5" style="1" customWidth="1"/>
    <col min="30" max="30" width="7.625" style="1" customWidth="1"/>
    <col min="31" max="31" width="5" style="1" customWidth="1"/>
    <col min="32" max="32" width="7.625" style="1" customWidth="1"/>
    <col min="33" max="33" width="5" style="1" customWidth="1"/>
    <col min="34" max="34" width="7.625" style="1" customWidth="1"/>
    <col min="35" max="35" width="5" style="1" customWidth="1"/>
    <col min="36" max="36" width="7.625" style="1" customWidth="1"/>
    <col min="37" max="37" width="5" style="1" customWidth="1"/>
    <col min="38" max="38" width="8.125" style="1" customWidth="1"/>
    <col min="39" max="48" width="7.25" style="1" customWidth="1"/>
    <col min="49" max="49" width="10.375" style="1" customWidth="1"/>
    <col min="50" max="50" width="17.375" style="1" customWidth="1"/>
    <col min="51" max="16384" width="9" style="1"/>
  </cols>
  <sheetData>
    <row r="1" spans="1:38" ht="18" customHeight="1" thickBot="1">
      <c r="A1" s="8"/>
      <c r="B1" s="140" t="s">
        <v>96</v>
      </c>
      <c r="C1" s="142">
        <f>様式１!C3</f>
        <v>0</v>
      </c>
      <c r="D1" s="10"/>
      <c r="E1" s="10"/>
      <c r="F1" s="10"/>
      <c r="G1" s="10"/>
      <c r="H1" s="10"/>
      <c r="I1" s="10"/>
      <c r="J1" s="10"/>
      <c r="K1" s="10"/>
      <c r="N1" s="11"/>
      <c r="O1" s="12"/>
      <c r="P1" s="13"/>
      <c r="Q1" s="13"/>
      <c r="R1" s="13"/>
      <c r="S1" s="13"/>
      <c r="T1" s="13"/>
      <c r="U1" s="13"/>
      <c r="V1" s="13"/>
      <c r="W1" s="13"/>
      <c r="Z1" s="14"/>
      <c r="AA1" s="14"/>
      <c r="AB1" s="15"/>
      <c r="AC1" s="15"/>
      <c r="AD1" s="14"/>
      <c r="AE1" s="14"/>
      <c r="AF1" s="14"/>
      <c r="AG1" s="14"/>
    </row>
    <row r="2" spans="1:38" ht="21.95" customHeight="1" thickTop="1" thickBot="1">
      <c r="A2" s="593" t="s">
        <v>46</v>
      </c>
      <c r="B2" s="594"/>
      <c r="C2" s="595">
        <f>様式１!C4</f>
        <v>0</v>
      </c>
      <c r="D2" s="596"/>
      <c r="E2" s="596"/>
      <c r="F2" s="596"/>
      <c r="G2" s="596"/>
      <c r="H2" s="596"/>
      <c r="I2" s="596"/>
      <c r="J2" s="596"/>
      <c r="K2" s="596"/>
      <c r="L2" s="596"/>
      <c r="M2" s="597"/>
      <c r="N2" s="44"/>
      <c r="O2" s="45"/>
      <c r="P2" s="45"/>
      <c r="Q2" s="45"/>
      <c r="R2" s="22"/>
      <c r="S2" s="22"/>
      <c r="T2" s="442"/>
      <c r="U2" s="442"/>
      <c r="V2" s="442"/>
      <c r="W2" s="442"/>
      <c r="X2" s="22"/>
      <c r="Y2" s="22"/>
      <c r="Z2" s="7"/>
      <c r="AA2" s="7"/>
      <c r="AB2" s="7"/>
      <c r="AC2" s="7"/>
      <c r="AD2" s="7"/>
      <c r="AE2" s="7"/>
      <c r="AF2" s="7"/>
      <c r="AG2" s="7"/>
      <c r="AH2" s="7"/>
      <c r="AI2" s="7"/>
      <c r="AJ2" s="7"/>
      <c r="AK2" s="7"/>
      <c r="AL2" s="7"/>
    </row>
    <row r="3" spans="1:38" ht="60" customHeight="1" thickTop="1">
      <c r="A3" s="16"/>
      <c r="B3" s="16"/>
      <c r="C3" s="16"/>
      <c r="D3" s="16"/>
      <c r="E3" s="16"/>
      <c r="F3" s="16"/>
      <c r="G3" s="16"/>
      <c r="H3" s="16"/>
      <c r="I3" s="16"/>
      <c r="J3" s="16"/>
      <c r="K3" s="16"/>
      <c r="N3" s="442"/>
      <c r="O3" s="442"/>
      <c r="P3" s="442"/>
      <c r="Q3" s="442"/>
      <c r="R3" s="81"/>
      <c r="S3" s="81"/>
      <c r="T3" s="442"/>
      <c r="U3" s="442"/>
      <c r="V3" s="442"/>
      <c r="W3" s="442"/>
      <c r="X3" s="81"/>
      <c r="Y3" s="81"/>
      <c r="Z3" s="7"/>
      <c r="AA3" s="7"/>
      <c r="AB3" s="7"/>
      <c r="AC3" s="7"/>
      <c r="AD3" s="7"/>
      <c r="AE3" s="7"/>
      <c r="AF3" s="7"/>
      <c r="AG3" s="7"/>
      <c r="AH3" s="7"/>
      <c r="AI3" s="7"/>
      <c r="AJ3" s="7"/>
      <c r="AK3" s="7"/>
      <c r="AL3" s="7"/>
    </row>
    <row r="4" spans="1:38" ht="24.75" customHeight="1" thickBot="1">
      <c r="A4" s="310" t="s">
        <v>229</v>
      </c>
      <c r="B4" s="19"/>
      <c r="C4" s="20"/>
      <c r="D4" s="20"/>
      <c r="E4" s="20"/>
      <c r="F4" s="20"/>
      <c r="G4" s="20"/>
      <c r="H4" s="20"/>
      <c r="I4" s="20"/>
      <c r="J4" s="20"/>
      <c r="K4" s="20"/>
      <c r="AL4" s="81"/>
    </row>
    <row r="5" spans="1:38" ht="28.5" customHeight="1">
      <c r="A5" s="578" t="s">
        <v>14</v>
      </c>
      <c r="B5" s="578" t="s">
        <v>80</v>
      </c>
      <c r="C5" s="598" t="s">
        <v>48</v>
      </c>
      <c r="D5" s="598"/>
      <c r="E5" s="598"/>
      <c r="F5" s="598"/>
      <c r="G5" s="598"/>
      <c r="H5" s="598"/>
      <c r="I5" s="598"/>
      <c r="J5" s="598"/>
      <c r="K5" s="599"/>
      <c r="L5" s="604" t="s">
        <v>73</v>
      </c>
      <c r="M5" s="605"/>
      <c r="N5" s="585" t="s">
        <v>74</v>
      </c>
      <c r="O5" s="586"/>
      <c r="P5" s="586"/>
      <c r="Q5" s="586"/>
      <c r="R5" s="586"/>
      <c r="S5" s="586"/>
      <c r="T5" s="586"/>
      <c r="U5" s="586"/>
      <c r="V5" s="586"/>
      <c r="W5" s="586"/>
      <c r="X5" s="586"/>
      <c r="Y5" s="586"/>
      <c r="Z5" s="586"/>
      <c r="AA5" s="586"/>
      <c r="AB5" s="586"/>
      <c r="AC5" s="586"/>
      <c r="AD5" s="586"/>
      <c r="AE5" s="586"/>
      <c r="AF5" s="586"/>
      <c r="AG5" s="586"/>
      <c r="AH5" s="586"/>
      <c r="AI5" s="586"/>
      <c r="AJ5" s="586"/>
      <c r="AK5" s="587"/>
      <c r="AL5" s="82"/>
    </row>
    <row r="6" spans="1:38" ht="27" customHeight="1">
      <c r="A6" s="579"/>
      <c r="B6" s="620"/>
      <c r="C6" s="600"/>
      <c r="D6" s="600"/>
      <c r="E6" s="600"/>
      <c r="F6" s="600"/>
      <c r="G6" s="600"/>
      <c r="H6" s="600"/>
      <c r="I6" s="600"/>
      <c r="J6" s="600"/>
      <c r="K6" s="601"/>
      <c r="L6" s="606"/>
      <c r="M6" s="607"/>
      <c r="N6" s="608">
        <v>4</v>
      </c>
      <c r="O6" s="609"/>
      <c r="P6" s="609">
        <v>5</v>
      </c>
      <c r="Q6" s="609"/>
      <c r="R6" s="609">
        <v>6</v>
      </c>
      <c r="S6" s="609"/>
      <c r="T6" s="609">
        <v>7</v>
      </c>
      <c r="U6" s="609"/>
      <c r="V6" s="609">
        <v>8</v>
      </c>
      <c r="W6" s="609"/>
      <c r="X6" s="609">
        <v>9</v>
      </c>
      <c r="Y6" s="609"/>
      <c r="Z6" s="609">
        <v>10</v>
      </c>
      <c r="AA6" s="609"/>
      <c r="AB6" s="609">
        <v>11</v>
      </c>
      <c r="AC6" s="609"/>
      <c r="AD6" s="609">
        <v>12</v>
      </c>
      <c r="AE6" s="609"/>
      <c r="AF6" s="609">
        <v>1</v>
      </c>
      <c r="AG6" s="609"/>
      <c r="AH6" s="609">
        <v>2</v>
      </c>
      <c r="AI6" s="609"/>
      <c r="AJ6" s="609">
        <v>3</v>
      </c>
      <c r="AK6" s="610"/>
      <c r="AL6" s="82"/>
    </row>
    <row r="7" spans="1:38">
      <c r="A7" s="614"/>
      <c r="B7" s="621"/>
      <c r="C7" s="602"/>
      <c r="D7" s="602"/>
      <c r="E7" s="602"/>
      <c r="F7" s="602"/>
      <c r="G7" s="602"/>
      <c r="H7" s="602"/>
      <c r="I7" s="602"/>
      <c r="J7" s="602"/>
      <c r="K7" s="603"/>
      <c r="L7" s="27" t="s">
        <v>23</v>
      </c>
      <c r="M7" s="28" t="s">
        <v>24</v>
      </c>
      <c r="N7" s="83" t="s">
        <v>23</v>
      </c>
      <c r="O7" s="36" t="s">
        <v>24</v>
      </c>
      <c r="P7" s="37" t="s">
        <v>23</v>
      </c>
      <c r="Q7" s="84" t="s">
        <v>24</v>
      </c>
      <c r="R7" s="85" t="s">
        <v>23</v>
      </c>
      <c r="S7" s="36" t="s">
        <v>24</v>
      </c>
      <c r="T7" s="37" t="s">
        <v>23</v>
      </c>
      <c r="U7" s="84" t="s">
        <v>24</v>
      </c>
      <c r="V7" s="85" t="s">
        <v>23</v>
      </c>
      <c r="W7" s="36" t="s">
        <v>24</v>
      </c>
      <c r="X7" s="37" t="s">
        <v>23</v>
      </c>
      <c r="Y7" s="84" t="s">
        <v>24</v>
      </c>
      <c r="Z7" s="85" t="s">
        <v>23</v>
      </c>
      <c r="AA7" s="36" t="s">
        <v>24</v>
      </c>
      <c r="AB7" s="37" t="s">
        <v>23</v>
      </c>
      <c r="AC7" s="84" t="s">
        <v>24</v>
      </c>
      <c r="AD7" s="37" t="s">
        <v>23</v>
      </c>
      <c r="AE7" s="36" t="s">
        <v>24</v>
      </c>
      <c r="AF7" s="37" t="s">
        <v>23</v>
      </c>
      <c r="AG7" s="36" t="s">
        <v>24</v>
      </c>
      <c r="AH7" s="35" t="s">
        <v>23</v>
      </c>
      <c r="AI7" s="36" t="s">
        <v>24</v>
      </c>
      <c r="AJ7" s="37" t="s">
        <v>23</v>
      </c>
      <c r="AK7" s="48" t="s">
        <v>24</v>
      </c>
      <c r="AL7" s="7"/>
    </row>
    <row r="8" spans="1:38" ht="26.1" customHeight="1">
      <c r="A8" s="21">
        <v>1</v>
      </c>
      <c r="B8" s="2"/>
      <c r="C8" s="79"/>
      <c r="D8" s="80" t="s">
        <v>52</v>
      </c>
      <c r="E8" s="54"/>
      <c r="F8" s="80" t="s">
        <v>49</v>
      </c>
      <c r="G8" s="80" t="s">
        <v>75</v>
      </c>
      <c r="H8" s="79"/>
      <c r="I8" s="80" t="s">
        <v>52</v>
      </c>
      <c r="J8" s="54"/>
      <c r="K8" s="80" t="s">
        <v>51</v>
      </c>
      <c r="L8" s="29"/>
      <c r="M8" s="30"/>
      <c r="N8" s="64">
        <f>IF(AND($C8=$C$47,$E8=4),$L8,0)</f>
        <v>0</v>
      </c>
      <c r="O8" s="65">
        <f t="shared" ref="O8:O37" si="0">IF(AND($C8=$C$47,$E8=4),$M8,0)</f>
        <v>0</v>
      </c>
      <c r="P8" s="66">
        <f t="shared" ref="P8:P37" si="1">IF(AND($C8=$C$47,$E8&lt;=5,$H8=$C$47,$J8&gt;=5),$L8,IF(AND($C8=$C$47,$E8&lt;=5,$H8=$C$48,$J8&lt;=3),$L8,0))</f>
        <v>0</v>
      </c>
      <c r="Q8" s="67">
        <f t="shared" ref="Q8:Q37" si="2">IF(AND($C8=$C$47,$E8&lt;=5,$H8=$C$47,$J8&gt;=5),$M8,IF(AND($C8=$C$47,$E8&lt;=5,$H8=$C$48,$J8&lt;=3),$M8,0))</f>
        <v>0</v>
      </c>
      <c r="R8" s="68">
        <f t="shared" ref="R8:R37" si="3">IF(AND($C8=$C$47,$E8&lt;=6,$H8=$C$47,$J8&gt;=6),$L8,IF(AND($C8=$C$47,$E8&lt;=6,$H8=$C$48,$J8&lt;=3),$L8,0))</f>
        <v>0</v>
      </c>
      <c r="S8" s="69">
        <f t="shared" ref="S8:S37" si="4">IF(AND($C8=$C$47,$E8&lt;=6,$H8=$C$47,$J8&gt;=6),$M8,IF(AND($C8=$C$47,$E8&lt;=6,$H8=$C$48,$J8&lt;=3),$M8,0))</f>
        <v>0</v>
      </c>
      <c r="T8" s="66">
        <f t="shared" ref="T8:T37" si="5">IF(AND($C8=$C$47,$E8&lt;=7,$H8=$C$47,$J8&gt;=7),$L8,IF(AND($C8=$C$47,$E8&lt;=7,$H8=$C$48,$J8&lt;=3),$L8,0))</f>
        <v>0</v>
      </c>
      <c r="U8" s="67">
        <f t="shared" ref="U8:U37" si="6">IF(AND($C8=$C$47,$E8&lt;=7,$H8=$C$47,$J8&gt;=7),$M8,IF(AND($C8=$C$47,$E8&lt;=7,$H8=$C$48,$J8&lt;=3),$M8,0))</f>
        <v>0</v>
      </c>
      <c r="V8" s="68">
        <f t="shared" ref="V8:V37" si="7">IF(AND($C8=$C$47,$E8&lt;=8,$H8=$C$47,$J8&gt;=8),$L8,IF(AND($C8=$C$47,$E8&lt;=8,$H8=$C$48,$J8&lt;=3),$L8,0))</f>
        <v>0</v>
      </c>
      <c r="W8" s="69">
        <f t="shared" ref="W8:W37" si="8">IF(AND($C8=$C$47,$E8&lt;=8,$H8=$C$47,$J8&gt;=8),$M8,IF(AND($C8=$C$47,$E8&lt;=8,$H8=$C$48,$J8&lt;=3),$M8,0))</f>
        <v>0</v>
      </c>
      <c r="X8" s="66">
        <f t="shared" ref="X8:X37" si="9">IF(AND($C8=$C$47,$E8&lt;=9,$H8=$C$47,$J8&gt;=9),$L8,IF(AND($C8=$C$47,$E8&lt;=9,$H8=$C$48,$J8&lt;=3),$L8,0))</f>
        <v>0</v>
      </c>
      <c r="Y8" s="67">
        <f t="shared" ref="Y8:Y37" si="10">IF(AND($C8=$C$47,$E8&lt;=9,$H8=$C$47,$J8&gt;=9),$M8,IF(AND($C8=$C$47,$E8&lt;=9,$H8=$C$48,$J8&lt;=3),$M8,0))</f>
        <v>0</v>
      </c>
      <c r="Z8" s="68">
        <f t="shared" ref="Z8:Z37" si="11">IF(AND($C8=$C$47,$E8&lt;=10,$H8=$C$47,$J8&gt;=10),$L8,IF(AND($C8=$C$47,$E8&lt;=10,$H8=$C$48,$J8&lt;=3),$L8,0))</f>
        <v>0</v>
      </c>
      <c r="AA8" s="69">
        <f t="shared" ref="AA8:AA37" si="12">IF(AND($C8=$C$47,$E8&lt;=10,$H8=$C$47,$J8&gt;=10),$M8,IF(AND($C8=$C$47,$E8&lt;=10,$H8=$C$48,$J8&lt;=3),$M8,0))</f>
        <v>0</v>
      </c>
      <c r="AB8" s="66">
        <f t="shared" ref="AB8:AB37" si="13">IF(AND($C8=$C$47,$E8&lt;=11,$H8=$C$47,$J8&gt;=11),$L8,IF(AND($C8=$C$47,$E8&lt;=11,$H8=$C$48,$J8&lt;=3),$L8,0))</f>
        <v>0</v>
      </c>
      <c r="AC8" s="67">
        <f t="shared" ref="AC8:AC37" si="14">IF(AND($C8=$C$47,$E8&lt;=11,$H8=$C$47,$J8&gt;=11),$M8,IF(AND($C8=$C$47,$E8&lt;=11,$H8=$C$48,$J8&lt;=3),$M8,0))</f>
        <v>0</v>
      </c>
      <c r="AD8" s="68">
        <f t="shared" ref="AD8:AD37" si="15">IF(AND($C8=$C$47,$E8&lt;=12,$H8=$C$47,$J8=12),$L8,IF(AND($C8=$C$47,$E8&lt;=12,$H8=$C$48,$J8&lt;=3),$L8,0))</f>
        <v>0</v>
      </c>
      <c r="AE8" s="69">
        <f t="shared" ref="AE8:AE37" si="16">IF(AND($C8=$C$47,$E8&lt;=12,$H8=$C$47,$J8=12),$M8,IF(AND($C8=$C$47,$E8&lt;=12,$H8=$C$48,$J8&lt;=3),$M8,0))</f>
        <v>0</v>
      </c>
      <c r="AF8" s="66">
        <f t="shared" ref="AF8:AF37" si="17">IF(AND($C8=$C$47,$E8&lt;=12,$H8=$C$48,$J8&lt;=3),$L8,IF(AND($C8=$C$48,$E8=1,$H8=$C$48,$J8&lt;=3),$L8,0))</f>
        <v>0</v>
      </c>
      <c r="AG8" s="67">
        <f t="shared" ref="AG8:AG37" si="18">IF(AND($C8=$C$47,$E8&lt;=12,$H8=$C$48,$J8&lt;=3),$M8,IF(AND($C8=$C$48,$E8=1,$H8=$C$48,$J8&lt;=3),$M8,0))</f>
        <v>0</v>
      </c>
      <c r="AH8" s="68">
        <f t="shared" ref="AH8:AH37" si="19">IF(AND($C8=$C$47,$E8&lt;=12,$H8=$C$48,$J8&gt;=2),$L8,IF(AND($C8=$C$48,$E8&lt;=2,$H8=$C$48,$J8&gt;1),$L8,0))</f>
        <v>0</v>
      </c>
      <c r="AI8" s="69">
        <f t="shared" ref="AI8:AI37" si="20">IF(AND($C8=$C$47,$E8&lt;=12,$H8=$C$48,$J8&gt;=2),$M8,IF(AND($C8=$C$48,$E8&lt;=2,$H8=$C$48,$J8&gt;1),$M8,0))</f>
        <v>0</v>
      </c>
      <c r="AJ8" s="66">
        <f t="shared" ref="AJ8:AJ37" si="21">IF(AND($C8=$C$47,$E8&lt;=12,$H8=$C$48,$J8=3),$L8,IF(AND($C8=$C$48,$E8&lt;=3,$H8=$C$48,$J8=3),$L8,0))</f>
        <v>0</v>
      </c>
      <c r="AK8" s="70">
        <f t="shared" ref="AK8:AK37" si="22">IF(AND($C8=$C$47,$E8&lt;=12,$H8=$C$48,$J8=3),$M8,IF(AND($C8=$C$48,$E8&lt;=3,$H8=$C$48,$J8=3),$M8,0))</f>
        <v>0</v>
      </c>
      <c r="AL8" s="7"/>
    </row>
    <row r="9" spans="1:38" ht="26.1" customHeight="1">
      <c r="A9" s="21">
        <v>2</v>
      </c>
      <c r="B9" s="2"/>
      <c r="C9" s="79"/>
      <c r="D9" s="80" t="s">
        <v>52</v>
      </c>
      <c r="E9" s="54"/>
      <c r="F9" s="80" t="s">
        <v>49</v>
      </c>
      <c r="G9" s="80" t="s">
        <v>75</v>
      </c>
      <c r="H9" s="79"/>
      <c r="I9" s="80" t="s">
        <v>52</v>
      </c>
      <c r="J9" s="54"/>
      <c r="K9" s="80" t="s">
        <v>51</v>
      </c>
      <c r="L9" s="29"/>
      <c r="M9" s="30"/>
      <c r="N9" s="64">
        <f t="shared" ref="N9:N37" si="23">IF(AND($C9=$C$47,$E9=4),$L9,0)</f>
        <v>0</v>
      </c>
      <c r="O9" s="65">
        <f t="shared" si="0"/>
        <v>0</v>
      </c>
      <c r="P9" s="66">
        <f t="shared" si="1"/>
        <v>0</v>
      </c>
      <c r="Q9" s="67">
        <f t="shared" si="2"/>
        <v>0</v>
      </c>
      <c r="R9" s="68">
        <f t="shared" si="3"/>
        <v>0</v>
      </c>
      <c r="S9" s="69">
        <f t="shared" si="4"/>
        <v>0</v>
      </c>
      <c r="T9" s="66">
        <f>IF(AND($C9=$C$47,$E9&lt;=7,$H9=$C$47,$J9&gt;=7),$L9,IF(AND($C9=$C$47,$E9&lt;=7,$H9=$C$48,$J9&lt;=3),$L9,0))</f>
        <v>0</v>
      </c>
      <c r="U9" s="67">
        <f t="shared" si="6"/>
        <v>0</v>
      </c>
      <c r="V9" s="68">
        <f t="shared" si="7"/>
        <v>0</v>
      </c>
      <c r="W9" s="69">
        <f t="shared" si="8"/>
        <v>0</v>
      </c>
      <c r="X9" s="66">
        <f t="shared" si="9"/>
        <v>0</v>
      </c>
      <c r="Y9" s="67">
        <f t="shared" si="10"/>
        <v>0</v>
      </c>
      <c r="Z9" s="68">
        <f t="shared" si="11"/>
        <v>0</v>
      </c>
      <c r="AA9" s="69">
        <f t="shared" si="12"/>
        <v>0</v>
      </c>
      <c r="AB9" s="66">
        <f t="shared" si="13"/>
        <v>0</v>
      </c>
      <c r="AC9" s="67">
        <f t="shared" si="14"/>
        <v>0</v>
      </c>
      <c r="AD9" s="68">
        <f t="shared" si="15"/>
        <v>0</v>
      </c>
      <c r="AE9" s="69">
        <f t="shared" si="16"/>
        <v>0</v>
      </c>
      <c r="AF9" s="66">
        <f t="shared" si="17"/>
        <v>0</v>
      </c>
      <c r="AG9" s="67">
        <f t="shared" si="18"/>
        <v>0</v>
      </c>
      <c r="AH9" s="68">
        <f t="shared" si="19"/>
        <v>0</v>
      </c>
      <c r="AI9" s="69">
        <f t="shared" si="20"/>
        <v>0</v>
      </c>
      <c r="AJ9" s="66">
        <f t="shared" si="21"/>
        <v>0</v>
      </c>
      <c r="AK9" s="70">
        <f t="shared" si="22"/>
        <v>0</v>
      </c>
      <c r="AL9" s="7"/>
    </row>
    <row r="10" spans="1:38" ht="26.1" customHeight="1">
      <c r="A10" s="21">
        <v>3</v>
      </c>
      <c r="B10" s="2"/>
      <c r="C10" s="79"/>
      <c r="D10" s="80" t="s">
        <v>52</v>
      </c>
      <c r="E10" s="54"/>
      <c r="F10" s="80" t="s">
        <v>49</v>
      </c>
      <c r="G10" s="80" t="s">
        <v>75</v>
      </c>
      <c r="H10" s="79"/>
      <c r="I10" s="80" t="s">
        <v>52</v>
      </c>
      <c r="J10" s="54"/>
      <c r="K10" s="80" t="s">
        <v>51</v>
      </c>
      <c r="L10" s="29"/>
      <c r="M10" s="30"/>
      <c r="N10" s="64">
        <f t="shared" si="23"/>
        <v>0</v>
      </c>
      <c r="O10" s="65">
        <f t="shared" si="0"/>
        <v>0</v>
      </c>
      <c r="P10" s="66">
        <f t="shared" si="1"/>
        <v>0</v>
      </c>
      <c r="Q10" s="67">
        <f t="shared" si="2"/>
        <v>0</v>
      </c>
      <c r="R10" s="68">
        <f t="shared" si="3"/>
        <v>0</v>
      </c>
      <c r="S10" s="69">
        <f t="shared" si="4"/>
        <v>0</v>
      </c>
      <c r="T10" s="66">
        <f t="shared" si="5"/>
        <v>0</v>
      </c>
      <c r="U10" s="67">
        <f t="shared" si="6"/>
        <v>0</v>
      </c>
      <c r="V10" s="68">
        <f t="shared" si="7"/>
        <v>0</v>
      </c>
      <c r="W10" s="69">
        <f t="shared" si="8"/>
        <v>0</v>
      </c>
      <c r="X10" s="66">
        <f t="shared" si="9"/>
        <v>0</v>
      </c>
      <c r="Y10" s="67">
        <f t="shared" si="10"/>
        <v>0</v>
      </c>
      <c r="Z10" s="68">
        <f t="shared" si="11"/>
        <v>0</v>
      </c>
      <c r="AA10" s="69">
        <f t="shared" si="12"/>
        <v>0</v>
      </c>
      <c r="AB10" s="66">
        <f t="shared" si="13"/>
        <v>0</v>
      </c>
      <c r="AC10" s="67">
        <f t="shared" si="14"/>
        <v>0</v>
      </c>
      <c r="AD10" s="68">
        <f t="shared" si="15"/>
        <v>0</v>
      </c>
      <c r="AE10" s="69">
        <f t="shared" si="16"/>
        <v>0</v>
      </c>
      <c r="AF10" s="66">
        <f t="shared" si="17"/>
        <v>0</v>
      </c>
      <c r="AG10" s="67">
        <f t="shared" si="18"/>
        <v>0</v>
      </c>
      <c r="AH10" s="68">
        <f t="shared" si="19"/>
        <v>0</v>
      </c>
      <c r="AI10" s="69">
        <f t="shared" si="20"/>
        <v>0</v>
      </c>
      <c r="AJ10" s="66">
        <f t="shared" si="21"/>
        <v>0</v>
      </c>
      <c r="AK10" s="70">
        <f t="shared" si="22"/>
        <v>0</v>
      </c>
      <c r="AL10" s="7"/>
    </row>
    <row r="11" spans="1:38" ht="26.1" customHeight="1">
      <c r="A11" s="21">
        <v>4</v>
      </c>
      <c r="B11" s="2"/>
      <c r="C11" s="79"/>
      <c r="D11" s="80" t="s">
        <v>52</v>
      </c>
      <c r="E11" s="54"/>
      <c r="F11" s="80" t="s">
        <v>49</v>
      </c>
      <c r="G11" s="80" t="s">
        <v>75</v>
      </c>
      <c r="H11" s="79"/>
      <c r="I11" s="80" t="s">
        <v>52</v>
      </c>
      <c r="J11" s="54"/>
      <c r="K11" s="80" t="s">
        <v>51</v>
      </c>
      <c r="L11" s="29"/>
      <c r="M11" s="30"/>
      <c r="N11" s="64">
        <f t="shared" si="23"/>
        <v>0</v>
      </c>
      <c r="O11" s="65">
        <f t="shared" si="0"/>
        <v>0</v>
      </c>
      <c r="P11" s="66">
        <f t="shared" si="1"/>
        <v>0</v>
      </c>
      <c r="Q11" s="67">
        <f t="shared" si="2"/>
        <v>0</v>
      </c>
      <c r="R11" s="68">
        <f t="shared" si="3"/>
        <v>0</v>
      </c>
      <c r="S11" s="69">
        <f t="shared" si="4"/>
        <v>0</v>
      </c>
      <c r="T11" s="66">
        <f t="shared" si="5"/>
        <v>0</v>
      </c>
      <c r="U11" s="67">
        <f t="shared" si="6"/>
        <v>0</v>
      </c>
      <c r="V11" s="68">
        <f t="shared" si="7"/>
        <v>0</v>
      </c>
      <c r="W11" s="69">
        <f t="shared" si="8"/>
        <v>0</v>
      </c>
      <c r="X11" s="66">
        <f t="shared" si="9"/>
        <v>0</v>
      </c>
      <c r="Y11" s="67">
        <f t="shared" si="10"/>
        <v>0</v>
      </c>
      <c r="Z11" s="68">
        <f t="shared" si="11"/>
        <v>0</v>
      </c>
      <c r="AA11" s="69">
        <f t="shared" si="12"/>
        <v>0</v>
      </c>
      <c r="AB11" s="66">
        <f t="shared" si="13"/>
        <v>0</v>
      </c>
      <c r="AC11" s="67">
        <f t="shared" si="14"/>
        <v>0</v>
      </c>
      <c r="AD11" s="68">
        <f t="shared" si="15"/>
        <v>0</v>
      </c>
      <c r="AE11" s="69">
        <f t="shared" si="16"/>
        <v>0</v>
      </c>
      <c r="AF11" s="66">
        <f t="shared" si="17"/>
        <v>0</v>
      </c>
      <c r="AG11" s="67">
        <f t="shared" si="18"/>
        <v>0</v>
      </c>
      <c r="AH11" s="68">
        <f t="shared" si="19"/>
        <v>0</v>
      </c>
      <c r="AI11" s="69">
        <f t="shared" si="20"/>
        <v>0</v>
      </c>
      <c r="AJ11" s="66">
        <f t="shared" si="21"/>
        <v>0</v>
      </c>
      <c r="AK11" s="70">
        <f t="shared" si="22"/>
        <v>0</v>
      </c>
      <c r="AL11" s="7"/>
    </row>
    <row r="12" spans="1:38" ht="26.1" customHeight="1">
      <c r="A12" s="21">
        <v>5</v>
      </c>
      <c r="B12" s="2"/>
      <c r="C12" s="79"/>
      <c r="D12" s="80" t="s">
        <v>52</v>
      </c>
      <c r="E12" s="54"/>
      <c r="F12" s="80" t="s">
        <v>49</v>
      </c>
      <c r="G12" s="80" t="s">
        <v>75</v>
      </c>
      <c r="H12" s="79"/>
      <c r="I12" s="80" t="s">
        <v>52</v>
      </c>
      <c r="J12" s="54"/>
      <c r="K12" s="80" t="s">
        <v>51</v>
      </c>
      <c r="L12" s="29"/>
      <c r="M12" s="30"/>
      <c r="N12" s="64">
        <f t="shared" si="23"/>
        <v>0</v>
      </c>
      <c r="O12" s="65">
        <f t="shared" si="0"/>
        <v>0</v>
      </c>
      <c r="P12" s="66">
        <f t="shared" si="1"/>
        <v>0</v>
      </c>
      <c r="Q12" s="67">
        <f t="shared" si="2"/>
        <v>0</v>
      </c>
      <c r="R12" s="68">
        <f t="shared" si="3"/>
        <v>0</v>
      </c>
      <c r="S12" s="69">
        <f t="shared" si="4"/>
        <v>0</v>
      </c>
      <c r="T12" s="66">
        <f t="shared" si="5"/>
        <v>0</v>
      </c>
      <c r="U12" s="67">
        <f t="shared" si="6"/>
        <v>0</v>
      </c>
      <c r="V12" s="68">
        <f t="shared" si="7"/>
        <v>0</v>
      </c>
      <c r="W12" s="69">
        <f t="shared" si="8"/>
        <v>0</v>
      </c>
      <c r="X12" s="66">
        <f t="shared" si="9"/>
        <v>0</v>
      </c>
      <c r="Y12" s="67">
        <f t="shared" si="10"/>
        <v>0</v>
      </c>
      <c r="Z12" s="68">
        <f t="shared" si="11"/>
        <v>0</v>
      </c>
      <c r="AA12" s="69">
        <f t="shared" si="12"/>
        <v>0</v>
      </c>
      <c r="AB12" s="66">
        <f t="shared" si="13"/>
        <v>0</v>
      </c>
      <c r="AC12" s="67">
        <f t="shared" si="14"/>
        <v>0</v>
      </c>
      <c r="AD12" s="68">
        <f t="shared" si="15"/>
        <v>0</v>
      </c>
      <c r="AE12" s="69">
        <f t="shared" si="16"/>
        <v>0</v>
      </c>
      <c r="AF12" s="66">
        <f t="shared" si="17"/>
        <v>0</v>
      </c>
      <c r="AG12" s="67">
        <f t="shared" si="18"/>
        <v>0</v>
      </c>
      <c r="AH12" s="68">
        <f t="shared" si="19"/>
        <v>0</v>
      </c>
      <c r="AI12" s="69">
        <f t="shared" si="20"/>
        <v>0</v>
      </c>
      <c r="AJ12" s="66">
        <f t="shared" si="21"/>
        <v>0</v>
      </c>
      <c r="AK12" s="70">
        <f t="shared" si="22"/>
        <v>0</v>
      </c>
      <c r="AL12" s="7"/>
    </row>
    <row r="13" spans="1:38" ht="26.1" customHeight="1">
      <c r="A13" s="21">
        <v>6</v>
      </c>
      <c r="B13" s="2"/>
      <c r="C13" s="79"/>
      <c r="D13" s="80" t="s">
        <v>52</v>
      </c>
      <c r="E13" s="54"/>
      <c r="F13" s="80" t="s">
        <v>49</v>
      </c>
      <c r="G13" s="80" t="s">
        <v>75</v>
      </c>
      <c r="H13" s="79"/>
      <c r="I13" s="80" t="s">
        <v>52</v>
      </c>
      <c r="J13" s="54"/>
      <c r="K13" s="80" t="s">
        <v>51</v>
      </c>
      <c r="L13" s="29"/>
      <c r="M13" s="30"/>
      <c r="N13" s="64">
        <f t="shared" si="23"/>
        <v>0</v>
      </c>
      <c r="O13" s="65">
        <f t="shared" si="0"/>
        <v>0</v>
      </c>
      <c r="P13" s="66">
        <f t="shared" si="1"/>
        <v>0</v>
      </c>
      <c r="Q13" s="67">
        <f t="shared" si="2"/>
        <v>0</v>
      </c>
      <c r="R13" s="68">
        <f t="shared" si="3"/>
        <v>0</v>
      </c>
      <c r="S13" s="69">
        <f t="shared" si="4"/>
        <v>0</v>
      </c>
      <c r="T13" s="66">
        <f t="shared" si="5"/>
        <v>0</v>
      </c>
      <c r="U13" s="67">
        <f t="shared" si="6"/>
        <v>0</v>
      </c>
      <c r="V13" s="68">
        <f t="shared" si="7"/>
        <v>0</v>
      </c>
      <c r="W13" s="69">
        <f t="shared" si="8"/>
        <v>0</v>
      </c>
      <c r="X13" s="66">
        <f t="shared" si="9"/>
        <v>0</v>
      </c>
      <c r="Y13" s="67">
        <f t="shared" si="10"/>
        <v>0</v>
      </c>
      <c r="Z13" s="68">
        <f t="shared" si="11"/>
        <v>0</v>
      </c>
      <c r="AA13" s="69">
        <f t="shared" si="12"/>
        <v>0</v>
      </c>
      <c r="AB13" s="66">
        <f t="shared" si="13"/>
        <v>0</v>
      </c>
      <c r="AC13" s="67">
        <f t="shared" si="14"/>
        <v>0</v>
      </c>
      <c r="AD13" s="68">
        <f t="shared" si="15"/>
        <v>0</v>
      </c>
      <c r="AE13" s="69">
        <f t="shared" si="16"/>
        <v>0</v>
      </c>
      <c r="AF13" s="66">
        <f t="shared" si="17"/>
        <v>0</v>
      </c>
      <c r="AG13" s="67">
        <f t="shared" si="18"/>
        <v>0</v>
      </c>
      <c r="AH13" s="68">
        <f t="shared" si="19"/>
        <v>0</v>
      </c>
      <c r="AI13" s="69">
        <f t="shared" si="20"/>
        <v>0</v>
      </c>
      <c r="AJ13" s="66">
        <f t="shared" si="21"/>
        <v>0</v>
      </c>
      <c r="AK13" s="70">
        <f t="shared" si="22"/>
        <v>0</v>
      </c>
      <c r="AL13" s="7"/>
    </row>
    <row r="14" spans="1:38" ht="26.1" customHeight="1">
      <c r="A14" s="21">
        <v>7</v>
      </c>
      <c r="B14" s="2"/>
      <c r="C14" s="79"/>
      <c r="D14" s="80" t="s">
        <v>52</v>
      </c>
      <c r="E14" s="54"/>
      <c r="F14" s="80" t="s">
        <v>49</v>
      </c>
      <c r="G14" s="80" t="s">
        <v>75</v>
      </c>
      <c r="H14" s="79"/>
      <c r="I14" s="80" t="s">
        <v>52</v>
      </c>
      <c r="J14" s="54"/>
      <c r="K14" s="80" t="s">
        <v>51</v>
      </c>
      <c r="L14" s="29"/>
      <c r="M14" s="30"/>
      <c r="N14" s="64">
        <f t="shared" si="23"/>
        <v>0</v>
      </c>
      <c r="O14" s="65">
        <f t="shared" si="0"/>
        <v>0</v>
      </c>
      <c r="P14" s="66">
        <f>IF(AND($C14=$C$47,$E14&lt;=5,$H14=$C$47,$J14&gt;=5),$L14,IF(AND($C14=$C$47,$E14&lt;=5,$H14=$C$48,$J14&lt;=3),$L14,0))</f>
        <v>0</v>
      </c>
      <c r="Q14" s="67">
        <f t="shared" si="2"/>
        <v>0</v>
      </c>
      <c r="R14" s="68">
        <f t="shared" si="3"/>
        <v>0</v>
      </c>
      <c r="S14" s="69">
        <f t="shared" si="4"/>
        <v>0</v>
      </c>
      <c r="T14" s="66">
        <f t="shared" si="5"/>
        <v>0</v>
      </c>
      <c r="U14" s="67">
        <f t="shared" si="6"/>
        <v>0</v>
      </c>
      <c r="V14" s="68">
        <f t="shared" si="7"/>
        <v>0</v>
      </c>
      <c r="W14" s="69">
        <f t="shared" si="8"/>
        <v>0</v>
      </c>
      <c r="X14" s="66">
        <f t="shared" si="9"/>
        <v>0</v>
      </c>
      <c r="Y14" s="67">
        <f t="shared" si="10"/>
        <v>0</v>
      </c>
      <c r="Z14" s="68">
        <f t="shared" si="11"/>
        <v>0</v>
      </c>
      <c r="AA14" s="69">
        <f t="shared" si="12"/>
        <v>0</v>
      </c>
      <c r="AB14" s="66">
        <f t="shared" si="13"/>
        <v>0</v>
      </c>
      <c r="AC14" s="67">
        <f t="shared" si="14"/>
        <v>0</v>
      </c>
      <c r="AD14" s="68">
        <f t="shared" si="15"/>
        <v>0</v>
      </c>
      <c r="AE14" s="69">
        <f t="shared" si="16"/>
        <v>0</v>
      </c>
      <c r="AF14" s="66">
        <f t="shared" si="17"/>
        <v>0</v>
      </c>
      <c r="AG14" s="67">
        <f t="shared" si="18"/>
        <v>0</v>
      </c>
      <c r="AH14" s="68">
        <f t="shared" si="19"/>
        <v>0</v>
      </c>
      <c r="AI14" s="69">
        <f t="shared" si="20"/>
        <v>0</v>
      </c>
      <c r="AJ14" s="66">
        <f t="shared" si="21"/>
        <v>0</v>
      </c>
      <c r="AK14" s="70">
        <f t="shared" si="22"/>
        <v>0</v>
      </c>
      <c r="AL14" s="7"/>
    </row>
    <row r="15" spans="1:38" ht="26.1" customHeight="1">
      <c r="A15" s="21">
        <v>8</v>
      </c>
      <c r="B15" s="2"/>
      <c r="C15" s="79"/>
      <c r="D15" s="80" t="s">
        <v>52</v>
      </c>
      <c r="E15" s="54"/>
      <c r="F15" s="80" t="s">
        <v>49</v>
      </c>
      <c r="G15" s="80" t="s">
        <v>75</v>
      </c>
      <c r="H15" s="79"/>
      <c r="I15" s="80" t="s">
        <v>52</v>
      </c>
      <c r="J15" s="54"/>
      <c r="K15" s="80" t="s">
        <v>51</v>
      </c>
      <c r="L15" s="29"/>
      <c r="M15" s="30"/>
      <c r="N15" s="64">
        <f t="shared" si="23"/>
        <v>0</v>
      </c>
      <c r="O15" s="65">
        <f t="shared" si="0"/>
        <v>0</v>
      </c>
      <c r="P15" s="66">
        <f t="shared" si="1"/>
        <v>0</v>
      </c>
      <c r="Q15" s="67">
        <f t="shared" si="2"/>
        <v>0</v>
      </c>
      <c r="R15" s="68">
        <f t="shared" si="3"/>
        <v>0</v>
      </c>
      <c r="S15" s="69">
        <f t="shared" si="4"/>
        <v>0</v>
      </c>
      <c r="T15" s="66">
        <f t="shared" si="5"/>
        <v>0</v>
      </c>
      <c r="U15" s="67">
        <f t="shared" si="6"/>
        <v>0</v>
      </c>
      <c r="V15" s="68">
        <f t="shared" si="7"/>
        <v>0</v>
      </c>
      <c r="W15" s="69">
        <f t="shared" si="8"/>
        <v>0</v>
      </c>
      <c r="X15" s="66">
        <f t="shared" si="9"/>
        <v>0</v>
      </c>
      <c r="Y15" s="67">
        <f t="shared" si="10"/>
        <v>0</v>
      </c>
      <c r="Z15" s="68">
        <f t="shared" si="11"/>
        <v>0</v>
      </c>
      <c r="AA15" s="69">
        <f t="shared" si="12"/>
        <v>0</v>
      </c>
      <c r="AB15" s="66">
        <f t="shared" si="13"/>
        <v>0</v>
      </c>
      <c r="AC15" s="67">
        <f t="shared" si="14"/>
        <v>0</v>
      </c>
      <c r="AD15" s="68">
        <f t="shared" si="15"/>
        <v>0</v>
      </c>
      <c r="AE15" s="69">
        <f t="shared" si="16"/>
        <v>0</v>
      </c>
      <c r="AF15" s="66">
        <f t="shared" si="17"/>
        <v>0</v>
      </c>
      <c r="AG15" s="67">
        <f t="shared" si="18"/>
        <v>0</v>
      </c>
      <c r="AH15" s="68">
        <f t="shared" si="19"/>
        <v>0</v>
      </c>
      <c r="AI15" s="69">
        <f t="shared" si="20"/>
        <v>0</v>
      </c>
      <c r="AJ15" s="66">
        <f t="shared" si="21"/>
        <v>0</v>
      </c>
      <c r="AK15" s="70">
        <f t="shared" si="22"/>
        <v>0</v>
      </c>
      <c r="AL15" s="7"/>
    </row>
    <row r="16" spans="1:38" ht="26.1" customHeight="1">
      <c r="A16" s="21">
        <v>9</v>
      </c>
      <c r="B16" s="2"/>
      <c r="C16" s="79"/>
      <c r="D16" s="80" t="s">
        <v>52</v>
      </c>
      <c r="E16" s="54"/>
      <c r="F16" s="80" t="s">
        <v>49</v>
      </c>
      <c r="G16" s="80" t="s">
        <v>75</v>
      </c>
      <c r="H16" s="79"/>
      <c r="I16" s="80" t="s">
        <v>52</v>
      </c>
      <c r="J16" s="54"/>
      <c r="K16" s="80" t="s">
        <v>51</v>
      </c>
      <c r="L16" s="29"/>
      <c r="M16" s="30"/>
      <c r="N16" s="64">
        <f t="shared" si="23"/>
        <v>0</v>
      </c>
      <c r="O16" s="65">
        <f t="shared" si="0"/>
        <v>0</v>
      </c>
      <c r="P16" s="66">
        <f t="shared" si="1"/>
        <v>0</v>
      </c>
      <c r="Q16" s="67">
        <f t="shared" si="2"/>
        <v>0</v>
      </c>
      <c r="R16" s="68">
        <f t="shared" si="3"/>
        <v>0</v>
      </c>
      <c r="S16" s="69">
        <f t="shared" si="4"/>
        <v>0</v>
      </c>
      <c r="T16" s="66">
        <f t="shared" si="5"/>
        <v>0</v>
      </c>
      <c r="U16" s="67">
        <f t="shared" si="6"/>
        <v>0</v>
      </c>
      <c r="V16" s="68">
        <f t="shared" si="7"/>
        <v>0</v>
      </c>
      <c r="W16" s="69">
        <f t="shared" si="8"/>
        <v>0</v>
      </c>
      <c r="X16" s="66">
        <f t="shared" si="9"/>
        <v>0</v>
      </c>
      <c r="Y16" s="67">
        <f t="shared" si="10"/>
        <v>0</v>
      </c>
      <c r="Z16" s="68">
        <f t="shared" si="11"/>
        <v>0</v>
      </c>
      <c r="AA16" s="69">
        <f t="shared" si="12"/>
        <v>0</v>
      </c>
      <c r="AB16" s="66">
        <f t="shared" si="13"/>
        <v>0</v>
      </c>
      <c r="AC16" s="67">
        <f t="shared" si="14"/>
        <v>0</v>
      </c>
      <c r="AD16" s="68">
        <f t="shared" si="15"/>
        <v>0</v>
      </c>
      <c r="AE16" s="69">
        <f t="shared" si="16"/>
        <v>0</v>
      </c>
      <c r="AF16" s="66">
        <f t="shared" si="17"/>
        <v>0</v>
      </c>
      <c r="AG16" s="67">
        <f t="shared" si="18"/>
        <v>0</v>
      </c>
      <c r="AH16" s="68">
        <f t="shared" si="19"/>
        <v>0</v>
      </c>
      <c r="AI16" s="69">
        <f t="shared" si="20"/>
        <v>0</v>
      </c>
      <c r="AJ16" s="66">
        <f t="shared" si="21"/>
        <v>0</v>
      </c>
      <c r="AK16" s="70">
        <f t="shared" si="22"/>
        <v>0</v>
      </c>
      <c r="AL16" s="7"/>
    </row>
    <row r="17" spans="1:38" ht="26.1" customHeight="1">
      <c r="A17" s="21">
        <v>10</v>
      </c>
      <c r="B17" s="2"/>
      <c r="C17" s="79"/>
      <c r="D17" s="80" t="s">
        <v>52</v>
      </c>
      <c r="E17" s="54"/>
      <c r="F17" s="80" t="s">
        <v>49</v>
      </c>
      <c r="G17" s="80" t="s">
        <v>75</v>
      </c>
      <c r="H17" s="79"/>
      <c r="I17" s="80" t="s">
        <v>52</v>
      </c>
      <c r="J17" s="54"/>
      <c r="K17" s="80" t="s">
        <v>51</v>
      </c>
      <c r="L17" s="29"/>
      <c r="M17" s="30"/>
      <c r="N17" s="64">
        <f t="shared" si="23"/>
        <v>0</v>
      </c>
      <c r="O17" s="65">
        <f t="shared" si="0"/>
        <v>0</v>
      </c>
      <c r="P17" s="66">
        <f t="shared" si="1"/>
        <v>0</v>
      </c>
      <c r="Q17" s="67">
        <f t="shared" si="2"/>
        <v>0</v>
      </c>
      <c r="R17" s="68">
        <f t="shared" si="3"/>
        <v>0</v>
      </c>
      <c r="S17" s="69">
        <f t="shared" si="4"/>
        <v>0</v>
      </c>
      <c r="T17" s="66">
        <f t="shared" si="5"/>
        <v>0</v>
      </c>
      <c r="U17" s="67">
        <f t="shared" si="6"/>
        <v>0</v>
      </c>
      <c r="V17" s="68">
        <f t="shared" si="7"/>
        <v>0</v>
      </c>
      <c r="W17" s="69">
        <f t="shared" si="8"/>
        <v>0</v>
      </c>
      <c r="X17" s="66">
        <f t="shared" si="9"/>
        <v>0</v>
      </c>
      <c r="Y17" s="67">
        <f t="shared" si="10"/>
        <v>0</v>
      </c>
      <c r="Z17" s="68">
        <f t="shared" si="11"/>
        <v>0</v>
      </c>
      <c r="AA17" s="69">
        <f t="shared" si="12"/>
        <v>0</v>
      </c>
      <c r="AB17" s="66">
        <f t="shared" si="13"/>
        <v>0</v>
      </c>
      <c r="AC17" s="67">
        <f t="shared" si="14"/>
        <v>0</v>
      </c>
      <c r="AD17" s="68">
        <f t="shared" si="15"/>
        <v>0</v>
      </c>
      <c r="AE17" s="69">
        <f t="shared" si="16"/>
        <v>0</v>
      </c>
      <c r="AF17" s="66">
        <f t="shared" si="17"/>
        <v>0</v>
      </c>
      <c r="AG17" s="67">
        <f t="shared" si="18"/>
        <v>0</v>
      </c>
      <c r="AH17" s="68">
        <f t="shared" si="19"/>
        <v>0</v>
      </c>
      <c r="AI17" s="69">
        <f t="shared" si="20"/>
        <v>0</v>
      </c>
      <c r="AJ17" s="66">
        <f t="shared" si="21"/>
        <v>0</v>
      </c>
      <c r="AK17" s="70">
        <f t="shared" si="22"/>
        <v>0</v>
      </c>
      <c r="AL17" s="7"/>
    </row>
    <row r="18" spans="1:38" ht="26.1" customHeight="1">
      <c r="A18" s="21">
        <v>11</v>
      </c>
      <c r="B18" s="2"/>
      <c r="C18" s="79"/>
      <c r="D18" s="80" t="s">
        <v>52</v>
      </c>
      <c r="E18" s="54"/>
      <c r="F18" s="80" t="s">
        <v>49</v>
      </c>
      <c r="G18" s="80" t="s">
        <v>75</v>
      </c>
      <c r="H18" s="79"/>
      <c r="I18" s="80" t="s">
        <v>52</v>
      </c>
      <c r="J18" s="54"/>
      <c r="K18" s="80" t="s">
        <v>51</v>
      </c>
      <c r="L18" s="29"/>
      <c r="M18" s="30"/>
      <c r="N18" s="64">
        <f t="shared" si="23"/>
        <v>0</v>
      </c>
      <c r="O18" s="65">
        <f t="shared" si="0"/>
        <v>0</v>
      </c>
      <c r="P18" s="66">
        <f t="shared" si="1"/>
        <v>0</v>
      </c>
      <c r="Q18" s="67">
        <f t="shared" si="2"/>
        <v>0</v>
      </c>
      <c r="R18" s="68">
        <f t="shared" si="3"/>
        <v>0</v>
      </c>
      <c r="S18" s="69">
        <f t="shared" si="4"/>
        <v>0</v>
      </c>
      <c r="T18" s="66">
        <f t="shared" si="5"/>
        <v>0</v>
      </c>
      <c r="U18" s="67">
        <f t="shared" si="6"/>
        <v>0</v>
      </c>
      <c r="V18" s="68">
        <f t="shared" si="7"/>
        <v>0</v>
      </c>
      <c r="W18" s="69">
        <f t="shared" si="8"/>
        <v>0</v>
      </c>
      <c r="X18" s="66">
        <f t="shared" si="9"/>
        <v>0</v>
      </c>
      <c r="Y18" s="67">
        <f t="shared" si="10"/>
        <v>0</v>
      </c>
      <c r="Z18" s="68">
        <f t="shared" si="11"/>
        <v>0</v>
      </c>
      <c r="AA18" s="69">
        <f t="shared" si="12"/>
        <v>0</v>
      </c>
      <c r="AB18" s="66">
        <f t="shared" si="13"/>
        <v>0</v>
      </c>
      <c r="AC18" s="67">
        <f t="shared" si="14"/>
        <v>0</v>
      </c>
      <c r="AD18" s="68">
        <f t="shared" si="15"/>
        <v>0</v>
      </c>
      <c r="AE18" s="69">
        <f t="shared" si="16"/>
        <v>0</v>
      </c>
      <c r="AF18" s="66">
        <f t="shared" si="17"/>
        <v>0</v>
      </c>
      <c r="AG18" s="67">
        <f t="shared" si="18"/>
        <v>0</v>
      </c>
      <c r="AH18" s="68">
        <f t="shared" si="19"/>
        <v>0</v>
      </c>
      <c r="AI18" s="69">
        <f t="shared" si="20"/>
        <v>0</v>
      </c>
      <c r="AJ18" s="66">
        <f t="shared" si="21"/>
        <v>0</v>
      </c>
      <c r="AK18" s="70">
        <f t="shared" si="22"/>
        <v>0</v>
      </c>
      <c r="AL18" s="7"/>
    </row>
    <row r="19" spans="1:38" ht="26.1" customHeight="1">
      <c r="A19" s="21">
        <v>12</v>
      </c>
      <c r="B19" s="2"/>
      <c r="C19" s="79"/>
      <c r="D19" s="80" t="s">
        <v>52</v>
      </c>
      <c r="E19" s="54"/>
      <c r="F19" s="80" t="s">
        <v>49</v>
      </c>
      <c r="G19" s="80" t="s">
        <v>75</v>
      </c>
      <c r="H19" s="79"/>
      <c r="I19" s="80" t="s">
        <v>52</v>
      </c>
      <c r="J19" s="54"/>
      <c r="K19" s="80" t="s">
        <v>51</v>
      </c>
      <c r="L19" s="29"/>
      <c r="M19" s="30"/>
      <c r="N19" s="64">
        <f t="shared" si="23"/>
        <v>0</v>
      </c>
      <c r="O19" s="65">
        <f t="shared" si="0"/>
        <v>0</v>
      </c>
      <c r="P19" s="66">
        <f t="shared" si="1"/>
        <v>0</v>
      </c>
      <c r="Q19" s="67">
        <f t="shared" si="2"/>
        <v>0</v>
      </c>
      <c r="R19" s="68">
        <f t="shared" si="3"/>
        <v>0</v>
      </c>
      <c r="S19" s="69">
        <f t="shared" si="4"/>
        <v>0</v>
      </c>
      <c r="T19" s="66">
        <f t="shared" si="5"/>
        <v>0</v>
      </c>
      <c r="U19" s="67">
        <f t="shared" si="6"/>
        <v>0</v>
      </c>
      <c r="V19" s="68">
        <f t="shared" si="7"/>
        <v>0</v>
      </c>
      <c r="W19" s="69">
        <f t="shared" si="8"/>
        <v>0</v>
      </c>
      <c r="X19" s="66">
        <f t="shared" si="9"/>
        <v>0</v>
      </c>
      <c r="Y19" s="67">
        <f t="shared" si="10"/>
        <v>0</v>
      </c>
      <c r="Z19" s="68">
        <f t="shared" si="11"/>
        <v>0</v>
      </c>
      <c r="AA19" s="69">
        <f t="shared" si="12"/>
        <v>0</v>
      </c>
      <c r="AB19" s="66">
        <f t="shared" si="13"/>
        <v>0</v>
      </c>
      <c r="AC19" s="67">
        <f t="shared" si="14"/>
        <v>0</v>
      </c>
      <c r="AD19" s="68">
        <f t="shared" si="15"/>
        <v>0</v>
      </c>
      <c r="AE19" s="69">
        <f t="shared" si="16"/>
        <v>0</v>
      </c>
      <c r="AF19" s="66">
        <f t="shared" si="17"/>
        <v>0</v>
      </c>
      <c r="AG19" s="67">
        <f t="shared" si="18"/>
        <v>0</v>
      </c>
      <c r="AH19" s="68">
        <f t="shared" si="19"/>
        <v>0</v>
      </c>
      <c r="AI19" s="69">
        <f t="shared" si="20"/>
        <v>0</v>
      </c>
      <c r="AJ19" s="66">
        <f t="shared" si="21"/>
        <v>0</v>
      </c>
      <c r="AK19" s="70">
        <f t="shared" si="22"/>
        <v>0</v>
      </c>
      <c r="AL19" s="7"/>
    </row>
    <row r="20" spans="1:38" ht="26.1" customHeight="1">
      <c r="A20" s="21">
        <v>13</v>
      </c>
      <c r="B20" s="2"/>
      <c r="C20" s="79"/>
      <c r="D20" s="80" t="s">
        <v>52</v>
      </c>
      <c r="E20" s="54"/>
      <c r="F20" s="80" t="s">
        <v>49</v>
      </c>
      <c r="G20" s="80" t="s">
        <v>75</v>
      </c>
      <c r="H20" s="79"/>
      <c r="I20" s="80" t="s">
        <v>52</v>
      </c>
      <c r="J20" s="54"/>
      <c r="K20" s="80" t="s">
        <v>51</v>
      </c>
      <c r="L20" s="29"/>
      <c r="M20" s="30"/>
      <c r="N20" s="64">
        <f t="shared" si="23"/>
        <v>0</v>
      </c>
      <c r="O20" s="65">
        <f t="shared" si="0"/>
        <v>0</v>
      </c>
      <c r="P20" s="66">
        <f t="shared" si="1"/>
        <v>0</v>
      </c>
      <c r="Q20" s="67">
        <f t="shared" si="2"/>
        <v>0</v>
      </c>
      <c r="R20" s="68">
        <f t="shared" si="3"/>
        <v>0</v>
      </c>
      <c r="S20" s="69">
        <f t="shared" si="4"/>
        <v>0</v>
      </c>
      <c r="T20" s="66">
        <f t="shared" si="5"/>
        <v>0</v>
      </c>
      <c r="U20" s="67">
        <f t="shared" si="6"/>
        <v>0</v>
      </c>
      <c r="V20" s="68">
        <f t="shared" si="7"/>
        <v>0</v>
      </c>
      <c r="W20" s="69">
        <f t="shared" si="8"/>
        <v>0</v>
      </c>
      <c r="X20" s="66">
        <f t="shared" si="9"/>
        <v>0</v>
      </c>
      <c r="Y20" s="67">
        <f t="shared" si="10"/>
        <v>0</v>
      </c>
      <c r="Z20" s="68">
        <f t="shared" si="11"/>
        <v>0</v>
      </c>
      <c r="AA20" s="69">
        <f t="shared" si="12"/>
        <v>0</v>
      </c>
      <c r="AB20" s="66">
        <f t="shared" si="13"/>
        <v>0</v>
      </c>
      <c r="AC20" s="67">
        <f t="shared" si="14"/>
        <v>0</v>
      </c>
      <c r="AD20" s="68">
        <f t="shared" si="15"/>
        <v>0</v>
      </c>
      <c r="AE20" s="69">
        <f t="shared" si="16"/>
        <v>0</v>
      </c>
      <c r="AF20" s="66">
        <f t="shared" si="17"/>
        <v>0</v>
      </c>
      <c r="AG20" s="67">
        <f t="shared" si="18"/>
        <v>0</v>
      </c>
      <c r="AH20" s="68">
        <f t="shared" si="19"/>
        <v>0</v>
      </c>
      <c r="AI20" s="69">
        <f t="shared" si="20"/>
        <v>0</v>
      </c>
      <c r="AJ20" s="66">
        <f t="shared" si="21"/>
        <v>0</v>
      </c>
      <c r="AK20" s="70">
        <f t="shared" si="22"/>
        <v>0</v>
      </c>
      <c r="AL20" s="7"/>
    </row>
    <row r="21" spans="1:38" ht="26.1" customHeight="1">
      <c r="A21" s="21">
        <v>14</v>
      </c>
      <c r="B21" s="2"/>
      <c r="C21" s="79"/>
      <c r="D21" s="80" t="s">
        <v>52</v>
      </c>
      <c r="E21" s="54"/>
      <c r="F21" s="80" t="s">
        <v>49</v>
      </c>
      <c r="G21" s="80" t="s">
        <v>75</v>
      </c>
      <c r="H21" s="79"/>
      <c r="I21" s="80" t="s">
        <v>52</v>
      </c>
      <c r="J21" s="54"/>
      <c r="K21" s="80" t="s">
        <v>51</v>
      </c>
      <c r="L21" s="29"/>
      <c r="M21" s="30"/>
      <c r="N21" s="64">
        <f t="shared" si="23"/>
        <v>0</v>
      </c>
      <c r="O21" s="65">
        <f t="shared" si="0"/>
        <v>0</v>
      </c>
      <c r="P21" s="66">
        <f t="shared" si="1"/>
        <v>0</v>
      </c>
      <c r="Q21" s="67">
        <f t="shared" si="2"/>
        <v>0</v>
      </c>
      <c r="R21" s="68">
        <f t="shared" si="3"/>
        <v>0</v>
      </c>
      <c r="S21" s="69">
        <f t="shared" si="4"/>
        <v>0</v>
      </c>
      <c r="T21" s="66">
        <f t="shared" si="5"/>
        <v>0</v>
      </c>
      <c r="U21" s="67">
        <f t="shared" si="6"/>
        <v>0</v>
      </c>
      <c r="V21" s="68">
        <f t="shared" si="7"/>
        <v>0</v>
      </c>
      <c r="W21" s="69">
        <f t="shared" si="8"/>
        <v>0</v>
      </c>
      <c r="X21" s="66">
        <f t="shared" si="9"/>
        <v>0</v>
      </c>
      <c r="Y21" s="67">
        <f t="shared" si="10"/>
        <v>0</v>
      </c>
      <c r="Z21" s="68">
        <f t="shared" si="11"/>
        <v>0</v>
      </c>
      <c r="AA21" s="69">
        <f t="shared" si="12"/>
        <v>0</v>
      </c>
      <c r="AB21" s="66">
        <f t="shared" si="13"/>
        <v>0</v>
      </c>
      <c r="AC21" s="67">
        <f t="shared" si="14"/>
        <v>0</v>
      </c>
      <c r="AD21" s="68">
        <f t="shared" si="15"/>
        <v>0</v>
      </c>
      <c r="AE21" s="69">
        <f t="shared" si="16"/>
        <v>0</v>
      </c>
      <c r="AF21" s="66">
        <f t="shared" si="17"/>
        <v>0</v>
      </c>
      <c r="AG21" s="67">
        <f t="shared" si="18"/>
        <v>0</v>
      </c>
      <c r="AH21" s="68">
        <f t="shared" si="19"/>
        <v>0</v>
      </c>
      <c r="AI21" s="69">
        <f t="shared" si="20"/>
        <v>0</v>
      </c>
      <c r="AJ21" s="66">
        <f t="shared" si="21"/>
        <v>0</v>
      </c>
      <c r="AK21" s="70">
        <f t="shared" si="22"/>
        <v>0</v>
      </c>
      <c r="AL21" s="7"/>
    </row>
    <row r="22" spans="1:38" ht="26.1" customHeight="1">
      <c r="A22" s="21">
        <v>15</v>
      </c>
      <c r="B22" s="2"/>
      <c r="C22" s="79"/>
      <c r="D22" s="80" t="s">
        <v>52</v>
      </c>
      <c r="E22" s="54"/>
      <c r="F22" s="80" t="s">
        <v>49</v>
      </c>
      <c r="G22" s="80" t="s">
        <v>75</v>
      </c>
      <c r="H22" s="79"/>
      <c r="I22" s="80" t="s">
        <v>52</v>
      </c>
      <c r="J22" s="54"/>
      <c r="K22" s="80" t="s">
        <v>51</v>
      </c>
      <c r="L22" s="29"/>
      <c r="M22" s="30"/>
      <c r="N22" s="64">
        <f t="shared" si="23"/>
        <v>0</v>
      </c>
      <c r="O22" s="65">
        <f t="shared" si="0"/>
        <v>0</v>
      </c>
      <c r="P22" s="66">
        <f t="shared" si="1"/>
        <v>0</v>
      </c>
      <c r="Q22" s="67">
        <f t="shared" si="2"/>
        <v>0</v>
      </c>
      <c r="R22" s="68">
        <f t="shared" si="3"/>
        <v>0</v>
      </c>
      <c r="S22" s="69">
        <f t="shared" si="4"/>
        <v>0</v>
      </c>
      <c r="T22" s="66">
        <f t="shared" si="5"/>
        <v>0</v>
      </c>
      <c r="U22" s="67">
        <f t="shared" si="6"/>
        <v>0</v>
      </c>
      <c r="V22" s="68">
        <f t="shared" si="7"/>
        <v>0</v>
      </c>
      <c r="W22" s="69">
        <f t="shared" si="8"/>
        <v>0</v>
      </c>
      <c r="X22" s="66">
        <f t="shared" si="9"/>
        <v>0</v>
      </c>
      <c r="Y22" s="67">
        <f t="shared" si="10"/>
        <v>0</v>
      </c>
      <c r="Z22" s="68">
        <f t="shared" si="11"/>
        <v>0</v>
      </c>
      <c r="AA22" s="69">
        <f t="shared" si="12"/>
        <v>0</v>
      </c>
      <c r="AB22" s="66">
        <f t="shared" si="13"/>
        <v>0</v>
      </c>
      <c r="AC22" s="67">
        <f t="shared" si="14"/>
        <v>0</v>
      </c>
      <c r="AD22" s="68">
        <f t="shared" si="15"/>
        <v>0</v>
      </c>
      <c r="AE22" s="69">
        <f t="shared" si="16"/>
        <v>0</v>
      </c>
      <c r="AF22" s="66">
        <f t="shared" si="17"/>
        <v>0</v>
      </c>
      <c r="AG22" s="67">
        <f t="shared" si="18"/>
        <v>0</v>
      </c>
      <c r="AH22" s="68">
        <f t="shared" si="19"/>
        <v>0</v>
      </c>
      <c r="AI22" s="69">
        <f t="shared" si="20"/>
        <v>0</v>
      </c>
      <c r="AJ22" s="66">
        <f t="shared" si="21"/>
        <v>0</v>
      </c>
      <c r="AK22" s="70">
        <f t="shared" si="22"/>
        <v>0</v>
      </c>
      <c r="AL22" s="7"/>
    </row>
    <row r="23" spans="1:38" ht="26.1" customHeight="1">
      <c r="A23" s="21">
        <v>16</v>
      </c>
      <c r="B23" s="2"/>
      <c r="C23" s="79"/>
      <c r="D23" s="80" t="s">
        <v>52</v>
      </c>
      <c r="E23" s="54"/>
      <c r="F23" s="80" t="s">
        <v>49</v>
      </c>
      <c r="G23" s="80" t="s">
        <v>75</v>
      </c>
      <c r="H23" s="79"/>
      <c r="I23" s="80" t="s">
        <v>52</v>
      </c>
      <c r="J23" s="54"/>
      <c r="K23" s="80" t="s">
        <v>51</v>
      </c>
      <c r="L23" s="29"/>
      <c r="M23" s="30"/>
      <c r="N23" s="64">
        <f t="shared" si="23"/>
        <v>0</v>
      </c>
      <c r="O23" s="65">
        <f t="shared" si="0"/>
        <v>0</v>
      </c>
      <c r="P23" s="66">
        <f t="shared" si="1"/>
        <v>0</v>
      </c>
      <c r="Q23" s="67">
        <f t="shared" si="2"/>
        <v>0</v>
      </c>
      <c r="R23" s="68">
        <f t="shared" si="3"/>
        <v>0</v>
      </c>
      <c r="S23" s="69">
        <f t="shared" si="4"/>
        <v>0</v>
      </c>
      <c r="T23" s="66">
        <f t="shared" si="5"/>
        <v>0</v>
      </c>
      <c r="U23" s="67">
        <f t="shared" si="6"/>
        <v>0</v>
      </c>
      <c r="V23" s="68">
        <f t="shared" si="7"/>
        <v>0</v>
      </c>
      <c r="W23" s="69">
        <f t="shared" si="8"/>
        <v>0</v>
      </c>
      <c r="X23" s="66">
        <f t="shared" si="9"/>
        <v>0</v>
      </c>
      <c r="Y23" s="67">
        <f t="shared" si="10"/>
        <v>0</v>
      </c>
      <c r="Z23" s="68">
        <f t="shared" si="11"/>
        <v>0</v>
      </c>
      <c r="AA23" s="69">
        <f t="shared" si="12"/>
        <v>0</v>
      </c>
      <c r="AB23" s="66">
        <f t="shared" si="13"/>
        <v>0</v>
      </c>
      <c r="AC23" s="67">
        <f t="shared" si="14"/>
        <v>0</v>
      </c>
      <c r="AD23" s="68">
        <f t="shared" si="15"/>
        <v>0</v>
      </c>
      <c r="AE23" s="69">
        <f t="shared" si="16"/>
        <v>0</v>
      </c>
      <c r="AF23" s="66">
        <f t="shared" si="17"/>
        <v>0</v>
      </c>
      <c r="AG23" s="67">
        <f t="shared" si="18"/>
        <v>0</v>
      </c>
      <c r="AH23" s="68">
        <f t="shared" si="19"/>
        <v>0</v>
      </c>
      <c r="AI23" s="69">
        <f t="shared" si="20"/>
        <v>0</v>
      </c>
      <c r="AJ23" s="66">
        <f t="shared" si="21"/>
        <v>0</v>
      </c>
      <c r="AK23" s="70">
        <f t="shared" si="22"/>
        <v>0</v>
      </c>
      <c r="AL23" s="7"/>
    </row>
    <row r="24" spans="1:38" ht="26.1" customHeight="1">
      <c r="A24" s="21">
        <v>17</v>
      </c>
      <c r="B24" s="2"/>
      <c r="C24" s="79"/>
      <c r="D24" s="80" t="s">
        <v>52</v>
      </c>
      <c r="E24" s="54"/>
      <c r="F24" s="80" t="s">
        <v>49</v>
      </c>
      <c r="G24" s="80" t="s">
        <v>75</v>
      </c>
      <c r="H24" s="79"/>
      <c r="I24" s="80" t="s">
        <v>52</v>
      </c>
      <c r="J24" s="54"/>
      <c r="K24" s="80" t="s">
        <v>51</v>
      </c>
      <c r="L24" s="29"/>
      <c r="M24" s="30"/>
      <c r="N24" s="64">
        <f t="shared" si="23"/>
        <v>0</v>
      </c>
      <c r="O24" s="65">
        <f t="shared" si="0"/>
        <v>0</v>
      </c>
      <c r="P24" s="66">
        <f t="shared" si="1"/>
        <v>0</v>
      </c>
      <c r="Q24" s="67">
        <f t="shared" si="2"/>
        <v>0</v>
      </c>
      <c r="R24" s="68">
        <f t="shared" si="3"/>
        <v>0</v>
      </c>
      <c r="S24" s="69">
        <f t="shared" si="4"/>
        <v>0</v>
      </c>
      <c r="T24" s="66">
        <f t="shared" si="5"/>
        <v>0</v>
      </c>
      <c r="U24" s="67">
        <f t="shared" si="6"/>
        <v>0</v>
      </c>
      <c r="V24" s="68">
        <f t="shared" si="7"/>
        <v>0</v>
      </c>
      <c r="W24" s="69">
        <f t="shared" si="8"/>
        <v>0</v>
      </c>
      <c r="X24" s="66">
        <f t="shared" si="9"/>
        <v>0</v>
      </c>
      <c r="Y24" s="67">
        <f t="shared" si="10"/>
        <v>0</v>
      </c>
      <c r="Z24" s="68">
        <f t="shared" si="11"/>
        <v>0</v>
      </c>
      <c r="AA24" s="69">
        <f t="shared" si="12"/>
        <v>0</v>
      </c>
      <c r="AB24" s="66">
        <f t="shared" si="13"/>
        <v>0</v>
      </c>
      <c r="AC24" s="67">
        <f t="shared" si="14"/>
        <v>0</v>
      </c>
      <c r="AD24" s="68">
        <f t="shared" si="15"/>
        <v>0</v>
      </c>
      <c r="AE24" s="69">
        <f t="shared" si="16"/>
        <v>0</v>
      </c>
      <c r="AF24" s="66">
        <f t="shared" si="17"/>
        <v>0</v>
      </c>
      <c r="AG24" s="67">
        <f t="shared" si="18"/>
        <v>0</v>
      </c>
      <c r="AH24" s="68">
        <f t="shared" si="19"/>
        <v>0</v>
      </c>
      <c r="AI24" s="69">
        <f t="shared" si="20"/>
        <v>0</v>
      </c>
      <c r="AJ24" s="66">
        <f t="shared" si="21"/>
        <v>0</v>
      </c>
      <c r="AK24" s="70">
        <f t="shared" si="22"/>
        <v>0</v>
      </c>
      <c r="AL24" s="7"/>
    </row>
    <row r="25" spans="1:38" ht="26.1" customHeight="1">
      <c r="A25" s="21">
        <v>18</v>
      </c>
      <c r="B25" s="2"/>
      <c r="C25" s="79"/>
      <c r="D25" s="80" t="s">
        <v>52</v>
      </c>
      <c r="E25" s="54"/>
      <c r="F25" s="80" t="s">
        <v>49</v>
      </c>
      <c r="G25" s="80" t="s">
        <v>75</v>
      </c>
      <c r="H25" s="79"/>
      <c r="I25" s="80" t="s">
        <v>52</v>
      </c>
      <c r="J25" s="54"/>
      <c r="K25" s="80" t="s">
        <v>51</v>
      </c>
      <c r="L25" s="29"/>
      <c r="M25" s="30"/>
      <c r="N25" s="71">
        <f t="shared" si="23"/>
        <v>0</v>
      </c>
      <c r="O25" s="65">
        <f t="shared" si="0"/>
        <v>0</v>
      </c>
      <c r="P25" s="66">
        <f t="shared" si="1"/>
        <v>0</v>
      </c>
      <c r="Q25" s="67">
        <f t="shared" si="2"/>
        <v>0</v>
      </c>
      <c r="R25" s="68">
        <f t="shared" si="3"/>
        <v>0</v>
      </c>
      <c r="S25" s="69">
        <f t="shared" si="4"/>
        <v>0</v>
      </c>
      <c r="T25" s="66">
        <f t="shared" si="5"/>
        <v>0</v>
      </c>
      <c r="U25" s="67">
        <f t="shared" si="6"/>
        <v>0</v>
      </c>
      <c r="V25" s="68">
        <f t="shared" si="7"/>
        <v>0</v>
      </c>
      <c r="W25" s="69">
        <f t="shared" si="8"/>
        <v>0</v>
      </c>
      <c r="X25" s="66">
        <f t="shared" si="9"/>
        <v>0</v>
      </c>
      <c r="Y25" s="67">
        <f t="shared" si="10"/>
        <v>0</v>
      </c>
      <c r="Z25" s="68">
        <f t="shared" si="11"/>
        <v>0</v>
      </c>
      <c r="AA25" s="69">
        <f t="shared" si="12"/>
        <v>0</v>
      </c>
      <c r="AB25" s="66">
        <f t="shared" si="13"/>
        <v>0</v>
      </c>
      <c r="AC25" s="67">
        <f t="shared" si="14"/>
        <v>0</v>
      </c>
      <c r="AD25" s="68">
        <f t="shared" si="15"/>
        <v>0</v>
      </c>
      <c r="AE25" s="69">
        <f t="shared" si="16"/>
        <v>0</v>
      </c>
      <c r="AF25" s="66">
        <f t="shared" si="17"/>
        <v>0</v>
      </c>
      <c r="AG25" s="67">
        <f t="shared" si="18"/>
        <v>0</v>
      </c>
      <c r="AH25" s="68">
        <f t="shared" si="19"/>
        <v>0</v>
      </c>
      <c r="AI25" s="69">
        <f t="shared" si="20"/>
        <v>0</v>
      </c>
      <c r="AJ25" s="66">
        <f t="shared" si="21"/>
        <v>0</v>
      </c>
      <c r="AK25" s="70">
        <f t="shared" si="22"/>
        <v>0</v>
      </c>
      <c r="AL25" s="7"/>
    </row>
    <row r="26" spans="1:38" ht="26.1" customHeight="1">
      <c r="A26" s="21">
        <v>19</v>
      </c>
      <c r="B26" s="2"/>
      <c r="C26" s="79"/>
      <c r="D26" s="80" t="s">
        <v>52</v>
      </c>
      <c r="E26" s="54"/>
      <c r="F26" s="80" t="s">
        <v>49</v>
      </c>
      <c r="G26" s="80" t="s">
        <v>75</v>
      </c>
      <c r="H26" s="79"/>
      <c r="I26" s="80" t="s">
        <v>52</v>
      </c>
      <c r="J26" s="54"/>
      <c r="K26" s="80" t="s">
        <v>51</v>
      </c>
      <c r="L26" s="29"/>
      <c r="M26" s="30"/>
      <c r="N26" s="71">
        <f t="shared" si="23"/>
        <v>0</v>
      </c>
      <c r="O26" s="65">
        <f t="shared" si="0"/>
        <v>0</v>
      </c>
      <c r="P26" s="66">
        <f t="shared" si="1"/>
        <v>0</v>
      </c>
      <c r="Q26" s="67">
        <f t="shared" si="2"/>
        <v>0</v>
      </c>
      <c r="R26" s="68">
        <f t="shared" si="3"/>
        <v>0</v>
      </c>
      <c r="S26" s="69">
        <f t="shared" si="4"/>
        <v>0</v>
      </c>
      <c r="T26" s="66">
        <f t="shared" si="5"/>
        <v>0</v>
      </c>
      <c r="U26" s="67">
        <f t="shared" si="6"/>
        <v>0</v>
      </c>
      <c r="V26" s="68">
        <f t="shared" si="7"/>
        <v>0</v>
      </c>
      <c r="W26" s="69">
        <f t="shared" si="8"/>
        <v>0</v>
      </c>
      <c r="X26" s="66">
        <f t="shared" si="9"/>
        <v>0</v>
      </c>
      <c r="Y26" s="67">
        <f t="shared" si="10"/>
        <v>0</v>
      </c>
      <c r="Z26" s="68">
        <f t="shared" si="11"/>
        <v>0</v>
      </c>
      <c r="AA26" s="69">
        <f t="shared" si="12"/>
        <v>0</v>
      </c>
      <c r="AB26" s="66">
        <f t="shared" si="13"/>
        <v>0</v>
      </c>
      <c r="AC26" s="67">
        <f t="shared" si="14"/>
        <v>0</v>
      </c>
      <c r="AD26" s="68">
        <f t="shared" si="15"/>
        <v>0</v>
      </c>
      <c r="AE26" s="69">
        <f t="shared" si="16"/>
        <v>0</v>
      </c>
      <c r="AF26" s="66">
        <f t="shared" si="17"/>
        <v>0</v>
      </c>
      <c r="AG26" s="67">
        <f t="shared" si="18"/>
        <v>0</v>
      </c>
      <c r="AH26" s="68">
        <f t="shared" si="19"/>
        <v>0</v>
      </c>
      <c r="AI26" s="69">
        <f t="shared" si="20"/>
        <v>0</v>
      </c>
      <c r="AJ26" s="66">
        <f t="shared" si="21"/>
        <v>0</v>
      </c>
      <c r="AK26" s="70">
        <f t="shared" si="22"/>
        <v>0</v>
      </c>
      <c r="AL26" s="7"/>
    </row>
    <row r="27" spans="1:38" ht="26.1" customHeight="1">
      <c r="A27" s="21">
        <v>20</v>
      </c>
      <c r="B27" s="2"/>
      <c r="C27" s="79"/>
      <c r="D27" s="80" t="s">
        <v>52</v>
      </c>
      <c r="E27" s="54"/>
      <c r="F27" s="80" t="s">
        <v>49</v>
      </c>
      <c r="G27" s="80" t="s">
        <v>50</v>
      </c>
      <c r="H27" s="79"/>
      <c r="I27" s="80" t="s">
        <v>52</v>
      </c>
      <c r="J27" s="54"/>
      <c r="K27" s="80" t="s">
        <v>51</v>
      </c>
      <c r="L27" s="29"/>
      <c r="M27" s="30"/>
      <c r="N27" s="71">
        <f t="shared" si="23"/>
        <v>0</v>
      </c>
      <c r="O27" s="65">
        <f t="shared" si="0"/>
        <v>0</v>
      </c>
      <c r="P27" s="66">
        <f t="shared" si="1"/>
        <v>0</v>
      </c>
      <c r="Q27" s="67">
        <f t="shared" si="2"/>
        <v>0</v>
      </c>
      <c r="R27" s="68">
        <f t="shared" si="3"/>
        <v>0</v>
      </c>
      <c r="S27" s="69">
        <f t="shared" si="4"/>
        <v>0</v>
      </c>
      <c r="T27" s="66">
        <f t="shared" si="5"/>
        <v>0</v>
      </c>
      <c r="U27" s="67">
        <f t="shared" si="6"/>
        <v>0</v>
      </c>
      <c r="V27" s="68">
        <f t="shared" si="7"/>
        <v>0</v>
      </c>
      <c r="W27" s="69">
        <f t="shared" si="8"/>
        <v>0</v>
      </c>
      <c r="X27" s="66">
        <f t="shared" si="9"/>
        <v>0</v>
      </c>
      <c r="Y27" s="67">
        <f t="shared" si="10"/>
        <v>0</v>
      </c>
      <c r="Z27" s="68">
        <f t="shared" si="11"/>
        <v>0</v>
      </c>
      <c r="AA27" s="69">
        <f t="shared" si="12"/>
        <v>0</v>
      </c>
      <c r="AB27" s="66">
        <f t="shared" si="13"/>
        <v>0</v>
      </c>
      <c r="AC27" s="67">
        <f t="shared" si="14"/>
        <v>0</v>
      </c>
      <c r="AD27" s="68">
        <f t="shared" si="15"/>
        <v>0</v>
      </c>
      <c r="AE27" s="69">
        <f t="shared" si="16"/>
        <v>0</v>
      </c>
      <c r="AF27" s="66">
        <f t="shared" si="17"/>
        <v>0</v>
      </c>
      <c r="AG27" s="67">
        <f t="shared" si="18"/>
        <v>0</v>
      </c>
      <c r="AH27" s="68">
        <f t="shared" si="19"/>
        <v>0</v>
      </c>
      <c r="AI27" s="69">
        <f t="shared" si="20"/>
        <v>0</v>
      </c>
      <c r="AJ27" s="66">
        <f t="shared" si="21"/>
        <v>0</v>
      </c>
      <c r="AK27" s="70">
        <f t="shared" si="22"/>
        <v>0</v>
      </c>
      <c r="AL27" s="7"/>
    </row>
    <row r="28" spans="1:38" ht="26.1" customHeight="1">
      <c r="A28" s="21">
        <v>21</v>
      </c>
      <c r="B28" s="2"/>
      <c r="C28" s="79"/>
      <c r="D28" s="80" t="s">
        <v>52</v>
      </c>
      <c r="E28" s="54"/>
      <c r="F28" s="80" t="s">
        <v>49</v>
      </c>
      <c r="G28" s="80" t="s">
        <v>50</v>
      </c>
      <c r="H28" s="79"/>
      <c r="I28" s="80" t="s">
        <v>52</v>
      </c>
      <c r="J28" s="54"/>
      <c r="K28" s="80" t="s">
        <v>51</v>
      </c>
      <c r="L28" s="29"/>
      <c r="M28" s="30"/>
      <c r="N28" s="71">
        <f t="shared" si="23"/>
        <v>0</v>
      </c>
      <c r="O28" s="65">
        <f t="shared" si="0"/>
        <v>0</v>
      </c>
      <c r="P28" s="66">
        <f t="shared" si="1"/>
        <v>0</v>
      </c>
      <c r="Q28" s="67">
        <f t="shared" si="2"/>
        <v>0</v>
      </c>
      <c r="R28" s="68">
        <f t="shared" si="3"/>
        <v>0</v>
      </c>
      <c r="S28" s="69">
        <f t="shared" si="4"/>
        <v>0</v>
      </c>
      <c r="T28" s="66">
        <f t="shared" si="5"/>
        <v>0</v>
      </c>
      <c r="U28" s="67">
        <f t="shared" si="6"/>
        <v>0</v>
      </c>
      <c r="V28" s="68">
        <f t="shared" si="7"/>
        <v>0</v>
      </c>
      <c r="W28" s="69">
        <f t="shared" si="8"/>
        <v>0</v>
      </c>
      <c r="X28" s="66">
        <f t="shared" si="9"/>
        <v>0</v>
      </c>
      <c r="Y28" s="67">
        <f t="shared" si="10"/>
        <v>0</v>
      </c>
      <c r="Z28" s="68">
        <f t="shared" si="11"/>
        <v>0</v>
      </c>
      <c r="AA28" s="69">
        <f t="shared" si="12"/>
        <v>0</v>
      </c>
      <c r="AB28" s="66">
        <f t="shared" si="13"/>
        <v>0</v>
      </c>
      <c r="AC28" s="67">
        <f t="shared" si="14"/>
        <v>0</v>
      </c>
      <c r="AD28" s="68">
        <f t="shared" si="15"/>
        <v>0</v>
      </c>
      <c r="AE28" s="69">
        <f t="shared" si="16"/>
        <v>0</v>
      </c>
      <c r="AF28" s="66">
        <f t="shared" si="17"/>
        <v>0</v>
      </c>
      <c r="AG28" s="67">
        <f t="shared" si="18"/>
        <v>0</v>
      </c>
      <c r="AH28" s="68">
        <f t="shared" si="19"/>
        <v>0</v>
      </c>
      <c r="AI28" s="69">
        <f t="shared" si="20"/>
        <v>0</v>
      </c>
      <c r="AJ28" s="66">
        <f t="shared" si="21"/>
        <v>0</v>
      </c>
      <c r="AK28" s="70">
        <f t="shared" si="22"/>
        <v>0</v>
      </c>
      <c r="AL28" s="7"/>
    </row>
    <row r="29" spans="1:38" ht="26.1" customHeight="1">
      <c r="A29" s="21">
        <v>22</v>
      </c>
      <c r="B29" s="2"/>
      <c r="C29" s="79"/>
      <c r="D29" s="80" t="s">
        <v>52</v>
      </c>
      <c r="E29" s="54"/>
      <c r="F29" s="80" t="s">
        <v>49</v>
      </c>
      <c r="G29" s="80" t="s">
        <v>50</v>
      </c>
      <c r="H29" s="79"/>
      <c r="I29" s="80" t="s">
        <v>52</v>
      </c>
      <c r="J29" s="54"/>
      <c r="K29" s="80" t="s">
        <v>51</v>
      </c>
      <c r="L29" s="29"/>
      <c r="M29" s="30"/>
      <c r="N29" s="71">
        <f t="shared" si="23"/>
        <v>0</v>
      </c>
      <c r="O29" s="65">
        <f t="shared" si="0"/>
        <v>0</v>
      </c>
      <c r="P29" s="66">
        <f t="shared" si="1"/>
        <v>0</v>
      </c>
      <c r="Q29" s="67">
        <f t="shared" si="2"/>
        <v>0</v>
      </c>
      <c r="R29" s="68">
        <f t="shared" si="3"/>
        <v>0</v>
      </c>
      <c r="S29" s="69">
        <f t="shared" si="4"/>
        <v>0</v>
      </c>
      <c r="T29" s="66">
        <f t="shared" si="5"/>
        <v>0</v>
      </c>
      <c r="U29" s="67">
        <f t="shared" si="6"/>
        <v>0</v>
      </c>
      <c r="V29" s="68">
        <f t="shared" si="7"/>
        <v>0</v>
      </c>
      <c r="W29" s="69">
        <f t="shared" si="8"/>
        <v>0</v>
      </c>
      <c r="X29" s="66">
        <f t="shared" si="9"/>
        <v>0</v>
      </c>
      <c r="Y29" s="67">
        <f t="shared" si="10"/>
        <v>0</v>
      </c>
      <c r="Z29" s="68">
        <f t="shared" si="11"/>
        <v>0</v>
      </c>
      <c r="AA29" s="69">
        <f t="shared" si="12"/>
        <v>0</v>
      </c>
      <c r="AB29" s="66">
        <f t="shared" si="13"/>
        <v>0</v>
      </c>
      <c r="AC29" s="67">
        <f t="shared" si="14"/>
        <v>0</v>
      </c>
      <c r="AD29" s="68">
        <f t="shared" si="15"/>
        <v>0</v>
      </c>
      <c r="AE29" s="69">
        <f t="shared" si="16"/>
        <v>0</v>
      </c>
      <c r="AF29" s="66">
        <f t="shared" si="17"/>
        <v>0</v>
      </c>
      <c r="AG29" s="67">
        <f t="shared" si="18"/>
        <v>0</v>
      </c>
      <c r="AH29" s="68">
        <f t="shared" si="19"/>
        <v>0</v>
      </c>
      <c r="AI29" s="69">
        <f t="shared" si="20"/>
        <v>0</v>
      </c>
      <c r="AJ29" s="66">
        <f t="shared" si="21"/>
        <v>0</v>
      </c>
      <c r="AK29" s="70">
        <f t="shared" si="22"/>
        <v>0</v>
      </c>
      <c r="AL29" s="7"/>
    </row>
    <row r="30" spans="1:38" ht="26.1" customHeight="1">
      <c r="A30" s="21">
        <v>23</v>
      </c>
      <c r="B30" s="2"/>
      <c r="C30" s="79"/>
      <c r="D30" s="80" t="s">
        <v>52</v>
      </c>
      <c r="E30" s="54"/>
      <c r="F30" s="80" t="s">
        <v>49</v>
      </c>
      <c r="G30" s="80" t="s">
        <v>50</v>
      </c>
      <c r="H30" s="79"/>
      <c r="I30" s="80" t="s">
        <v>52</v>
      </c>
      <c r="J30" s="54"/>
      <c r="K30" s="80" t="s">
        <v>51</v>
      </c>
      <c r="L30" s="29"/>
      <c r="M30" s="30"/>
      <c r="N30" s="71">
        <f t="shared" si="23"/>
        <v>0</v>
      </c>
      <c r="O30" s="65">
        <f t="shared" si="0"/>
        <v>0</v>
      </c>
      <c r="P30" s="66">
        <f t="shared" si="1"/>
        <v>0</v>
      </c>
      <c r="Q30" s="67">
        <f t="shared" si="2"/>
        <v>0</v>
      </c>
      <c r="R30" s="68">
        <f t="shared" si="3"/>
        <v>0</v>
      </c>
      <c r="S30" s="69">
        <f t="shared" si="4"/>
        <v>0</v>
      </c>
      <c r="T30" s="66">
        <f t="shared" si="5"/>
        <v>0</v>
      </c>
      <c r="U30" s="67">
        <f t="shared" si="6"/>
        <v>0</v>
      </c>
      <c r="V30" s="68">
        <f t="shared" si="7"/>
        <v>0</v>
      </c>
      <c r="W30" s="69">
        <f t="shared" si="8"/>
        <v>0</v>
      </c>
      <c r="X30" s="66">
        <f t="shared" si="9"/>
        <v>0</v>
      </c>
      <c r="Y30" s="67">
        <f t="shared" si="10"/>
        <v>0</v>
      </c>
      <c r="Z30" s="68">
        <f t="shared" si="11"/>
        <v>0</v>
      </c>
      <c r="AA30" s="69">
        <f t="shared" si="12"/>
        <v>0</v>
      </c>
      <c r="AB30" s="66">
        <f t="shared" si="13"/>
        <v>0</v>
      </c>
      <c r="AC30" s="67">
        <f t="shared" si="14"/>
        <v>0</v>
      </c>
      <c r="AD30" s="68">
        <f t="shared" si="15"/>
        <v>0</v>
      </c>
      <c r="AE30" s="69">
        <f t="shared" si="16"/>
        <v>0</v>
      </c>
      <c r="AF30" s="66">
        <f t="shared" si="17"/>
        <v>0</v>
      </c>
      <c r="AG30" s="67">
        <f t="shared" si="18"/>
        <v>0</v>
      </c>
      <c r="AH30" s="68">
        <f t="shared" si="19"/>
        <v>0</v>
      </c>
      <c r="AI30" s="69">
        <f t="shared" si="20"/>
        <v>0</v>
      </c>
      <c r="AJ30" s="66">
        <f t="shared" si="21"/>
        <v>0</v>
      </c>
      <c r="AK30" s="70">
        <f t="shared" si="22"/>
        <v>0</v>
      </c>
      <c r="AL30" s="7"/>
    </row>
    <row r="31" spans="1:38" ht="26.1" customHeight="1">
      <c r="A31" s="21">
        <v>24</v>
      </c>
      <c r="B31" s="2"/>
      <c r="C31" s="79"/>
      <c r="D31" s="80" t="s">
        <v>52</v>
      </c>
      <c r="E31" s="54"/>
      <c r="F31" s="80" t="s">
        <v>49</v>
      </c>
      <c r="G31" s="80" t="s">
        <v>50</v>
      </c>
      <c r="H31" s="79"/>
      <c r="I31" s="80" t="s">
        <v>52</v>
      </c>
      <c r="J31" s="54"/>
      <c r="K31" s="80" t="s">
        <v>51</v>
      </c>
      <c r="L31" s="29"/>
      <c r="M31" s="30"/>
      <c r="N31" s="71">
        <f t="shared" si="23"/>
        <v>0</v>
      </c>
      <c r="O31" s="65">
        <f t="shared" si="0"/>
        <v>0</v>
      </c>
      <c r="P31" s="66">
        <f t="shared" si="1"/>
        <v>0</v>
      </c>
      <c r="Q31" s="67">
        <f t="shared" si="2"/>
        <v>0</v>
      </c>
      <c r="R31" s="68">
        <f t="shared" si="3"/>
        <v>0</v>
      </c>
      <c r="S31" s="69">
        <f t="shared" si="4"/>
        <v>0</v>
      </c>
      <c r="T31" s="66">
        <f t="shared" si="5"/>
        <v>0</v>
      </c>
      <c r="U31" s="67">
        <f t="shared" si="6"/>
        <v>0</v>
      </c>
      <c r="V31" s="68">
        <f t="shared" si="7"/>
        <v>0</v>
      </c>
      <c r="W31" s="69">
        <f t="shared" si="8"/>
        <v>0</v>
      </c>
      <c r="X31" s="66">
        <f t="shared" si="9"/>
        <v>0</v>
      </c>
      <c r="Y31" s="67">
        <f t="shared" si="10"/>
        <v>0</v>
      </c>
      <c r="Z31" s="68">
        <f t="shared" si="11"/>
        <v>0</v>
      </c>
      <c r="AA31" s="69">
        <f t="shared" si="12"/>
        <v>0</v>
      </c>
      <c r="AB31" s="66">
        <f t="shared" si="13"/>
        <v>0</v>
      </c>
      <c r="AC31" s="67">
        <f t="shared" si="14"/>
        <v>0</v>
      </c>
      <c r="AD31" s="68">
        <f t="shared" si="15"/>
        <v>0</v>
      </c>
      <c r="AE31" s="69">
        <f t="shared" si="16"/>
        <v>0</v>
      </c>
      <c r="AF31" s="66">
        <f t="shared" si="17"/>
        <v>0</v>
      </c>
      <c r="AG31" s="67">
        <f t="shared" si="18"/>
        <v>0</v>
      </c>
      <c r="AH31" s="68">
        <f t="shared" si="19"/>
        <v>0</v>
      </c>
      <c r="AI31" s="69">
        <f t="shared" si="20"/>
        <v>0</v>
      </c>
      <c r="AJ31" s="66">
        <f t="shared" si="21"/>
        <v>0</v>
      </c>
      <c r="AK31" s="70">
        <f t="shared" si="22"/>
        <v>0</v>
      </c>
      <c r="AL31" s="7"/>
    </row>
    <row r="32" spans="1:38" ht="26.1" customHeight="1">
      <c r="A32" s="21">
        <v>25</v>
      </c>
      <c r="B32" s="2"/>
      <c r="C32" s="79"/>
      <c r="D32" s="80" t="s">
        <v>52</v>
      </c>
      <c r="E32" s="54"/>
      <c r="F32" s="80" t="s">
        <v>49</v>
      </c>
      <c r="G32" s="80" t="s">
        <v>50</v>
      </c>
      <c r="H32" s="79"/>
      <c r="I32" s="80" t="s">
        <v>52</v>
      </c>
      <c r="J32" s="54"/>
      <c r="K32" s="80" t="s">
        <v>51</v>
      </c>
      <c r="L32" s="29"/>
      <c r="M32" s="30"/>
      <c r="N32" s="71">
        <f t="shared" si="23"/>
        <v>0</v>
      </c>
      <c r="O32" s="65">
        <f t="shared" si="0"/>
        <v>0</v>
      </c>
      <c r="P32" s="66">
        <f t="shared" si="1"/>
        <v>0</v>
      </c>
      <c r="Q32" s="67">
        <f t="shared" si="2"/>
        <v>0</v>
      </c>
      <c r="R32" s="68">
        <f t="shared" si="3"/>
        <v>0</v>
      </c>
      <c r="S32" s="69">
        <f t="shared" si="4"/>
        <v>0</v>
      </c>
      <c r="T32" s="66">
        <f t="shared" si="5"/>
        <v>0</v>
      </c>
      <c r="U32" s="67">
        <f t="shared" si="6"/>
        <v>0</v>
      </c>
      <c r="V32" s="68">
        <f t="shared" si="7"/>
        <v>0</v>
      </c>
      <c r="W32" s="69">
        <f t="shared" si="8"/>
        <v>0</v>
      </c>
      <c r="X32" s="66">
        <f t="shared" si="9"/>
        <v>0</v>
      </c>
      <c r="Y32" s="67">
        <f t="shared" si="10"/>
        <v>0</v>
      </c>
      <c r="Z32" s="68">
        <f t="shared" si="11"/>
        <v>0</v>
      </c>
      <c r="AA32" s="69">
        <f t="shared" si="12"/>
        <v>0</v>
      </c>
      <c r="AB32" s="66">
        <f t="shared" si="13"/>
        <v>0</v>
      </c>
      <c r="AC32" s="67">
        <f t="shared" si="14"/>
        <v>0</v>
      </c>
      <c r="AD32" s="68">
        <f t="shared" si="15"/>
        <v>0</v>
      </c>
      <c r="AE32" s="69">
        <f t="shared" si="16"/>
        <v>0</v>
      </c>
      <c r="AF32" s="66">
        <f t="shared" si="17"/>
        <v>0</v>
      </c>
      <c r="AG32" s="67">
        <f t="shared" si="18"/>
        <v>0</v>
      </c>
      <c r="AH32" s="68">
        <f t="shared" si="19"/>
        <v>0</v>
      </c>
      <c r="AI32" s="69">
        <f t="shared" si="20"/>
        <v>0</v>
      </c>
      <c r="AJ32" s="66">
        <f t="shared" si="21"/>
        <v>0</v>
      </c>
      <c r="AK32" s="70">
        <f t="shared" si="22"/>
        <v>0</v>
      </c>
      <c r="AL32" s="7"/>
    </row>
    <row r="33" spans="1:38" ht="26.1" customHeight="1">
      <c r="A33" s="21">
        <v>26</v>
      </c>
      <c r="B33" s="2"/>
      <c r="C33" s="79"/>
      <c r="D33" s="80" t="s">
        <v>52</v>
      </c>
      <c r="E33" s="54"/>
      <c r="F33" s="80" t="s">
        <v>49</v>
      </c>
      <c r="G33" s="80" t="s">
        <v>50</v>
      </c>
      <c r="H33" s="79"/>
      <c r="I33" s="80" t="s">
        <v>52</v>
      </c>
      <c r="J33" s="54"/>
      <c r="K33" s="80" t="s">
        <v>51</v>
      </c>
      <c r="L33" s="29"/>
      <c r="M33" s="30"/>
      <c r="N33" s="71">
        <f>IF(AND($C33=$C$47,$E33=4),$L33,0)</f>
        <v>0</v>
      </c>
      <c r="O33" s="65">
        <f t="shared" si="0"/>
        <v>0</v>
      </c>
      <c r="P33" s="66">
        <f t="shared" si="1"/>
        <v>0</v>
      </c>
      <c r="Q33" s="67">
        <f t="shared" si="2"/>
        <v>0</v>
      </c>
      <c r="R33" s="68">
        <f t="shared" si="3"/>
        <v>0</v>
      </c>
      <c r="S33" s="69">
        <f t="shared" si="4"/>
        <v>0</v>
      </c>
      <c r="T33" s="66">
        <f t="shared" si="5"/>
        <v>0</v>
      </c>
      <c r="U33" s="67">
        <f t="shared" si="6"/>
        <v>0</v>
      </c>
      <c r="V33" s="68">
        <f t="shared" si="7"/>
        <v>0</v>
      </c>
      <c r="W33" s="69">
        <f t="shared" si="8"/>
        <v>0</v>
      </c>
      <c r="X33" s="66">
        <f t="shared" si="9"/>
        <v>0</v>
      </c>
      <c r="Y33" s="67">
        <f t="shared" si="10"/>
        <v>0</v>
      </c>
      <c r="Z33" s="68">
        <f t="shared" si="11"/>
        <v>0</v>
      </c>
      <c r="AA33" s="69">
        <f t="shared" si="12"/>
        <v>0</v>
      </c>
      <c r="AB33" s="66">
        <f t="shared" si="13"/>
        <v>0</v>
      </c>
      <c r="AC33" s="67">
        <f t="shared" si="14"/>
        <v>0</v>
      </c>
      <c r="AD33" s="68">
        <f t="shared" si="15"/>
        <v>0</v>
      </c>
      <c r="AE33" s="69">
        <f t="shared" si="16"/>
        <v>0</v>
      </c>
      <c r="AF33" s="66">
        <f t="shared" si="17"/>
        <v>0</v>
      </c>
      <c r="AG33" s="67">
        <f t="shared" si="18"/>
        <v>0</v>
      </c>
      <c r="AH33" s="68">
        <f t="shared" si="19"/>
        <v>0</v>
      </c>
      <c r="AI33" s="69">
        <f t="shared" si="20"/>
        <v>0</v>
      </c>
      <c r="AJ33" s="66">
        <f t="shared" si="21"/>
        <v>0</v>
      </c>
      <c r="AK33" s="70">
        <f t="shared" si="22"/>
        <v>0</v>
      </c>
      <c r="AL33" s="7"/>
    </row>
    <row r="34" spans="1:38" ht="26.1" customHeight="1">
      <c r="A34" s="21">
        <v>27</v>
      </c>
      <c r="B34" s="2"/>
      <c r="C34" s="79"/>
      <c r="D34" s="80" t="s">
        <v>52</v>
      </c>
      <c r="E34" s="54"/>
      <c r="F34" s="80" t="s">
        <v>49</v>
      </c>
      <c r="G34" s="80" t="s">
        <v>50</v>
      </c>
      <c r="H34" s="79"/>
      <c r="I34" s="80" t="s">
        <v>52</v>
      </c>
      <c r="J34" s="54"/>
      <c r="K34" s="80" t="s">
        <v>51</v>
      </c>
      <c r="L34" s="29"/>
      <c r="M34" s="30"/>
      <c r="N34" s="71">
        <f t="shared" si="23"/>
        <v>0</v>
      </c>
      <c r="O34" s="65">
        <f t="shared" si="0"/>
        <v>0</v>
      </c>
      <c r="P34" s="66">
        <f t="shared" si="1"/>
        <v>0</v>
      </c>
      <c r="Q34" s="67">
        <f t="shared" si="2"/>
        <v>0</v>
      </c>
      <c r="R34" s="68">
        <f t="shared" si="3"/>
        <v>0</v>
      </c>
      <c r="S34" s="69">
        <f t="shared" si="4"/>
        <v>0</v>
      </c>
      <c r="T34" s="66">
        <f t="shared" si="5"/>
        <v>0</v>
      </c>
      <c r="U34" s="67">
        <f t="shared" si="6"/>
        <v>0</v>
      </c>
      <c r="V34" s="68">
        <f t="shared" si="7"/>
        <v>0</v>
      </c>
      <c r="W34" s="69">
        <f t="shared" si="8"/>
        <v>0</v>
      </c>
      <c r="X34" s="66">
        <f t="shared" si="9"/>
        <v>0</v>
      </c>
      <c r="Y34" s="67">
        <f t="shared" si="10"/>
        <v>0</v>
      </c>
      <c r="Z34" s="68">
        <f t="shared" si="11"/>
        <v>0</v>
      </c>
      <c r="AA34" s="69">
        <f t="shared" si="12"/>
        <v>0</v>
      </c>
      <c r="AB34" s="66">
        <f t="shared" si="13"/>
        <v>0</v>
      </c>
      <c r="AC34" s="67">
        <f t="shared" si="14"/>
        <v>0</v>
      </c>
      <c r="AD34" s="68">
        <f t="shared" si="15"/>
        <v>0</v>
      </c>
      <c r="AE34" s="69">
        <f t="shared" si="16"/>
        <v>0</v>
      </c>
      <c r="AF34" s="66">
        <f t="shared" si="17"/>
        <v>0</v>
      </c>
      <c r="AG34" s="67">
        <f t="shared" si="18"/>
        <v>0</v>
      </c>
      <c r="AH34" s="68">
        <f t="shared" si="19"/>
        <v>0</v>
      </c>
      <c r="AI34" s="69">
        <f t="shared" si="20"/>
        <v>0</v>
      </c>
      <c r="AJ34" s="66">
        <f t="shared" si="21"/>
        <v>0</v>
      </c>
      <c r="AK34" s="70">
        <f t="shared" si="22"/>
        <v>0</v>
      </c>
      <c r="AL34" s="7"/>
    </row>
    <row r="35" spans="1:38" ht="26.1" customHeight="1">
      <c r="A35" s="21">
        <v>28</v>
      </c>
      <c r="B35" s="2"/>
      <c r="C35" s="79"/>
      <c r="D35" s="80" t="s">
        <v>52</v>
      </c>
      <c r="E35" s="54"/>
      <c r="F35" s="80" t="s">
        <v>49</v>
      </c>
      <c r="G35" s="80" t="s">
        <v>50</v>
      </c>
      <c r="H35" s="79"/>
      <c r="I35" s="80" t="s">
        <v>52</v>
      </c>
      <c r="J35" s="54"/>
      <c r="K35" s="80" t="s">
        <v>51</v>
      </c>
      <c r="L35" s="29"/>
      <c r="M35" s="30"/>
      <c r="N35" s="71">
        <f t="shared" si="23"/>
        <v>0</v>
      </c>
      <c r="O35" s="65">
        <f t="shared" si="0"/>
        <v>0</v>
      </c>
      <c r="P35" s="66">
        <f t="shared" si="1"/>
        <v>0</v>
      </c>
      <c r="Q35" s="67">
        <f t="shared" si="2"/>
        <v>0</v>
      </c>
      <c r="R35" s="68">
        <f t="shared" si="3"/>
        <v>0</v>
      </c>
      <c r="S35" s="69">
        <f t="shared" si="4"/>
        <v>0</v>
      </c>
      <c r="T35" s="66">
        <f t="shared" si="5"/>
        <v>0</v>
      </c>
      <c r="U35" s="67">
        <f t="shared" si="6"/>
        <v>0</v>
      </c>
      <c r="V35" s="68">
        <f t="shared" si="7"/>
        <v>0</v>
      </c>
      <c r="W35" s="69">
        <f t="shared" si="8"/>
        <v>0</v>
      </c>
      <c r="X35" s="66">
        <f t="shared" si="9"/>
        <v>0</v>
      </c>
      <c r="Y35" s="67">
        <f t="shared" si="10"/>
        <v>0</v>
      </c>
      <c r="Z35" s="68">
        <f t="shared" si="11"/>
        <v>0</v>
      </c>
      <c r="AA35" s="69">
        <f t="shared" si="12"/>
        <v>0</v>
      </c>
      <c r="AB35" s="66">
        <f t="shared" si="13"/>
        <v>0</v>
      </c>
      <c r="AC35" s="67">
        <f t="shared" si="14"/>
        <v>0</v>
      </c>
      <c r="AD35" s="68">
        <f t="shared" si="15"/>
        <v>0</v>
      </c>
      <c r="AE35" s="69">
        <f t="shared" si="16"/>
        <v>0</v>
      </c>
      <c r="AF35" s="66">
        <f t="shared" si="17"/>
        <v>0</v>
      </c>
      <c r="AG35" s="67">
        <f t="shared" si="18"/>
        <v>0</v>
      </c>
      <c r="AH35" s="68">
        <f t="shared" si="19"/>
        <v>0</v>
      </c>
      <c r="AI35" s="69">
        <f t="shared" si="20"/>
        <v>0</v>
      </c>
      <c r="AJ35" s="66">
        <f t="shared" si="21"/>
        <v>0</v>
      </c>
      <c r="AK35" s="70">
        <f t="shared" si="22"/>
        <v>0</v>
      </c>
      <c r="AL35" s="7"/>
    </row>
    <row r="36" spans="1:38" ht="26.1" customHeight="1">
      <c r="A36" s="21">
        <v>29</v>
      </c>
      <c r="B36" s="2"/>
      <c r="C36" s="79"/>
      <c r="D36" s="80" t="s">
        <v>52</v>
      </c>
      <c r="E36" s="54"/>
      <c r="F36" s="80" t="s">
        <v>49</v>
      </c>
      <c r="G36" s="80" t="s">
        <v>50</v>
      </c>
      <c r="H36" s="79"/>
      <c r="I36" s="80" t="s">
        <v>52</v>
      </c>
      <c r="J36" s="54"/>
      <c r="K36" s="80" t="s">
        <v>51</v>
      </c>
      <c r="L36" s="29"/>
      <c r="M36" s="30"/>
      <c r="N36" s="71">
        <f t="shared" si="23"/>
        <v>0</v>
      </c>
      <c r="O36" s="65">
        <f t="shared" si="0"/>
        <v>0</v>
      </c>
      <c r="P36" s="66">
        <f t="shared" si="1"/>
        <v>0</v>
      </c>
      <c r="Q36" s="67">
        <f t="shared" si="2"/>
        <v>0</v>
      </c>
      <c r="R36" s="68">
        <f t="shared" si="3"/>
        <v>0</v>
      </c>
      <c r="S36" s="69">
        <f t="shared" si="4"/>
        <v>0</v>
      </c>
      <c r="T36" s="66">
        <f t="shared" si="5"/>
        <v>0</v>
      </c>
      <c r="U36" s="67">
        <f t="shared" si="6"/>
        <v>0</v>
      </c>
      <c r="V36" s="68">
        <f t="shared" si="7"/>
        <v>0</v>
      </c>
      <c r="W36" s="69">
        <f t="shared" si="8"/>
        <v>0</v>
      </c>
      <c r="X36" s="66">
        <f t="shared" si="9"/>
        <v>0</v>
      </c>
      <c r="Y36" s="67">
        <f t="shared" si="10"/>
        <v>0</v>
      </c>
      <c r="Z36" s="68">
        <f t="shared" si="11"/>
        <v>0</v>
      </c>
      <c r="AA36" s="69">
        <f t="shared" si="12"/>
        <v>0</v>
      </c>
      <c r="AB36" s="66">
        <f t="shared" si="13"/>
        <v>0</v>
      </c>
      <c r="AC36" s="67">
        <f t="shared" si="14"/>
        <v>0</v>
      </c>
      <c r="AD36" s="68">
        <f t="shared" si="15"/>
        <v>0</v>
      </c>
      <c r="AE36" s="69">
        <f t="shared" si="16"/>
        <v>0</v>
      </c>
      <c r="AF36" s="66">
        <f t="shared" si="17"/>
        <v>0</v>
      </c>
      <c r="AG36" s="67">
        <f t="shared" si="18"/>
        <v>0</v>
      </c>
      <c r="AH36" s="68">
        <f t="shared" si="19"/>
        <v>0</v>
      </c>
      <c r="AI36" s="69">
        <f t="shared" si="20"/>
        <v>0</v>
      </c>
      <c r="AJ36" s="66">
        <f t="shared" si="21"/>
        <v>0</v>
      </c>
      <c r="AK36" s="70">
        <f t="shared" si="22"/>
        <v>0</v>
      </c>
      <c r="AL36" s="7"/>
    </row>
    <row r="37" spans="1:38" ht="26.1" customHeight="1" thickBot="1">
      <c r="A37" s="21">
        <v>30</v>
      </c>
      <c r="B37" s="2"/>
      <c r="C37" s="79"/>
      <c r="D37" s="80" t="s">
        <v>52</v>
      </c>
      <c r="E37" s="54"/>
      <c r="F37" s="80" t="s">
        <v>49</v>
      </c>
      <c r="G37" s="80" t="s">
        <v>75</v>
      </c>
      <c r="H37" s="79"/>
      <c r="I37" s="80" t="s">
        <v>52</v>
      </c>
      <c r="J37" s="54"/>
      <c r="K37" s="80" t="s">
        <v>51</v>
      </c>
      <c r="L37" s="31"/>
      <c r="M37" s="32"/>
      <c r="N37" s="72">
        <f t="shared" si="23"/>
        <v>0</v>
      </c>
      <c r="O37" s="73">
        <f t="shared" si="0"/>
        <v>0</v>
      </c>
      <c r="P37" s="74">
        <f t="shared" si="1"/>
        <v>0</v>
      </c>
      <c r="Q37" s="75">
        <f t="shared" si="2"/>
        <v>0</v>
      </c>
      <c r="R37" s="76">
        <f t="shared" si="3"/>
        <v>0</v>
      </c>
      <c r="S37" s="77">
        <f t="shared" si="4"/>
        <v>0</v>
      </c>
      <c r="T37" s="74">
        <f t="shared" si="5"/>
        <v>0</v>
      </c>
      <c r="U37" s="75">
        <f t="shared" si="6"/>
        <v>0</v>
      </c>
      <c r="V37" s="76">
        <f t="shared" si="7"/>
        <v>0</v>
      </c>
      <c r="W37" s="77">
        <f t="shared" si="8"/>
        <v>0</v>
      </c>
      <c r="X37" s="74">
        <f t="shared" si="9"/>
        <v>0</v>
      </c>
      <c r="Y37" s="75">
        <f t="shared" si="10"/>
        <v>0</v>
      </c>
      <c r="Z37" s="76">
        <f t="shared" si="11"/>
        <v>0</v>
      </c>
      <c r="AA37" s="77">
        <f t="shared" si="12"/>
        <v>0</v>
      </c>
      <c r="AB37" s="74">
        <f t="shared" si="13"/>
        <v>0</v>
      </c>
      <c r="AC37" s="75">
        <f t="shared" si="14"/>
        <v>0</v>
      </c>
      <c r="AD37" s="76">
        <f t="shared" si="15"/>
        <v>0</v>
      </c>
      <c r="AE37" s="77">
        <f t="shared" si="16"/>
        <v>0</v>
      </c>
      <c r="AF37" s="74">
        <f t="shared" si="17"/>
        <v>0</v>
      </c>
      <c r="AG37" s="75">
        <f t="shared" si="18"/>
        <v>0</v>
      </c>
      <c r="AH37" s="76">
        <f t="shared" si="19"/>
        <v>0</v>
      </c>
      <c r="AI37" s="77">
        <f t="shared" si="20"/>
        <v>0</v>
      </c>
      <c r="AJ37" s="74">
        <f t="shared" si="21"/>
        <v>0</v>
      </c>
      <c r="AK37" s="78">
        <f t="shared" si="22"/>
        <v>0</v>
      </c>
      <c r="AL37" s="7"/>
    </row>
    <row r="38" spans="1:38" ht="26.1" customHeight="1" thickBot="1">
      <c r="A38" s="615" t="s">
        <v>16</v>
      </c>
      <c r="B38" s="616"/>
      <c r="C38" s="616"/>
      <c r="D38" s="616"/>
      <c r="E38" s="616"/>
      <c r="F38" s="616"/>
      <c r="G38" s="616"/>
      <c r="H38" s="616"/>
      <c r="I38" s="616"/>
      <c r="J38" s="616"/>
      <c r="K38" s="617"/>
      <c r="L38" s="618">
        <f>(SUM(L8:L37)*60+SUM(M8:M37))/60</f>
        <v>0</v>
      </c>
      <c r="M38" s="619"/>
      <c r="N38" s="611">
        <f>(SUM(N8:N37)*60+SUM(O8:O37))/60</f>
        <v>0</v>
      </c>
      <c r="O38" s="612"/>
      <c r="P38" s="611">
        <f>(SUM(P8:P37)*60+SUM(Q8:Q37))/60</f>
        <v>0</v>
      </c>
      <c r="Q38" s="612"/>
      <c r="R38" s="611">
        <f>(SUM(R8:R37)*60+SUM(S8:S37))/60</f>
        <v>0</v>
      </c>
      <c r="S38" s="612"/>
      <c r="T38" s="611">
        <f>(SUM(T8:T37)*60+SUM(U8:U37))/60</f>
        <v>0</v>
      </c>
      <c r="U38" s="612"/>
      <c r="V38" s="611">
        <f>(SUM(V8:V37)*60+SUM(W8:W37))/60</f>
        <v>0</v>
      </c>
      <c r="W38" s="612"/>
      <c r="X38" s="611">
        <f>(SUM(X8:X37)*60+SUM(Y8:Y37))/60</f>
        <v>0</v>
      </c>
      <c r="Y38" s="612"/>
      <c r="Z38" s="611">
        <f>(SUM(Z8:Z37)*60+SUM(AA8:AA37))/60</f>
        <v>0</v>
      </c>
      <c r="AA38" s="612"/>
      <c r="AB38" s="611">
        <f>(SUM(AB8:AB37)*60+SUM(AC8:AC37))/60</f>
        <v>0</v>
      </c>
      <c r="AC38" s="612"/>
      <c r="AD38" s="611">
        <f>(SUM(AD8:AD37)*60+SUM(AE8:AE37))/60</f>
        <v>0</v>
      </c>
      <c r="AE38" s="612"/>
      <c r="AF38" s="611">
        <f>(SUM(AF8:AF37)*60+SUM(AG8:AG37))/60</f>
        <v>0</v>
      </c>
      <c r="AG38" s="612"/>
      <c r="AH38" s="613">
        <f>(SUM(AH8:AH37)*60+SUM(AI8:AI37))/60</f>
        <v>0</v>
      </c>
      <c r="AI38" s="612"/>
      <c r="AJ38" s="611">
        <f>(SUM(AJ8:AJ37)*60+SUM(AK8:AK37))/60</f>
        <v>0</v>
      </c>
      <c r="AK38" s="612"/>
      <c r="AL38" s="7"/>
    </row>
    <row r="39" spans="1:38" ht="26.1" customHeight="1" thickBot="1">
      <c r="A39" s="624" t="s">
        <v>72</v>
      </c>
      <c r="B39" s="625"/>
      <c r="C39" s="625"/>
      <c r="D39" s="625"/>
      <c r="E39" s="625"/>
      <c r="F39" s="625"/>
      <c r="G39" s="625"/>
      <c r="H39" s="625"/>
      <c r="I39" s="625"/>
      <c r="J39" s="625"/>
      <c r="K39" s="626"/>
      <c r="L39" s="627"/>
      <c r="M39" s="628"/>
      <c r="N39" s="629">
        <f>$L39</f>
        <v>0</v>
      </c>
      <c r="O39" s="623"/>
      <c r="P39" s="622">
        <f>$L39</f>
        <v>0</v>
      </c>
      <c r="Q39" s="623"/>
      <c r="R39" s="622">
        <f>$L39</f>
        <v>0</v>
      </c>
      <c r="S39" s="623"/>
      <c r="T39" s="622">
        <f>$L39</f>
        <v>0</v>
      </c>
      <c r="U39" s="623"/>
      <c r="V39" s="622">
        <f>$L39</f>
        <v>0</v>
      </c>
      <c r="W39" s="623"/>
      <c r="X39" s="622">
        <f>$L39</f>
        <v>0</v>
      </c>
      <c r="Y39" s="623"/>
      <c r="Z39" s="622">
        <f>$L39</f>
        <v>0</v>
      </c>
      <c r="AA39" s="623"/>
      <c r="AB39" s="622">
        <f>$L39</f>
        <v>0</v>
      </c>
      <c r="AC39" s="623"/>
      <c r="AD39" s="622">
        <f>$L39</f>
        <v>0</v>
      </c>
      <c r="AE39" s="623"/>
      <c r="AF39" s="622">
        <f>$L39</f>
        <v>0</v>
      </c>
      <c r="AG39" s="623"/>
      <c r="AH39" s="629">
        <f>$L39</f>
        <v>0</v>
      </c>
      <c r="AI39" s="623"/>
      <c r="AJ39" s="622">
        <f>$L39</f>
        <v>0</v>
      </c>
      <c r="AK39" s="623"/>
      <c r="AL39" s="7"/>
    </row>
    <row r="40" spans="1:38" ht="26.1" customHeight="1">
      <c r="A40" s="630" t="s">
        <v>293</v>
      </c>
      <c r="B40" s="631"/>
      <c r="C40" s="631"/>
      <c r="D40" s="631"/>
      <c r="E40" s="631"/>
      <c r="F40" s="631"/>
      <c r="G40" s="631"/>
      <c r="H40" s="631"/>
      <c r="I40" s="631"/>
      <c r="J40" s="631"/>
      <c r="K40" s="632"/>
      <c r="L40" s="633">
        <f>IFERROR(L38/L39,0)</f>
        <v>0</v>
      </c>
      <c r="M40" s="634"/>
      <c r="N40" s="635">
        <f t="shared" ref="N40" si="24">IFERROR(N38/N39,0)</f>
        <v>0</v>
      </c>
      <c r="O40" s="636"/>
      <c r="P40" s="635">
        <f t="shared" ref="P40" si="25">IFERROR(P38/P39,0)</f>
        <v>0</v>
      </c>
      <c r="Q40" s="636"/>
      <c r="R40" s="635">
        <f>IFERROR(R38/R39,0)</f>
        <v>0</v>
      </c>
      <c r="S40" s="636"/>
      <c r="T40" s="635">
        <f t="shared" ref="T40" si="26">IFERROR(T38/T39,0)</f>
        <v>0</v>
      </c>
      <c r="U40" s="636"/>
      <c r="V40" s="635">
        <f t="shared" ref="V40" si="27">IFERROR(V38/V39,0)</f>
        <v>0</v>
      </c>
      <c r="W40" s="636"/>
      <c r="X40" s="635">
        <f t="shared" ref="X40" si="28">IFERROR(X38/X39,0)</f>
        <v>0</v>
      </c>
      <c r="Y40" s="636"/>
      <c r="Z40" s="635">
        <f t="shared" ref="Z40" si="29">IFERROR(Z38/Z39,0)</f>
        <v>0</v>
      </c>
      <c r="AA40" s="636"/>
      <c r="AB40" s="635">
        <f t="shared" ref="AB40" si="30">IFERROR(AB38/AB39,0)</f>
        <v>0</v>
      </c>
      <c r="AC40" s="636"/>
      <c r="AD40" s="635">
        <f t="shared" ref="AD40" si="31">IFERROR(AD38/AD39,0)</f>
        <v>0</v>
      </c>
      <c r="AE40" s="636"/>
      <c r="AF40" s="635">
        <f t="shared" ref="AF40" si="32">IFERROR(AF38/AF39,0)</f>
        <v>0</v>
      </c>
      <c r="AG40" s="636"/>
      <c r="AH40" s="635">
        <f t="shared" ref="AH40" si="33">IFERROR(AH38/AH39,0)</f>
        <v>0</v>
      </c>
      <c r="AI40" s="636"/>
      <c r="AJ40" s="635">
        <f t="shared" ref="AJ40" si="34">IFERROR(AJ38/AJ39,0)</f>
        <v>0</v>
      </c>
      <c r="AK40" s="636"/>
      <c r="AL40" s="7"/>
    </row>
    <row r="41" spans="1:38">
      <c r="AL41" s="7"/>
    </row>
    <row r="42" spans="1:38">
      <c r="AL42" s="7"/>
    </row>
    <row r="43" spans="1:38">
      <c r="AL43" s="7"/>
    </row>
    <row r="44" spans="1:38">
      <c r="AL44" s="7"/>
    </row>
    <row r="45" spans="1:38">
      <c r="AL45" s="7"/>
    </row>
    <row r="46" spans="1:38">
      <c r="AL46" s="7"/>
    </row>
    <row r="47" spans="1:38">
      <c r="C47" s="1">
        <v>2024</v>
      </c>
    </row>
    <row r="48" spans="1:38">
      <c r="C48" s="1">
        <v>2025</v>
      </c>
    </row>
    <row r="50" spans="4:16">
      <c r="D50" s="1">
        <v>4</v>
      </c>
    </row>
    <row r="51" spans="4:16">
      <c r="D51" s="1">
        <v>5</v>
      </c>
    </row>
    <row r="52" spans="4:16">
      <c r="D52" s="1">
        <v>6</v>
      </c>
      <c r="O52" s="1">
        <v>1.46</v>
      </c>
      <c r="P52" s="1">
        <f>ROUND(O52,0)</f>
        <v>1</v>
      </c>
    </row>
    <row r="53" spans="4:16">
      <c r="D53" s="1">
        <v>7</v>
      </c>
    </row>
    <row r="54" spans="4:16">
      <c r="D54" s="1">
        <v>8</v>
      </c>
    </row>
    <row r="55" spans="4:16">
      <c r="D55" s="1">
        <v>9</v>
      </c>
    </row>
    <row r="56" spans="4:16">
      <c r="D56" s="1">
        <v>10</v>
      </c>
    </row>
    <row r="57" spans="4:16">
      <c r="D57" s="1">
        <v>11</v>
      </c>
    </row>
    <row r="58" spans="4:16">
      <c r="D58" s="1">
        <v>12</v>
      </c>
    </row>
    <row r="59" spans="4:16">
      <c r="D59" s="1">
        <v>1</v>
      </c>
    </row>
    <row r="60" spans="4:16">
      <c r="D60" s="1">
        <v>2</v>
      </c>
    </row>
    <row r="61" spans="4:16">
      <c r="D61" s="1">
        <v>3</v>
      </c>
    </row>
  </sheetData>
  <sheetProtection algorithmName="SHA-512" hashValue="qap0j7AredIZ9gixmhgOkgacpOq4pT0+zqfQ2s4jS4QfWSAT+R7FtDmd0Boy4NoD6b+rn0c+6gqCmg+AyTJKQw==" saltValue="clJx7DhKhLFvLujQtSvGwA==" spinCount="100000" sheet="1" objects="1" scenarios="1"/>
  <mergeCells count="64">
    <mergeCell ref="AF40:AG40"/>
    <mergeCell ref="AH40:AI40"/>
    <mergeCell ref="AD39:AE39"/>
    <mergeCell ref="AF39:AG39"/>
    <mergeCell ref="AH39:AI39"/>
    <mergeCell ref="AJ39:AK39"/>
    <mergeCell ref="A40:K40"/>
    <mergeCell ref="L40:M40"/>
    <mergeCell ref="N40:O40"/>
    <mergeCell ref="P40:Q40"/>
    <mergeCell ref="R40:S40"/>
    <mergeCell ref="T40:U40"/>
    <mergeCell ref="V40:W40"/>
    <mergeCell ref="AJ40:AK40"/>
    <mergeCell ref="X40:Y40"/>
    <mergeCell ref="Z40:AA40"/>
    <mergeCell ref="AB40:AC40"/>
    <mergeCell ref="AD40:AE40"/>
    <mergeCell ref="T39:U39"/>
    <mergeCell ref="V39:W39"/>
    <mergeCell ref="X39:Y39"/>
    <mergeCell ref="Z39:AA39"/>
    <mergeCell ref="AB39:AC39"/>
    <mergeCell ref="A39:K39"/>
    <mergeCell ref="L39:M39"/>
    <mergeCell ref="N39:O39"/>
    <mergeCell ref="P39:Q39"/>
    <mergeCell ref="R39:S39"/>
    <mergeCell ref="AD38:AE38"/>
    <mergeCell ref="AF38:AG38"/>
    <mergeCell ref="AH38:AI38"/>
    <mergeCell ref="AJ38:AK38"/>
    <mergeCell ref="A5:A7"/>
    <mergeCell ref="T38:U38"/>
    <mergeCell ref="V38:W38"/>
    <mergeCell ref="X38:Y38"/>
    <mergeCell ref="Z38:AA38"/>
    <mergeCell ref="AB38:AC38"/>
    <mergeCell ref="A38:K38"/>
    <mergeCell ref="L38:M38"/>
    <mergeCell ref="N38:O38"/>
    <mergeCell ref="P38:Q38"/>
    <mergeCell ref="R38:S38"/>
    <mergeCell ref="B5:B7"/>
    <mergeCell ref="C5:K7"/>
    <mergeCell ref="L5:M6"/>
    <mergeCell ref="N5:AK5"/>
    <mergeCell ref="N6:O6"/>
    <mergeCell ref="P6:Q6"/>
    <mergeCell ref="R6:S6"/>
    <mergeCell ref="T6:U6"/>
    <mergeCell ref="V6:W6"/>
    <mergeCell ref="X6:Y6"/>
    <mergeCell ref="Z6:AA6"/>
    <mergeCell ref="AB6:AC6"/>
    <mergeCell ref="AD6:AE6"/>
    <mergeCell ref="AF6:AG6"/>
    <mergeCell ref="AH6:AI6"/>
    <mergeCell ref="AJ6:AK6"/>
    <mergeCell ref="A2:B2"/>
    <mergeCell ref="C2:M2"/>
    <mergeCell ref="T2:W2"/>
    <mergeCell ref="N3:Q3"/>
    <mergeCell ref="T3:W3"/>
  </mergeCells>
  <phoneticPr fontId="1"/>
  <dataValidations count="2">
    <dataValidation type="list" allowBlank="1" showInputMessage="1" showErrorMessage="1" sqref="J8:J37 E8:E37" xr:uid="{00000000-0002-0000-0300-000000000000}">
      <formula1>$D$50:$D$61</formula1>
    </dataValidation>
    <dataValidation type="list" allowBlank="1" showInputMessage="1" showErrorMessage="1" sqref="H8:H37 C8:C37" xr:uid="{00000000-0002-0000-0300-000001000000}">
      <formula1>$C$47:$C$48</formula1>
    </dataValidation>
  </dataValidations>
  <pageMargins left="0.62992125984251968" right="0.31496062992125984" top="0.82677165354330717" bottom="0.43307086614173229" header="0.51181102362204722" footer="0.27559055118110237"/>
  <pageSetup paperSize="9" scale="61" pageOrder="overThenDown" orientation="landscape" cellComments="asDisplayed" r:id="rId1"/>
  <headerFooter alignWithMargins="0">
    <oddHeader>&amp;L&amp;"ＭＳ Ｐゴシック,太字"&amp;22 令和６年度　保育施設職員配置状況確認書（様式３（非常勤保育士等））</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AN52"/>
  <sheetViews>
    <sheetView view="pageBreakPreview" topLeftCell="C22" zoomScale="75" zoomScaleNormal="75" zoomScaleSheetLayoutView="75" workbookViewId="0">
      <selection activeCell="P31" sqref="P31:Q31"/>
    </sheetView>
  </sheetViews>
  <sheetFormatPr defaultRowHeight="13.5"/>
  <cols>
    <col min="1" max="1" width="4.5" style="1" customWidth="1"/>
    <col min="2" max="2" width="17.375" style="1" customWidth="1"/>
    <col min="3" max="3" width="5.625" style="1" bestFit="1" customWidth="1"/>
    <col min="4" max="8" width="3.625" style="1" bestFit="1" customWidth="1"/>
    <col min="9" max="9" width="5.25" style="1" bestFit="1" customWidth="1"/>
    <col min="10" max="11" width="3.625" style="1" customWidth="1"/>
    <col min="12" max="13" width="3.625" style="1" bestFit="1" customWidth="1"/>
    <col min="14" max="14" width="7.625" style="1" customWidth="1"/>
    <col min="15" max="15" width="3.625" style="1" customWidth="1"/>
    <col min="16" max="16" width="7.625" style="1" customWidth="1"/>
    <col min="17" max="17" width="5" style="1" customWidth="1"/>
    <col min="18" max="18" width="7.625" style="1" customWidth="1"/>
    <col min="19" max="19" width="5" style="1" customWidth="1"/>
    <col min="20" max="20" width="7.625" style="1" customWidth="1"/>
    <col min="21" max="21" width="5" style="1" customWidth="1"/>
    <col min="22" max="22" width="7.625" style="1" customWidth="1"/>
    <col min="23" max="23" width="5" style="1" customWidth="1"/>
    <col min="24" max="24" width="7.625" style="1" customWidth="1"/>
    <col min="25" max="25" width="5" style="1" customWidth="1"/>
    <col min="26" max="26" width="7.625" style="1" customWidth="1"/>
    <col min="27" max="27" width="5" style="1" customWidth="1"/>
    <col min="28" max="28" width="7.625" style="1" customWidth="1"/>
    <col min="29" max="29" width="5" style="1" customWidth="1"/>
    <col min="30" max="30" width="7.625" style="1" customWidth="1"/>
    <col min="31" max="31" width="3.75" style="1" customWidth="1"/>
    <col min="32" max="32" width="7.625" style="1" customWidth="1"/>
    <col min="33" max="33" width="5" style="1" customWidth="1"/>
    <col min="34" max="34" width="7.625" style="1" customWidth="1"/>
    <col min="35" max="35" width="5" style="1" customWidth="1"/>
    <col min="36" max="36" width="7.625" style="1" customWidth="1"/>
    <col min="37" max="37" width="5" style="1" customWidth="1"/>
    <col min="38" max="38" width="7.625" style="1" customWidth="1"/>
    <col min="39" max="39" width="5" style="1" customWidth="1"/>
    <col min="40" max="40" width="8.125" style="1" customWidth="1"/>
    <col min="41" max="50" width="7.25" style="1" customWidth="1"/>
    <col min="51" max="51" width="10.375" style="1" customWidth="1"/>
    <col min="52" max="52" width="17.375" style="1" customWidth="1"/>
    <col min="53" max="16384" width="9" style="1"/>
  </cols>
  <sheetData>
    <row r="1" spans="1:40" ht="18" customHeight="1" thickBot="1">
      <c r="A1" s="8"/>
      <c r="B1" s="9"/>
      <c r="C1" s="10"/>
      <c r="D1" s="10"/>
      <c r="E1" s="10"/>
      <c r="F1" s="10"/>
      <c r="G1" s="10"/>
      <c r="H1" s="10"/>
      <c r="I1" s="10"/>
      <c r="J1" s="10"/>
      <c r="K1" s="10"/>
      <c r="L1" s="10"/>
      <c r="M1" s="10"/>
      <c r="P1" s="11"/>
      <c r="Q1" s="12"/>
      <c r="R1" s="13"/>
      <c r="S1" s="13"/>
      <c r="T1" s="13"/>
      <c r="U1" s="13"/>
      <c r="V1" s="13"/>
      <c r="W1" s="13"/>
      <c r="X1" s="13"/>
      <c r="Y1" s="13"/>
      <c r="AB1" s="14"/>
      <c r="AC1" s="14"/>
      <c r="AD1" s="15"/>
      <c r="AE1" s="15"/>
      <c r="AF1" s="14"/>
      <c r="AG1" s="14"/>
      <c r="AH1" s="14"/>
      <c r="AI1" s="14"/>
    </row>
    <row r="2" spans="1:40" ht="21.95" customHeight="1" thickTop="1" thickBot="1">
      <c r="A2" s="593" t="s">
        <v>54</v>
      </c>
      <c r="B2" s="594"/>
      <c r="C2" s="637">
        <f>様式１!C4</f>
        <v>0</v>
      </c>
      <c r="D2" s="638"/>
      <c r="E2" s="638"/>
      <c r="F2" s="638"/>
      <c r="G2" s="638"/>
      <c r="H2" s="638"/>
      <c r="I2" s="638"/>
      <c r="J2" s="638"/>
      <c r="K2" s="638"/>
      <c r="L2" s="638"/>
      <c r="M2" s="638"/>
      <c r="N2" s="638"/>
      <c r="O2" s="639"/>
      <c r="P2" s="44"/>
      <c r="Q2" s="45"/>
      <c r="R2" s="45"/>
      <c r="S2" s="45"/>
      <c r="T2" s="22"/>
      <c r="U2" s="22"/>
      <c r="V2" s="442"/>
      <c r="W2" s="442"/>
      <c r="X2" s="442"/>
      <c r="Y2" s="442"/>
      <c r="Z2" s="22"/>
      <c r="AA2" s="5"/>
      <c r="AB2" s="6"/>
      <c r="AC2" s="6"/>
      <c r="AD2" s="6"/>
      <c r="AE2" s="6"/>
      <c r="AF2" s="6"/>
      <c r="AG2" s="6"/>
      <c r="AH2" s="6"/>
      <c r="AI2" s="6"/>
      <c r="AJ2" s="6"/>
      <c r="AK2" s="6"/>
      <c r="AL2" s="6"/>
      <c r="AM2" s="6"/>
      <c r="AN2" s="6"/>
    </row>
    <row r="3" spans="1:40" ht="18" customHeight="1" thickTop="1">
      <c r="A3" s="16"/>
      <c r="B3" s="16"/>
      <c r="C3" s="16"/>
      <c r="D3" s="16"/>
      <c r="E3" s="16"/>
      <c r="F3" s="16"/>
      <c r="G3" s="16"/>
      <c r="H3" s="16"/>
      <c r="I3" s="16"/>
      <c r="J3" s="16"/>
      <c r="K3" s="16"/>
      <c r="L3" s="16"/>
      <c r="M3" s="16"/>
      <c r="P3" s="640"/>
      <c r="Q3" s="640"/>
      <c r="R3" s="640"/>
      <c r="S3" s="640"/>
      <c r="T3" s="3"/>
      <c r="U3" s="3"/>
      <c r="V3" s="640"/>
      <c r="W3" s="640"/>
      <c r="X3" s="640"/>
      <c r="Y3" s="640"/>
      <c r="Z3" s="3"/>
      <c r="AA3" s="3"/>
      <c r="AB3" s="6"/>
      <c r="AC3" s="6"/>
      <c r="AD3" s="6"/>
      <c r="AE3" s="6"/>
      <c r="AF3" s="6"/>
      <c r="AG3" s="6"/>
      <c r="AH3" s="6"/>
      <c r="AI3" s="6"/>
      <c r="AJ3" s="6"/>
      <c r="AK3" s="6"/>
      <c r="AL3" s="6"/>
      <c r="AM3" s="6"/>
      <c r="AN3" s="6"/>
    </row>
    <row r="4" spans="1:40" ht="17.25">
      <c r="A4" s="17"/>
      <c r="B4" s="641" t="s">
        <v>55</v>
      </c>
      <c r="C4" s="642"/>
      <c r="D4" s="642"/>
      <c r="E4" s="642"/>
      <c r="F4" s="642"/>
      <c r="G4" s="642"/>
      <c r="H4" s="642"/>
      <c r="I4" s="642"/>
      <c r="J4" s="642"/>
      <c r="K4" s="642"/>
      <c r="L4" s="642"/>
      <c r="M4" s="642"/>
      <c r="N4" s="642"/>
      <c r="O4" s="642"/>
      <c r="P4" s="642"/>
      <c r="Q4" s="643"/>
      <c r="R4" s="23"/>
      <c r="S4" s="23"/>
      <c r="T4" s="24"/>
      <c r="U4" s="3"/>
      <c r="V4" s="640"/>
      <c r="W4" s="640"/>
      <c r="X4" s="640"/>
      <c r="Y4" s="640"/>
      <c r="Z4" s="3"/>
      <c r="AA4" s="3"/>
      <c r="AB4" s="6"/>
      <c r="AC4" s="6"/>
      <c r="AD4" s="6"/>
      <c r="AE4" s="6"/>
      <c r="AF4" s="6"/>
      <c r="AG4" s="6"/>
      <c r="AH4" s="6"/>
      <c r="AI4" s="6"/>
      <c r="AJ4" s="6"/>
      <c r="AK4" s="6"/>
      <c r="AL4" s="6"/>
      <c r="AM4" s="6"/>
      <c r="AN4" s="6"/>
    </row>
    <row r="5" spans="1:40" ht="24.75" customHeight="1" thickBot="1">
      <c r="A5" s="18" t="s">
        <v>56</v>
      </c>
      <c r="B5" s="19"/>
      <c r="C5" s="20"/>
      <c r="D5" s="20"/>
      <c r="E5" s="20"/>
      <c r="F5" s="20"/>
      <c r="G5" s="20"/>
      <c r="H5" s="20"/>
      <c r="I5" s="20"/>
      <c r="J5" s="20"/>
      <c r="K5" s="20"/>
      <c r="L5" s="20"/>
      <c r="M5" s="20"/>
      <c r="P5" s="4"/>
      <c r="Q5" s="4"/>
      <c r="R5" s="4"/>
      <c r="S5" s="4"/>
      <c r="T5" s="4"/>
      <c r="U5" s="4"/>
      <c r="V5" s="4"/>
      <c r="W5" s="4"/>
      <c r="X5" s="4"/>
      <c r="Y5" s="4"/>
      <c r="Z5" s="4"/>
      <c r="AA5" s="4"/>
      <c r="AB5" s="4"/>
      <c r="AC5" s="4"/>
      <c r="AD5" s="4"/>
      <c r="AE5" s="4"/>
      <c r="AF5" s="4"/>
      <c r="AG5" s="4"/>
      <c r="AH5" s="4"/>
      <c r="AI5" s="4"/>
      <c r="AJ5" s="4"/>
      <c r="AK5" s="4"/>
      <c r="AL5" s="4"/>
      <c r="AM5" s="4"/>
      <c r="AN5" s="4"/>
    </row>
    <row r="6" spans="1:40" ht="28.5" customHeight="1">
      <c r="A6" s="578" t="s">
        <v>57</v>
      </c>
      <c r="B6" s="578" t="s">
        <v>58</v>
      </c>
      <c r="C6" s="644" t="s">
        <v>59</v>
      </c>
      <c r="D6" s="598"/>
      <c r="E6" s="598"/>
      <c r="F6" s="598"/>
      <c r="G6" s="598"/>
      <c r="H6" s="598"/>
      <c r="I6" s="598"/>
      <c r="J6" s="598"/>
      <c r="K6" s="598"/>
      <c r="L6" s="598"/>
      <c r="M6" s="599"/>
      <c r="N6" s="39" t="s">
        <v>60</v>
      </c>
      <c r="O6" s="40"/>
      <c r="P6" s="40"/>
      <c r="Q6" s="40"/>
      <c r="R6" s="40"/>
      <c r="S6" s="40"/>
      <c r="T6" s="40"/>
      <c r="U6" s="40"/>
      <c r="V6" s="40"/>
      <c r="W6" s="40"/>
      <c r="X6" s="40"/>
      <c r="Y6" s="40"/>
      <c r="Z6" s="40"/>
      <c r="AA6" s="40"/>
      <c r="AB6" s="40"/>
      <c r="AC6" s="40"/>
      <c r="AD6" s="40"/>
      <c r="AE6" s="40"/>
      <c r="AF6" s="40"/>
      <c r="AG6" s="40"/>
      <c r="AH6" s="40"/>
      <c r="AI6" s="40"/>
      <c r="AJ6" s="40"/>
      <c r="AK6" s="40"/>
      <c r="AL6" s="40"/>
      <c r="AM6" s="41"/>
      <c r="AN6" s="7"/>
    </row>
    <row r="7" spans="1:40" ht="27" customHeight="1">
      <c r="A7" s="579"/>
      <c r="B7" s="620"/>
      <c r="C7" s="645"/>
      <c r="D7" s="600"/>
      <c r="E7" s="600"/>
      <c r="F7" s="600"/>
      <c r="G7" s="600"/>
      <c r="H7" s="600"/>
      <c r="I7" s="600"/>
      <c r="J7" s="600"/>
      <c r="K7" s="600"/>
      <c r="L7" s="600"/>
      <c r="M7" s="601"/>
      <c r="N7" s="42"/>
      <c r="O7" s="43"/>
      <c r="P7" s="646">
        <v>4</v>
      </c>
      <c r="Q7" s="646"/>
      <c r="R7" s="646">
        <v>5</v>
      </c>
      <c r="S7" s="646"/>
      <c r="T7" s="646">
        <v>6</v>
      </c>
      <c r="U7" s="646"/>
      <c r="V7" s="646">
        <v>7</v>
      </c>
      <c r="W7" s="646"/>
      <c r="X7" s="646">
        <v>8</v>
      </c>
      <c r="Y7" s="646"/>
      <c r="Z7" s="646">
        <v>9</v>
      </c>
      <c r="AA7" s="646"/>
      <c r="AB7" s="646">
        <v>10</v>
      </c>
      <c r="AC7" s="646"/>
      <c r="AD7" s="646">
        <v>11</v>
      </c>
      <c r="AE7" s="646"/>
      <c r="AF7" s="646">
        <v>12</v>
      </c>
      <c r="AG7" s="646"/>
      <c r="AH7" s="646">
        <v>1</v>
      </c>
      <c r="AI7" s="646"/>
      <c r="AJ7" s="646">
        <v>2</v>
      </c>
      <c r="AK7" s="646"/>
      <c r="AL7" s="646">
        <v>3</v>
      </c>
      <c r="AM7" s="647"/>
      <c r="AN7" s="7"/>
    </row>
    <row r="8" spans="1:40">
      <c r="A8" s="614"/>
      <c r="B8" s="621"/>
      <c r="C8" s="481"/>
      <c r="D8" s="602"/>
      <c r="E8" s="602"/>
      <c r="F8" s="602"/>
      <c r="G8" s="602"/>
      <c r="H8" s="602"/>
      <c r="I8" s="602"/>
      <c r="J8" s="602"/>
      <c r="K8" s="602"/>
      <c r="L8" s="602"/>
      <c r="M8" s="603"/>
      <c r="N8" s="27" t="s">
        <v>61</v>
      </c>
      <c r="O8" s="28" t="s">
        <v>62</v>
      </c>
      <c r="P8" s="35" t="s">
        <v>61</v>
      </c>
      <c r="Q8" s="36" t="s">
        <v>62</v>
      </c>
      <c r="R8" s="37" t="s">
        <v>61</v>
      </c>
      <c r="S8" s="36" t="s">
        <v>62</v>
      </c>
      <c r="T8" s="37" t="s">
        <v>61</v>
      </c>
      <c r="U8" s="36" t="s">
        <v>62</v>
      </c>
      <c r="V8" s="37" t="s">
        <v>61</v>
      </c>
      <c r="W8" s="36" t="s">
        <v>62</v>
      </c>
      <c r="X8" s="37" t="s">
        <v>61</v>
      </c>
      <c r="Y8" s="36" t="s">
        <v>62</v>
      </c>
      <c r="Z8" s="37" t="s">
        <v>61</v>
      </c>
      <c r="AA8" s="36" t="s">
        <v>62</v>
      </c>
      <c r="AB8" s="37" t="s">
        <v>61</v>
      </c>
      <c r="AC8" s="36" t="s">
        <v>62</v>
      </c>
      <c r="AD8" s="37" t="s">
        <v>61</v>
      </c>
      <c r="AE8" s="36" t="s">
        <v>62</v>
      </c>
      <c r="AF8" s="37" t="s">
        <v>61</v>
      </c>
      <c r="AG8" s="36" t="s">
        <v>62</v>
      </c>
      <c r="AH8" s="37" t="s">
        <v>61</v>
      </c>
      <c r="AI8" s="36" t="s">
        <v>62</v>
      </c>
      <c r="AJ8" s="35" t="s">
        <v>61</v>
      </c>
      <c r="AK8" s="36" t="s">
        <v>62</v>
      </c>
      <c r="AL8" s="37" t="s">
        <v>61</v>
      </c>
      <c r="AM8" s="48" t="s">
        <v>62</v>
      </c>
      <c r="AN8" s="7"/>
    </row>
    <row r="9" spans="1:40" ht="26.1" customHeight="1">
      <c r="A9" s="21">
        <v>1</v>
      </c>
      <c r="B9" s="2" t="s">
        <v>25</v>
      </c>
      <c r="C9" s="26" t="s">
        <v>63</v>
      </c>
      <c r="D9" s="38"/>
      <c r="E9" s="38" t="s">
        <v>64</v>
      </c>
      <c r="F9" s="38"/>
      <c r="G9" s="38" t="s">
        <v>65</v>
      </c>
      <c r="H9" s="38" t="s">
        <v>50</v>
      </c>
      <c r="I9" s="38" t="s">
        <v>63</v>
      </c>
      <c r="J9" s="38"/>
      <c r="K9" s="38" t="s">
        <v>64</v>
      </c>
      <c r="L9" s="38"/>
      <c r="M9" s="38" t="s">
        <v>65</v>
      </c>
      <c r="N9" s="29"/>
      <c r="O9" s="30"/>
      <c r="P9" s="33">
        <f>IF(AND($D9=27,$F9=4),$N9,0)</f>
        <v>0</v>
      </c>
      <c r="Q9" s="47">
        <f>IF(AND($D9=27,$F9=4),$O9,0)</f>
        <v>0</v>
      </c>
      <c r="R9" s="46">
        <f>IF(AND($D9=27,$F9&lt;=5,$J9=27,$L9&gt;=5),$N9,IF(AND($D9=27,$F9&lt;=5,$J9=28,$L9&lt;=3),$N9,0))</f>
        <v>0</v>
      </c>
      <c r="S9" s="47">
        <f>IF(AND($D9=27,$F9&lt;=5,$J9=27,$L9&gt;=5),$O9,IF(AND($D9=27,$F9&lt;=5,$J9=28,$L9&lt;=3),$O9,0))</f>
        <v>0</v>
      </c>
      <c r="T9" s="46">
        <f>IF(AND($D9=27,$F9&lt;=6,$J9=27,$L9&gt;=6),$N9,IF(AND($D9=27,$F9&lt;=6,$J9=28,$L9&lt;=3),$N9,0))</f>
        <v>0</v>
      </c>
      <c r="U9" s="47">
        <f>IF(AND($D9=27,$F9&lt;=6,$J9=27,$L9&gt;=6),$O9,IF(AND($D9=27,$F9&lt;=6,$J9=28,$L9&lt;=3),$O9,0))</f>
        <v>0</v>
      </c>
      <c r="V9" s="46">
        <f>IF(AND($D9=27,$F9&lt;=7,$J9=27,$L9&gt;=7),$N9,IF(AND($D9=27,$F9&lt;=7,$J9=28,$L9&lt;=3),$N9,0))</f>
        <v>0</v>
      </c>
      <c r="W9" s="47">
        <f>IF(AND($D9=27,$F9&lt;=7,$J9=27,$L9&gt;=7),$O9,IF(AND($D9=27,$F9&lt;=7,$J9=28,$L9&lt;=3),$O9,0))</f>
        <v>0</v>
      </c>
      <c r="X9" s="46">
        <f>IF(AND($D9=27,$F9&lt;=8,$J9=27,$L9&gt;=8),$N9,IF(AND($D9=27,$F9&lt;=8,$J9=28,$L9&lt;=3),$N9,0))</f>
        <v>0</v>
      </c>
      <c r="Y9" s="47">
        <f>IF(AND($D9=27,$F9&lt;=8,$J9=27,$L9&gt;=8),$O9,IF(AND($D9=27,$F9&lt;=8,$J9=28,$L9&lt;=3),$O9,0))</f>
        <v>0</v>
      </c>
      <c r="Z9" s="46">
        <f>IF(AND($D9=27,$F9&lt;=9,$J9=27,$L9&gt;=9),$N9,IF(AND($D9=27,$F9&lt;=9,$J9=28,$L9&lt;=3),$N9,0))</f>
        <v>0</v>
      </c>
      <c r="AA9" s="47">
        <f>IF(AND($D9=27,$F9&lt;=9,$J9=27,$L9&gt;=9),$O9,IF(AND($D9=27,$F9&lt;=9,$J9=28,$L9&lt;=3),$O9,0))</f>
        <v>0</v>
      </c>
      <c r="AB9" s="46">
        <f>IF(AND($D9=27,$F9&lt;=10,$J9=27,$L9&gt;=10),$N9,IF(AND($D9=27,$F9&lt;=10,$J9=28,$L9&lt;=3),$N9,0))</f>
        <v>0</v>
      </c>
      <c r="AC9" s="47">
        <f>IF(AND($D9=27,$F9&lt;=10,$J9=27,$L9&gt;=10),$O9,IF(AND($D9=27,$F9&lt;=10,$J9=28,$L9&lt;=3),$O9,0))</f>
        <v>0</v>
      </c>
      <c r="AD9" s="46">
        <f>IF(AND($D9=27,$F9&lt;=11,$J9=27,$L9&gt;=11),$N9,IF(AND($D9=27,$F9&lt;=11,$J9=28,$L9&lt;=3),$N9,0))</f>
        <v>0</v>
      </c>
      <c r="AE9" s="47">
        <f>IF(AND($D9=27,$F9&lt;=11,$J9=27,$L9&gt;=11),$O9,IF(AND($D9=27,$F9&lt;=11,$J9=28,$L9&lt;=3),$O9,0))</f>
        <v>0</v>
      </c>
      <c r="AF9" s="46">
        <f>IF(AND($D9=27,$F9&lt;=12,$J9=27,$L9=12),$N9,IF(AND($D9=27,$F9&lt;=12,$J9=28,$L9&lt;=3),$N9,0))</f>
        <v>0</v>
      </c>
      <c r="AG9" s="47">
        <f>IF(AND($D9=27,$F9&lt;=12,$J9=27,$L9=12),$O9,IF(AND($D9=27,$F9&lt;=12,$J9=28,$L9&lt;=3),$O9,0))</f>
        <v>0</v>
      </c>
      <c r="AH9" s="46">
        <f>IF(AND($D9=27,$F9&lt;=12,$J9=28,$L9&lt;=3),$N9,IF(AND($D9=28,$F9=1,$J9=28,$L9&lt;=3),$N9,0))</f>
        <v>0</v>
      </c>
      <c r="AI9" s="47">
        <f>IF(AND($D9=27,$F9&lt;=12,$J9=28,$L9&lt;=3),$O9,IF(AND($D9=28,$F9=1,$J9=28,$L9&lt;=3),$O9,0))</f>
        <v>0</v>
      </c>
      <c r="AJ9" s="46">
        <f>IF(AND($D9=27,$F9&lt;=12,$J9=28,$L9&gt;=2),$N9,IF(AND($D9=28,$F9&lt;=2,$J9=28,$L9&gt;1),$N9,0))</f>
        <v>0</v>
      </c>
      <c r="AK9" s="47">
        <f>IF(AND($D9=27,$F9&lt;=12,$J9=28,$L9&gt;=2),$O9,IF(AND($D9=28,$F9&lt;=2,$J9=28,$L9&gt;1),$O9,0))</f>
        <v>0</v>
      </c>
      <c r="AL9" s="46">
        <f>IF(AND($D9=27,$F9&lt;=12,$J9=28,$L9=3),$N9,IF(AND($D9=28,$F9&lt;=3,$J9=28,$L9=3),$N9,0))</f>
        <v>0</v>
      </c>
      <c r="AM9" s="49">
        <f>IF(AND($D9=27,$F9&lt;=12,$J9=28,$L9=3),$O9,IF(AND($D9=28,$F9&lt;=3,$J9=28,$L9=3),$O9,0))</f>
        <v>0</v>
      </c>
      <c r="AN9" s="6"/>
    </row>
    <row r="10" spans="1:40" ht="26.1" customHeight="1">
      <c r="A10" s="21">
        <v>2</v>
      </c>
      <c r="B10" s="2" t="s">
        <v>26</v>
      </c>
      <c r="C10" s="26" t="s">
        <v>63</v>
      </c>
      <c r="D10" s="38"/>
      <c r="E10" s="38" t="s">
        <v>64</v>
      </c>
      <c r="F10" s="38"/>
      <c r="G10" s="38" t="s">
        <v>65</v>
      </c>
      <c r="H10" s="38" t="s">
        <v>50</v>
      </c>
      <c r="I10" s="38" t="s">
        <v>63</v>
      </c>
      <c r="J10" s="38"/>
      <c r="K10" s="38" t="s">
        <v>64</v>
      </c>
      <c r="L10" s="38"/>
      <c r="M10" s="38" t="s">
        <v>65</v>
      </c>
      <c r="N10" s="29"/>
      <c r="O10" s="30"/>
      <c r="P10" s="33">
        <f t="shared" ref="P10:P28" si="0">IF(AND($D10=27,$F10=4),$N10,0)</f>
        <v>0</v>
      </c>
      <c r="Q10" s="34">
        <f t="shared" ref="Q10:Q28" si="1">IF(AND($D10=27,$F10=4),$O10,0)</f>
        <v>0</v>
      </c>
      <c r="R10" s="33">
        <f t="shared" ref="R10:R28" si="2">IF(AND($D10=27,$F10&lt;=5,$J10=27,$L10&gt;=5),$N10,IF(AND($D10=27,$F10&lt;=5,$J10=28,$L10&lt;=3),$N10,0))</f>
        <v>0</v>
      </c>
      <c r="S10" s="34">
        <f t="shared" ref="S10:S28" si="3">IF(AND($D10=27,$F10&lt;=5,$J10=27,$L10&gt;=5),$O10,IF(AND($D10=27,$F10&lt;=5,$J10=28,$L10&lt;=3),$O10,0))</f>
        <v>0</v>
      </c>
      <c r="T10" s="33">
        <f t="shared" ref="T10:T28" si="4">IF(AND($D10=27,$F10&lt;=6,$J10=27,$L10&gt;=6),$N10,IF(AND($D10=27,$F10&lt;=6,$J10=28,$L10&lt;=3),$N10,0))</f>
        <v>0</v>
      </c>
      <c r="U10" s="34">
        <f t="shared" ref="U10:U28" si="5">IF(AND($D10=27,$F10&lt;=6,$J10=27,$L10&gt;=6),$O10,IF(AND($D10=27,$F10&lt;=6,$J10=28,$L10&lt;=3),$O10,0))</f>
        <v>0</v>
      </c>
      <c r="V10" s="33">
        <f t="shared" ref="V10:V28" si="6">IF(AND($D10=27,$F10&lt;=7,$J10=27,$L10&gt;=7),$N10,IF(AND($D10=27,$F10&lt;=7,$J10=28,$L10&lt;=3),$N10,0))</f>
        <v>0</v>
      </c>
      <c r="W10" s="34">
        <f t="shared" ref="W10:W28" si="7">IF(AND($D10=27,$F10&lt;=7,$J10=27,$L10&gt;=7),$O10,IF(AND($D10=27,$F10&lt;=7,$J10=28,$L10&lt;=3),$O10,0))</f>
        <v>0</v>
      </c>
      <c r="X10" s="33">
        <f t="shared" ref="X10:X28" si="8">IF(AND($D10=27,$F10&lt;=8,$J10=27,$L10&gt;=8),$N10,IF(AND($D10=27,$F10&lt;=8,$J10=28,$L10&lt;=3),$N10,0))</f>
        <v>0</v>
      </c>
      <c r="Y10" s="34">
        <f t="shared" ref="Y10:Y28" si="9">IF(AND($D10=27,$F10&lt;=8,$J10=27,$L10&gt;=8),$O10,IF(AND($D10=27,$F10&lt;=8,$J10=28,$L10&lt;=3),$O10,0))</f>
        <v>0</v>
      </c>
      <c r="Z10" s="33">
        <f t="shared" ref="Z10:Z28" si="10">IF(AND($D10=27,$F10&lt;=9,$J10=27,$L10&gt;=9),$N10,IF(AND($D10=27,$F10&lt;=9,$J10=28,$L10&lt;=3),$N10,0))</f>
        <v>0</v>
      </c>
      <c r="AA10" s="34">
        <f t="shared" ref="AA10:AA28" si="11">IF(AND($D10=27,$F10&lt;=9,$J10=27,$L10&gt;=9),$O10,IF(AND($D10=27,$F10&lt;=9,$J10=28,$L10&lt;=3),$O10,0))</f>
        <v>0</v>
      </c>
      <c r="AB10" s="33">
        <f t="shared" ref="AB10:AB28" si="12">IF(AND($D10=27,$F10&lt;=10,$J10=27,$L10&gt;=10),$N10,IF(AND($D10=27,$F10&lt;=10,$J10=28,$L10&lt;=3),$N10,0))</f>
        <v>0</v>
      </c>
      <c r="AC10" s="34">
        <f t="shared" ref="AC10:AC28" si="13">IF(AND($D10=27,$F10&lt;=10,$J10=27,$L10&gt;=10),$O10,IF(AND($D10=27,$F10&lt;=10,$J10=28,$L10&lt;=3),$O10,0))</f>
        <v>0</v>
      </c>
      <c r="AD10" s="33">
        <f t="shared" ref="AD10:AD28" si="14">IF(AND($D10=27,$F10&lt;=11,$J10=27,$L10&gt;=11),$N10,IF(AND($D10=27,$F10&lt;=11,$J10=28,$L10&lt;=3),$N10,0))</f>
        <v>0</v>
      </c>
      <c r="AE10" s="34">
        <f t="shared" ref="AE10:AE28" si="15">IF(AND($D10=27,$F10&lt;=11,$J10=27,$L10&gt;=11),$O10,IF(AND($D10=27,$F10&lt;=11,$J10=28,$L10&lt;=3),$O10,0))</f>
        <v>0</v>
      </c>
      <c r="AF10" s="33">
        <f t="shared" ref="AF10:AF28" si="16">IF(AND($D10=27,$F10&lt;=12,$J10=27,$L10=12),$N10,IF(AND($D10=27,$F10&lt;=12,$J10=28,$L10&lt;=3),$N10,0))</f>
        <v>0</v>
      </c>
      <c r="AG10" s="34">
        <f t="shared" ref="AG10:AG28" si="17">IF(AND($D10=27,$F10&lt;=12,$J10=27,$L10=12),$O10,IF(AND($D10=27,$F10&lt;=12,$J10=28,$L10&lt;=3),$O10,0))</f>
        <v>0</v>
      </c>
      <c r="AH10" s="33">
        <f t="shared" ref="AH10:AH28" si="18">IF(AND($D10=27,$F10&lt;=12,$J10=28,$L10&lt;=3),$N10,IF(AND($D10=28,$F10=1,$J10=28,$L10&lt;=3),$N10,0))</f>
        <v>0</v>
      </c>
      <c r="AI10" s="34">
        <f t="shared" ref="AI10:AI28" si="19">IF(AND($D10=27,$F10&lt;=12,$J10=28,$L10&lt;=3),$O10,IF(AND($D10=28,$F10=1,$J10=28,$L10&lt;=3),$O10,0))</f>
        <v>0</v>
      </c>
      <c r="AJ10" s="33">
        <f t="shared" ref="AJ10:AJ28" si="20">IF(AND($D10=27,$F10&lt;=12,$J10=28,$L10&gt;=2),$N10,IF(AND($D10=28,$F10&lt;=2,$J10=28,$L10&gt;1),$N10,0))</f>
        <v>0</v>
      </c>
      <c r="AK10" s="34">
        <f t="shared" ref="AK10:AK28" si="21">IF(AND($D10=27,$F10&lt;=12,$J10=28,$L10&gt;=2),$O10,IF(AND($D10=28,$F10&lt;=2,$J10=28,$L10&gt;1),$O10,0))</f>
        <v>0</v>
      </c>
      <c r="AL10" s="33">
        <f t="shared" ref="AL10:AL28" si="22">IF(AND($D10=27,$F10&lt;=12,$J10=28,$L10=3),$N10,IF(AND($D10=28,$F10&lt;=3,$J10=28,$L10=3),$N10,0))</f>
        <v>0</v>
      </c>
      <c r="AM10" s="50">
        <f t="shared" ref="AM10:AM28" si="23">IF(AND($D10=27,$F10&lt;=12,$J10=28,$L10=3),$O10,IF(AND($D10=28,$F10&lt;=3,$J10=28,$L10=3),$O10,0))</f>
        <v>0</v>
      </c>
      <c r="AN10" s="6"/>
    </row>
    <row r="11" spans="1:40" ht="26.1" customHeight="1">
      <c r="A11" s="21">
        <v>3</v>
      </c>
      <c r="B11" s="2" t="s">
        <v>27</v>
      </c>
      <c r="C11" s="26" t="s">
        <v>63</v>
      </c>
      <c r="D11" s="38"/>
      <c r="E11" s="38" t="s">
        <v>64</v>
      </c>
      <c r="F11" s="38"/>
      <c r="G11" s="38" t="s">
        <v>65</v>
      </c>
      <c r="H11" s="38" t="s">
        <v>50</v>
      </c>
      <c r="I11" s="38" t="s">
        <v>63</v>
      </c>
      <c r="J11" s="38"/>
      <c r="K11" s="38" t="s">
        <v>64</v>
      </c>
      <c r="L11" s="38"/>
      <c r="M11" s="38" t="s">
        <v>65</v>
      </c>
      <c r="N11" s="29"/>
      <c r="O11" s="30"/>
      <c r="P11" s="33">
        <f t="shared" si="0"/>
        <v>0</v>
      </c>
      <c r="Q11" s="34">
        <f t="shared" si="1"/>
        <v>0</v>
      </c>
      <c r="R11" s="33">
        <f t="shared" si="2"/>
        <v>0</v>
      </c>
      <c r="S11" s="34">
        <f t="shared" si="3"/>
        <v>0</v>
      </c>
      <c r="T11" s="33">
        <f t="shared" si="4"/>
        <v>0</v>
      </c>
      <c r="U11" s="34">
        <f t="shared" si="5"/>
        <v>0</v>
      </c>
      <c r="V11" s="33">
        <f t="shared" si="6"/>
        <v>0</v>
      </c>
      <c r="W11" s="34">
        <f t="shared" si="7"/>
        <v>0</v>
      </c>
      <c r="X11" s="33">
        <f t="shared" si="8"/>
        <v>0</v>
      </c>
      <c r="Y11" s="34">
        <f t="shared" si="9"/>
        <v>0</v>
      </c>
      <c r="Z11" s="33">
        <f t="shared" si="10"/>
        <v>0</v>
      </c>
      <c r="AA11" s="34">
        <f t="shared" si="11"/>
        <v>0</v>
      </c>
      <c r="AB11" s="33">
        <f t="shared" si="12"/>
        <v>0</v>
      </c>
      <c r="AC11" s="34">
        <f t="shared" si="13"/>
        <v>0</v>
      </c>
      <c r="AD11" s="33">
        <f t="shared" si="14"/>
        <v>0</v>
      </c>
      <c r="AE11" s="34">
        <f t="shared" si="15"/>
        <v>0</v>
      </c>
      <c r="AF11" s="33">
        <f t="shared" si="16"/>
        <v>0</v>
      </c>
      <c r="AG11" s="34">
        <f t="shared" si="17"/>
        <v>0</v>
      </c>
      <c r="AH11" s="33">
        <f t="shared" si="18"/>
        <v>0</v>
      </c>
      <c r="AI11" s="34">
        <f t="shared" si="19"/>
        <v>0</v>
      </c>
      <c r="AJ11" s="33">
        <f t="shared" si="20"/>
        <v>0</v>
      </c>
      <c r="AK11" s="34">
        <f t="shared" si="21"/>
        <v>0</v>
      </c>
      <c r="AL11" s="33">
        <f t="shared" si="22"/>
        <v>0</v>
      </c>
      <c r="AM11" s="50">
        <f t="shared" si="23"/>
        <v>0</v>
      </c>
      <c r="AN11" s="6"/>
    </row>
    <row r="12" spans="1:40" ht="26.1" customHeight="1">
      <c r="A12" s="21">
        <v>4</v>
      </c>
      <c r="B12" s="2" t="s">
        <v>28</v>
      </c>
      <c r="C12" s="26" t="s">
        <v>63</v>
      </c>
      <c r="D12" s="38"/>
      <c r="E12" s="38" t="s">
        <v>64</v>
      </c>
      <c r="F12" s="38"/>
      <c r="G12" s="38" t="s">
        <v>65</v>
      </c>
      <c r="H12" s="38" t="s">
        <v>50</v>
      </c>
      <c r="I12" s="38" t="s">
        <v>63</v>
      </c>
      <c r="J12" s="38"/>
      <c r="K12" s="38" t="s">
        <v>64</v>
      </c>
      <c r="L12" s="38"/>
      <c r="M12" s="38" t="s">
        <v>65</v>
      </c>
      <c r="N12" s="29"/>
      <c r="O12" s="30"/>
      <c r="P12" s="33">
        <f t="shared" si="0"/>
        <v>0</v>
      </c>
      <c r="Q12" s="34">
        <f t="shared" si="1"/>
        <v>0</v>
      </c>
      <c r="R12" s="33">
        <f t="shared" si="2"/>
        <v>0</v>
      </c>
      <c r="S12" s="34">
        <f t="shared" si="3"/>
        <v>0</v>
      </c>
      <c r="T12" s="33">
        <f t="shared" si="4"/>
        <v>0</v>
      </c>
      <c r="U12" s="34">
        <f t="shared" si="5"/>
        <v>0</v>
      </c>
      <c r="V12" s="33">
        <f t="shared" si="6"/>
        <v>0</v>
      </c>
      <c r="W12" s="34">
        <f t="shared" si="7"/>
        <v>0</v>
      </c>
      <c r="X12" s="33">
        <f t="shared" si="8"/>
        <v>0</v>
      </c>
      <c r="Y12" s="34">
        <f t="shared" si="9"/>
        <v>0</v>
      </c>
      <c r="Z12" s="33">
        <f t="shared" si="10"/>
        <v>0</v>
      </c>
      <c r="AA12" s="34">
        <f t="shared" si="11"/>
        <v>0</v>
      </c>
      <c r="AB12" s="33">
        <f t="shared" si="12"/>
        <v>0</v>
      </c>
      <c r="AC12" s="34">
        <f t="shared" si="13"/>
        <v>0</v>
      </c>
      <c r="AD12" s="33">
        <f t="shared" si="14"/>
        <v>0</v>
      </c>
      <c r="AE12" s="34">
        <f t="shared" si="15"/>
        <v>0</v>
      </c>
      <c r="AF12" s="33">
        <f t="shared" si="16"/>
        <v>0</v>
      </c>
      <c r="AG12" s="34">
        <f t="shared" si="17"/>
        <v>0</v>
      </c>
      <c r="AH12" s="33">
        <f t="shared" si="18"/>
        <v>0</v>
      </c>
      <c r="AI12" s="34">
        <f t="shared" si="19"/>
        <v>0</v>
      </c>
      <c r="AJ12" s="33">
        <f t="shared" si="20"/>
        <v>0</v>
      </c>
      <c r="AK12" s="34">
        <f t="shared" si="21"/>
        <v>0</v>
      </c>
      <c r="AL12" s="33">
        <f t="shared" si="22"/>
        <v>0</v>
      </c>
      <c r="AM12" s="50">
        <f t="shared" si="23"/>
        <v>0</v>
      </c>
      <c r="AN12" s="6"/>
    </row>
    <row r="13" spans="1:40" ht="26.1" customHeight="1">
      <c r="A13" s="21">
        <v>5</v>
      </c>
      <c r="B13" s="2" t="s">
        <v>29</v>
      </c>
      <c r="C13" s="26" t="s">
        <v>63</v>
      </c>
      <c r="D13" s="38"/>
      <c r="E13" s="38" t="s">
        <v>64</v>
      </c>
      <c r="F13" s="38"/>
      <c r="G13" s="38" t="s">
        <v>65</v>
      </c>
      <c r="H13" s="38" t="s">
        <v>50</v>
      </c>
      <c r="I13" s="38" t="s">
        <v>63</v>
      </c>
      <c r="J13" s="38"/>
      <c r="K13" s="38" t="s">
        <v>64</v>
      </c>
      <c r="L13" s="38"/>
      <c r="M13" s="38" t="s">
        <v>65</v>
      </c>
      <c r="N13" s="29"/>
      <c r="O13" s="30"/>
      <c r="P13" s="33">
        <f t="shared" si="0"/>
        <v>0</v>
      </c>
      <c r="Q13" s="34">
        <f t="shared" si="1"/>
        <v>0</v>
      </c>
      <c r="R13" s="33">
        <f t="shared" si="2"/>
        <v>0</v>
      </c>
      <c r="S13" s="34">
        <f t="shared" si="3"/>
        <v>0</v>
      </c>
      <c r="T13" s="33">
        <f t="shared" si="4"/>
        <v>0</v>
      </c>
      <c r="U13" s="34">
        <f t="shared" si="5"/>
        <v>0</v>
      </c>
      <c r="V13" s="33">
        <f t="shared" si="6"/>
        <v>0</v>
      </c>
      <c r="W13" s="34">
        <f t="shared" si="7"/>
        <v>0</v>
      </c>
      <c r="X13" s="33">
        <f t="shared" si="8"/>
        <v>0</v>
      </c>
      <c r="Y13" s="34">
        <f t="shared" si="9"/>
        <v>0</v>
      </c>
      <c r="Z13" s="33">
        <f t="shared" si="10"/>
        <v>0</v>
      </c>
      <c r="AA13" s="34">
        <f t="shared" si="11"/>
        <v>0</v>
      </c>
      <c r="AB13" s="33">
        <f t="shared" si="12"/>
        <v>0</v>
      </c>
      <c r="AC13" s="34">
        <f t="shared" si="13"/>
        <v>0</v>
      </c>
      <c r="AD13" s="33">
        <f t="shared" si="14"/>
        <v>0</v>
      </c>
      <c r="AE13" s="34">
        <f t="shared" si="15"/>
        <v>0</v>
      </c>
      <c r="AF13" s="33">
        <f t="shared" si="16"/>
        <v>0</v>
      </c>
      <c r="AG13" s="34">
        <f t="shared" si="17"/>
        <v>0</v>
      </c>
      <c r="AH13" s="33">
        <f t="shared" si="18"/>
        <v>0</v>
      </c>
      <c r="AI13" s="34">
        <f t="shared" si="19"/>
        <v>0</v>
      </c>
      <c r="AJ13" s="33">
        <f t="shared" si="20"/>
        <v>0</v>
      </c>
      <c r="AK13" s="34">
        <f t="shared" si="21"/>
        <v>0</v>
      </c>
      <c r="AL13" s="33">
        <f t="shared" si="22"/>
        <v>0</v>
      </c>
      <c r="AM13" s="50">
        <f t="shared" si="23"/>
        <v>0</v>
      </c>
      <c r="AN13" s="6"/>
    </row>
    <row r="14" spans="1:40" ht="26.1" customHeight="1">
      <c r="A14" s="21">
        <v>6</v>
      </c>
      <c r="B14" s="2" t="s">
        <v>30</v>
      </c>
      <c r="C14" s="26" t="s">
        <v>63</v>
      </c>
      <c r="D14" s="38"/>
      <c r="E14" s="38" t="s">
        <v>64</v>
      </c>
      <c r="F14" s="38"/>
      <c r="G14" s="38" t="s">
        <v>65</v>
      </c>
      <c r="H14" s="38" t="s">
        <v>50</v>
      </c>
      <c r="I14" s="38" t="s">
        <v>63</v>
      </c>
      <c r="J14" s="38"/>
      <c r="K14" s="38" t="s">
        <v>64</v>
      </c>
      <c r="L14" s="38"/>
      <c r="M14" s="38" t="s">
        <v>65</v>
      </c>
      <c r="N14" s="29"/>
      <c r="O14" s="30"/>
      <c r="P14" s="33">
        <f t="shared" si="0"/>
        <v>0</v>
      </c>
      <c r="Q14" s="34">
        <f t="shared" si="1"/>
        <v>0</v>
      </c>
      <c r="R14" s="33">
        <f t="shared" si="2"/>
        <v>0</v>
      </c>
      <c r="S14" s="34">
        <f t="shared" si="3"/>
        <v>0</v>
      </c>
      <c r="T14" s="33">
        <f t="shared" si="4"/>
        <v>0</v>
      </c>
      <c r="U14" s="34">
        <f t="shared" si="5"/>
        <v>0</v>
      </c>
      <c r="V14" s="33">
        <f t="shared" si="6"/>
        <v>0</v>
      </c>
      <c r="W14" s="34">
        <f t="shared" si="7"/>
        <v>0</v>
      </c>
      <c r="X14" s="33">
        <f t="shared" si="8"/>
        <v>0</v>
      </c>
      <c r="Y14" s="34">
        <f t="shared" si="9"/>
        <v>0</v>
      </c>
      <c r="Z14" s="33">
        <f t="shared" si="10"/>
        <v>0</v>
      </c>
      <c r="AA14" s="34">
        <f t="shared" si="11"/>
        <v>0</v>
      </c>
      <c r="AB14" s="33">
        <f t="shared" si="12"/>
        <v>0</v>
      </c>
      <c r="AC14" s="34">
        <f t="shared" si="13"/>
        <v>0</v>
      </c>
      <c r="AD14" s="33">
        <f t="shared" si="14"/>
        <v>0</v>
      </c>
      <c r="AE14" s="34">
        <f t="shared" si="15"/>
        <v>0</v>
      </c>
      <c r="AF14" s="33">
        <f t="shared" si="16"/>
        <v>0</v>
      </c>
      <c r="AG14" s="34">
        <f t="shared" si="17"/>
        <v>0</v>
      </c>
      <c r="AH14" s="33">
        <f t="shared" si="18"/>
        <v>0</v>
      </c>
      <c r="AI14" s="34">
        <f t="shared" si="19"/>
        <v>0</v>
      </c>
      <c r="AJ14" s="33">
        <f t="shared" si="20"/>
        <v>0</v>
      </c>
      <c r="AK14" s="34">
        <f t="shared" si="21"/>
        <v>0</v>
      </c>
      <c r="AL14" s="33">
        <f t="shared" si="22"/>
        <v>0</v>
      </c>
      <c r="AM14" s="50">
        <f t="shared" si="23"/>
        <v>0</v>
      </c>
      <c r="AN14" s="6"/>
    </row>
    <row r="15" spans="1:40" ht="26.1" customHeight="1">
      <c r="A15" s="21">
        <v>7</v>
      </c>
      <c r="B15" s="2" t="s">
        <v>31</v>
      </c>
      <c r="C15" s="26" t="s">
        <v>63</v>
      </c>
      <c r="D15" s="38"/>
      <c r="E15" s="38" t="s">
        <v>64</v>
      </c>
      <c r="F15" s="38"/>
      <c r="G15" s="38" t="s">
        <v>65</v>
      </c>
      <c r="H15" s="38" t="s">
        <v>50</v>
      </c>
      <c r="I15" s="38" t="s">
        <v>63</v>
      </c>
      <c r="J15" s="38"/>
      <c r="K15" s="38" t="s">
        <v>64</v>
      </c>
      <c r="L15" s="38"/>
      <c r="M15" s="38" t="s">
        <v>65</v>
      </c>
      <c r="N15" s="29"/>
      <c r="O15" s="30"/>
      <c r="P15" s="33">
        <f t="shared" si="0"/>
        <v>0</v>
      </c>
      <c r="Q15" s="34">
        <f t="shared" si="1"/>
        <v>0</v>
      </c>
      <c r="R15" s="33">
        <f t="shared" si="2"/>
        <v>0</v>
      </c>
      <c r="S15" s="34">
        <f t="shared" si="3"/>
        <v>0</v>
      </c>
      <c r="T15" s="33">
        <f t="shared" si="4"/>
        <v>0</v>
      </c>
      <c r="U15" s="34">
        <f t="shared" si="5"/>
        <v>0</v>
      </c>
      <c r="V15" s="33">
        <f t="shared" si="6"/>
        <v>0</v>
      </c>
      <c r="W15" s="34">
        <f t="shared" si="7"/>
        <v>0</v>
      </c>
      <c r="X15" s="33">
        <f t="shared" si="8"/>
        <v>0</v>
      </c>
      <c r="Y15" s="34">
        <f t="shared" si="9"/>
        <v>0</v>
      </c>
      <c r="Z15" s="33">
        <f t="shared" si="10"/>
        <v>0</v>
      </c>
      <c r="AA15" s="34">
        <f t="shared" si="11"/>
        <v>0</v>
      </c>
      <c r="AB15" s="33">
        <f t="shared" si="12"/>
        <v>0</v>
      </c>
      <c r="AC15" s="34">
        <f t="shared" si="13"/>
        <v>0</v>
      </c>
      <c r="AD15" s="33">
        <f t="shared" si="14"/>
        <v>0</v>
      </c>
      <c r="AE15" s="34">
        <f t="shared" si="15"/>
        <v>0</v>
      </c>
      <c r="AF15" s="33">
        <f t="shared" si="16"/>
        <v>0</v>
      </c>
      <c r="AG15" s="34">
        <f t="shared" si="17"/>
        <v>0</v>
      </c>
      <c r="AH15" s="33">
        <f t="shared" si="18"/>
        <v>0</v>
      </c>
      <c r="AI15" s="34">
        <f t="shared" si="19"/>
        <v>0</v>
      </c>
      <c r="AJ15" s="33">
        <f t="shared" si="20"/>
        <v>0</v>
      </c>
      <c r="AK15" s="34">
        <f t="shared" si="21"/>
        <v>0</v>
      </c>
      <c r="AL15" s="33">
        <f t="shared" si="22"/>
        <v>0</v>
      </c>
      <c r="AM15" s="50">
        <f t="shared" si="23"/>
        <v>0</v>
      </c>
      <c r="AN15" s="6"/>
    </row>
    <row r="16" spans="1:40" ht="26.1" customHeight="1">
      <c r="A16" s="21">
        <v>8</v>
      </c>
      <c r="B16" s="2" t="s">
        <v>32</v>
      </c>
      <c r="C16" s="26" t="s">
        <v>63</v>
      </c>
      <c r="D16" s="38"/>
      <c r="E16" s="38" t="s">
        <v>64</v>
      </c>
      <c r="F16" s="38"/>
      <c r="G16" s="38" t="s">
        <v>65</v>
      </c>
      <c r="H16" s="38" t="s">
        <v>50</v>
      </c>
      <c r="I16" s="38" t="s">
        <v>63</v>
      </c>
      <c r="J16" s="38"/>
      <c r="K16" s="38" t="s">
        <v>64</v>
      </c>
      <c r="L16" s="38"/>
      <c r="M16" s="38" t="s">
        <v>65</v>
      </c>
      <c r="N16" s="29"/>
      <c r="O16" s="30"/>
      <c r="P16" s="33">
        <f t="shared" si="0"/>
        <v>0</v>
      </c>
      <c r="Q16" s="34">
        <f t="shared" si="1"/>
        <v>0</v>
      </c>
      <c r="R16" s="33">
        <f t="shared" si="2"/>
        <v>0</v>
      </c>
      <c r="S16" s="34">
        <f t="shared" si="3"/>
        <v>0</v>
      </c>
      <c r="T16" s="33">
        <f t="shared" si="4"/>
        <v>0</v>
      </c>
      <c r="U16" s="34">
        <f t="shared" si="5"/>
        <v>0</v>
      </c>
      <c r="V16" s="33">
        <f t="shared" si="6"/>
        <v>0</v>
      </c>
      <c r="W16" s="34">
        <f t="shared" si="7"/>
        <v>0</v>
      </c>
      <c r="X16" s="33">
        <f t="shared" si="8"/>
        <v>0</v>
      </c>
      <c r="Y16" s="34">
        <f t="shared" si="9"/>
        <v>0</v>
      </c>
      <c r="Z16" s="33">
        <f t="shared" si="10"/>
        <v>0</v>
      </c>
      <c r="AA16" s="34">
        <f t="shared" si="11"/>
        <v>0</v>
      </c>
      <c r="AB16" s="33">
        <f t="shared" si="12"/>
        <v>0</v>
      </c>
      <c r="AC16" s="34">
        <f t="shared" si="13"/>
        <v>0</v>
      </c>
      <c r="AD16" s="33">
        <f t="shared" si="14"/>
        <v>0</v>
      </c>
      <c r="AE16" s="34">
        <f t="shared" si="15"/>
        <v>0</v>
      </c>
      <c r="AF16" s="33">
        <f t="shared" si="16"/>
        <v>0</v>
      </c>
      <c r="AG16" s="34">
        <f t="shared" si="17"/>
        <v>0</v>
      </c>
      <c r="AH16" s="33">
        <f t="shared" si="18"/>
        <v>0</v>
      </c>
      <c r="AI16" s="34">
        <f t="shared" si="19"/>
        <v>0</v>
      </c>
      <c r="AJ16" s="33">
        <f t="shared" si="20"/>
        <v>0</v>
      </c>
      <c r="AK16" s="34">
        <f t="shared" si="21"/>
        <v>0</v>
      </c>
      <c r="AL16" s="33">
        <f t="shared" si="22"/>
        <v>0</v>
      </c>
      <c r="AM16" s="50">
        <f t="shared" si="23"/>
        <v>0</v>
      </c>
      <c r="AN16" s="6"/>
    </row>
    <row r="17" spans="1:40" ht="26.1" customHeight="1">
      <c r="A17" s="21">
        <v>9</v>
      </c>
      <c r="B17" s="2" t="s">
        <v>33</v>
      </c>
      <c r="C17" s="26" t="s">
        <v>63</v>
      </c>
      <c r="D17" s="38"/>
      <c r="E17" s="38" t="s">
        <v>64</v>
      </c>
      <c r="F17" s="38"/>
      <c r="G17" s="38" t="s">
        <v>65</v>
      </c>
      <c r="H17" s="38" t="s">
        <v>50</v>
      </c>
      <c r="I17" s="38" t="s">
        <v>63</v>
      </c>
      <c r="J17" s="38"/>
      <c r="K17" s="38" t="s">
        <v>64</v>
      </c>
      <c r="L17" s="38"/>
      <c r="M17" s="38" t="s">
        <v>65</v>
      </c>
      <c r="N17" s="29"/>
      <c r="O17" s="30"/>
      <c r="P17" s="33">
        <f t="shared" si="0"/>
        <v>0</v>
      </c>
      <c r="Q17" s="34">
        <f t="shared" si="1"/>
        <v>0</v>
      </c>
      <c r="R17" s="33">
        <f t="shared" si="2"/>
        <v>0</v>
      </c>
      <c r="S17" s="34">
        <f t="shared" si="3"/>
        <v>0</v>
      </c>
      <c r="T17" s="33">
        <f t="shared" si="4"/>
        <v>0</v>
      </c>
      <c r="U17" s="34">
        <f t="shared" si="5"/>
        <v>0</v>
      </c>
      <c r="V17" s="33">
        <f t="shared" si="6"/>
        <v>0</v>
      </c>
      <c r="W17" s="34">
        <f t="shared" si="7"/>
        <v>0</v>
      </c>
      <c r="X17" s="33">
        <f t="shared" si="8"/>
        <v>0</v>
      </c>
      <c r="Y17" s="34">
        <f t="shared" si="9"/>
        <v>0</v>
      </c>
      <c r="Z17" s="33">
        <f t="shared" si="10"/>
        <v>0</v>
      </c>
      <c r="AA17" s="34">
        <f t="shared" si="11"/>
        <v>0</v>
      </c>
      <c r="AB17" s="33">
        <f t="shared" si="12"/>
        <v>0</v>
      </c>
      <c r="AC17" s="34">
        <f t="shared" si="13"/>
        <v>0</v>
      </c>
      <c r="AD17" s="33">
        <f t="shared" si="14"/>
        <v>0</v>
      </c>
      <c r="AE17" s="34">
        <f t="shared" si="15"/>
        <v>0</v>
      </c>
      <c r="AF17" s="33">
        <f t="shared" si="16"/>
        <v>0</v>
      </c>
      <c r="AG17" s="34">
        <f t="shared" si="17"/>
        <v>0</v>
      </c>
      <c r="AH17" s="33">
        <f t="shared" si="18"/>
        <v>0</v>
      </c>
      <c r="AI17" s="34">
        <f t="shared" si="19"/>
        <v>0</v>
      </c>
      <c r="AJ17" s="33">
        <f t="shared" si="20"/>
        <v>0</v>
      </c>
      <c r="AK17" s="34">
        <f t="shared" si="21"/>
        <v>0</v>
      </c>
      <c r="AL17" s="33">
        <f t="shared" si="22"/>
        <v>0</v>
      </c>
      <c r="AM17" s="50">
        <f t="shared" si="23"/>
        <v>0</v>
      </c>
      <c r="AN17" s="6"/>
    </row>
    <row r="18" spans="1:40" ht="26.1" customHeight="1">
      <c r="A18" s="21">
        <v>10</v>
      </c>
      <c r="B18" s="2" t="s">
        <v>34</v>
      </c>
      <c r="C18" s="26" t="s">
        <v>63</v>
      </c>
      <c r="D18" s="38"/>
      <c r="E18" s="38" t="s">
        <v>64</v>
      </c>
      <c r="F18" s="38"/>
      <c r="G18" s="38" t="s">
        <v>65</v>
      </c>
      <c r="H18" s="38" t="s">
        <v>50</v>
      </c>
      <c r="I18" s="38" t="s">
        <v>63</v>
      </c>
      <c r="J18" s="38"/>
      <c r="K18" s="38" t="s">
        <v>64</v>
      </c>
      <c r="L18" s="38"/>
      <c r="M18" s="38" t="s">
        <v>65</v>
      </c>
      <c r="N18" s="29"/>
      <c r="O18" s="30"/>
      <c r="P18" s="33">
        <f t="shared" si="0"/>
        <v>0</v>
      </c>
      <c r="Q18" s="34">
        <f t="shared" si="1"/>
        <v>0</v>
      </c>
      <c r="R18" s="33">
        <f t="shared" si="2"/>
        <v>0</v>
      </c>
      <c r="S18" s="34">
        <f t="shared" si="3"/>
        <v>0</v>
      </c>
      <c r="T18" s="33">
        <f t="shared" si="4"/>
        <v>0</v>
      </c>
      <c r="U18" s="34">
        <f t="shared" si="5"/>
        <v>0</v>
      </c>
      <c r="V18" s="33">
        <f t="shared" si="6"/>
        <v>0</v>
      </c>
      <c r="W18" s="34">
        <f t="shared" si="7"/>
        <v>0</v>
      </c>
      <c r="X18" s="33">
        <f t="shared" si="8"/>
        <v>0</v>
      </c>
      <c r="Y18" s="34">
        <f t="shared" si="9"/>
        <v>0</v>
      </c>
      <c r="Z18" s="33">
        <f t="shared" si="10"/>
        <v>0</v>
      </c>
      <c r="AA18" s="34">
        <f t="shared" si="11"/>
        <v>0</v>
      </c>
      <c r="AB18" s="33">
        <f t="shared" si="12"/>
        <v>0</v>
      </c>
      <c r="AC18" s="34">
        <f t="shared" si="13"/>
        <v>0</v>
      </c>
      <c r="AD18" s="33">
        <f t="shared" si="14"/>
        <v>0</v>
      </c>
      <c r="AE18" s="34">
        <f t="shared" si="15"/>
        <v>0</v>
      </c>
      <c r="AF18" s="33">
        <f t="shared" si="16"/>
        <v>0</v>
      </c>
      <c r="AG18" s="34">
        <f t="shared" si="17"/>
        <v>0</v>
      </c>
      <c r="AH18" s="33">
        <f t="shared" si="18"/>
        <v>0</v>
      </c>
      <c r="AI18" s="34">
        <f t="shared" si="19"/>
        <v>0</v>
      </c>
      <c r="AJ18" s="33">
        <f t="shared" si="20"/>
        <v>0</v>
      </c>
      <c r="AK18" s="34">
        <f t="shared" si="21"/>
        <v>0</v>
      </c>
      <c r="AL18" s="33">
        <f t="shared" si="22"/>
        <v>0</v>
      </c>
      <c r="AM18" s="50">
        <f t="shared" si="23"/>
        <v>0</v>
      </c>
      <c r="AN18" s="6"/>
    </row>
    <row r="19" spans="1:40" ht="26.1" customHeight="1">
      <c r="A19" s="21">
        <v>11</v>
      </c>
      <c r="B19" s="2" t="s">
        <v>35</v>
      </c>
      <c r="C19" s="26" t="s">
        <v>63</v>
      </c>
      <c r="D19" s="38"/>
      <c r="E19" s="38" t="s">
        <v>64</v>
      </c>
      <c r="F19" s="38"/>
      <c r="G19" s="38" t="s">
        <v>65</v>
      </c>
      <c r="H19" s="38" t="s">
        <v>50</v>
      </c>
      <c r="I19" s="38" t="s">
        <v>63</v>
      </c>
      <c r="J19" s="38"/>
      <c r="K19" s="38" t="s">
        <v>64</v>
      </c>
      <c r="L19" s="38"/>
      <c r="M19" s="38" t="s">
        <v>65</v>
      </c>
      <c r="N19" s="29"/>
      <c r="O19" s="30"/>
      <c r="P19" s="33">
        <f t="shared" si="0"/>
        <v>0</v>
      </c>
      <c r="Q19" s="34">
        <f t="shared" si="1"/>
        <v>0</v>
      </c>
      <c r="R19" s="33">
        <f t="shared" si="2"/>
        <v>0</v>
      </c>
      <c r="S19" s="34">
        <f t="shared" si="3"/>
        <v>0</v>
      </c>
      <c r="T19" s="33">
        <f t="shared" si="4"/>
        <v>0</v>
      </c>
      <c r="U19" s="34">
        <f t="shared" si="5"/>
        <v>0</v>
      </c>
      <c r="V19" s="33">
        <f t="shared" si="6"/>
        <v>0</v>
      </c>
      <c r="W19" s="34">
        <f t="shared" si="7"/>
        <v>0</v>
      </c>
      <c r="X19" s="33">
        <f t="shared" si="8"/>
        <v>0</v>
      </c>
      <c r="Y19" s="34">
        <f t="shared" si="9"/>
        <v>0</v>
      </c>
      <c r="Z19" s="33">
        <f t="shared" si="10"/>
        <v>0</v>
      </c>
      <c r="AA19" s="34">
        <f t="shared" si="11"/>
        <v>0</v>
      </c>
      <c r="AB19" s="33">
        <f t="shared" si="12"/>
        <v>0</v>
      </c>
      <c r="AC19" s="34">
        <f t="shared" si="13"/>
        <v>0</v>
      </c>
      <c r="AD19" s="33">
        <f t="shared" si="14"/>
        <v>0</v>
      </c>
      <c r="AE19" s="34">
        <f t="shared" si="15"/>
        <v>0</v>
      </c>
      <c r="AF19" s="33">
        <f t="shared" si="16"/>
        <v>0</v>
      </c>
      <c r="AG19" s="34">
        <f t="shared" si="17"/>
        <v>0</v>
      </c>
      <c r="AH19" s="33">
        <f t="shared" si="18"/>
        <v>0</v>
      </c>
      <c r="AI19" s="34">
        <f t="shared" si="19"/>
        <v>0</v>
      </c>
      <c r="AJ19" s="33">
        <f t="shared" si="20"/>
        <v>0</v>
      </c>
      <c r="AK19" s="34">
        <f t="shared" si="21"/>
        <v>0</v>
      </c>
      <c r="AL19" s="33">
        <f t="shared" si="22"/>
        <v>0</v>
      </c>
      <c r="AM19" s="50">
        <f t="shared" si="23"/>
        <v>0</v>
      </c>
      <c r="AN19" s="6"/>
    </row>
    <row r="20" spans="1:40" ht="26.1" customHeight="1">
      <c r="A20" s="21">
        <v>12</v>
      </c>
      <c r="B20" s="2" t="s">
        <v>36</v>
      </c>
      <c r="C20" s="26" t="s">
        <v>63</v>
      </c>
      <c r="D20" s="38"/>
      <c r="E20" s="38" t="s">
        <v>64</v>
      </c>
      <c r="F20" s="38"/>
      <c r="G20" s="38" t="s">
        <v>65</v>
      </c>
      <c r="H20" s="38" t="s">
        <v>50</v>
      </c>
      <c r="I20" s="38" t="s">
        <v>63</v>
      </c>
      <c r="J20" s="38"/>
      <c r="K20" s="38" t="s">
        <v>64</v>
      </c>
      <c r="L20" s="38"/>
      <c r="M20" s="38" t="s">
        <v>65</v>
      </c>
      <c r="N20" s="29"/>
      <c r="O20" s="30"/>
      <c r="P20" s="33">
        <f t="shared" si="0"/>
        <v>0</v>
      </c>
      <c r="Q20" s="34">
        <f t="shared" si="1"/>
        <v>0</v>
      </c>
      <c r="R20" s="33">
        <f t="shared" si="2"/>
        <v>0</v>
      </c>
      <c r="S20" s="34">
        <f t="shared" si="3"/>
        <v>0</v>
      </c>
      <c r="T20" s="33">
        <f t="shared" si="4"/>
        <v>0</v>
      </c>
      <c r="U20" s="34">
        <f t="shared" si="5"/>
        <v>0</v>
      </c>
      <c r="V20" s="33">
        <f t="shared" si="6"/>
        <v>0</v>
      </c>
      <c r="W20" s="34">
        <f t="shared" si="7"/>
        <v>0</v>
      </c>
      <c r="X20" s="33">
        <f t="shared" si="8"/>
        <v>0</v>
      </c>
      <c r="Y20" s="34">
        <f t="shared" si="9"/>
        <v>0</v>
      </c>
      <c r="Z20" s="33">
        <f t="shared" si="10"/>
        <v>0</v>
      </c>
      <c r="AA20" s="34">
        <f t="shared" si="11"/>
        <v>0</v>
      </c>
      <c r="AB20" s="33">
        <f t="shared" si="12"/>
        <v>0</v>
      </c>
      <c r="AC20" s="34">
        <f t="shared" si="13"/>
        <v>0</v>
      </c>
      <c r="AD20" s="33">
        <f t="shared" si="14"/>
        <v>0</v>
      </c>
      <c r="AE20" s="34">
        <f t="shared" si="15"/>
        <v>0</v>
      </c>
      <c r="AF20" s="33">
        <f t="shared" si="16"/>
        <v>0</v>
      </c>
      <c r="AG20" s="34">
        <f t="shared" si="17"/>
        <v>0</v>
      </c>
      <c r="AH20" s="33">
        <f t="shared" si="18"/>
        <v>0</v>
      </c>
      <c r="AI20" s="34">
        <f t="shared" si="19"/>
        <v>0</v>
      </c>
      <c r="AJ20" s="33">
        <f t="shared" si="20"/>
        <v>0</v>
      </c>
      <c r="AK20" s="34">
        <f t="shared" si="21"/>
        <v>0</v>
      </c>
      <c r="AL20" s="33">
        <f t="shared" si="22"/>
        <v>0</v>
      </c>
      <c r="AM20" s="50">
        <f t="shared" si="23"/>
        <v>0</v>
      </c>
      <c r="AN20" s="6"/>
    </row>
    <row r="21" spans="1:40" ht="26.1" customHeight="1">
      <c r="A21" s="21">
        <v>13</v>
      </c>
      <c r="B21" s="2" t="s">
        <v>37</v>
      </c>
      <c r="C21" s="26" t="s">
        <v>63</v>
      </c>
      <c r="D21" s="38"/>
      <c r="E21" s="38" t="s">
        <v>64</v>
      </c>
      <c r="F21" s="38"/>
      <c r="G21" s="38" t="s">
        <v>65</v>
      </c>
      <c r="H21" s="38" t="s">
        <v>50</v>
      </c>
      <c r="I21" s="38" t="s">
        <v>63</v>
      </c>
      <c r="J21" s="38"/>
      <c r="K21" s="38" t="s">
        <v>64</v>
      </c>
      <c r="L21" s="38"/>
      <c r="M21" s="38" t="s">
        <v>65</v>
      </c>
      <c r="N21" s="29"/>
      <c r="O21" s="30"/>
      <c r="P21" s="33">
        <f t="shared" si="0"/>
        <v>0</v>
      </c>
      <c r="Q21" s="34">
        <f t="shared" si="1"/>
        <v>0</v>
      </c>
      <c r="R21" s="33">
        <f t="shared" si="2"/>
        <v>0</v>
      </c>
      <c r="S21" s="34">
        <f t="shared" si="3"/>
        <v>0</v>
      </c>
      <c r="T21" s="33">
        <f t="shared" si="4"/>
        <v>0</v>
      </c>
      <c r="U21" s="34">
        <f t="shared" si="5"/>
        <v>0</v>
      </c>
      <c r="V21" s="33">
        <f t="shared" si="6"/>
        <v>0</v>
      </c>
      <c r="W21" s="34">
        <f t="shared" si="7"/>
        <v>0</v>
      </c>
      <c r="X21" s="33">
        <f t="shared" si="8"/>
        <v>0</v>
      </c>
      <c r="Y21" s="34">
        <f t="shared" si="9"/>
        <v>0</v>
      </c>
      <c r="Z21" s="33">
        <f t="shared" si="10"/>
        <v>0</v>
      </c>
      <c r="AA21" s="34">
        <f t="shared" si="11"/>
        <v>0</v>
      </c>
      <c r="AB21" s="33">
        <f t="shared" si="12"/>
        <v>0</v>
      </c>
      <c r="AC21" s="34">
        <f t="shared" si="13"/>
        <v>0</v>
      </c>
      <c r="AD21" s="33">
        <f t="shared" si="14"/>
        <v>0</v>
      </c>
      <c r="AE21" s="34">
        <f t="shared" si="15"/>
        <v>0</v>
      </c>
      <c r="AF21" s="33">
        <f t="shared" si="16"/>
        <v>0</v>
      </c>
      <c r="AG21" s="34">
        <f t="shared" si="17"/>
        <v>0</v>
      </c>
      <c r="AH21" s="33">
        <f t="shared" si="18"/>
        <v>0</v>
      </c>
      <c r="AI21" s="34">
        <f t="shared" si="19"/>
        <v>0</v>
      </c>
      <c r="AJ21" s="33">
        <f t="shared" si="20"/>
        <v>0</v>
      </c>
      <c r="AK21" s="34">
        <f t="shared" si="21"/>
        <v>0</v>
      </c>
      <c r="AL21" s="33">
        <f t="shared" si="22"/>
        <v>0</v>
      </c>
      <c r="AM21" s="50">
        <f t="shared" si="23"/>
        <v>0</v>
      </c>
      <c r="AN21" s="6"/>
    </row>
    <row r="22" spans="1:40" ht="26.1" customHeight="1">
      <c r="A22" s="21">
        <v>14</v>
      </c>
      <c r="B22" s="2" t="s">
        <v>38</v>
      </c>
      <c r="C22" s="26" t="s">
        <v>63</v>
      </c>
      <c r="D22" s="38"/>
      <c r="E22" s="38" t="s">
        <v>64</v>
      </c>
      <c r="F22" s="38"/>
      <c r="G22" s="38" t="s">
        <v>65</v>
      </c>
      <c r="H22" s="38" t="s">
        <v>50</v>
      </c>
      <c r="I22" s="38" t="s">
        <v>63</v>
      </c>
      <c r="J22" s="38"/>
      <c r="K22" s="38" t="s">
        <v>64</v>
      </c>
      <c r="L22" s="38"/>
      <c r="M22" s="38" t="s">
        <v>65</v>
      </c>
      <c r="N22" s="29"/>
      <c r="O22" s="30"/>
      <c r="P22" s="33">
        <f t="shared" si="0"/>
        <v>0</v>
      </c>
      <c r="Q22" s="34">
        <f t="shared" si="1"/>
        <v>0</v>
      </c>
      <c r="R22" s="33">
        <f t="shared" si="2"/>
        <v>0</v>
      </c>
      <c r="S22" s="34">
        <f t="shared" si="3"/>
        <v>0</v>
      </c>
      <c r="T22" s="33">
        <f t="shared" si="4"/>
        <v>0</v>
      </c>
      <c r="U22" s="34">
        <f t="shared" si="5"/>
        <v>0</v>
      </c>
      <c r="V22" s="33">
        <f t="shared" si="6"/>
        <v>0</v>
      </c>
      <c r="W22" s="34">
        <f t="shared" si="7"/>
        <v>0</v>
      </c>
      <c r="X22" s="33">
        <f t="shared" si="8"/>
        <v>0</v>
      </c>
      <c r="Y22" s="34">
        <f t="shared" si="9"/>
        <v>0</v>
      </c>
      <c r="Z22" s="33">
        <f t="shared" si="10"/>
        <v>0</v>
      </c>
      <c r="AA22" s="34">
        <f t="shared" si="11"/>
        <v>0</v>
      </c>
      <c r="AB22" s="33">
        <f t="shared" si="12"/>
        <v>0</v>
      </c>
      <c r="AC22" s="34">
        <f t="shared" si="13"/>
        <v>0</v>
      </c>
      <c r="AD22" s="33">
        <f t="shared" si="14"/>
        <v>0</v>
      </c>
      <c r="AE22" s="34">
        <f t="shared" si="15"/>
        <v>0</v>
      </c>
      <c r="AF22" s="33">
        <f t="shared" si="16"/>
        <v>0</v>
      </c>
      <c r="AG22" s="34">
        <f t="shared" si="17"/>
        <v>0</v>
      </c>
      <c r="AH22" s="33">
        <f t="shared" si="18"/>
        <v>0</v>
      </c>
      <c r="AI22" s="34">
        <f t="shared" si="19"/>
        <v>0</v>
      </c>
      <c r="AJ22" s="33">
        <f t="shared" si="20"/>
        <v>0</v>
      </c>
      <c r="AK22" s="34">
        <f t="shared" si="21"/>
        <v>0</v>
      </c>
      <c r="AL22" s="33">
        <f t="shared" si="22"/>
        <v>0</v>
      </c>
      <c r="AM22" s="50">
        <f t="shared" si="23"/>
        <v>0</v>
      </c>
      <c r="AN22" s="6"/>
    </row>
    <row r="23" spans="1:40" ht="26.1" customHeight="1">
      <c r="A23" s="21">
        <v>15</v>
      </c>
      <c r="B23" s="2" t="s">
        <v>39</v>
      </c>
      <c r="C23" s="26" t="s">
        <v>63</v>
      </c>
      <c r="D23" s="38"/>
      <c r="E23" s="38" t="s">
        <v>64</v>
      </c>
      <c r="F23" s="38"/>
      <c r="G23" s="38" t="s">
        <v>65</v>
      </c>
      <c r="H23" s="38" t="s">
        <v>50</v>
      </c>
      <c r="I23" s="38" t="s">
        <v>63</v>
      </c>
      <c r="J23" s="38"/>
      <c r="K23" s="38" t="s">
        <v>64</v>
      </c>
      <c r="L23" s="38"/>
      <c r="M23" s="38" t="s">
        <v>65</v>
      </c>
      <c r="N23" s="29"/>
      <c r="O23" s="30"/>
      <c r="P23" s="33">
        <f t="shared" si="0"/>
        <v>0</v>
      </c>
      <c r="Q23" s="34">
        <f t="shared" si="1"/>
        <v>0</v>
      </c>
      <c r="R23" s="33">
        <f t="shared" si="2"/>
        <v>0</v>
      </c>
      <c r="S23" s="34">
        <f t="shared" si="3"/>
        <v>0</v>
      </c>
      <c r="T23" s="33">
        <f t="shared" si="4"/>
        <v>0</v>
      </c>
      <c r="U23" s="34">
        <f t="shared" si="5"/>
        <v>0</v>
      </c>
      <c r="V23" s="33">
        <f t="shared" si="6"/>
        <v>0</v>
      </c>
      <c r="W23" s="34">
        <f t="shared" si="7"/>
        <v>0</v>
      </c>
      <c r="X23" s="33">
        <f t="shared" si="8"/>
        <v>0</v>
      </c>
      <c r="Y23" s="34">
        <f t="shared" si="9"/>
        <v>0</v>
      </c>
      <c r="Z23" s="33">
        <f t="shared" si="10"/>
        <v>0</v>
      </c>
      <c r="AA23" s="34">
        <f t="shared" si="11"/>
        <v>0</v>
      </c>
      <c r="AB23" s="33">
        <f t="shared" si="12"/>
        <v>0</v>
      </c>
      <c r="AC23" s="34">
        <f t="shared" si="13"/>
        <v>0</v>
      </c>
      <c r="AD23" s="33">
        <f t="shared" si="14"/>
        <v>0</v>
      </c>
      <c r="AE23" s="34">
        <f t="shared" si="15"/>
        <v>0</v>
      </c>
      <c r="AF23" s="33">
        <f t="shared" si="16"/>
        <v>0</v>
      </c>
      <c r="AG23" s="34">
        <f t="shared" si="17"/>
        <v>0</v>
      </c>
      <c r="AH23" s="33">
        <f t="shared" si="18"/>
        <v>0</v>
      </c>
      <c r="AI23" s="34">
        <f t="shared" si="19"/>
        <v>0</v>
      </c>
      <c r="AJ23" s="33">
        <f t="shared" si="20"/>
        <v>0</v>
      </c>
      <c r="AK23" s="34">
        <f t="shared" si="21"/>
        <v>0</v>
      </c>
      <c r="AL23" s="33">
        <f t="shared" si="22"/>
        <v>0</v>
      </c>
      <c r="AM23" s="50">
        <f t="shared" si="23"/>
        <v>0</v>
      </c>
      <c r="AN23" s="6"/>
    </row>
    <row r="24" spans="1:40" ht="26.1" customHeight="1">
      <c r="A24" s="21">
        <v>16</v>
      </c>
      <c r="B24" s="2" t="s">
        <v>40</v>
      </c>
      <c r="C24" s="26" t="s">
        <v>63</v>
      </c>
      <c r="D24" s="38"/>
      <c r="E24" s="38" t="s">
        <v>64</v>
      </c>
      <c r="F24" s="38"/>
      <c r="G24" s="38" t="s">
        <v>65</v>
      </c>
      <c r="H24" s="38" t="s">
        <v>50</v>
      </c>
      <c r="I24" s="38" t="s">
        <v>63</v>
      </c>
      <c r="J24" s="38"/>
      <c r="K24" s="38" t="s">
        <v>64</v>
      </c>
      <c r="L24" s="38"/>
      <c r="M24" s="38" t="s">
        <v>65</v>
      </c>
      <c r="N24" s="29"/>
      <c r="O24" s="30"/>
      <c r="P24" s="33">
        <f t="shared" si="0"/>
        <v>0</v>
      </c>
      <c r="Q24" s="34">
        <f t="shared" si="1"/>
        <v>0</v>
      </c>
      <c r="R24" s="33">
        <f t="shared" si="2"/>
        <v>0</v>
      </c>
      <c r="S24" s="34">
        <f t="shared" si="3"/>
        <v>0</v>
      </c>
      <c r="T24" s="33">
        <f t="shared" si="4"/>
        <v>0</v>
      </c>
      <c r="U24" s="34">
        <f t="shared" si="5"/>
        <v>0</v>
      </c>
      <c r="V24" s="33">
        <f t="shared" si="6"/>
        <v>0</v>
      </c>
      <c r="W24" s="34">
        <f t="shared" si="7"/>
        <v>0</v>
      </c>
      <c r="X24" s="33">
        <f t="shared" si="8"/>
        <v>0</v>
      </c>
      <c r="Y24" s="34">
        <f t="shared" si="9"/>
        <v>0</v>
      </c>
      <c r="Z24" s="33">
        <f t="shared" si="10"/>
        <v>0</v>
      </c>
      <c r="AA24" s="34">
        <f t="shared" si="11"/>
        <v>0</v>
      </c>
      <c r="AB24" s="33">
        <f t="shared" si="12"/>
        <v>0</v>
      </c>
      <c r="AC24" s="34">
        <f t="shared" si="13"/>
        <v>0</v>
      </c>
      <c r="AD24" s="33">
        <f t="shared" si="14"/>
        <v>0</v>
      </c>
      <c r="AE24" s="34">
        <f t="shared" si="15"/>
        <v>0</v>
      </c>
      <c r="AF24" s="33">
        <f t="shared" si="16"/>
        <v>0</v>
      </c>
      <c r="AG24" s="34">
        <f t="shared" si="17"/>
        <v>0</v>
      </c>
      <c r="AH24" s="33">
        <f t="shared" si="18"/>
        <v>0</v>
      </c>
      <c r="AI24" s="34">
        <f t="shared" si="19"/>
        <v>0</v>
      </c>
      <c r="AJ24" s="33">
        <f t="shared" si="20"/>
        <v>0</v>
      </c>
      <c r="AK24" s="34">
        <f t="shared" si="21"/>
        <v>0</v>
      </c>
      <c r="AL24" s="33">
        <f t="shared" si="22"/>
        <v>0</v>
      </c>
      <c r="AM24" s="50">
        <f t="shared" si="23"/>
        <v>0</v>
      </c>
      <c r="AN24" s="6"/>
    </row>
    <row r="25" spans="1:40" ht="26.1" customHeight="1">
      <c r="A25" s="21">
        <v>17</v>
      </c>
      <c r="B25" s="2" t="s">
        <v>41</v>
      </c>
      <c r="C25" s="26" t="s">
        <v>63</v>
      </c>
      <c r="D25" s="38"/>
      <c r="E25" s="38" t="s">
        <v>64</v>
      </c>
      <c r="F25" s="38"/>
      <c r="G25" s="38" t="s">
        <v>65</v>
      </c>
      <c r="H25" s="38" t="s">
        <v>50</v>
      </c>
      <c r="I25" s="38" t="s">
        <v>63</v>
      </c>
      <c r="J25" s="38"/>
      <c r="K25" s="38" t="s">
        <v>64</v>
      </c>
      <c r="L25" s="38"/>
      <c r="M25" s="38" t="s">
        <v>65</v>
      </c>
      <c r="N25" s="29"/>
      <c r="O25" s="30"/>
      <c r="P25" s="33">
        <f t="shared" si="0"/>
        <v>0</v>
      </c>
      <c r="Q25" s="34">
        <f t="shared" si="1"/>
        <v>0</v>
      </c>
      <c r="R25" s="33">
        <f t="shared" si="2"/>
        <v>0</v>
      </c>
      <c r="S25" s="34">
        <f t="shared" si="3"/>
        <v>0</v>
      </c>
      <c r="T25" s="33">
        <f t="shared" si="4"/>
        <v>0</v>
      </c>
      <c r="U25" s="34">
        <f t="shared" si="5"/>
        <v>0</v>
      </c>
      <c r="V25" s="33">
        <f t="shared" si="6"/>
        <v>0</v>
      </c>
      <c r="W25" s="34">
        <f t="shared" si="7"/>
        <v>0</v>
      </c>
      <c r="X25" s="33">
        <f>IF(AND($D25=27,$F25&lt;=8,$J25=27,$L25&gt;=8),$N25,IF(AND($D25=27,$F25&lt;=8,$J25=28,$L25&lt;=3),$N25,0))</f>
        <v>0</v>
      </c>
      <c r="Y25" s="34">
        <f t="shared" si="9"/>
        <v>0</v>
      </c>
      <c r="Z25" s="33">
        <f t="shared" si="10"/>
        <v>0</v>
      </c>
      <c r="AA25" s="34">
        <f t="shared" si="11"/>
        <v>0</v>
      </c>
      <c r="AB25" s="33">
        <f t="shared" si="12"/>
        <v>0</v>
      </c>
      <c r="AC25" s="34">
        <f t="shared" si="13"/>
        <v>0</v>
      </c>
      <c r="AD25" s="33">
        <f t="shared" si="14"/>
        <v>0</v>
      </c>
      <c r="AE25" s="34">
        <f t="shared" si="15"/>
        <v>0</v>
      </c>
      <c r="AF25" s="33">
        <f t="shared" si="16"/>
        <v>0</v>
      </c>
      <c r="AG25" s="34">
        <f t="shared" si="17"/>
        <v>0</v>
      </c>
      <c r="AH25" s="33">
        <f t="shared" si="18"/>
        <v>0</v>
      </c>
      <c r="AI25" s="34">
        <f t="shared" si="19"/>
        <v>0</v>
      </c>
      <c r="AJ25" s="33">
        <f t="shared" si="20"/>
        <v>0</v>
      </c>
      <c r="AK25" s="34">
        <f t="shared" si="21"/>
        <v>0</v>
      </c>
      <c r="AL25" s="33">
        <f t="shared" si="22"/>
        <v>0</v>
      </c>
      <c r="AM25" s="50">
        <f t="shared" si="23"/>
        <v>0</v>
      </c>
      <c r="AN25" s="6"/>
    </row>
    <row r="26" spans="1:40" ht="26.1" customHeight="1">
      <c r="A26" s="21">
        <v>18</v>
      </c>
      <c r="B26" s="2" t="s">
        <v>42</v>
      </c>
      <c r="C26" s="26" t="s">
        <v>63</v>
      </c>
      <c r="D26" s="38"/>
      <c r="E26" s="38" t="s">
        <v>64</v>
      </c>
      <c r="F26" s="38"/>
      <c r="G26" s="38" t="s">
        <v>65</v>
      </c>
      <c r="H26" s="38" t="s">
        <v>50</v>
      </c>
      <c r="I26" s="38" t="s">
        <v>63</v>
      </c>
      <c r="J26" s="38"/>
      <c r="K26" s="38" t="s">
        <v>64</v>
      </c>
      <c r="L26" s="38"/>
      <c r="M26" s="38" t="s">
        <v>65</v>
      </c>
      <c r="N26" s="29"/>
      <c r="O26" s="30"/>
      <c r="P26" s="33">
        <f t="shared" si="0"/>
        <v>0</v>
      </c>
      <c r="Q26" s="34">
        <f t="shared" si="1"/>
        <v>0</v>
      </c>
      <c r="R26" s="33">
        <f t="shared" si="2"/>
        <v>0</v>
      </c>
      <c r="S26" s="34">
        <f t="shared" si="3"/>
        <v>0</v>
      </c>
      <c r="T26" s="33">
        <f t="shared" si="4"/>
        <v>0</v>
      </c>
      <c r="U26" s="34">
        <f t="shared" si="5"/>
        <v>0</v>
      </c>
      <c r="V26" s="33">
        <f t="shared" si="6"/>
        <v>0</v>
      </c>
      <c r="W26" s="34">
        <f t="shared" si="7"/>
        <v>0</v>
      </c>
      <c r="X26" s="33">
        <f t="shared" si="8"/>
        <v>0</v>
      </c>
      <c r="Y26" s="34">
        <f t="shared" si="9"/>
        <v>0</v>
      </c>
      <c r="Z26" s="33">
        <f t="shared" si="10"/>
        <v>0</v>
      </c>
      <c r="AA26" s="34">
        <f t="shared" si="11"/>
        <v>0</v>
      </c>
      <c r="AB26" s="33">
        <f t="shared" si="12"/>
        <v>0</v>
      </c>
      <c r="AC26" s="34">
        <f t="shared" si="13"/>
        <v>0</v>
      </c>
      <c r="AD26" s="33">
        <f t="shared" si="14"/>
        <v>0</v>
      </c>
      <c r="AE26" s="34">
        <f t="shared" si="15"/>
        <v>0</v>
      </c>
      <c r="AF26" s="33">
        <f t="shared" si="16"/>
        <v>0</v>
      </c>
      <c r="AG26" s="34">
        <f t="shared" si="17"/>
        <v>0</v>
      </c>
      <c r="AH26" s="33">
        <f t="shared" si="18"/>
        <v>0</v>
      </c>
      <c r="AI26" s="34">
        <f t="shared" si="19"/>
        <v>0</v>
      </c>
      <c r="AJ26" s="33">
        <f t="shared" si="20"/>
        <v>0</v>
      </c>
      <c r="AK26" s="34">
        <f t="shared" si="21"/>
        <v>0</v>
      </c>
      <c r="AL26" s="33">
        <f t="shared" si="22"/>
        <v>0</v>
      </c>
      <c r="AM26" s="50">
        <f t="shared" si="23"/>
        <v>0</v>
      </c>
      <c r="AN26" s="6"/>
    </row>
    <row r="27" spans="1:40" ht="26.1" customHeight="1">
      <c r="A27" s="21">
        <v>19</v>
      </c>
      <c r="B27" s="2" t="s">
        <v>43</v>
      </c>
      <c r="C27" s="26" t="s">
        <v>63</v>
      </c>
      <c r="D27" s="38"/>
      <c r="E27" s="38" t="s">
        <v>64</v>
      </c>
      <c r="F27" s="38"/>
      <c r="G27" s="38" t="s">
        <v>65</v>
      </c>
      <c r="H27" s="38" t="s">
        <v>50</v>
      </c>
      <c r="I27" s="38" t="s">
        <v>63</v>
      </c>
      <c r="J27" s="38"/>
      <c r="K27" s="38" t="s">
        <v>64</v>
      </c>
      <c r="L27" s="38"/>
      <c r="M27" s="38" t="s">
        <v>65</v>
      </c>
      <c r="N27" s="29"/>
      <c r="O27" s="30"/>
      <c r="P27" s="33">
        <f t="shared" si="0"/>
        <v>0</v>
      </c>
      <c r="Q27" s="34">
        <f t="shared" si="1"/>
        <v>0</v>
      </c>
      <c r="R27" s="33">
        <f t="shared" si="2"/>
        <v>0</v>
      </c>
      <c r="S27" s="34">
        <f t="shared" si="3"/>
        <v>0</v>
      </c>
      <c r="T27" s="33">
        <f t="shared" si="4"/>
        <v>0</v>
      </c>
      <c r="U27" s="34">
        <f t="shared" si="5"/>
        <v>0</v>
      </c>
      <c r="V27" s="33">
        <f t="shared" si="6"/>
        <v>0</v>
      </c>
      <c r="W27" s="34">
        <f t="shared" si="7"/>
        <v>0</v>
      </c>
      <c r="X27" s="33">
        <f t="shared" si="8"/>
        <v>0</v>
      </c>
      <c r="Y27" s="34">
        <f t="shared" si="9"/>
        <v>0</v>
      </c>
      <c r="Z27" s="33">
        <f t="shared" si="10"/>
        <v>0</v>
      </c>
      <c r="AA27" s="34">
        <f t="shared" si="11"/>
        <v>0</v>
      </c>
      <c r="AB27" s="33">
        <f t="shared" si="12"/>
        <v>0</v>
      </c>
      <c r="AC27" s="34">
        <f t="shared" si="13"/>
        <v>0</v>
      </c>
      <c r="AD27" s="33">
        <f t="shared" si="14"/>
        <v>0</v>
      </c>
      <c r="AE27" s="34">
        <f t="shared" si="15"/>
        <v>0</v>
      </c>
      <c r="AF27" s="33">
        <f t="shared" si="16"/>
        <v>0</v>
      </c>
      <c r="AG27" s="34">
        <f t="shared" si="17"/>
        <v>0</v>
      </c>
      <c r="AH27" s="33">
        <f t="shared" si="18"/>
        <v>0</v>
      </c>
      <c r="AI27" s="34">
        <f t="shared" si="19"/>
        <v>0</v>
      </c>
      <c r="AJ27" s="33">
        <f t="shared" si="20"/>
        <v>0</v>
      </c>
      <c r="AK27" s="34">
        <f t="shared" si="21"/>
        <v>0</v>
      </c>
      <c r="AL27" s="33">
        <f t="shared" si="22"/>
        <v>0</v>
      </c>
      <c r="AM27" s="50">
        <f t="shared" si="23"/>
        <v>0</v>
      </c>
      <c r="AN27" s="6"/>
    </row>
    <row r="28" spans="1:40" ht="26.1" customHeight="1" thickBot="1">
      <c r="A28" s="21">
        <v>20</v>
      </c>
      <c r="B28" s="2" t="s">
        <v>44</v>
      </c>
      <c r="C28" s="26" t="s">
        <v>63</v>
      </c>
      <c r="D28" s="38"/>
      <c r="E28" s="38" t="s">
        <v>64</v>
      </c>
      <c r="F28" s="38"/>
      <c r="G28" s="38" t="s">
        <v>65</v>
      </c>
      <c r="H28" s="38" t="s">
        <v>50</v>
      </c>
      <c r="I28" s="38" t="s">
        <v>63</v>
      </c>
      <c r="J28" s="38"/>
      <c r="K28" s="38" t="s">
        <v>64</v>
      </c>
      <c r="L28" s="38"/>
      <c r="M28" s="38" t="s">
        <v>65</v>
      </c>
      <c r="N28" s="31"/>
      <c r="O28" s="32"/>
      <c r="P28" s="51">
        <f t="shared" si="0"/>
        <v>0</v>
      </c>
      <c r="Q28" s="52">
        <f t="shared" si="1"/>
        <v>0</v>
      </c>
      <c r="R28" s="51">
        <f t="shared" si="2"/>
        <v>0</v>
      </c>
      <c r="S28" s="52">
        <f t="shared" si="3"/>
        <v>0</v>
      </c>
      <c r="T28" s="51">
        <f t="shared" si="4"/>
        <v>0</v>
      </c>
      <c r="U28" s="52">
        <f t="shared" si="5"/>
        <v>0</v>
      </c>
      <c r="V28" s="51">
        <f t="shared" si="6"/>
        <v>0</v>
      </c>
      <c r="W28" s="52">
        <f t="shared" si="7"/>
        <v>0</v>
      </c>
      <c r="X28" s="51">
        <f t="shared" si="8"/>
        <v>0</v>
      </c>
      <c r="Y28" s="52">
        <f t="shared" si="9"/>
        <v>0</v>
      </c>
      <c r="Z28" s="51">
        <f t="shared" si="10"/>
        <v>0</v>
      </c>
      <c r="AA28" s="52">
        <f t="shared" si="11"/>
        <v>0</v>
      </c>
      <c r="AB28" s="51">
        <f t="shared" si="12"/>
        <v>0</v>
      </c>
      <c r="AC28" s="52">
        <f t="shared" si="13"/>
        <v>0</v>
      </c>
      <c r="AD28" s="51">
        <f t="shared" si="14"/>
        <v>0</v>
      </c>
      <c r="AE28" s="52">
        <f t="shared" si="15"/>
        <v>0</v>
      </c>
      <c r="AF28" s="51">
        <f t="shared" si="16"/>
        <v>0</v>
      </c>
      <c r="AG28" s="52">
        <f t="shared" si="17"/>
        <v>0</v>
      </c>
      <c r="AH28" s="51">
        <f t="shared" si="18"/>
        <v>0</v>
      </c>
      <c r="AI28" s="52">
        <f t="shared" si="19"/>
        <v>0</v>
      </c>
      <c r="AJ28" s="51">
        <f t="shared" si="20"/>
        <v>0</v>
      </c>
      <c r="AK28" s="52">
        <f t="shared" si="21"/>
        <v>0</v>
      </c>
      <c r="AL28" s="51">
        <f t="shared" si="22"/>
        <v>0</v>
      </c>
      <c r="AM28" s="53">
        <f t="shared" si="23"/>
        <v>0</v>
      </c>
      <c r="AN28" s="6"/>
    </row>
    <row r="29" spans="1:40" ht="26.1" customHeight="1" thickBot="1">
      <c r="A29" s="615" t="s">
        <v>66</v>
      </c>
      <c r="B29" s="616"/>
      <c r="C29" s="616"/>
      <c r="D29" s="616"/>
      <c r="E29" s="616"/>
      <c r="F29" s="616"/>
      <c r="G29" s="616"/>
      <c r="H29" s="616"/>
      <c r="I29" s="616"/>
      <c r="J29" s="616"/>
      <c r="K29" s="616"/>
      <c r="L29" s="616"/>
      <c r="M29" s="617"/>
      <c r="N29" s="618">
        <f>(SUM(N9:N28)*60+SUM(O9:O28))/60</f>
        <v>0</v>
      </c>
      <c r="O29" s="619"/>
      <c r="P29" s="611">
        <f>(SUM(P9:P28)*60+SUM(Q9:Q28))/60</f>
        <v>0</v>
      </c>
      <c r="Q29" s="612"/>
      <c r="R29" s="611">
        <f>(SUM(R9:R28)*60+SUM(S9:S28))/60</f>
        <v>0</v>
      </c>
      <c r="S29" s="612"/>
      <c r="T29" s="611">
        <f>(SUM(T9:T28)*60+SUM(U9:U28))/60</f>
        <v>0</v>
      </c>
      <c r="U29" s="612"/>
      <c r="V29" s="611">
        <f>(SUM(V9:V28)*60+SUM(W9:W28))/60</f>
        <v>0</v>
      </c>
      <c r="W29" s="612"/>
      <c r="X29" s="611">
        <f>(SUM(X9:X28)*60+SUM(Y9:Y28))/60</f>
        <v>0</v>
      </c>
      <c r="Y29" s="612"/>
      <c r="Z29" s="611">
        <f>(SUM(Z9:Z28)*60+SUM(AA9:AA28))/60</f>
        <v>0</v>
      </c>
      <c r="AA29" s="612"/>
      <c r="AB29" s="611">
        <f>(SUM(AB9:AB28)*60+SUM(AC9:AC28))/60</f>
        <v>0</v>
      </c>
      <c r="AC29" s="612"/>
      <c r="AD29" s="611">
        <f>(SUM(AD9:AD28)*60+SUM(AE9:AE28))/60</f>
        <v>0</v>
      </c>
      <c r="AE29" s="612"/>
      <c r="AF29" s="611">
        <f>(SUM(AF9:AF28)*60+SUM(AG9:AG28))/60</f>
        <v>0</v>
      </c>
      <c r="AG29" s="612"/>
      <c r="AH29" s="611">
        <f>(SUM(AH9:AH28)*60+SUM(AI9:AI28))/60</f>
        <v>0</v>
      </c>
      <c r="AI29" s="612"/>
      <c r="AJ29" s="613">
        <f>(SUM(AJ9:AJ28)*60+SUM(AK9:AK28))/60</f>
        <v>0</v>
      </c>
      <c r="AK29" s="612"/>
      <c r="AL29" s="611">
        <f>(SUM(AL9:AL28)*60+SUM(AM9:AM28))/60</f>
        <v>0</v>
      </c>
      <c r="AM29" s="612"/>
      <c r="AN29" s="6"/>
    </row>
    <row r="30" spans="1:40" ht="26.1" customHeight="1" thickBot="1">
      <c r="A30" s="624" t="s">
        <v>67</v>
      </c>
      <c r="B30" s="625"/>
      <c r="C30" s="625"/>
      <c r="D30" s="625"/>
      <c r="E30" s="625"/>
      <c r="F30" s="625"/>
      <c r="G30" s="625"/>
      <c r="H30" s="625"/>
      <c r="I30" s="625"/>
      <c r="J30" s="625"/>
      <c r="K30" s="625"/>
      <c r="L30" s="625"/>
      <c r="M30" s="626"/>
      <c r="N30" s="650">
        <v>173</v>
      </c>
      <c r="O30" s="651"/>
      <c r="P30" s="652">
        <f>$N30</f>
        <v>173</v>
      </c>
      <c r="Q30" s="649"/>
      <c r="R30" s="648">
        <f>$N30</f>
        <v>173</v>
      </c>
      <c r="S30" s="649"/>
      <c r="T30" s="648">
        <f>$N30</f>
        <v>173</v>
      </c>
      <c r="U30" s="649"/>
      <c r="V30" s="648">
        <f>$N30</f>
        <v>173</v>
      </c>
      <c r="W30" s="649"/>
      <c r="X30" s="648">
        <f>$N30</f>
        <v>173</v>
      </c>
      <c r="Y30" s="649"/>
      <c r="Z30" s="648">
        <f>$N30</f>
        <v>173</v>
      </c>
      <c r="AA30" s="649"/>
      <c r="AB30" s="648">
        <f>$N30</f>
        <v>173</v>
      </c>
      <c r="AC30" s="649"/>
      <c r="AD30" s="648">
        <f>$N30</f>
        <v>173</v>
      </c>
      <c r="AE30" s="649"/>
      <c r="AF30" s="648">
        <f>$N30</f>
        <v>173</v>
      </c>
      <c r="AG30" s="649"/>
      <c r="AH30" s="648">
        <f>$N30</f>
        <v>173</v>
      </c>
      <c r="AI30" s="649"/>
      <c r="AJ30" s="652">
        <f>$N30</f>
        <v>173</v>
      </c>
      <c r="AK30" s="649"/>
      <c r="AL30" s="648">
        <f>$N30</f>
        <v>173</v>
      </c>
      <c r="AM30" s="649"/>
      <c r="AN30" s="6"/>
    </row>
    <row r="31" spans="1:40" ht="26.1" customHeight="1">
      <c r="A31" s="653" t="s">
        <v>68</v>
      </c>
      <c r="B31" s="654"/>
      <c r="C31" s="654"/>
      <c r="D31" s="654"/>
      <c r="E31" s="654"/>
      <c r="F31" s="654"/>
      <c r="G31" s="654"/>
      <c r="H31" s="654"/>
      <c r="I31" s="654"/>
      <c r="J31" s="654"/>
      <c r="K31" s="654"/>
      <c r="L31" s="654"/>
      <c r="M31" s="655"/>
      <c r="N31" s="611">
        <f>IF(ISERROR(ROUNDDOWN(N29/N30,1))=FALSE,ROUNDDOWN(N29/N30,1),0)</f>
        <v>0</v>
      </c>
      <c r="O31" s="612"/>
      <c r="P31" s="656">
        <f>IF(ISERROR(ROUNDDOWN(P29/P30,1))=FALSE,ROUNDDOWN(P29/P30,1),0)</f>
        <v>0</v>
      </c>
      <c r="Q31" s="657"/>
      <c r="R31" s="648">
        <f>IF(ISERROR(ROUNDDOWN(R29/R30,1))=FALSE,ROUNDDOWN(R29/R30,1),0)</f>
        <v>0</v>
      </c>
      <c r="S31" s="649"/>
      <c r="T31" s="648">
        <f>IF(ISERROR(ROUNDDOWN(T29/T30,1))=FALSE,ROUNDDOWN(T29/T30,1),0)</f>
        <v>0</v>
      </c>
      <c r="U31" s="649"/>
      <c r="V31" s="648">
        <f>IF(ISERROR(ROUNDDOWN(V29/V30,1))=FALSE,ROUNDDOWN(V29/V30,1),0)</f>
        <v>0</v>
      </c>
      <c r="W31" s="649"/>
      <c r="X31" s="648">
        <f>IF(ISERROR(ROUNDDOWN(X29/X30,1))=FALSE,ROUNDDOWN(X29/X30,1),0)</f>
        <v>0</v>
      </c>
      <c r="Y31" s="649"/>
      <c r="Z31" s="648">
        <f>IF(ISERROR(ROUNDDOWN(Z29/Z30,1))=FALSE,ROUNDDOWN(Z29/Z30,1),0)</f>
        <v>0</v>
      </c>
      <c r="AA31" s="649"/>
      <c r="AB31" s="648">
        <f>IF(ISERROR(ROUNDDOWN(AB29/AB30,1))=FALSE,ROUNDDOWN(AB29/AB30,1),0)</f>
        <v>0</v>
      </c>
      <c r="AC31" s="649"/>
      <c r="AD31" s="648">
        <f>IF(ISERROR(ROUNDDOWN(AD29/AD30,1))=FALSE,ROUNDDOWN(AD29/AD30,1),0)</f>
        <v>0</v>
      </c>
      <c r="AE31" s="649"/>
      <c r="AF31" s="648">
        <f>IF(ISERROR(ROUNDDOWN(AF29/AF30,1))=FALSE,ROUNDDOWN(AF29/AF30,1),0)</f>
        <v>0</v>
      </c>
      <c r="AG31" s="649"/>
      <c r="AH31" s="648">
        <f>IF(ISERROR(ROUNDDOWN(AH29/AH30,1))=FALSE,ROUNDDOWN(AH29/AH30,1),0)</f>
        <v>0</v>
      </c>
      <c r="AI31" s="649"/>
      <c r="AJ31" s="652">
        <f>IF(ISERROR(ROUNDDOWN(AJ29/AJ30,1))=FALSE,ROUNDDOWN(AJ29/AJ30,1),0)</f>
        <v>0</v>
      </c>
      <c r="AK31" s="649"/>
      <c r="AL31" s="648">
        <f>IF(ISERROR(ROUNDDOWN(AL29/AL30,1))=FALSE,ROUNDDOWN(AL29/AL30,1),0)</f>
        <v>0</v>
      </c>
      <c r="AM31" s="649"/>
      <c r="AN31" s="6"/>
    </row>
    <row r="32" spans="1:40">
      <c r="AN32" s="7"/>
    </row>
    <row r="33" spans="4:40">
      <c r="AN33" s="7"/>
    </row>
    <row r="34" spans="4:40">
      <c r="AN34" s="7"/>
    </row>
    <row r="35" spans="4:40">
      <c r="AN35" s="7"/>
    </row>
    <row r="36" spans="4:40">
      <c r="AN36" s="7"/>
    </row>
    <row r="37" spans="4:40">
      <c r="AN37" s="7"/>
    </row>
    <row r="38" spans="4:40">
      <c r="D38" s="1">
        <v>27</v>
      </c>
    </row>
    <row r="39" spans="4:40">
      <c r="D39" s="1">
        <v>28</v>
      </c>
    </row>
    <row r="41" spans="4:40">
      <c r="E41" s="1">
        <v>4</v>
      </c>
    </row>
    <row r="42" spans="4:40">
      <c r="E42" s="1">
        <v>5</v>
      </c>
    </row>
    <row r="43" spans="4:40">
      <c r="E43" s="1">
        <v>6</v>
      </c>
    </row>
    <row r="44" spans="4:40">
      <c r="E44" s="1">
        <v>7</v>
      </c>
    </row>
    <row r="45" spans="4:40">
      <c r="E45" s="1">
        <v>8</v>
      </c>
    </row>
    <row r="46" spans="4:40">
      <c r="E46" s="1">
        <v>9</v>
      </c>
    </row>
    <row r="47" spans="4:40">
      <c r="E47" s="1">
        <v>10</v>
      </c>
    </row>
    <row r="48" spans="4:40">
      <c r="E48" s="1">
        <v>11</v>
      </c>
    </row>
    <row r="49" spans="5:5">
      <c r="E49" s="1">
        <v>12</v>
      </c>
    </row>
    <row r="50" spans="5:5">
      <c r="E50" s="1">
        <v>1</v>
      </c>
    </row>
    <row r="51" spans="5:5">
      <c r="E51" s="1">
        <v>2</v>
      </c>
    </row>
    <row r="52" spans="5:5">
      <c r="E52" s="1">
        <v>3</v>
      </c>
    </row>
  </sheetData>
  <mergeCells count="64">
    <mergeCell ref="AD31:AE31"/>
    <mergeCell ref="AF31:AG31"/>
    <mergeCell ref="AF30:AG30"/>
    <mergeCell ref="AH30:AI30"/>
    <mergeCell ref="AJ30:AK30"/>
    <mergeCell ref="AL30:AM30"/>
    <mergeCell ref="A31:M31"/>
    <mergeCell ref="N31:O31"/>
    <mergeCell ref="P31:Q31"/>
    <mergeCell ref="R31:S31"/>
    <mergeCell ref="T31:U31"/>
    <mergeCell ref="AH31:AI31"/>
    <mergeCell ref="AJ31:AK31"/>
    <mergeCell ref="AL31:AM31"/>
    <mergeCell ref="V31:W31"/>
    <mergeCell ref="X31:Y31"/>
    <mergeCell ref="Z31:AA31"/>
    <mergeCell ref="AB31:AC31"/>
    <mergeCell ref="V30:W30"/>
    <mergeCell ref="X30:Y30"/>
    <mergeCell ref="Z30:AA30"/>
    <mergeCell ref="AB30:AC30"/>
    <mergeCell ref="AD30:AE30"/>
    <mergeCell ref="A30:M30"/>
    <mergeCell ref="N30:O30"/>
    <mergeCell ref="P30:Q30"/>
    <mergeCell ref="R30:S30"/>
    <mergeCell ref="T30:U30"/>
    <mergeCell ref="AJ7:AK7"/>
    <mergeCell ref="AL7:AM7"/>
    <mergeCell ref="A29:M29"/>
    <mergeCell ref="N29:O29"/>
    <mergeCell ref="P29:Q29"/>
    <mergeCell ref="R29:S29"/>
    <mergeCell ref="T29:U29"/>
    <mergeCell ref="V29:W29"/>
    <mergeCell ref="X29:Y29"/>
    <mergeCell ref="Z29:AA29"/>
    <mergeCell ref="AB29:AC29"/>
    <mergeCell ref="AD29:AE29"/>
    <mergeCell ref="AF29:AG29"/>
    <mergeCell ref="AH29:AI29"/>
    <mergeCell ref="AJ29:AK29"/>
    <mergeCell ref="AL29:AM29"/>
    <mergeCell ref="Z7:AA7"/>
    <mergeCell ref="AB7:AC7"/>
    <mergeCell ref="AD7:AE7"/>
    <mergeCell ref="AF7:AG7"/>
    <mergeCell ref="AH7:AI7"/>
    <mergeCell ref="B4:Q4"/>
    <mergeCell ref="V4:Y4"/>
    <mergeCell ref="A6:A8"/>
    <mergeCell ref="B6:B8"/>
    <mergeCell ref="C6:M8"/>
    <mergeCell ref="P7:Q7"/>
    <mergeCell ref="R7:S7"/>
    <mergeCell ref="T7:U7"/>
    <mergeCell ref="V7:W7"/>
    <mergeCell ref="X7:Y7"/>
    <mergeCell ref="A2:B2"/>
    <mergeCell ref="C2:O2"/>
    <mergeCell ref="V2:Y2"/>
    <mergeCell ref="P3:S3"/>
    <mergeCell ref="V3:Y3"/>
  </mergeCells>
  <phoneticPr fontId="1"/>
  <dataValidations count="2">
    <dataValidation type="list" allowBlank="1" showInputMessage="1" showErrorMessage="1" sqref="D9:D28 J9:J28" xr:uid="{00000000-0002-0000-0600-000000000000}">
      <formula1>$D$38:$D$39</formula1>
    </dataValidation>
    <dataValidation type="list" allowBlank="1" showInputMessage="1" showErrorMessage="1" sqref="F9:F28 L9:L28" xr:uid="{00000000-0002-0000-0600-000001000000}">
      <formula1>$E$41:$E$52</formula1>
    </dataValidation>
  </dataValidations>
  <pageMargins left="0.7" right="0.7" top="0.75" bottom="0.75" header="0.3" footer="0.3"/>
  <pageSetup paperSize="9" scale="3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【補助金算定に係る確認表】</vt:lpstr>
      <vt:lpstr>【京都市集計用】</vt:lpstr>
      <vt:lpstr>様式１</vt:lpstr>
      <vt:lpstr>様式１－１（標準時間対応）</vt:lpstr>
      <vt:lpstr>様式２（専従の常勤）</vt:lpstr>
      <vt:lpstr>様式３（非専従の常勤＋非常勤）</vt:lpstr>
      <vt:lpstr>Sheet2</vt:lpstr>
      <vt:lpstr>【京都市集計用】!Print_Area</vt:lpstr>
      <vt:lpstr>【補助金算定に係る確認表】!Print_Area</vt:lpstr>
      <vt:lpstr>Sheet2!Print_Area</vt:lpstr>
      <vt:lpstr>様式１!Print_Area</vt:lpstr>
      <vt:lpstr>'様式１－１（標準時間対応）'!Print_Area</vt:lpstr>
      <vt:lpstr>'様式２（専従の常勤）'!Print_Area</vt:lpstr>
      <vt:lpstr>'様式３（非専従の常勤＋非常勤）'!Print_Area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河田 修</dc:creator>
  <cp:lastModifiedBy>Kyoto</cp:lastModifiedBy>
  <cp:lastPrinted>2024-02-09T05:57:55Z</cp:lastPrinted>
  <dcterms:created xsi:type="dcterms:W3CDTF">2004-04-07T04:46:17Z</dcterms:created>
  <dcterms:modified xsi:type="dcterms:W3CDTF">2024-08-01T00:21:50Z</dcterms:modified>
</cp:coreProperties>
</file>