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58_職員配置確認\R08\00_配置状況確認書【様式】\決裁用（ロック後）\"/>
    </mc:Choice>
  </mc:AlternateContent>
  <xr:revisionPtr revIDLastSave="0" documentId="8_{9DD13B3F-A732-4F2C-B4B4-9DBB16BF6478}" xr6:coauthVersionLast="47" xr6:coauthVersionMax="47" xr10:uidLastSave="{00000000-0000-0000-0000-000000000000}"/>
  <bookViews>
    <workbookView xWindow="-120" yWindow="-120" windowWidth="29040" windowHeight="15720" tabRatio="730" firstSheet="1" activeTab="1" xr2:uid="{84BFE6ED-4A0E-4E6D-8AE6-AEEBC1F05A3B}"/>
  </bookViews>
  <sheets>
    <sheet name="【京都市集計】" sheetId="75" r:id="rId1"/>
    <sheet name="様式１" sheetId="64" r:id="rId2"/>
    <sheet name="加算等適用状況" sheetId="72" r:id="rId3"/>
    <sheet name="様式２（専従の常勤教諭）" sheetId="69" r:id="rId4"/>
    <sheet name="様式３（非専従の常勤+非常勤教諭）" sheetId="68" r:id="rId5"/>
    <sheet name="参考_歳児別配置基準" sheetId="74" r:id="rId6"/>
    <sheet name="Sheet2" sheetId="67" state="hidden" r:id="rId7"/>
  </sheets>
  <definedNames>
    <definedName name="_xlnm.Print_Area" localSheetId="6">Sheet2!$A$1:$AM$35</definedName>
    <definedName name="_xlnm.Print_Area" localSheetId="2">加算等適用状況!$A$1:$L$25</definedName>
    <definedName name="_xlnm.Print_Area" localSheetId="5">参考_歳児別配置基準!$A$1:$C$121</definedName>
    <definedName name="_xlnm.Print_Area" localSheetId="1">様式１!$A$1:$Y$18</definedName>
    <definedName name="_xlnm.Print_Area" localSheetId="3">'様式２（専従の常勤教諭）'!$A$1:$O$48</definedName>
    <definedName name="_xlnm.Print_Area" localSheetId="4">'様式３（非専従の常勤+非常勤教諭）'!$A$1:$AK$44</definedName>
    <definedName name="_xlnm.Print_Titles" localSheetId="1">様式１!$3:$6</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 i="75" l="1"/>
  <c r="N7" i="64"/>
  <c r="K7" i="64"/>
  <c r="K14" i="64"/>
  <c r="P18" i="64"/>
  <c r="P17" i="64"/>
  <c r="P16" i="64"/>
  <c r="P15" i="64"/>
  <c r="P14" i="64"/>
  <c r="P13" i="64"/>
  <c r="P12" i="64"/>
  <c r="P11" i="64"/>
  <c r="P10" i="64"/>
  <c r="P9" i="64"/>
  <c r="P8" i="64"/>
  <c r="P7" i="64"/>
  <c r="AB18" i="64"/>
  <c r="AC18" i="64"/>
  <c r="AB17" i="64"/>
  <c r="AC17" i="64"/>
  <c r="AB16" i="64"/>
  <c r="AC16" i="64"/>
  <c r="AB15" i="64"/>
  <c r="AC15" i="64"/>
  <c r="AB14" i="64"/>
  <c r="AC14" i="64"/>
  <c r="AB13" i="64"/>
  <c r="AC13" i="64"/>
  <c r="AB12" i="64"/>
  <c r="AC12" i="64"/>
  <c r="AB11" i="64"/>
  <c r="AC11" i="64"/>
  <c r="AB10" i="64"/>
  <c r="AC10" i="64"/>
  <c r="AB9" i="64"/>
  <c r="AC9" i="64"/>
  <c r="AB8" i="64"/>
  <c r="AC8" i="64"/>
  <c r="AB7" i="64"/>
  <c r="AC7" i="64"/>
  <c r="S10" i="75"/>
  <c r="S7" i="75"/>
  <c r="I110" i="74"/>
  <c r="I99" i="74"/>
  <c r="I98" i="74"/>
  <c r="I80" i="74"/>
  <c r="I69" i="74"/>
  <c r="I68" i="74"/>
  <c r="I50" i="74"/>
  <c r="I49" i="74"/>
  <c r="I39" i="74"/>
  <c r="I38" i="74"/>
  <c r="I34" i="74"/>
  <c r="L5" i="75"/>
  <c r="I20" i="74"/>
  <c r="I10" i="74"/>
  <c r="I9" i="74"/>
  <c r="I8" i="74"/>
  <c r="I4" i="74"/>
  <c r="L2" i="75"/>
  <c r="C80" i="74"/>
  <c r="C70" i="74"/>
  <c r="C10" i="74"/>
  <c r="B11" i="74"/>
  <c r="B10" i="74"/>
  <c r="B9" i="74"/>
  <c r="B8" i="74"/>
  <c r="O18" i="64"/>
  <c r="N13" i="75" a="1"/>
  <c r="N13" i="75"/>
  <c r="O17" i="64"/>
  <c r="O16" i="64"/>
  <c r="N11" i="75" a="1"/>
  <c r="N11" i="75"/>
  <c r="O15" i="64"/>
  <c r="N10" i="75" a="1"/>
  <c r="N10" i="75"/>
  <c r="O14" i="64"/>
  <c r="N9" i="75" a="1"/>
  <c r="N9" i="75"/>
  <c r="O13" i="64"/>
  <c r="N8" i="75" a="1"/>
  <c r="N8" i="75"/>
  <c r="O12" i="64"/>
  <c r="N7" i="75" a="1"/>
  <c r="N7" i="75"/>
  <c r="N12" i="64"/>
  <c r="O11" i="64"/>
  <c r="N6" i="75" a="1"/>
  <c r="N6" i="75"/>
  <c r="O10" i="64"/>
  <c r="N5" i="75" a="1"/>
  <c r="N5" i="75"/>
  <c r="O9" i="64"/>
  <c r="N4" i="75" a="1"/>
  <c r="N4" i="75"/>
  <c r="O8" i="64"/>
  <c r="N3" i="75" a="1"/>
  <c r="N3" i="75"/>
  <c r="C118" i="74"/>
  <c r="B121" i="74"/>
  <c r="B120" i="74"/>
  <c r="C120" i="74"/>
  <c r="B119" i="74"/>
  <c r="I119" i="74"/>
  <c r="B118" i="74"/>
  <c r="I118" i="74"/>
  <c r="B111" i="74"/>
  <c r="C110" i="74"/>
  <c r="B110" i="74"/>
  <c r="B109" i="74"/>
  <c r="I109" i="74"/>
  <c r="B108" i="74"/>
  <c r="I108" i="74"/>
  <c r="I104" i="74"/>
  <c r="L12" i="75"/>
  <c r="B101" i="74"/>
  <c r="I100" i="74"/>
  <c r="B100" i="74"/>
  <c r="B99" i="74"/>
  <c r="B98" i="74"/>
  <c r="B91" i="74"/>
  <c r="B90" i="74"/>
  <c r="I90" i="74"/>
  <c r="B89" i="74"/>
  <c r="C89" i="74"/>
  <c r="B88" i="74"/>
  <c r="I88" i="74"/>
  <c r="B81" i="74"/>
  <c r="B80" i="74"/>
  <c r="B79" i="74"/>
  <c r="I79" i="74"/>
  <c r="B78" i="74"/>
  <c r="I78" i="74"/>
  <c r="I74" i="74"/>
  <c r="L9" i="75"/>
  <c r="B71" i="74"/>
  <c r="I70" i="74"/>
  <c r="B70" i="74"/>
  <c r="B69" i="74"/>
  <c r="B68" i="74"/>
  <c r="C68" i="74"/>
  <c r="C64" i="74"/>
  <c r="B61" i="74"/>
  <c r="B60" i="74"/>
  <c r="C60" i="74"/>
  <c r="B59" i="74"/>
  <c r="I59" i="74"/>
  <c r="B58" i="74"/>
  <c r="I58" i="74"/>
  <c r="B51" i="74"/>
  <c r="B50" i="74"/>
  <c r="C50" i="74"/>
  <c r="B49" i="74"/>
  <c r="C49" i="74"/>
  <c r="B48" i="74"/>
  <c r="I48" i="74"/>
  <c r="I44" i="74"/>
  <c r="L6" i="75"/>
  <c r="B41" i="74"/>
  <c r="I40" i="74"/>
  <c r="B40" i="74"/>
  <c r="B39" i="74"/>
  <c r="B38" i="74"/>
  <c r="B31" i="74"/>
  <c r="B30" i="74"/>
  <c r="C30" i="74"/>
  <c r="B29" i="74"/>
  <c r="C29" i="74"/>
  <c r="B28" i="74"/>
  <c r="I28" i="74"/>
  <c r="B21" i="74"/>
  <c r="B20" i="74"/>
  <c r="B19" i="74"/>
  <c r="I19" i="74"/>
  <c r="B18" i="74"/>
  <c r="I18" i="74"/>
  <c r="I14" i="74"/>
  <c r="L3" i="75"/>
  <c r="O7" i="64"/>
  <c r="N2" i="75" a="1"/>
  <c r="N2" i="75"/>
  <c r="K25" i="72"/>
  <c r="N18" i="64"/>
  <c r="K24" i="72"/>
  <c r="N17" i="64"/>
  <c r="K23" i="72"/>
  <c r="N16" i="64"/>
  <c r="K22" i="72"/>
  <c r="R10" i="75"/>
  <c r="K21" i="72"/>
  <c r="N14" i="64"/>
  <c r="K20" i="72"/>
  <c r="R8" i="75"/>
  <c r="K19" i="72"/>
  <c r="K18" i="72"/>
  <c r="N11" i="64"/>
  <c r="R6" i="75"/>
  <c r="K17" i="72"/>
  <c r="N10" i="64"/>
  <c r="K16" i="72"/>
  <c r="N9" i="64"/>
  <c r="R4" i="75"/>
  <c r="K15" i="72"/>
  <c r="N8" i="64"/>
  <c r="R2" i="75"/>
  <c r="Q2" i="75"/>
  <c r="P2" i="75"/>
  <c r="O2" i="75"/>
  <c r="F3" i="75"/>
  <c r="G3" i="75"/>
  <c r="H3" i="75"/>
  <c r="I3" i="75"/>
  <c r="F4" i="75"/>
  <c r="G4" i="75"/>
  <c r="H4" i="75"/>
  <c r="I4" i="75"/>
  <c r="F5" i="75"/>
  <c r="G5" i="75"/>
  <c r="H5" i="75"/>
  <c r="I5" i="75"/>
  <c r="F6" i="75"/>
  <c r="G6" i="75"/>
  <c r="H6" i="75"/>
  <c r="I6" i="75"/>
  <c r="F7" i="75"/>
  <c r="G7" i="75"/>
  <c r="H7" i="75"/>
  <c r="I7" i="75"/>
  <c r="F8" i="75"/>
  <c r="G8" i="75"/>
  <c r="H8" i="75"/>
  <c r="I8" i="75"/>
  <c r="F9" i="75"/>
  <c r="G9" i="75"/>
  <c r="H9" i="75"/>
  <c r="I9" i="75"/>
  <c r="F10" i="75"/>
  <c r="G10" i="75"/>
  <c r="H10" i="75"/>
  <c r="I10" i="75"/>
  <c r="F11" i="75"/>
  <c r="G11" i="75"/>
  <c r="H11" i="75"/>
  <c r="I11" i="75"/>
  <c r="F12" i="75"/>
  <c r="G12" i="75"/>
  <c r="H12" i="75"/>
  <c r="I12" i="75"/>
  <c r="F13" i="75"/>
  <c r="G13" i="75"/>
  <c r="H13" i="75"/>
  <c r="I13" i="75"/>
  <c r="I2" i="75"/>
  <c r="H2" i="75"/>
  <c r="G2" i="75"/>
  <c r="F2" i="75"/>
  <c r="E2" i="75"/>
  <c r="B2" i="75"/>
  <c r="B10" i="75"/>
  <c r="D13" i="75"/>
  <c r="D12" i="75"/>
  <c r="D11" i="75"/>
  <c r="D10" i="75"/>
  <c r="D9" i="75"/>
  <c r="D8" i="75"/>
  <c r="D7" i="75"/>
  <c r="D6" i="75"/>
  <c r="D5" i="75"/>
  <c r="D4" i="75"/>
  <c r="D3" i="75"/>
  <c r="D2" i="75"/>
  <c r="C14" i="72"/>
  <c r="F14" i="72"/>
  <c r="L14" i="72"/>
  <c r="M14" i="72"/>
  <c r="L7" i="64"/>
  <c r="M7" i="64"/>
  <c r="L16" i="72"/>
  <c r="M16" i="72"/>
  <c r="L9" i="64"/>
  <c r="M9" i="64"/>
  <c r="L17" i="72"/>
  <c r="M17" i="72"/>
  <c r="L10" i="64"/>
  <c r="M10" i="64"/>
  <c r="L18" i="72"/>
  <c r="M18" i="72"/>
  <c r="L11" i="64"/>
  <c r="M11" i="64"/>
  <c r="L19" i="72"/>
  <c r="M19" i="72"/>
  <c r="L12" i="64"/>
  <c r="M12" i="64"/>
  <c r="L20" i="72"/>
  <c r="M20" i="72"/>
  <c r="L13" i="64"/>
  <c r="M13" i="64"/>
  <c r="L21" i="72"/>
  <c r="M21" i="72"/>
  <c r="L14" i="64"/>
  <c r="M14" i="64"/>
  <c r="L22" i="72"/>
  <c r="M22" i="72"/>
  <c r="L15" i="64"/>
  <c r="M15" i="64"/>
  <c r="L23" i="72"/>
  <c r="M23" i="72"/>
  <c r="L16" i="64"/>
  <c r="L24" i="72"/>
  <c r="M24" i="72"/>
  <c r="L17" i="64"/>
  <c r="M17" i="64"/>
  <c r="D112" i="74"/>
  <c r="A112" i="74"/>
  <c r="D102" i="74"/>
  <c r="A102" i="74"/>
  <c r="D92" i="74"/>
  <c r="A92" i="74"/>
  <c r="D82" i="74"/>
  <c r="A82" i="74"/>
  <c r="D72" i="74"/>
  <c r="A72" i="74"/>
  <c r="D62" i="74"/>
  <c r="A62" i="74"/>
  <c r="D52" i="74"/>
  <c r="A52" i="74"/>
  <c r="D42" i="74"/>
  <c r="A42" i="74"/>
  <c r="D32" i="74"/>
  <c r="A32" i="74"/>
  <c r="D22" i="74"/>
  <c r="A22" i="74"/>
  <c r="D12" i="74"/>
  <c r="A12" i="74"/>
  <c r="F2" i="74"/>
  <c r="C9" i="74"/>
  <c r="G2" i="74"/>
  <c r="E2" i="74"/>
  <c r="D2" i="74"/>
  <c r="A2" i="74"/>
  <c r="G1" i="74"/>
  <c r="F1" i="74"/>
  <c r="E1" i="74"/>
  <c r="D1" i="74"/>
  <c r="C98" i="74"/>
  <c r="J25" i="72"/>
  <c r="I25" i="72"/>
  <c r="G112" i="74"/>
  <c r="H25" i="72"/>
  <c r="G25" i="72"/>
  <c r="O13" i="75"/>
  <c r="E25" i="72"/>
  <c r="D25" i="72"/>
  <c r="J24" i="72"/>
  <c r="I24" i="72"/>
  <c r="Q12" i="75"/>
  <c r="H24" i="72"/>
  <c r="P12" i="75"/>
  <c r="G24" i="72"/>
  <c r="E24" i="72"/>
  <c r="D24" i="72"/>
  <c r="J23" i="72"/>
  <c r="I23" i="72"/>
  <c r="G92" i="74"/>
  <c r="H23" i="72"/>
  <c r="G23" i="72"/>
  <c r="O11" i="75"/>
  <c r="E23" i="72"/>
  <c r="D23" i="72"/>
  <c r="J22" i="72"/>
  <c r="I22" i="72"/>
  <c r="Q10" i="75"/>
  <c r="H22" i="72"/>
  <c r="P10" i="75"/>
  <c r="G22" i="72"/>
  <c r="E82" i="74"/>
  <c r="E22" i="72"/>
  <c r="D22" i="72"/>
  <c r="J21" i="72"/>
  <c r="I21" i="72"/>
  <c r="Q9" i="75"/>
  <c r="G72" i="74"/>
  <c r="H21" i="72"/>
  <c r="F72" i="74"/>
  <c r="G21" i="72"/>
  <c r="O9" i="75"/>
  <c r="E21" i="72"/>
  <c r="D21" i="72"/>
  <c r="J20" i="72"/>
  <c r="I20" i="72"/>
  <c r="H20" i="72"/>
  <c r="P8" i="75"/>
  <c r="G20" i="72"/>
  <c r="E62" i="74"/>
  <c r="E20" i="72"/>
  <c r="D20" i="72"/>
  <c r="J19" i="72"/>
  <c r="I19" i="72"/>
  <c r="H19" i="72"/>
  <c r="F52" i="74"/>
  <c r="G19" i="72"/>
  <c r="E52" i="74"/>
  <c r="E19" i="72"/>
  <c r="D19" i="72"/>
  <c r="J18" i="72"/>
  <c r="I18" i="72"/>
  <c r="Q6" i="75"/>
  <c r="H18" i="72"/>
  <c r="G18" i="72"/>
  <c r="O6" i="75"/>
  <c r="E18" i="72"/>
  <c r="D18" i="72"/>
  <c r="J17" i="72"/>
  <c r="I17" i="72"/>
  <c r="Q5" i="75"/>
  <c r="H17" i="72"/>
  <c r="P5" i="75"/>
  <c r="G17" i="72"/>
  <c r="E17" i="72"/>
  <c r="D17" i="72"/>
  <c r="J16" i="72"/>
  <c r="I16" i="72"/>
  <c r="H16" i="72"/>
  <c r="G16" i="72"/>
  <c r="O4" i="75"/>
  <c r="E16" i="72"/>
  <c r="D16" i="72"/>
  <c r="J15" i="72"/>
  <c r="I15" i="72"/>
  <c r="Q3" i="75"/>
  <c r="H15" i="72"/>
  <c r="G15" i="72"/>
  <c r="O3" i="75"/>
  <c r="E15" i="72"/>
  <c r="D15" i="72"/>
  <c r="R5" i="72"/>
  <c r="Q4" i="72"/>
  <c r="Q3" i="72"/>
  <c r="R7" i="64"/>
  <c r="E48" i="69"/>
  <c r="F48" i="69"/>
  <c r="G48" i="69"/>
  <c r="H48" i="69"/>
  <c r="I48" i="69"/>
  <c r="J48" i="69"/>
  <c r="K48" i="69"/>
  <c r="L48" i="69"/>
  <c r="M48" i="69"/>
  <c r="N48" i="69"/>
  <c r="O48" i="69"/>
  <c r="D48" i="69"/>
  <c r="C1" i="68"/>
  <c r="C1" i="69"/>
  <c r="N9" i="68"/>
  <c r="C8" i="64"/>
  <c r="E3" i="75"/>
  <c r="N38" i="68"/>
  <c r="T27" i="68"/>
  <c r="I10" i="64"/>
  <c r="I11" i="64"/>
  <c r="I12" i="64"/>
  <c r="I13" i="64"/>
  <c r="I14" i="64"/>
  <c r="I15" i="64"/>
  <c r="I16" i="64"/>
  <c r="I17" i="64"/>
  <c r="I18" i="64"/>
  <c r="I7" i="64"/>
  <c r="L29" i="68"/>
  <c r="L30" i="68"/>
  <c r="C2" i="69"/>
  <c r="R18" i="64"/>
  <c r="R17" i="64"/>
  <c r="R16" i="64"/>
  <c r="R15" i="64"/>
  <c r="R14" i="64"/>
  <c r="R13" i="64"/>
  <c r="R12" i="64"/>
  <c r="R11" i="64"/>
  <c r="R10" i="64"/>
  <c r="R9" i="64"/>
  <c r="R8" i="64"/>
  <c r="Q40" i="68"/>
  <c r="P43" i="68"/>
  <c r="P44" i="68"/>
  <c r="W8" i="64"/>
  <c r="AK42" i="68"/>
  <c r="AJ42" i="68"/>
  <c r="AI42" i="68"/>
  <c r="AH42" i="68"/>
  <c r="AG42" i="68"/>
  <c r="AF42" i="68"/>
  <c r="AE42" i="68"/>
  <c r="AD42" i="68"/>
  <c r="AC42" i="68"/>
  <c r="AB42" i="68"/>
  <c r="AA42" i="68"/>
  <c r="Z42" i="68"/>
  <c r="Y42" i="68"/>
  <c r="X42" i="68"/>
  <c r="W42" i="68"/>
  <c r="V42" i="68"/>
  <c r="U42" i="68"/>
  <c r="T42" i="68"/>
  <c r="S42" i="68"/>
  <c r="R42" i="68"/>
  <c r="Q42" i="68"/>
  <c r="P42" i="68"/>
  <c r="O42" i="68"/>
  <c r="N42" i="68"/>
  <c r="AK41" i="68"/>
  <c r="AJ41" i="68"/>
  <c r="AI41" i="68"/>
  <c r="AH41" i="68"/>
  <c r="AG41" i="68"/>
  <c r="AF41" i="68"/>
  <c r="AE41" i="68"/>
  <c r="AD41" i="68"/>
  <c r="AC41" i="68"/>
  <c r="AB41" i="68"/>
  <c r="AA41" i="68"/>
  <c r="Z41" i="68"/>
  <c r="Y41" i="68"/>
  <c r="X41" i="68"/>
  <c r="W41" i="68"/>
  <c r="V41" i="68"/>
  <c r="U41" i="68"/>
  <c r="T41" i="68"/>
  <c r="S41" i="68"/>
  <c r="R41" i="68"/>
  <c r="Q41" i="68"/>
  <c r="P41" i="68"/>
  <c r="O41" i="68"/>
  <c r="N41" i="68"/>
  <c r="V7" i="64"/>
  <c r="AK40" i="68"/>
  <c r="AJ40" i="68"/>
  <c r="AI40" i="68"/>
  <c r="AH40" i="68"/>
  <c r="AG40" i="68"/>
  <c r="AF40" i="68"/>
  <c r="AE40" i="68"/>
  <c r="AD40" i="68"/>
  <c r="AC40" i="68"/>
  <c r="AB40" i="68"/>
  <c r="AA40" i="68"/>
  <c r="Z40" i="68"/>
  <c r="Z43" i="68"/>
  <c r="Z44" i="68"/>
  <c r="W13" i="64"/>
  <c r="Y40" i="68"/>
  <c r="X40" i="68"/>
  <c r="W40" i="68"/>
  <c r="V40" i="68"/>
  <c r="U40" i="68"/>
  <c r="T40" i="68"/>
  <c r="S40" i="68"/>
  <c r="R40" i="68"/>
  <c r="P40" i="68"/>
  <c r="O40" i="68"/>
  <c r="N40" i="68"/>
  <c r="AK39" i="68"/>
  <c r="AJ39" i="68"/>
  <c r="AI39" i="68"/>
  <c r="AH39" i="68"/>
  <c r="AG39" i="68"/>
  <c r="AF39" i="68"/>
  <c r="AE39" i="68"/>
  <c r="AD39" i="68"/>
  <c r="AC39" i="68"/>
  <c r="AB39" i="68"/>
  <c r="AA39" i="68"/>
  <c r="Z39" i="68"/>
  <c r="Y39" i="68"/>
  <c r="X39" i="68"/>
  <c r="W39" i="68"/>
  <c r="V39" i="68"/>
  <c r="U39" i="68"/>
  <c r="T39" i="68"/>
  <c r="S39" i="68"/>
  <c r="R39" i="68"/>
  <c r="Q39" i="68"/>
  <c r="P39" i="68"/>
  <c r="O39" i="68"/>
  <c r="N39" i="68"/>
  <c r="AK38" i="68"/>
  <c r="AJ38" i="68"/>
  <c r="AI38" i="68"/>
  <c r="AH38" i="68"/>
  <c r="AG38" i="68"/>
  <c r="AF38" i="68"/>
  <c r="AE38" i="68"/>
  <c r="AD38" i="68"/>
  <c r="AC38" i="68"/>
  <c r="AB38" i="68"/>
  <c r="AA38" i="68"/>
  <c r="Z38" i="68"/>
  <c r="Y38" i="68"/>
  <c r="X38" i="68"/>
  <c r="W38" i="68"/>
  <c r="V38" i="68"/>
  <c r="V43" i="68"/>
  <c r="V44" i="68"/>
  <c r="W11" i="64"/>
  <c r="U38" i="68"/>
  <c r="T38" i="68"/>
  <c r="S38" i="68"/>
  <c r="R43" i="68"/>
  <c r="R44" i="68"/>
  <c r="W9" i="64"/>
  <c r="R38" i="68"/>
  <c r="V9" i="64"/>
  <c r="Q38" i="68"/>
  <c r="P38" i="68"/>
  <c r="O38" i="68"/>
  <c r="N28" i="68"/>
  <c r="S7" i="64"/>
  <c r="AK28" i="68"/>
  <c r="AJ28" i="68"/>
  <c r="AI28" i="68"/>
  <c r="AH28" i="68"/>
  <c r="AG28" i="68"/>
  <c r="AF28" i="68"/>
  <c r="AF29" i="68"/>
  <c r="AF30" i="68"/>
  <c r="T16" i="64"/>
  <c r="AE28" i="68"/>
  <c r="AD28" i="68"/>
  <c r="AC28" i="68"/>
  <c r="AB28" i="68"/>
  <c r="AA28" i="68"/>
  <c r="Z28" i="68"/>
  <c r="Y28" i="68"/>
  <c r="X28" i="68"/>
  <c r="W28" i="68"/>
  <c r="V28" i="68"/>
  <c r="U28" i="68"/>
  <c r="T28" i="68"/>
  <c r="S28" i="68"/>
  <c r="R28" i="68"/>
  <c r="Q28" i="68"/>
  <c r="P28" i="68"/>
  <c r="O28" i="68"/>
  <c r="AK27" i="68"/>
  <c r="AJ27" i="68"/>
  <c r="AI27" i="68"/>
  <c r="AH27" i="68"/>
  <c r="AG27" i="68"/>
  <c r="AF27" i="68"/>
  <c r="AE27" i="68"/>
  <c r="AD27" i="68"/>
  <c r="AC27" i="68"/>
  <c r="AB27" i="68"/>
  <c r="AA27" i="68"/>
  <c r="Z27" i="68"/>
  <c r="Y27" i="68"/>
  <c r="X27" i="68"/>
  <c r="W27" i="68"/>
  <c r="V27" i="68"/>
  <c r="U27" i="68"/>
  <c r="S27" i="68"/>
  <c r="R27" i="68"/>
  <c r="Q27" i="68"/>
  <c r="P27" i="68"/>
  <c r="O27" i="68"/>
  <c r="N27" i="68"/>
  <c r="AK26" i="68"/>
  <c r="AJ26" i="68"/>
  <c r="AI26" i="68"/>
  <c r="AH26" i="68"/>
  <c r="AG26" i="68"/>
  <c r="AF26" i="68"/>
  <c r="AE26" i="68"/>
  <c r="AD26" i="68"/>
  <c r="AC26" i="68"/>
  <c r="AB26" i="68"/>
  <c r="AA26" i="68"/>
  <c r="Z26" i="68"/>
  <c r="Y26" i="68"/>
  <c r="X26" i="68"/>
  <c r="W26" i="68"/>
  <c r="V26" i="68"/>
  <c r="U26" i="68"/>
  <c r="T26" i="68"/>
  <c r="S26" i="68"/>
  <c r="R26" i="68"/>
  <c r="Q26" i="68"/>
  <c r="P26" i="68"/>
  <c r="O26" i="68"/>
  <c r="N26" i="68"/>
  <c r="AK25" i="68"/>
  <c r="AJ25" i="68"/>
  <c r="AI25" i="68"/>
  <c r="AH25" i="68"/>
  <c r="AG25" i="68"/>
  <c r="AF25" i="68"/>
  <c r="AE25" i="68"/>
  <c r="AD25" i="68"/>
  <c r="AC25" i="68"/>
  <c r="AB25" i="68"/>
  <c r="AA25" i="68"/>
  <c r="Z25" i="68"/>
  <c r="Y25" i="68"/>
  <c r="X25" i="68"/>
  <c r="W25" i="68"/>
  <c r="V25" i="68"/>
  <c r="U25" i="68"/>
  <c r="T25" i="68"/>
  <c r="S25" i="68"/>
  <c r="R25" i="68"/>
  <c r="Q25" i="68"/>
  <c r="P25" i="68"/>
  <c r="O25" i="68"/>
  <c r="N25" i="68"/>
  <c r="AK24" i="68"/>
  <c r="AJ24" i="68"/>
  <c r="AI24" i="68"/>
  <c r="AH24" i="68"/>
  <c r="AG24" i="68"/>
  <c r="AF24" i="68"/>
  <c r="AE24" i="68"/>
  <c r="AD24" i="68"/>
  <c r="AC24" i="68"/>
  <c r="AB24" i="68"/>
  <c r="AA24" i="68"/>
  <c r="Z24" i="68"/>
  <c r="Y24" i="68"/>
  <c r="X24" i="68"/>
  <c r="W24" i="68"/>
  <c r="V24" i="68"/>
  <c r="U24" i="68"/>
  <c r="T24" i="68"/>
  <c r="S24" i="68"/>
  <c r="R24" i="68"/>
  <c r="Q24" i="68"/>
  <c r="P24" i="68"/>
  <c r="O24" i="68"/>
  <c r="N24" i="68"/>
  <c r="AK23" i="68"/>
  <c r="AJ23" i="68"/>
  <c r="AI23" i="68"/>
  <c r="AH23" i="68"/>
  <c r="AG23" i="68"/>
  <c r="AF23" i="68"/>
  <c r="AE23" i="68"/>
  <c r="AD23" i="68"/>
  <c r="AC23" i="68"/>
  <c r="AB23" i="68"/>
  <c r="AA23" i="68"/>
  <c r="Z23" i="68"/>
  <c r="Y23" i="68"/>
  <c r="X23" i="68"/>
  <c r="W23" i="68"/>
  <c r="V23" i="68"/>
  <c r="U23" i="68"/>
  <c r="T23" i="68"/>
  <c r="S23" i="68"/>
  <c r="R23" i="68"/>
  <c r="Q23" i="68"/>
  <c r="P23" i="68"/>
  <c r="O23" i="68"/>
  <c r="N23" i="68"/>
  <c r="AK22" i="68"/>
  <c r="AJ22" i="68"/>
  <c r="AI22" i="68"/>
  <c r="AH22" i="68"/>
  <c r="AG22" i="68"/>
  <c r="AF22" i="68"/>
  <c r="AE22" i="68"/>
  <c r="AD22" i="68"/>
  <c r="AC22" i="68"/>
  <c r="AB22" i="68"/>
  <c r="AA22" i="68"/>
  <c r="Z22" i="68"/>
  <c r="Y22" i="68"/>
  <c r="X22" i="68"/>
  <c r="W22" i="68"/>
  <c r="V22" i="68"/>
  <c r="U22" i="68"/>
  <c r="T22" i="68"/>
  <c r="S22" i="68"/>
  <c r="R22" i="68"/>
  <c r="Q22" i="68"/>
  <c r="P22" i="68"/>
  <c r="O22" i="68"/>
  <c r="N22" i="68"/>
  <c r="AK21" i="68"/>
  <c r="AJ21" i="68"/>
  <c r="AI21" i="68"/>
  <c r="AH21" i="68"/>
  <c r="AG21" i="68"/>
  <c r="AF21" i="68"/>
  <c r="AE21" i="68"/>
  <c r="AD21" i="68"/>
  <c r="AC21" i="68"/>
  <c r="AB21" i="68"/>
  <c r="AA21" i="68"/>
  <c r="Z21" i="68"/>
  <c r="Y21" i="68"/>
  <c r="X21" i="68"/>
  <c r="W21" i="68"/>
  <c r="V21" i="68"/>
  <c r="U21" i="68"/>
  <c r="T21" i="68"/>
  <c r="S21" i="68"/>
  <c r="R21" i="68"/>
  <c r="Q21" i="68"/>
  <c r="P21" i="68"/>
  <c r="O21" i="68"/>
  <c r="N21" i="68"/>
  <c r="AK20" i="68"/>
  <c r="AJ20" i="68"/>
  <c r="AI20" i="68"/>
  <c r="AH20" i="68"/>
  <c r="AG20" i="68"/>
  <c r="AF20" i="68"/>
  <c r="AE20" i="68"/>
  <c r="AD20" i="68"/>
  <c r="AC20" i="68"/>
  <c r="AB20" i="68"/>
  <c r="AA20" i="68"/>
  <c r="Z20" i="68"/>
  <c r="Y20" i="68"/>
  <c r="X20" i="68"/>
  <c r="W20" i="68"/>
  <c r="V20" i="68"/>
  <c r="U20" i="68"/>
  <c r="T20" i="68"/>
  <c r="S20" i="68"/>
  <c r="R20" i="68"/>
  <c r="Q20" i="68"/>
  <c r="P20" i="68"/>
  <c r="O20" i="68"/>
  <c r="N20" i="68"/>
  <c r="AK19" i="68"/>
  <c r="AJ19" i="68"/>
  <c r="AI19" i="68"/>
  <c r="AH19" i="68"/>
  <c r="AG19" i="68"/>
  <c r="AF19" i="68"/>
  <c r="AE19" i="68"/>
  <c r="AD19" i="68"/>
  <c r="AC19" i="68"/>
  <c r="AB19" i="68"/>
  <c r="AA19" i="68"/>
  <c r="Z19" i="68"/>
  <c r="Y19" i="68"/>
  <c r="X19" i="68"/>
  <c r="W19" i="68"/>
  <c r="V19" i="68"/>
  <c r="U19" i="68"/>
  <c r="T19" i="68"/>
  <c r="S19" i="68"/>
  <c r="R19" i="68"/>
  <c r="Q19" i="68"/>
  <c r="P19" i="68"/>
  <c r="O19" i="68"/>
  <c r="N19" i="68"/>
  <c r="AK18" i="68"/>
  <c r="AJ18" i="68"/>
  <c r="AI18" i="68"/>
  <c r="AH18" i="68"/>
  <c r="AG18" i="68"/>
  <c r="AF18" i="68"/>
  <c r="AE18" i="68"/>
  <c r="AD18" i="68"/>
  <c r="AC18" i="68"/>
  <c r="AB18" i="68"/>
  <c r="AA18" i="68"/>
  <c r="Z18" i="68"/>
  <c r="Y18" i="68"/>
  <c r="X18" i="68"/>
  <c r="W18" i="68"/>
  <c r="V18" i="68"/>
  <c r="U18" i="68"/>
  <c r="T18" i="68"/>
  <c r="S18" i="68"/>
  <c r="R18" i="68"/>
  <c r="Q18" i="68"/>
  <c r="P18" i="68"/>
  <c r="O18" i="68"/>
  <c r="N18" i="68"/>
  <c r="AK17" i="68"/>
  <c r="AJ17" i="68"/>
  <c r="AI17" i="68"/>
  <c r="AH17" i="68"/>
  <c r="AG17" i="68"/>
  <c r="AF17" i="68"/>
  <c r="AE17" i="68"/>
  <c r="AD17" i="68"/>
  <c r="AC17" i="68"/>
  <c r="AB17" i="68"/>
  <c r="AA17" i="68"/>
  <c r="Z17" i="68"/>
  <c r="Y17" i="68"/>
  <c r="X17" i="68"/>
  <c r="W17" i="68"/>
  <c r="V17" i="68"/>
  <c r="U17" i="68"/>
  <c r="T17" i="68"/>
  <c r="S17" i="68"/>
  <c r="R17" i="68"/>
  <c r="Q17" i="68"/>
  <c r="P17" i="68"/>
  <c r="O17" i="68"/>
  <c r="N17" i="68"/>
  <c r="AK16" i="68"/>
  <c r="AJ16" i="68"/>
  <c r="AI16" i="68"/>
  <c r="AH16" i="68"/>
  <c r="AG16" i="68"/>
  <c r="AF16" i="68"/>
  <c r="AE16" i="68"/>
  <c r="AD16" i="68"/>
  <c r="AC16" i="68"/>
  <c r="AB16" i="68"/>
  <c r="AA16" i="68"/>
  <c r="Z16" i="68"/>
  <c r="Y16" i="68"/>
  <c r="X16" i="68"/>
  <c r="W16" i="68"/>
  <c r="V16" i="68"/>
  <c r="U16" i="68"/>
  <c r="T16" i="68"/>
  <c r="S16" i="68"/>
  <c r="R16" i="68"/>
  <c r="Q16" i="68"/>
  <c r="P16" i="68"/>
  <c r="O16" i="68"/>
  <c r="N16" i="68"/>
  <c r="AK15" i="68"/>
  <c r="AJ15" i="68"/>
  <c r="AI15" i="68"/>
  <c r="AH15" i="68"/>
  <c r="AG15" i="68"/>
  <c r="AF15" i="68"/>
  <c r="AE15" i="68"/>
  <c r="AD15" i="68"/>
  <c r="AC15" i="68"/>
  <c r="AB15" i="68"/>
  <c r="AA15" i="68"/>
  <c r="Z15" i="68"/>
  <c r="Y15" i="68"/>
  <c r="X15" i="68"/>
  <c r="W15" i="68"/>
  <c r="V15" i="68"/>
  <c r="U15" i="68"/>
  <c r="T15" i="68"/>
  <c r="S15" i="68"/>
  <c r="R15" i="68"/>
  <c r="Q15" i="68"/>
  <c r="P15" i="68"/>
  <c r="O15" i="68"/>
  <c r="N15" i="68"/>
  <c r="AK14" i="68"/>
  <c r="AJ14" i="68"/>
  <c r="AI14" i="68"/>
  <c r="AH14" i="68"/>
  <c r="AG14" i="68"/>
  <c r="AF14" i="68"/>
  <c r="AE14" i="68"/>
  <c r="AD14" i="68"/>
  <c r="AC14" i="68"/>
  <c r="AB14" i="68"/>
  <c r="AA14" i="68"/>
  <c r="Z14" i="68"/>
  <c r="Y14" i="68"/>
  <c r="X14" i="68"/>
  <c r="W14" i="68"/>
  <c r="V14" i="68"/>
  <c r="U14" i="68"/>
  <c r="T14" i="68"/>
  <c r="S14" i="68"/>
  <c r="R14" i="68"/>
  <c r="Q14" i="68"/>
  <c r="P14" i="68"/>
  <c r="O14" i="68"/>
  <c r="N14" i="68"/>
  <c r="AK13" i="68"/>
  <c r="AJ13" i="68"/>
  <c r="AI13" i="68"/>
  <c r="AH13" i="68"/>
  <c r="AG13" i="68"/>
  <c r="AF13" i="68"/>
  <c r="AE13" i="68"/>
  <c r="AD13" i="68"/>
  <c r="AC13" i="68"/>
  <c r="AB13" i="68"/>
  <c r="AA13" i="68"/>
  <c r="Z13" i="68"/>
  <c r="Y13" i="68"/>
  <c r="X13" i="68"/>
  <c r="W13" i="68"/>
  <c r="V13" i="68"/>
  <c r="U13" i="68"/>
  <c r="T13" i="68"/>
  <c r="S13" i="68"/>
  <c r="R13" i="68"/>
  <c r="Q13" i="68"/>
  <c r="P13" i="68"/>
  <c r="O13" i="68"/>
  <c r="N13" i="68"/>
  <c r="AK12" i="68"/>
  <c r="AJ12" i="68"/>
  <c r="AI12" i="68"/>
  <c r="AH12" i="68"/>
  <c r="AG12" i="68"/>
  <c r="AF12" i="68"/>
  <c r="AE12" i="68"/>
  <c r="AD12" i="68"/>
  <c r="AC12" i="68"/>
  <c r="AB12" i="68"/>
  <c r="AA12" i="68"/>
  <c r="Z12" i="68"/>
  <c r="Y12" i="68"/>
  <c r="X12" i="68"/>
  <c r="W12" i="68"/>
  <c r="V12" i="68"/>
  <c r="U12" i="68"/>
  <c r="T12" i="68"/>
  <c r="S12" i="68"/>
  <c r="R12" i="68"/>
  <c r="Q12" i="68"/>
  <c r="P12" i="68"/>
  <c r="O12" i="68"/>
  <c r="N12" i="68"/>
  <c r="AK11" i="68"/>
  <c r="AJ11" i="68"/>
  <c r="AI11" i="68"/>
  <c r="AH11" i="68"/>
  <c r="AG11" i="68"/>
  <c r="AF11" i="68"/>
  <c r="AE11" i="68"/>
  <c r="AD11" i="68"/>
  <c r="AC11" i="68"/>
  <c r="AB11" i="68"/>
  <c r="AA11" i="68"/>
  <c r="Z11" i="68"/>
  <c r="Y11" i="68"/>
  <c r="X11" i="68"/>
  <c r="W11" i="68"/>
  <c r="V11" i="68"/>
  <c r="U11" i="68"/>
  <c r="T11" i="68"/>
  <c r="S11" i="68"/>
  <c r="R11" i="68"/>
  <c r="Q11" i="68"/>
  <c r="P11" i="68"/>
  <c r="O11" i="68"/>
  <c r="N11" i="68"/>
  <c r="AK10" i="68"/>
  <c r="AJ10" i="68"/>
  <c r="AI10" i="68"/>
  <c r="AH10" i="68"/>
  <c r="AG10" i="68"/>
  <c r="AF10" i="68"/>
  <c r="AE10" i="68"/>
  <c r="AD10" i="68"/>
  <c r="AC10" i="68"/>
  <c r="AB10" i="68"/>
  <c r="AA10" i="68"/>
  <c r="Z10" i="68"/>
  <c r="Y10" i="68"/>
  <c r="X10" i="68"/>
  <c r="W10" i="68"/>
  <c r="V10" i="68"/>
  <c r="S11" i="64"/>
  <c r="U10" i="68"/>
  <c r="T10" i="68"/>
  <c r="S10" i="68"/>
  <c r="R10" i="68"/>
  <c r="Q10" i="68"/>
  <c r="P10" i="68"/>
  <c r="P29" i="68"/>
  <c r="P30" i="68"/>
  <c r="T8" i="64"/>
  <c r="O10" i="68"/>
  <c r="N10" i="68"/>
  <c r="N29" i="68"/>
  <c r="N30" i="68"/>
  <c r="T7" i="64"/>
  <c r="AE7" i="64"/>
  <c r="AK9" i="68"/>
  <c r="AJ9" i="68"/>
  <c r="AI9" i="68"/>
  <c r="AH9" i="68"/>
  <c r="S17" i="64"/>
  <c r="AG9" i="68"/>
  <c r="AF9" i="68"/>
  <c r="AE9" i="68"/>
  <c r="AD9" i="68"/>
  <c r="AC9" i="68"/>
  <c r="AB9" i="68"/>
  <c r="AA9" i="68"/>
  <c r="Z9" i="68"/>
  <c r="Y9" i="68"/>
  <c r="X9" i="68"/>
  <c r="R9" i="68"/>
  <c r="R29" i="68"/>
  <c r="R30" i="68"/>
  <c r="T9" i="64"/>
  <c r="AE9" i="64"/>
  <c r="T9" i="68"/>
  <c r="T29" i="68"/>
  <c r="T30" i="68"/>
  <c r="T10" i="64"/>
  <c r="U9" i="68"/>
  <c r="V9" i="68"/>
  <c r="W9" i="68"/>
  <c r="S9" i="68"/>
  <c r="Q9" i="68"/>
  <c r="P9" i="68"/>
  <c r="O9" i="68"/>
  <c r="C2" i="68"/>
  <c r="L43" i="68"/>
  <c r="L44" i="68"/>
  <c r="C18" i="64"/>
  <c r="E13" i="75"/>
  <c r="C17" i="64"/>
  <c r="E12" i="75"/>
  <c r="C16" i="64"/>
  <c r="E11" i="75"/>
  <c r="C23" i="72"/>
  <c r="F23" i="72"/>
  <c r="C15" i="64"/>
  <c r="E10" i="75"/>
  <c r="C14" i="64"/>
  <c r="E9" i="75"/>
  <c r="C13" i="64"/>
  <c r="E8" i="75"/>
  <c r="C12" i="64"/>
  <c r="E7" i="75"/>
  <c r="C19" i="72"/>
  <c r="F19" i="72"/>
  <c r="C11" i="64"/>
  <c r="C18" i="72"/>
  <c r="F18" i="72"/>
  <c r="C10" i="64"/>
  <c r="C17" i="72"/>
  <c r="F17" i="72"/>
  <c r="E5" i="75"/>
  <c r="C9" i="64"/>
  <c r="E4" i="75"/>
  <c r="AL30" i="67"/>
  <c r="AJ30" i="67"/>
  <c r="AH30" i="67"/>
  <c r="AF30" i="67"/>
  <c r="AD30" i="67"/>
  <c r="AB30" i="67"/>
  <c r="Z30" i="67"/>
  <c r="X30" i="67"/>
  <c r="V30" i="67"/>
  <c r="T30" i="67"/>
  <c r="R30" i="67"/>
  <c r="P30" i="67"/>
  <c r="N29" i="67"/>
  <c r="N31" i="67"/>
  <c r="AM28" i="67"/>
  <c r="AL28" i="67"/>
  <c r="AK28" i="67"/>
  <c r="AJ28" i="67"/>
  <c r="AI28" i="67"/>
  <c r="AH28" i="67"/>
  <c r="AG28" i="67"/>
  <c r="AF28" i="67"/>
  <c r="AE28" i="67"/>
  <c r="AD28" i="67"/>
  <c r="AC28" i="67"/>
  <c r="AB28" i="67"/>
  <c r="AA28" i="67"/>
  <c r="Z28" i="67"/>
  <c r="Y28" i="67"/>
  <c r="X28" i="67"/>
  <c r="W28" i="67"/>
  <c r="V28" i="67"/>
  <c r="U28" i="67"/>
  <c r="T28" i="67"/>
  <c r="S28" i="67"/>
  <c r="R28" i="67"/>
  <c r="Q28" i="67"/>
  <c r="P28" i="67"/>
  <c r="AM27" i="67"/>
  <c r="AL27" i="67"/>
  <c r="AK27" i="67"/>
  <c r="AJ27" i="67"/>
  <c r="AI27" i="67"/>
  <c r="AH27" i="67"/>
  <c r="AG27" i="67"/>
  <c r="AF27" i="67"/>
  <c r="AE27" i="67"/>
  <c r="AD27" i="67"/>
  <c r="AC27" i="67"/>
  <c r="AB27" i="67"/>
  <c r="AA27" i="67"/>
  <c r="Z27" i="67"/>
  <c r="Y27" i="67"/>
  <c r="X27" i="67"/>
  <c r="W27" i="67"/>
  <c r="V27" i="67"/>
  <c r="U27" i="67"/>
  <c r="T27" i="67"/>
  <c r="S27" i="67"/>
  <c r="R27" i="67"/>
  <c r="Q27" i="67"/>
  <c r="P27" i="67"/>
  <c r="AM26" i="67"/>
  <c r="AL26" i="67"/>
  <c r="AK26" i="67"/>
  <c r="AJ26" i="67"/>
  <c r="AI26" i="67"/>
  <c r="AH26" i="67"/>
  <c r="AG26" i="67"/>
  <c r="AF26" i="67"/>
  <c r="AE26" i="67"/>
  <c r="AD26" i="67"/>
  <c r="AC26" i="67"/>
  <c r="AB26" i="67"/>
  <c r="AA26" i="67"/>
  <c r="Z26" i="67"/>
  <c r="Y26" i="67"/>
  <c r="X26" i="67"/>
  <c r="W26" i="67"/>
  <c r="V26" i="67"/>
  <c r="U26" i="67"/>
  <c r="T26" i="67"/>
  <c r="S26" i="67"/>
  <c r="R26" i="67"/>
  <c r="Q26" i="67"/>
  <c r="P26" i="67"/>
  <c r="AM25" i="67"/>
  <c r="AL25" i="67"/>
  <c r="AK25" i="67"/>
  <c r="AJ25" i="67"/>
  <c r="AI25" i="67"/>
  <c r="AH25" i="67"/>
  <c r="AG25" i="67"/>
  <c r="AF25" i="67"/>
  <c r="AE25" i="67"/>
  <c r="AD25" i="67"/>
  <c r="AC25" i="67"/>
  <c r="AB25" i="67"/>
  <c r="AA25" i="67"/>
  <c r="Z25" i="67"/>
  <c r="Y25" i="67"/>
  <c r="X25" i="67"/>
  <c r="W25" i="67"/>
  <c r="V25" i="67"/>
  <c r="U25" i="67"/>
  <c r="T25" i="67"/>
  <c r="S25" i="67"/>
  <c r="R25" i="67"/>
  <c r="Q25" i="67"/>
  <c r="P25" i="67"/>
  <c r="AM24" i="67"/>
  <c r="AL24" i="67"/>
  <c r="AK24" i="67"/>
  <c r="AJ24" i="67"/>
  <c r="AI24" i="67"/>
  <c r="AH24" i="67"/>
  <c r="AG24" i="67"/>
  <c r="AF24" i="67"/>
  <c r="AE24" i="67"/>
  <c r="AD24" i="67"/>
  <c r="AC24" i="67"/>
  <c r="AB24" i="67"/>
  <c r="AA24" i="67"/>
  <c r="Z24" i="67"/>
  <c r="Y24" i="67"/>
  <c r="X24" i="67"/>
  <c r="W24" i="67"/>
  <c r="V24" i="67"/>
  <c r="U24" i="67"/>
  <c r="T24" i="67"/>
  <c r="S24" i="67"/>
  <c r="R24" i="67"/>
  <c r="Q24" i="67"/>
  <c r="P24" i="67"/>
  <c r="AM23" i="67"/>
  <c r="AL23" i="67"/>
  <c r="AK23" i="67"/>
  <c r="AJ23" i="67"/>
  <c r="AI23" i="67"/>
  <c r="AH23" i="67"/>
  <c r="AG23" i="67"/>
  <c r="AF23" i="67"/>
  <c r="AE23" i="67"/>
  <c r="AD23" i="67"/>
  <c r="AC23" i="67"/>
  <c r="AB23" i="67"/>
  <c r="AA23" i="67"/>
  <c r="Z23" i="67"/>
  <c r="Y23" i="67"/>
  <c r="X23" i="67"/>
  <c r="W23" i="67"/>
  <c r="V23" i="67"/>
  <c r="U23" i="67"/>
  <c r="T23" i="67"/>
  <c r="S23" i="67"/>
  <c r="R23" i="67"/>
  <c r="Q23" i="67"/>
  <c r="P23" i="67"/>
  <c r="AM22" i="67"/>
  <c r="AL22" i="67"/>
  <c r="AK22" i="67"/>
  <c r="AJ22" i="67"/>
  <c r="AI22" i="67"/>
  <c r="AH22" i="67"/>
  <c r="AG22" i="67"/>
  <c r="AF22" i="67"/>
  <c r="AE22" i="67"/>
  <c r="AD22" i="67"/>
  <c r="AC22" i="67"/>
  <c r="AB22" i="67"/>
  <c r="AA22" i="67"/>
  <c r="Z22" i="67"/>
  <c r="Y22" i="67"/>
  <c r="X22" i="67"/>
  <c r="W22" i="67"/>
  <c r="V22" i="67"/>
  <c r="U22" i="67"/>
  <c r="T22" i="67"/>
  <c r="S22" i="67"/>
  <c r="R22" i="67"/>
  <c r="Q22" i="67"/>
  <c r="P22" i="67"/>
  <c r="AM21" i="67"/>
  <c r="AL21" i="67"/>
  <c r="AK21" i="67"/>
  <c r="AJ21" i="67"/>
  <c r="AI21" i="67"/>
  <c r="AH21" i="67"/>
  <c r="AG21" i="67"/>
  <c r="AF21" i="67"/>
  <c r="AE21" i="67"/>
  <c r="AD21" i="67"/>
  <c r="AC21" i="67"/>
  <c r="AB21" i="67"/>
  <c r="AA21" i="67"/>
  <c r="Z21" i="67"/>
  <c r="Y21" i="67"/>
  <c r="X21" i="67"/>
  <c r="W21" i="67"/>
  <c r="V21" i="67"/>
  <c r="U21" i="67"/>
  <c r="T21" i="67"/>
  <c r="S21" i="67"/>
  <c r="R21" i="67"/>
  <c r="Q21" i="67"/>
  <c r="P21" i="67"/>
  <c r="AM20" i="67"/>
  <c r="AL20" i="67"/>
  <c r="AK20" i="67"/>
  <c r="AJ20" i="67"/>
  <c r="AI20" i="67"/>
  <c r="AH20" i="67"/>
  <c r="AG20" i="67"/>
  <c r="AF20" i="67"/>
  <c r="AE20" i="67"/>
  <c r="AD20" i="67"/>
  <c r="AC20" i="67"/>
  <c r="AB20" i="67"/>
  <c r="AA20" i="67"/>
  <c r="Z20" i="67"/>
  <c r="Y20" i="67"/>
  <c r="X20" i="67"/>
  <c r="W20" i="67"/>
  <c r="V20" i="67"/>
  <c r="U20" i="67"/>
  <c r="T20" i="67"/>
  <c r="S20" i="67"/>
  <c r="R20" i="67"/>
  <c r="Q20" i="67"/>
  <c r="P20" i="67"/>
  <c r="AM19" i="67"/>
  <c r="AL19" i="67"/>
  <c r="AK19" i="67"/>
  <c r="AJ19" i="67"/>
  <c r="AI19" i="67"/>
  <c r="AH19" i="67"/>
  <c r="AG19" i="67"/>
  <c r="AF19" i="67"/>
  <c r="AE19" i="67"/>
  <c r="AD19" i="67"/>
  <c r="AC19" i="67"/>
  <c r="AB19" i="67"/>
  <c r="AA19" i="67"/>
  <c r="Z19" i="67"/>
  <c r="Y19" i="67"/>
  <c r="X19" i="67"/>
  <c r="W19" i="67"/>
  <c r="V19" i="67"/>
  <c r="U19" i="67"/>
  <c r="T19" i="67"/>
  <c r="S19" i="67"/>
  <c r="R19" i="67"/>
  <c r="Q19" i="67"/>
  <c r="P19" i="67"/>
  <c r="AM18" i="67"/>
  <c r="AL18" i="67"/>
  <c r="AK18" i="67"/>
  <c r="AJ18" i="67"/>
  <c r="AI18" i="67"/>
  <c r="AH18" i="67"/>
  <c r="AG18" i="67"/>
  <c r="AF18" i="67"/>
  <c r="AE18" i="67"/>
  <c r="AD18" i="67"/>
  <c r="AC18" i="67"/>
  <c r="AB18" i="67"/>
  <c r="AA18" i="67"/>
  <c r="Z18" i="67"/>
  <c r="Y18" i="67"/>
  <c r="X18" i="67"/>
  <c r="W18" i="67"/>
  <c r="V18" i="67"/>
  <c r="U18" i="67"/>
  <c r="T18" i="67"/>
  <c r="S18" i="67"/>
  <c r="R18" i="67"/>
  <c r="Q18" i="67"/>
  <c r="P18" i="67"/>
  <c r="AM17" i="67"/>
  <c r="AL17" i="67"/>
  <c r="AK17" i="67"/>
  <c r="AJ17" i="67"/>
  <c r="AI17" i="67"/>
  <c r="AH17" i="67"/>
  <c r="AG17" i="67"/>
  <c r="AF17" i="67"/>
  <c r="AE17" i="67"/>
  <c r="AD17" i="67"/>
  <c r="AC17" i="67"/>
  <c r="AB17" i="67"/>
  <c r="AA17" i="67"/>
  <c r="Z17" i="67"/>
  <c r="Y17" i="67"/>
  <c r="X17" i="67"/>
  <c r="W17" i="67"/>
  <c r="V17" i="67"/>
  <c r="U17" i="67"/>
  <c r="T17" i="67"/>
  <c r="S17" i="67"/>
  <c r="R17" i="67"/>
  <c r="Q17" i="67"/>
  <c r="P17" i="67"/>
  <c r="AM16" i="67"/>
  <c r="AL16" i="67"/>
  <c r="AK16" i="67"/>
  <c r="AJ16" i="67"/>
  <c r="AI16" i="67"/>
  <c r="AH16" i="67"/>
  <c r="AG16" i="67"/>
  <c r="AF16" i="67"/>
  <c r="AE16" i="67"/>
  <c r="AD16" i="67"/>
  <c r="AC16" i="67"/>
  <c r="AB16" i="67"/>
  <c r="AA16" i="67"/>
  <c r="Z16" i="67"/>
  <c r="Y16" i="67"/>
  <c r="X16" i="67"/>
  <c r="W16" i="67"/>
  <c r="V16" i="67"/>
  <c r="U16" i="67"/>
  <c r="T16" i="67"/>
  <c r="S16" i="67"/>
  <c r="R16" i="67"/>
  <c r="Q16" i="67"/>
  <c r="P16" i="67"/>
  <c r="AM15" i="67"/>
  <c r="AL15" i="67"/>
  <c r="AK15" i="67"/>
  <c r="AJ15" i="67"/>
  <c r="AI15" i="67"/>
  <c r="AH15" i="67"/>
  <c r="AG15" i="67"/>
  <c r="AF15" i="67"/>
  <c r="AE15" i="67"/>
  <c r="AD15" i="67"/>
  <c r="AC15" i="67"/>
  <c r="AB15" i="67"/>
  <c r="AA15" i="67"/>
  <c r="Z15" i="67"/>
  <c r="Y15" i="67"/>
  <c r="X15" i="67"/>
  <c r="W15" i="67"/>
  <c r="V15" i="67"/>
  <c r="U15" i="67"/>
  <c r="T15" i="67"/>
  <c r="S15" i="67"/>
  <c r="R15" i="67"/>
  <c r="Q15" i="67"/>
  <c r="P15" i="67"/>
  <c r="AM14" i="67"/>
  <c r="AL14" i="67"/>
  <c r="AK14" i="67"/>
  <c r="AJ14" i="67"/>
  <c r="AI14" i="67"/>
  <c r="AH14" i="67"/>
  <c r="AG14" i="67"/>
  <c r="AF14" i="67"/>
  <c r="AE14" i="67"/>
  <c r="AD14" i="67"/>
  <c r="AC14" i="67"/>
  <c r="AB14" i="67"/>
  <c r="AA14" i="67"/>
  <c r="Z14" i="67"/>
  <c r="Y14" i="67"/>
  <c r="X14" i="67"/>
  <c r="W14" i="67"/>
  <c r="V14" i="67"/>
  <c r="U14" i="67"/>
  <c r="T14" i="67"/>
  <c r="S14" i="67"/>
  <c r="R14" i="67"/>
  <c r="Q14" i="67"/>
  <c r="P14" i="67"/>
  <c r="AM13" i="67"/>
  <c r="AL13" i="67"/>
  <c r="AK13" i="67"/>
  <c r="AJ13" i="67"/>
  <c r="AI13" i="67"/>
  <c r="AH13" i="67"/>
  <c r="AG13" i="67"/>
  <c r="AF13" i="67"/>
  <c r="AE13" i="67"/>
  <c r="AD13" i="67"/>
  <c r="AC13" i="67"/>
  <c r="AB13" i="67"/>
  <c r="AA13" i="67"/>
  <c r="Z13" i="67"/>
  <c r="Y13" i="67"/>
  <c r="X13" i="67"/>
  <c r="W13" i="67"/>
  <c r="V13" i="67"/>
  <c r="U13" i="67"/>
  <c r="T13" i="67"/>
  <c r="S13" i="67"/>
  <c r="R13" i="67"/>
  <c r="Q13" i="67"/>
  <c r="P13" i="67"/>
  <c r="AM12" i="67"/>
  <c r="AL12" i="67"/>
  <c r="AK12" i="67"/>
  <c r="AJ12" i="67"/>
  <c r="AI12" i="67"/>
  <c r="AH12" i="67"/>
  <c r="AG12" i="67"/>
  <c r="AF12" i="67"/>
  <c r="AE12" i="67"/>
  <c r="AD12" i="67"/>
  <c r="AC12" i="67"/>
  <c r="AB12" i="67"/>
  <c r="AA12" i="67"/>
  <c r="Z12" i="67"/>
  <c r="Y12" i="67"/>
  <c r="X12" i="67"/>
  <c r="W12" i="67"/>
  <c r="V12" i="67"/>
  <c r="U12" i="67"/>
  <c r="T12" i="67"/>
  <c r="S12" i="67"/>
  <c r="R12" i="67"/>
  <c r="Q12" i="67"/>
  <c r="P12" i="67"/>
  <c r="AM11" i="67"/>
  <c r="AL11" i="67"/>
  <c r="AK11" i="67"/>
  <c r="AJ11" i="67"/>
  <c r="AI11" i="67"/>
  <c r="AH11" i="67"/>
  <c r="AG11" i="67"/>
  <c r="AF11" i="67"/>
  <c r="AE11" i="67"/>
  <c r="AD11" i="67"/>
  <c r="AC11" i="67"/>
  <c r="AB11" i="67"/>
  <c r="AA11" i="67"/>
  <c r="Z11" i="67"/>
  <c r="Y11" i="67"/>
  <c r="X11" i="67"/>
  <c r="W11" i="67"/>
  <c r="V11" i="67"/>
  <c r="V29" i="67"/>
  <c r="V31" i="67"/>
  <c r="U11" i="67"/>
  <c r="T11" i="67"/>
  <c r="S11" i="67"/>
  <c r="R11" i="67"/>
  <c r="Q11" i="67"/>
  <c r="P11" i="67"/>
  <c r="AM10" i="67"/>
  <c r="AL10" i="67"/>
  <c r="AK10" i="67"/>
  <c r="AJ10" i="67"/>
  <c r="AI10" i="67"/>
  <c r="AH10" i="67"/>
  <c r="AG10" i="67"/>
  <c r="AF10" i="67"/>
  <c r="AE10" i="67"/>
  <c r="AD10" i="67"/>
  <c r="AC10" i="67"/>
  <c r="AB10" i="67"/>
  <c r="AA10" i="67"/>
  <c r="Z10" i="67"/>
  <c r="Y10" i="67"/>
  <c r="X10" i="67"/>
  <c r="W10" i="67"/>
  <c r="V10" i="67"/>
  <c r="U10" i="67"/>
  <c r="T10" i="67"/>
  <c r="S10" i="67"/>
  <c r="R10" i="67"/>
  <c r="Q10" i="67"/>
  <c r="P10" i="67"/>
  <c r="AM9" i="67"/>
  <c r="AL9" i="67"/>
  <c r="AL29" i="67"/>
  <c r="AL31" i="67"/>
  <c r="AK9" i="67"/>
  <c r="AJ9" i="67"/>
  <c r="AJ29" i="67"/>
  <c r="AJ31" i="67"/>
  <c r="AI9" i="67"/>
  <c r="AH9" i="67"/>
  <c r="AH29" i="67"/>
  <c r="AH31" i="67"/>
  <c r="AG9" i="67"/>
  <c r="AF9" i="67"/>
  <c r="AF29" i="67"/>
  <c r="AF31" i="67"/>
  <c r="AE9" i="67"/>
  <c r="AD9" i="67"/>
  <c r="AD29" i="67"/>
  <c r="AD31" i="67"/>
  <c r="AC9" i="67"/>
  <c r="AB9" i="67"/>
  <c r="AB29" i="67"/>
  <c r="AB31" i="67"/>
  <c r="AA9" i="67"/>
  <c r="Z9" i="67"/>
  <c r="Z29" i="67"/>
  <c r="Z31" i="67"/>
  <c r="Y9" i="67"/>
  <c r="X9" i="67"/>
  <c r="X29" i="67"/>
  <c r="X31" i="67"/>
  <c r="W9" i="67"/>
  <c r="V9" i="67"/>
  <c r="U9" i="67"/>
  <c r="T9" i="67"/>
  <c r="T29" i="67"/>
  <c r="T31" i="67"/>
  <c r="S9" i="67"/>
  <c r="R9" i="67"/>
  <c r="R29" i="67"/>
  <c r="R31" i="67"/>
  <c r="Q9" i="67"/>
  <c r="P9" i="67"/>
  <c r="P29" i="67"/>
  <c r="P31" i="67"/>
  <c r="C2" i="67"/>
  <c r="I8" i="64"/>
  <c r="I9" i="64"/>
  <c r="C8" i="74"/>
  <c r="C4" i="74"/>
  <c r="K10" i="64"/>
  <c r="K13" i="64"/>
  <c r="K15" i="64"/>
  <c r="B9" i="75"/>
  <c r="Q13" i="75"/>
  <c r="L25" i="72"/>
  <c r="M25" i="72"/>
  <c r="L18" i="64"/>
  <c r="M18" i="64"/>
  <c r="E42" i="74"/>
  <c r="E72" i="74"/>
  <c r="G12" i="74"/>
  <c r="G22" i="74"/>
  <c r="F32" i="74"/>
  <c r="C39" i="74"/>
  <c r="F62" i="74"/>
  <c r="E92" i="74"/>
  <c r="F102" i="74"/>
  <c r="C109" i="74"/>
  <c r="O8" i="75"/>
  <c r="R7" i="75"/>
  <c r="E112" i="74"/>
  <c r="G32" i="74"/>
  <c r="C38" i="74"/>
  <c r="G42" i="74"/>
  <c r="C48" i="74"/>
  <c r="G52" i="74"/>
  <c r="C58" i="74"/>
  <c r="G62" i="74"/>
  <c r="F82" i="74"/>
  <c r="O12" i="75"/>
  <c r="L15" i="72"/>
  <c r="M15" i="72"/>
  <c r="L8" i="64"/>
  <c r="M8" i="64"/>
  <c r="Q11" i="75"/>
  <c r="E12" i="74"/>
  <c r="C21" i="74"/>
  <c r="E22" i="74"/>
  <c r="E32" i="74"/>
  <c r="O10" i="75"/>
  <c r="Q8" i="75"/>
  <c r="Q4" i="75"/>
  <c r="G82" i="74"/>
  <c r="G102" i="74"/>
  <c r="Q7" i="75"/>
  <c r="P7" i="75"/>
  <c r="P4" i="75"/>
  <c r="F112" i="74"/>
  <c r="F42" i="74"/>
  <c r="F92" i="74"/>
  <c r="C99" i="74"/>
  <c r="C78" i="74"/>
  <c r="P9" i="75"/>
  <c r="P11" i="75"/>
  <c r="P6" i="75"/>
  <c r="F12" i="74"/>
  <c r="C69" i="74"/>
  <c r="P13" i="75"/>
  <c r="P3" i="75"/>
  <c r="F22" i="74"/>
  <c r="C20" i="74"/>
  <c r="E102" i="74"/>
  <c r="O5" i="75"/>
  <c r="O7" i="75"/>
  <c r="N12" i="75" a="1"/>
  <c r="N12" i="75"/>
  <c r="C21" i="72"/>
  <c r="F21" i="72"/>
  <c r="K17" i="64"/>
  <c r="C16" i="72"/>
  <c r="F16" i="72"/>
  <c r="C24" i="72"/>
  <c r="F24" i="72"/>
  <c r="K18" i="64"/>
  <c r="C25" i="72"/>
  <c r="F25" i="72"/>
  <c r="E6" i="75"/>
  <c r="K16" i="64"/>
  <c r="M16" i="64"/>
  <c r="K9" i="64"/>
  <c r="K11" i="64"/>
  <c r="C88" i="74"/>
  <c r="C19" i="74"/>
  <c r="C28" i="74"/>
  <c r="AD43" i="68"/>
  <c r="AD44" i="68"/>
  <c r="W15" i="64"/>
  <c r="T43" i="68"/>
  <c r="S15" i="64"/>
  <c r="N43" i="68"/>
  <c r="N44" i="68"/>
  <c r="W7" i="64"/>
  <c r="S6" i="75"/>
  <c r="S13" i="75"/>
  <c r="V17" i="64"/>
  <c r="S9" i="75"/>
  <c r="V10" i="64"/>
  <c r="V16" i="64"/>
  <c r="S8" i="75"/>
  <c r="AB29" i="68"/>
  <c r="AB30" i="68"/>
  <c r="T14" i="64"/>
  <c r="S14" i="64"/>
  <c r="S13" i="64"/>
  <c r="S5" i="75"/>
  <c r="S12" i="75"/>
  <c r="S4" i="75"/>
  <c r="S11" i="75"/>
  <c r="S3" i="75"/>
  <c r="K12" i="64"/>
  <c r="K8" i="64"/>
  <c r="B12" i="75"/>
  <c r="T44" i="68"/>
  <c r="W10" i="64"/>
  <c r="V18" i="64"/>
  <c r="Z29" i="68"/>
  <c r="Z30" i="68"/>
  <c r="T13" i="64"/>
  <c r="S16" i="64"/>
  <c r="AF43" i="68"/>
  <c r="AF44" i="68"/>
  <c r="W16" i="64"/>
  <c r="AE16" i="64"/>
  <c r="X43" i="68"/>
  <c r="X44" i="68"/>
  <c r="W12" i="64"/>
  <c r="AH43" i="68"/>
  <c r="AH44" i="68"/>
  <c r="W17" i="64"/>
  <c r="V13" i="64"/>
  <c r="V8" i="64"/>
  <c r="AH29" i="68"/>
  <c r="AH30" i="68"/>
  <c r="T17" i="64"/>
  <c r="AE17" i="64"/>
  <c r="S18" i="64"/>
  <c r="S10" i="64"/>
  <c r="S8" i="64"/>
  <c r="AB43" i="68"/>
  <c r="AB44" i="68"/>
  <c r="W14" i="64"/>
  <c r="AE14" i="64"/>
  <c r="S9" i="64"/>
  <c r="AD29" i="68"/>
  <c r="AD30" i="68"/>
  <c r="T15" i="64"/>
  <c r="V15" i="64"/>
  <c r="S12" i="64"/>
  <c r="V29" i="68"/>
  <c r="V30" i="68"/>
  <c r="T11" i="64"/>
  <c r="AE11" i="64"/>
  <c r="AE8" i="64"/>
  <c r="AE10" i="64"/>
  <c r="AE15" i="64"/>
  <c r="AJ43" i="68"/>
  <c r="AJ44" i="68"/>
  <c r="W18" i="64"/>
  <c r="X29" i="68"/>
  <c r="X30" i="68"/>
  <c r="T12" i="64"/>
  <c r="AJ29" i="68"/>
  <c r="AJ30" i="68"/>
  <c r="T18" i="64"/>
  <c r="AE18" i="64"/>
  <c r="V12" i="64"/>
  <c r="V14" i="64"/>
  <c r="V11" i="64"/>
  <c r="AE13" i="64"/>
  <c r="I94" i="74"/>
  <c r="L11" i="75"/>
  <c r="C44" i="74"/>
  <c r="C24" i="74"/>
  <c r="I64" i="74"/>
  <c r="L8" i="75"/>
  <c r="C90" i="74"/>
  <c r="C84" i="74"/>
  <c r="C119" i="74"/>
  <c r="C114" i="74"/>
  <c r="C18" i="74"/>
  <c r="C14" i="74"/>
  <c r="C59" i="74"/>
  <c r="C54" i="74"/>
  <c r="B7" i="75"/>
  <c r="B6" i="75"/>
  <c r="C100" i="74"/>
  <c r="C94" i="74"/>
  <c r="I29" i="74"/>
  <c r="I24" i="74"/>
  <c r="L4" i="75"/>
  <c r="I89" i="74"/>
  <c r="I84" i="74"/>
  <c r="L10" i="75"/>
  <c r="C20" i="72"/>
  <c r="F20" i="72"/>
  <c r="C15" i="72"/>
  <c r="F15" i="72"/>
  <c r="I30" i="74"/>
  <c r="I60" i="74"/>
  <c r="I54" i="74"/>
  <c r="L7" i="75"/>
  <c r="I120" i="74"/>
  <c r="I114" i="74"/>
  <c r="L13" i="75"/>
  <c r="B5" i="75"/>
  <c r="B8" i="75"/>
  <c r="C108" i="74"/>
  <c r="C104" i="74"/>
  <c r="C40" i="74"/>
  <c r="C34" i="74"/>
  <c r="B3" i="75"/>
  <c r="C79" i="74"/>
  <c r="C74" i="74"/>
  <c r="B11" i="75"/>
  <c r="C22" i="72"/>
  <c r="F22" i="72"/>
  <c r="B13" i="75"/>
  <c r="B4" i="75"/>
  <c r="AE12" i="64"/>
  <c r="R13" i="75"/>
  <c r="N15" i="64"/>
  <c r="AD15" i="64"/>
  <c r="AF15" i="64"/>
  <c r="AG15" i="64"/>
  <c r="X15" i="64"/>
  <c r="R3" i="75"/>
  <c r="R12" i="75"/>
  <c r="R5" i="75"/>
  <c r="AD9" i="64"/>
  <c r="AF9" i="64"/>
  <c r="AG9" i="64"/>
  <c r="X9" i="64"/>
  <c r="AD14" i="64"/>
  <c r="AF14" i="64"/>
  <c r="AG14" i="64"/>
  <c r="X14" i="64"/>
  <c r="AD18" i="64"/>
  <c r="AF18" i="64"/>
  <c r="AG18" i="64"/>
  <c r="X18" i="64"/>
  <c r="AD7" i="64"/>
  <c r="AF7" i="64"/>
  <c r="AG7" i="64"/>
  <c r="X7" i="64"/>
  <c r="AD13" i="64"/>
  <c r="AF13" i="64"/>
  <c r="AG13" i="64"/>
  <c r="X13" i="64"/>
  <c r="Q16" i="64"/>
  <c r="AD12" i="64"/>
  <c r="AF12" i="64"/>
  <c r="AG12" i="64"/>
  <c r="X12" i="64"/>
  <c r="AD17" i="64"/>
  <c r="AF17" i="64"/>
  <c r="AG17" i="64"/>
  <c r="X17" i="64"/>
  <c r="AD11" i="64"/>
  <c r="AF11" i="64"/>
  <c r="AG11" i="64"/>
  <c r="X11" i="64"/>
  <c r="AD8" i="64"/>
  <c r="AF8" i="64"/>
  <c r="AG8" i="64"/>
  <c r="X8" i="64"/>
  <c r="AD10" i="64"/>
  <c r="AF10" i="64"/>
  <c r="AG10" i="64"/>
  <c r="X10" i="64"/>
  <c r="R9" i="75"/>
  <c r="N13" i="64"/>
  <c r="AD16" i="64"/>
  <c r="AF16" i="64"/>
  <c r="AG16" i="64"/>
  <c r="X16" i="64"/>
  <c r="R11" i="75"/>
  <c r="Q13" i="64"/>
  <c r="Q15" i="64"/>
  <c r="Y13" i="64"/>
  <c r="J8" i="75"/>
  <c r="Q10" i="64"/>
  <c r="Q7" i="64"/>
  <c r="Y10" i="64"/>
  <c r="J5" i="75"/>
  <c r="Y7" i="64"/>
  <c r="J2" i="75"/>
  <c r="Q8" i="64"/>
  <c r="Y8" i="64"/>
  <c r="J3" i="75"/>
  <c r="Q18" i="64"/>
  <c r="Y18" i="64"/>
  <c r="J13" i="75"/>
  <c r="Q11" i="64"/>
  <c r="Q14" i="64"/>
  <c r="Y14" i="64"/>
  <c r="J9" i="75"/>
  <c r="Q9" i="64"/>
  <c r="Y9" i="64"/>
  <c r="J4" i="75"/>
  <c r="M11" i="75"/>
  <c r="K11" i="75"/>
  <c r="K8" i="75"/>
  <c r="M8" i="75"/>
  <c r="Y16" i="64"/>
  <c r="J11" i="75"/>
  <c r="K10" i="75"/>
  <c r="M10" i="75"/>
  <c r="Q17" i="64"/>
  <c r="Q12" i="64"/>
  <c r="Y12" i="64"/>
  <c r="J7" i="75"/>
  <c r="Y15" i="64"/>
  <c r="J10" i="75"/>
  <c r="M6" i="75"/>
  <c r="K6" i="75"/>
  <c r="Y11" i="64"/>
  <c r="J6" i="75"/>
  <c r="K9" i="75"/>
  <c r="M9" i="75"/>
  <c r="M13" i="75"/>
  <c r="K13" i="75"/>
  <c r="M3" i="75"/>
  <c r="K3" i="75"/>
  <c r="K2" i="75"/>
  <c r="M2" i="75"/>
  <c r="K7" i="75"/>
  <c r="M7" i="75"/>
  <c r="K4" i="75"/>
  <c r="M4" i="75"/>
  <c r="K5" i="75"/>
  <c r="M5" i="75"/>
  <c r="K12" i="75"/>
  <c r="M12" i="75"/>
  <c r="Y17" i="64"/>
  <c r="J12" i="7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Jyumpei Watanabe</author>
  </authors>
  <commentList>
    <comment ref="R3" authorId="0" shapeId="0" xr:uid="{55FACBFC-16D6-49B2-AB63-0DFA4063F3B2}">
      <text>
        <r>
          <rPr>
            <b/>
            <sz val="9"/>
            <color indexed="81"/>
            <rFont val="ＭＳ Ｐゴシック"/>
            <family val="3"/>
            <charset val="128"/>
          </rPr>
          <t>・幼稚園教諭免許状保有者が対象</t>
        </r>
      </text>
    </comment>
    <comment ref="C4" authorId="1" shapeId="0" xr:uid="{9C6C0B4D-CDF1-4F84-8EAA-7B46CD9C669E}">
      <text>
        <r>
          <rPr>
            <b/>
            <sz val="9"/>
            <color indexed="10"/>
            <rFont val="MS P ゴシック"/>
            <family val="3"/>
            <charset val="128"/>
          </rPr>
          <t xml:space="preserve">利用定員の変更があった場合は、数式を壊して、
数値を直接入力して下さい。
</t>
        </r>
        <r>
          <rPr>
            <b/>
            <sz val="9"/>
            <color indexed="81"/>
            <rFont val="MS P ゴシック"/>
            <family val="3"/>
            <charset val="128"/>
          </rPr>
          <t xml:space="preserve">
</t>
        </r>
        <r>
          <rPr>
            <sz val="9"/>
            <color indexed="81"/>
            <rFont val="MS P ゴシック"/>
            <family val="3"/>
            <charset val="128"/>
          </rPr>
          <t>例）6月1日付で定員変更⇒6月分の定員を修正
（以降の月は、前月数値を自動引用されます）</t>
        </r>
      </text>
    </comment>
    <comment ref="E7" authorId="0" shapeId="0" xr:uid="{14B7F893-D318-4FBA-A634-240856E761DD}">
      <text>
        <r>
          <rPr>
            <b/>
            <sz val="10"/>
            <color indexed="81"/>
            <rFont val="ＭＳ Ｐゴシック"/>
            <family val="3"/>
            <charset val="128"/>
          </rPr>
          <t>満3歳児を除く。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nakajo</author>
  </authors>
  <commentList>
    <comment ref="B6" authorId="0" shapeId="0" xr:uid="{1D5634EE-F056-470E-9396-BA4F14BF2904}">
      <text>
        <r>
          <rPr>
            <b/>
            <sz val="14"/>
            <color indexed="10"/>
            <rFont val="MS P ゴシック"/>
            <family val="3"/>
            <charset val="128"/>
          </rPr>
          <t>本園に専従の常勤教職員（幼稚園免許保有者に限る）以外入力しないでください。
（他の幼稚園又は社会福祉施設等と兼務している常勤教職員は、本シートではなく、様式３に入力してください）
園長は含めません。</t>
        </r>
      </text>
    </comment>
    <comment ref="D6" authorId="0" shapeId="0" xr:uid="{689C44C7-CD97-49C2-B2D2-0AE21559FDF2}">
      <text>
        <r>
          <rPr>
            <b/>
            <sz val="12"/>
            <color indexed="81"/>
            <rFont val="MS P ゴシック"/>
            <family val="3"/>
            <charset val="128"/>
          </rPr>
          <t>勤務した月について○を入力してください。</t>
        </r>
      </text>
    </comment>
    <comment ref="B8" authorId="1" shapeId="0" xr:uid="{D2D3307F-54BF-43BF-92E3-28434759F66A}">
      <text>
        <r>
          <rPr>
            <b/>
            <sz val="16"/>
            <color indexed="81"/>
            <rFont val="MS P ゴシック"/>
            <family val="3"/>
            <charset val="128"/>
          </rPr>
          <t>【誰でも通園コメント】
誰でも通園として配置された職員は、様式３（非専従の常勤＋非常勤）シートに記載してください。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ヤスイ</author>
    <author>kyoto</author>
  </authors>
  <commentList>
    <comment ref="A4" authorId="0" shapeId="0" xr:uid="{D540855A-6A99-47EA-92AB-FD317B5D6090}">
      <text>
        <r>
          <rPr>
            <b/>
            <sz val="14"/>
            <color indexed="10"/>
            <rFont val="MS P ゴシック"/>
            <family val="3"/>
            <charset val="128"/>
          </rPr>
          <t>他の幼稚園又は社会福祉施設等と兼務</t>
        </r>
        <r>
          <rPr>
            <b/>
            <sz val="14"/>
            <color indexed="81"/>
            <rFont val="MS P ゴシック"/>
            <family val="3"/>
            <charset val="128"/>
          </rPr>
          <t xml:space="preserve">している常勤保育士は、
</t>
        </r>
        <r>
          <rPr>
            <b/>
            <sz val="14"/>
            <color indexed="10"/>
            <rFont val="MS P ゴシック"/>
            <family val="3"/>
            <charset val="128"/>
          </rPr>
          <t>本幼稚園の勤務時間数だけを水色網掛け箇所（Ｎ列～ＡＫ列）に直接入力</t>
        </r>
        <r>
          <rPr>
            <b/>
            <sz val="14"/>
            <color indexed="81"/>
            <rFont val="MS P ゴシック"/>
            <family val="3"/>
            <charset val="128"/>
          </rPr>
          <t>してください。
※</t>
        </r>
        <r>
          <rPr>
            <b/>
            <sz val="14"/>
            <color indexed="10"/>
            <rFont val="MS P ゴシック"/>
            <family val="3"/>
            <charset val="128"/>
          </rPr>
          <t>他の幼稚園又は社会福祉施設等の勤務時間は含まない</t>
        </r>
        <r>
          <rPr>
            <b/>
            <sz val="14"/>
            <color indexed="81"/>
            <rFont val="MS P ゴシック"/>
            <family val="3"/>
            <charset val="128"/>
          </rPr>
          <t>でください。</t>
        </r>
      </text>
    </comment>
    <comment ref="L5" authorId="1" shapeId="0" xr:uid="{7416141C-8416-474D-9781-011F6FD25E0A}">
      <text>
        <r>
          <rPr>
            <b/>
            <sz val="12"/>
            <color indexed="81"/>
            <rFont val="ＭＳ Ｐゴシック"/>
            <family val="3"/>
            <charset val="128"/>
          </rPr>
          <t>目安：１６４～１７３時間程度
　例）就業規則において週40時間と規定されている場合
　　　40時間×52週（年間の週間数）÷12月（年間の月数）＝173時間（小数点第1位四捨五入）</t>
        </r>
      </text>
    </comment>
    <comment ref="L6" authorId="1" shapeId="0" xr:uid="{D0DF9843-1AF5-471C-8365-F9552DDE720E}">
      <text>
        <r>
          <rPr>
            <b/>
            <sz val="12"/>
            <color indexed="81"/>
            <rFont val="ＭＳ Ｐゴシック"/>
            <family val="3"/>
            <charset val="128"/>
          </rPr>
          <t>雇用契約等における1箇月あたりの勤務時間を入力してください。
変形労働時間を採用されている場合は、各月の勤務時間を直接入力してください。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C6" authorId="0" shapeId="0" xr:uid="{8D0A6E88-CFFD-4AFB-A4BE-44C176C64FD8}">
      <text>
        <r>
          <rPr>
            <b/>
            <sz val="12"/>
            <color indexed="81"/>
            <rFont val="ＭＳ Ｐゴシック"/>
            <family val="3"/>
            <charset val="128"/>
          </rPr>
          <t>以前からの継続雇用の場合は，平成27年4月～と入力してください。</t>
        </r>
      </text>
    </comment>
    <comment ref="A30" authorId="0" shapeId="0" xr:uid="{B9215C86-2C87-49A1-B9DF-2A7F39A5CC9E}">
      <text>
        <r>
          <rPr>
            <b/>
            <sz val="12"/>
            <color indexed="81"/>
            <rFont val="ＭＳ Ｐゴシック"/>
            <family val="3"/>
            <charset val="128"/>
          </rPr>
          <t>目安：１６４～１７３時間程度
　例）就業規則において週40時間と規定されている場合
　　　40時間×52週（年間の週間数）÷12月（年間の月数）＝173時間（小数点第1位四捨五入）</t>
        </r>
      </text>
    </comment>
  </commentList>
</comments>
</file>

<file path=xl/sharedStrings.xml><?xml version="1.0" encoding="utf-8"?>
<sst xmlns="http://schemas.openxmlformats.org/spreadsheetml/2006/main" count="676" uniqueCount="177">
  <si>
    <t>定員</t>
    <rPh sb="0" eb="2">
      <t>テイイン</t>
    </rPh>
    <phoneticPr fontId="1"/>
  </si>
  <si>
    <t>３歳児</t>
    <rPh sb="1" eb="2">
      <t>サイ</t>
    </rPh>
    <rPh sb="2" eb="3">
      <t>ジ</t>
    </rPh>
    <phoneticPr fontId="1"/>
  </si>
  <si>
    <t>対象月</t>
    <rPh sb="0" eb="2">
      <t>タイショウ</t>
    </rPh>
    <rPh sb="2" eb="3">
      <t>ツキ</t>
    </rPh>
    <phoneticPr fontId="1"/>
  </si>
  <si>
    <t>番号</t>
    <rPh sb="0" eb="2">
      <t>バンゴウ</t>
    </rPh>
    <phoneticPr fontId="1"/>
  </si>
  <si>
    <t>合計</t>
    <rPh sb="0" eb="1">
      <t>ゴウ</t>
    </rPh>
    <rPh sb="1" eb="2">
      <t>ケイ</t>
    </rPh>
    <phoneticPr fontId="1"/>
  </si>
  <si>
    <t>時間数合計（Ａ）</t>
    <rPh sb="0" eb="3">
      <t>ジカンスウ</t>
    </rPh>
    <rPh sb="3" eb="5">
      <t>ゴウケイ</t>
    </rPh>
    <phoneticPr fontId="1"/>
  </si>
  <si>
    <t>４歳児</t>
    <rPh sb="1" eb="3">
      <t>サイジ</t>
    </rPh>
    <phoneticPr fontId="1"/>
  </si>
  <si>
    <t>５歳児</t>
    <rPh sb="1" eb="3">
      <t>サイジ</t>
    </rPh>
    <phoneticPr fontId="1"/>
  </si>
  <si>
    <t>時間</t>
    <rPh sb="0" eb="2">
      <t>ジカン</t>
    </rPh>
    <phoneticPr fontId="1"/>
  </si>
  <si>
    <t>分</t>
    <rPh sb="0" eb="1">
      <t>ブン</t>
    </rPh>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</si>
  <si>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</si>
  <si>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</si>
  <si>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</si>
  <si>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</si>
  <si>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</si>
  <si>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</si>
  <si>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</si>
  <si>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</si>
  <si>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</si>
  <si>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</si>
  <si>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</si>
  <si>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</si>
  <si>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</si>
  <si>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</si>
  <si>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</si>
  <si>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</si>
  <si>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</si>
  <si>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</si>
  <si>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</si>
  <si>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t>T</t>
    <phoneticPr fontId="1"/>
  </si>
  <si>
    <t>過不足</t>
    <rPh sb="0" eb="3">
      <t>カブソク</t>
    </rPh>
    <phoneticPr fontId="1"/>
  </si>
  <si>
    <t>雇用期間</t>
    <rPh sb="0" eb="2">
      <t>コヨウ</t>
    </rPh>
    <rPh sb="2" eb="4">
      <t>キカン</t>
    </rPh>
    <phoneticPr fontId="1"/>
  </si>
  <si>
    <t>月</t>
    <rPh sb="0" eb="1">
      <t>ガツ</t>
    </rPh>
    <phoneticPr fontId="1"/>
  </si>
  <si>
    <t>～</t>
    <phoneticPr fontId="1"/>
  </si>
  <si>
    <t>月</t>
    <rPh sb="0" eb="1">
      <t>ツキ</t>
    </rPh>
    <phoneticPr fontId="1"/>
  </si>
  <si>
    <t>年</t>
    <rPh sb="0" eb="1">
      <t>ネン</t>
    </rPh>
    <phoneticPr fontId="1"/>
  </si>
  <si>
    <t>○</t>
    <phoneticPr fontId="1"/>
  </si>
  <si>
    <t>保育園名</t>
    <phoneticPr fontId="1"/>
  </si>
  <si>
    <t>※水色の部分は計算式が入っているため，入力できません。</t>
    <phoneticPr fontId="1"/>
  </si>
  <si>
    <t>【非常勤の保育士】</t>
    <phoneticPr fontId="1"/>
  </si>
  <si>
    <t>番号</t>
    <phoneticPr fontId="1"/>
  </si>
  <si>
    <t>保育士</t>
    <phoneticPr fontId="1"/>
  </si>
  <si>
    <t>雇用期間</t>
    <phoneticPr fontId="1"/>
  </si>
  <si>
    <t>1月あたりの平均勤務時間</t>
    <phoneticPr fontId="1"/>
  </si>
  <si>
    <t>時間</t>
    <phoneticPr fontId="1"/>
  </si>
  <si>
    <t>分</t>
    <phoneticPr fontId="1"/>
  </si>
  <si>
    <t>平成</t>
    <phoneticPr fontId="1"/>
  </si>
  <si>
    <t>年</t>
    <phoneticPr fontId="1"/>
  </si>
  <si>
    <t>月</t>
    <phoneticPr fontId="1"/>
  </si>
  <si>
    <t>時間数合計（Ａ）</t>
    <phoneticPr fontId="1"/>
  </si>
  <si>
    <t>就業規則で定める常勤職員の1ヶ月の労働時間数（Ｂ）</t>
    <phoneticPr fontId="1"/>
  </si>
  <si>
    <t>常勤者換算（Ａ／Ｂ）（小数点２位を切り捨て　例： 1.46⇒1.4）</t>
    <phoneticPr fontId="1"/>
  </si>
  <si>
    <t>(B)-(A)</t>
    <phoneticPr fontId="1"/>
  </si>
  <si>
    <t>(単位:人）</t>
    <rPh sb="1" eb="3">
      <t>タンイ</t>
    </rPh>
    <rPh sb="4" eb="5">
      <t>ニン</t>
    </rPh>
    <phoneticPr fontId="1"/>
  </si>
  <si>
    <t>他市町村児童がいる場合は「○」を入力してください。</t>
    <rPh sb="0" eb="1">
      <t>タ</t>
    </rPh>
    <rPh sb="1" eb="4">
      <t>シチョウソン</t>
    </rPh>
    <rPh sb="4" eb="6">
      <t>ジドウ</t>
    </rPh>
    <rPh sb="9" eb="11">
      <t>バアイ</t>
    </rPh>
    <rPh sb="16" eb="18">
      <t>ニュウリョク</t>
    </rPh>
    <phoneticPr fontId="1"/>
  </si>
  <si>
    <t>就業規則で定める常勤職員の1箇月の勤務時間数（Ｂ）</t>
    <rPh sb="0" eb="2">
      <t>シュウギョウ</t>
    </rPh>
    <rPh sb="2" eb="4">
      <t>キソク</t>
    </rPh>
    <rPh sb="5" eb="6">
      <t>サダ</t>
    </rPh>
    <rPh sb="8" eb="10">
      <t>ジョウキン</t>
    </rPh>
    <rPh sb="10" eb="12">
      <t>ショクイン</t>
    </rPh>
    <rPh sb="14" eb="15">
      <t>カ</t>
    </rPh>
    <rPh sb="15" eb="16">
      <t>ゲツ</t>
    </rPh>
    <rPh sb="17" eb="19">
      <t>キンム</t>
    </rPh>
    <rPh sb="19" eb="22">
      <t>ジカンスウ</t>
    </rPh>
    <phoneticPr fontId="1"/>
  </si>
  <si>
    <t>1箇月あたりの勤務時間</t>
    <rPh sb="1" eb="2">
      <t>カ</t>
    </rPh>
    <rPh sb="2" eb="3">
      <t>ガツ</t>
    </rPh>
    <rPh sb="7" eb="9">
      <t>キンム</t>
    </rPh>
    <rPh sb="9" eb="11">
      <t>ジカン</t>
    </rPh>
    <phoneticPr fontId="1"/>
  </si>
  <si>
    <t>勤　　務　　時　　間</t>
    <rPh sb="0" eb="1">
      <t>ツトム</t>
    </rPh>
    <rPh sb="3" eb="4">
      <t>ツトム</t>
    </rPh>
    <rPh sb="6" eb="7">
      <t>トキ</t>
    </rPh>
    <rPh sb="9" eb="10">
      <t>アイダ</t>
    </rPh>
    <phoneticPr fontId="1"/>
  </si>
  <si>
    <t>1号</t>
    <rPh sb="1" eb="2">
      <t>ゴウ</t>
    </rPh>
    <phoneticPr fontId="1"/>
  </si>
  <si>
    <t>満3歳児</t>
    <rPh sb="0" eb="1">
      <t>マン</t>
    </rPh>
    <rPh sb="2" eb="4">
      <t>サイジ</t>
    </rPh>
    <phoneticPr fontId="1"/>
  </si>
  <si>
    <t>年齢別配置基準</t>
    <rPh sb="0" eb="2">
      <t>ネンレイ</t>
    </rPh>
    <rPh sb="2" eb="3">
      <t>ベツ</t>
    </rPh>
    <rPh sb="3" eb="5">
      <t>ハイチ</t>
    </rPh>
    <rPh sb="5" eb="7">
      <t>キジュン</t>
    </rPh>
    <phoneticPr fontId="1"/>
  </si>
  <si>
    <t>支給認定区分</t>
    <rPh sb="0" eb="2">
      <t>シキュウ</t>
    </rPh>
    <rPh sb="2" eb="4">
      <t>ニンテイ</t>
    </rPh>
    <rPh sb="4" eb="6">
      <t>クブン</t>
    </rPh>
    <phoneticPr fontId="1"/>
  </si>
  <si>
    <t>施設名</t>
    <rPh sb="0" eb="2">
      <t>シセツ</t>
    </rPh>
    <rPh sb="2" eb="3">
      <t>メイ</t>
    </rPh>
    <phoneticPr fontId="1"/>
  </si>
  <si>
    <t>教職員</t>
    <rPh sb="0" eb="3">
      <t>キョウショクイン</t>
    </rPh>
    <phoneticPr fontId="1"/>
  </si>
  <si>
    <t>チーム保育加配</t>
    <rPh sb="3" eb="5">
      <t>ホイク</t>
    </rPh>
    <rPh sb="5" eb="7">
      <t>カハイ</t>
    </rPh>
    <phoneticPr fontId="1"/>
  </si>
  <si>
    <t>当該施設に勤務する職員数
（各月初日時点）</t>
    <rPh sb="2" eb="4">
      <t>シセツ</t>
    </rPh>
    <rPh sb="18" eb="20">
      <t>ジテン</t>
    </rPh>
    <phoneticPr fontId="1"/>
  </si>
  <si>
    <t>専任</t>
    <rPh sb="0" eb="2">
      <t>センニン</t>
    </rPh>
    <phoneticPr fontId="1"/>
  </si>
  <si>
    <t>非専任</t>
    <rPh sb="0" eb="1">
      <t>ヒ</t>
    </rPh>
    <rPh sb="1" eb="3">
      <t>センニン</t>
    </rPh>
    <phoneticPr fontId="1"/>
  </si>
  <si>
    <t>非常勤教職員のうち常勤換算後の数</t>
    <rPh sb="0" eb="3">
      <t>ヒジョウキン</t>
    </rPh>
    <rPh sb="3" eb="6">
      <t>キョウショクイン</t>
    </rPh>
    <phoneticPr fontId="1"/>
  </si>
  <si>
    <t>教育補助者のうち常勤換算後の数</t>
    <rPh sb="0" eb="2">
      <t>キョウイク</t>
    </rPh>
    <rPh sb="2" eb="5">
      <t>ホジョシャ</t>
    </rPh>
    <rPh sb="8" eb="10">
      <t>ジョウキン</t>
    </rPh>
    <rPh sb="10" eb="12">
      <t>カンサン</t>
    </rPh>
    <rPh sb="12" eb="13">
      <t>ゴ</t>
    </rPh>
    <rPh sb="14" eb="15">
      <t>カズ</t>
    </rPh>
    <phoneticPr fontId="1"/>
  </si>
  <si>
    <t>園長の兼務状況（非専任の場合は必要教職員数に+1される）</t>
    <rPh sb="0" eb="2">
      <t>エンチョウ</t>
    </rPh>
    <rPh sb="3" eb="5">
      <t>ケンム</t>
    </rPh>
    <rPh sb="5" eb="7">
      <t>ジョウキョウ</t>
    </rPh>
    <rPh sb="8" eb="9">
      <t>ヒ</t>
    </rPh>
    <rPh sb="9" eb="11">
      <t>センニン</t>
    </rPh>
    <rPh sb="12" eb="14">
      <t>バアイ</t>
    </rPh>
    <rPh sb="15" eb="17">
      <t>ヒツヨウ</t>
    </rPh>
    <rPh sb="17" eb="20">
      <t>キョウショクイン</t>
    </rPh>
    <rPh sb="20" eb="21">
      <t>スウ</t>
    </rPh>
    <phoneticPr fontId="1"/>
  </si>
  <si>
    <t>～</t>
    <phoneticPr fontId="1"/>
  </si>
  <si>
    <t>施設名</t>
    <rPh sb="0" eb="1">
      <t>シ</t>
    </rPh>
    <rPh sb="1" eb="2">
      <t>セツ</t>
    </rPh>
    <phoneticPr fontId="1"/>
  </si>
  <si>
    <t>教諭
（氏名）</t>
    <rPh sb="0" eb="2">
      <t>キョウユ</t>
    </rPh>
    <rPh sb="4" eb="6">
      <t>シメイ</t>
    </rPh>
    <phoneticPr fontId="1"/>
  </si>
  <si>
    <t>教育補助者
（氏名）</t>
    <rPh sb="0" eb="2">
      <t>キョウイク</t>
    </rPh>
    <rPh sb="2" eb="5">
      <t>ホジョシャ</t>
    </rPh>
    <rPh sb="7" eb="9">
      <t>シメイ</t>
    </rPh>
    <phoneticPr fontId="1"/>
  </si>
  <si>
    <t>勤　　務　　実　　績</t>
    <rPh sb="0" eb="1">
      <t>ツトム</t>
    </rPh>
    <rPh sb="3" eb="4">
      <t>ツトム</t>
    </rPh>
    <rPh sb="6" eb="7">
      <t>ジツ</t>
    </rPh>
    <rPh sb="9" eb="10">
      <t>セキ</t>
    </rPh>
    <phoneticPr fontId="1"/>
  </si>
  <si>
    <t>常勤職員数合計</t>
    <rPh sb="0" eb="2">
      <t>ジョウキン</t>
    </rPh>
    <rPh sb="2" eb="4">
      <t>ショクイン</t>
    </rPh>
    <rPh sb="4" eb="5">
      <t>スウ</t>
    </rPh>
    <rPh sb="5" eb="7">
      <t>ゴウケイ</t>
    </rPh>
    <phoneticPr fontId="1"/>
  </si>
  <si>
    <t>施設名</t>
    <rPh sb="0" eb="1">
      <t>シ</t>
    </rPh>
    <rPh sb="1" eb="2">
      <t>セツ</t>
    </rPh>
    <rPh sb="2" eb="3">
      <t>メイ</t>
    </rPh>
    <phoneticPr fontId="1"/>
  </si>
  <si>
    <t>教諭（氏名）</t>
    <rPh sb="0" eb="2">
      <t>キョウユ</t>
    </rPh>
    <rPh sb="3" eb="5">
      <t>シメイ</t>
    </rPh>
    <phoneticPr fontId="1"/>
  </si>
  <si>
    <t>教職員等の合計（ただし教育補助者は⑥チーム保育加配数が上限）</t>
    <rPh sb="0" eb="3">
      <t>キョウショクイン</t>
    </rPh>
    <rPh sb="3" eb="4">
      <t>トウ</t>
    </rPh>
    <rPh sb="5" eb="6">
      <t>ゴウ</t>
    </rPh>
    <rPh sb="6" eb="7">
      <t>ケイ</t>
    </rPh>
    <rPh sb="11" eb="13">
      <t>キョウイク</t>
    </rPh>
    <rPh sb="13" eb="16">
      <t>ホジョシャ</t>
    </rPh>
    <rPh sb="21" eb="23">
      <t>ホイク</t>
    </rPh>
    <rPh sb="23" eb="25">
      <t>カハイ</t>
    </rPh>
    <rPh sb="25" eb="26">
      <t>スウ</t>
    </rPh>
    <rPh sb="27" eb="29">
      <t>ジョウゲン</t>
    </rPh>
    <phoneticPr fontId="1"/>
  </si>
  <si>
    <t>教育補助者
【チーム保育加配職員としてのみ算定可】</t>
    <rPh sb="0" eb="2">
      <t>キョウイク</t>
    </rPh>
    <rPh sb="2" eb="5">
      <t>ホジョシャ</t>
    </rPh>
    <rPh sb="10" eb="12">
      <t>ホイク</t>
    </rPh>
    <rPh sb="12" eb="14">
      <t>カハイ</t>
    </rPh>
    <rPh sb="14" eb="16">
      <t>ショクイン</t>
    </rPh>
    <rPh sb="21" eb="23">
      <t>サンテイ</t>
    </rPh>
    <rPh sb="23" eb="24">
      <t>カ</t>
    </rPh>
    <phoneticPr fontId="1"/>
  </si>
  <si>
    <t>主幹教諭専任化加算</t>
    <rPh sb="0" eb="2">
      <t>シュカン</t>
    </rPh>
    <rPh sb="2" eb="4">
      <t>キョウユ</t>
    </rPh>
    <rPh sb="4" eb="6">
      <t>センニン</t>
    </rPh>
    <rPh sb="6" eb="7">
      <t>カ</t>
    </rPh>
    <rPh sb="7" eb="9">
      <t>カサン</t>
    </rPh>
    <phoneticPr fontId="1"/>
  </si>
  <si>
    <r>
      <t xml:space="preserve">各月初日入所児童数
</t>
    </r>
    <r>
      <rPr>
        <b/>
        <sz val="10"/>
        <color indexed="10"/>
        <rFont val="ＭＳ Ｐゴシック"/>
        <family val="3"/>
        <charset val="128"/>
      </rPr>
      <t>（定員外及び他市町村児童を含む。）</t>
    </r>
    <rPh sb="0" eb="2">
      <t>カクツキ</t>
    </rPh>
    <rPh sb="2" eb="4">
      <t>ショニチ</t>
    </rPh>
    <rPh sb="4" eb="6">
      <t>ニュウショ</t>
    </rPh>
    <rPh sb="6" eb="9">
      <t>ジドウスウ</t>
    </rPh>
    <rPh sb="11" eb="13">
      <t>テイイン</t>
    </rPh>
    <rPh sb="13" eb="14">
      <t>ガイ</t>
    </rPh>
    <rPh sb="14" eb="15">
      <t>オヨ</t>
    </rPh>
    <rPh sb="16" eb="17">
      <t>タ</t>
    </rPh>
    <rPh sb="17" eb="20">
      <t>シチョウソン</t>
    </rPh>
    <rPh sb="20" eb="22">
      <t>ジドウ</t>
    </rPh>
    <rPh sb="23" eb="24">
      <t>フク</t>
    </rPh>
    <phoneticPr fontId="1"/>
  </si>
  <si>
    <t>（４桁コード）</t>
    <rPh sb="2" eb="3">
      <t>ケタ</t>
    </rPh>
    <phoneticPr fontId="1"/>
  </si>
  <si>
    <t>（4桁コード）</t>
    <rPh sb="2" eb="3">
      <t>ケタ</t>
    </rPh>
    <phoneticPr fontId="1"/>
  </si>
  <si>
    <t>4桁コード</t>
    <rPh sb="1" eb="2">
      <t>ケタ</t>
    </rPh>
    <phoneticPr fontId="1"/>
  </si>
  <si>
    <r>
      <rPr>
        <b/>
        <sz val="8"/>
        <rFont val="ＭＳ Ｐゴシック"/>
        <family val="3"/>
        <charset val="128"/>
      </rPr>
      <t>常勤専従</t>
    </r>
    <r>
      <rPr>
        <sz val="8"/>
        <rFont val="ＭＳ Ｐゴシック"/>
        <family val="3"/>
        <charset val="128"/>
      </rPr>
      <t xml:space="preserve">
（園長は含めない。）</t>
    </r>
    <rPh sb="0" eb="2">
      <t>ジョウキン</t>
    </rPh>
    <rPh sb="2" eb="4">
      <t>センジュウ</t>
    </rPh>
    <rPh sb="6" eb="8">
      <t>エンチョウ</t>
    </rPh>
    <rPh sb="9" eb="10">
      <t>フク</t>
    </rPh>
    <phoneticPr fontId="1"/>
  </si>
  <si>
    <t>常勤非専従
・非常勤</t>
    <rPh sb="0" eb="2">
      <t>ジョウキン</t>
    </rPh>
    <rPh sb="2" eb="5">
      <t>ヒセンジュウ</t>
    </rPh>
    <rPh sb="7" eb="10">
      <t>ヒジョウキン</t>
    </rPh>
    <phoneticPr fontId="1"/>
  </si>
  <si>
    <t>常勤専従</t>
    <rPh sb="0" eb="2">
      <t>ジョウキン</t>
    </rPh>
    <rPh sb="2" eb="4">
      <t>センジュウ</t>
    </rPh>
    <phoneticPr fontId="1"/>
  </si>
  <si>
    <t>常勤非専従
・非常勤</t>
    <rPh sb="0" eb="5">
      <t>ジョウキンヒセンジュウ</t>
    </rPh>
    <rPh sb="7" eb="10">
      <t>ヒジョウキン</t>
    </rPh>
    <phoneticPr fontId="1"/>
  </si>
  <si>
    <r>
      <t>【常勤の</t>
    </r>
    <r>
      <rPr>
        <b/>
        <sz val="12"/>
        <color indexed="10"/>
        <rFont val="ＭＳ Ｐゴシック"/>
        <family val="3"/>
        <charset val="128"/>
      </rPr>
      <t>専従</t>
    </r>
    <r>
      <rPr>
        <b/>
        <sz val="12"/>
        <rFont val="ＭＳ Ｐゴシック"/>
        <family val="3"/>
        <charset val="128"/>
      </rPr>
      <t>教諭】</t>
    </r>
    <rPh sb="1" eb="3">
      <t>ジョウキン</t>
    </rPh>
    <rPh sb="4" eb="6">
      <t>センジュウ</t>
    </rPh>
    <rPh sb="6" eb="8">
      <t>キョウユ</t>
    </rPh>
    <phoneticPr fontId="1"/>
  </si>
  <si>
    <t>【非専従の常勤教諭及び非常勤教諭】</t>
    <rPh sb="1" eb="4">
      <t>ヒセンジュウ</t>
    </rPh>
    <rPh sb="5" eb="7">
      <t>ジョウキン</t>
    </rPh>
    <rPh sb="7" eb="9">
      <t>キョウユ</t>
    </rPh>
    <rPh sb="9" eb="10">
      <t>オヨ</t>
    </rPh>
    <rPh sb="11" eb="14">
      <t>ヒジョウキン</t>
    </rPh>
    <rPh sb="14" eb="16">
      <t>キョウユ</t>
    </rPh>
    <phoneticPr fontId="1"/>
  </si>
  <si>
    <t>【非専従の常勤教育補助者及び非常勤教育補助者】</t>
    <rPh sb="1" eb="4">
      <t>ヒセンジュウ</t>
    </rPh>
    <rPh sb="5" eb="7">
      <t>ジョウキン</t>
    </rPh>
    <rPh sb="7" eb="12">
      <t>キョウイクホジョシャ</t>
    </rPh>
    <rPh sb="12" eb="13">
      <t>オヨ</t>
    </rPh>
    <rPh sb="14" eb="17">
      <t>ヒジョウキン</t>
    </rPh>
    <rPh sb="17" eb="19">
      <t>キョウイク</t>
    </rPh>
    <rPh sb="19" eb="22">
      <t>ホジョシャ</t>
    </rPh>
    <phoneticPr fontId="1"/>
  </si>
  <si>
    <t>常勤換算Ａ／Ｂ（小数点第２位まで表示）</t>
    <phoneticPr fontId="1"/>
  </si>
  <si>
    <t>【このシートについて】</t>
    <phoneticPr fontId="1"/>
  </si>
  <si>
    <t>対象月</t>
    <rPh sb="0" eb="2">
      <t>タイショウ</t>
    </rPh>
    <rPh sb="2" eb="3">
      <t>ゲツ</t>
    </rPh>
    <phoneticPr fontId="1"/>
  </si>
  <si>
    <t>備考（エラーがあると表示されます）</t>
    <rPh sb="0" eb="2">
      <t>ビコウ</t>
    </rPh>
    <rPh sb="10" eb="12">
      <t>ヒョウジ</t>
    </rPh>
    <phoneticPr fontId="1"/>
  </si>
  <si>
    <t>上限※</t>
    <rPh sb="0" eb="2">
      <t>ジョウゲン</t>
    </rPh>
    <phoneticPr fontId="1"/>
  </si>
  <si>
    <t>4月</t>
    <rPh sb="1" eb="2">
      <t>ガツ</t>
    </rPh>
    <phoneticPr fontId="1"/>
  </si>
  <si>
    <t>5月</t>
  </si>
  <si>
    <t>6月</t>
  </si>
  <si>
    <t>7月</t>
  </si>
  <si>
    <t>8月</t>
  </si>
  <si>
    <t>9月</t>
  </si>
  <si>
    <t>10月</t>
  </si>
  <si>
    <t>11月</t>
  </si>
  <si>
    <t>12月</t>
  </si>
  <si>
    <t>1月</t>
  </si>
  <si>
    <t>2月</t>
  </si>
  <si>
    <t>3月</t>
  </si>
  <si>
    <t>45人以下</t>
    <rPh sb="2" eb="3">
      <t>ニン</t>
    </rPh>
    <rPh sb="3" eb="5">
      <t>イカ</t>
    </rPh>
    <phoneticPr fontId="1"/>
  </si>
  <si>
    <t>46～150人</t>
    <rPh sb="6" eb="7">
      <t>ニン</t>
    </rPh>
    <phoneticPr fontId="1"/>
  </si>
  <si>
    <t>151～240人</t>
    <rPh sb="7" eb="8">
      <t>ニン</t>
    </rPh>
    <phoneticPr fontId="1"/>
  </si>
  <si>
    <t>241～270人</t>
    <rPh sb="7" eb="8">
      <t>ニン</t>
    </rPh>
    <phoneticPr fontId="1"/>
  </si>
  <si>
    <t>271～300人</t>
    <rPh sb="7" eb="8">
      <t>ニン</t>
    </rPh>
    <phoneticPr fontId="1"/>
  </si>
  <si>
    <t>301～450人</t>
    <rPh sb="7" eb="8">
      <t>ニン</t>
    </rPh>
    <phoneticPr fontId="1"/>
  </si>
  <si>
    <t>451人～</t>
    <rPh sb="3" eb="4">
      <t>ニン</t>
    </rPh>
    <phoneticPr fontId="1"/>
  </si>
  <si>
    <r>
      <t>必要
教職員数
【基本単価】</t>
    </r>
    <r>
      <rPr>
        <b/>
        <sz val="9"/>
        <rFont val="ＭＳ Ｐゴシック"/>
        <family val="3"/>
        <charset val="128"/>
      </rPr>
      <t xml:space="preserve">
※歳児別の加算を考慮</t>
    </r>
    <rPh sb="0" eb="2">
      <t>ヒツヨウ</t>
    </rPh>
    <rPh sb="3" eb="5">
      <t>キョウショク</t>
    </rPh>
    <rPh sb="5" eb="7">
      <t>インズウ</t>
    </rPh>
    <rPh sb="9" eb="11">
      <t>キホン</t>
    </rPh>
    <rPh sb="11" eb="13">
      <t>タンカ</t>
    </rPh>
    <rPh sb="17" eb="19">
      <t>サイジ</t>
    </rPh>
    <rPh sb="19" eb="20">
      <t>ベツ</t>
    </rPh>
    <rPh sb="21" eb="23">
      <t>カサン</t>
    </rPh>
    <rPh sb="24" eb="26">
      <t>コウリョ</t>
    </rPh>
    <phoneticPr fontId="1"/>
  </si>
  <si>
    <t>・職員の配置基準に影響する加算等の適用状況を入力いただきます。</t>
    <rPh sb="1" eb="3">
      <t>ショクイン</t>
    </rPh>
    <rPh sb="4" eb="6">
      <t>ハイチ</t>
    </rPh>
    <rPh sb="6" eb="8">
      <t>キジュン</t>
    </rPh>
    <rPh sb="9" eb="11">
      <t>エイキョウ</t>
    </rPh>
    <rPh sb="13" eb="15">
      <t>カサン</t>
    </rPh>
    <rPh sb="15" eb="16">
      <t>トウ</t>
    </rPh>
    <rPh sb="17" eb="19">
      <t>テキヨウ</t>
    </rPh>
    <rPh sb="19" eb="21">
      <t>ジョウキョウ</t>
    </rPh>
    <rPh sb="22" eb="24">
      <t>ニュウリョク</t>
    </rPh>
    <phoneticPr fontId="1"/>
  </si>
  <si>
    <t>・入力された情報を基に、「様式１」シートや「参考_歳児別配置基準」シートにおいて配置が必要な職員数等を算出します。</t>
    <rPh sb="1" eb="3">
      <t>ニュウリョク</t>
    </rPh>
    <rPh sb="6" eb="8">
      <t>ジョウホウ</t>
    </rPh>
    <rPh sb="9" eb="10">
      <t>モト</t>
    </rPh>
    <rPh sb="13" eb="15">
      <t>ヨウシキ</t>
    </rPh>
    <rPh sb="40" eb="42">
      <t>ハイチ</t>
    </rPh>
    <rPh sb="43" eb="45">
      <t>ヒツヨウ</t>
    </rPh>
    <rPh sb="46" eb="49">
      <t>ショクインスウ</t>
    </rPh>
    <rPh sb="49" eb="50">
      <t>トウ</t>
    </rPh>
    <rPh sb="51" eb="53">
      <t>サンシュツ</t>
    </rPh>
    <phoneticPr fontId="1"/>
  </si>
  <si>
    <t>×</t>
    <phoneticPr fontId="1"/>
  </si>
  <si>
    <t>・以下の手順により、各月ごとに取得している加算等の状況をプルダウンから選択してください。</t>
    <rPh sb="1" eb="3">
      <t>イカ</t>
    </rPh>
    <rPh sb="4" eb="6">
      <t>テジュン</t>
    </rPh>
    <rPh sb="10" eb="12">
      <t>カクゲツ</t>
    </rPh>
    <rPh sb="15" eb="17">
      <t>シュトク</t>
    </rPh>
    <rPh sb="21" eb="23">
      <t>カサン</t>
    </rPh>
    <rPh sb="23" eb="24">
      <t>トウ</t>
    </rPh>
    <rPh sb="25" eb="27">
      <t>ジョウキョウ</t>
    </rPh>
    <rPh sb="35" eb="37">
      <t>センタク</t>
    </rPh>
    <phoneticPr fontId="1"/>
  </si>
  <si>
    <t>①まず、４月時点の加算の適用状況をD列～L列のセル（黄色のセル）に入力してください。</t>
    <rPh sb="5" eb="6">
      <t>ガツ</t>
    </rPh>
    <rPh sb="6" eb="8">
      <t>ジテン</t>
    </rPh>
    <rPh sb="9" eb="11">
      <t>カサン</t>
    </rPh>
    <rPh sb="12" eb="14">
      <t>テキヨウ</t>
    </rPh>
    <rPh sb="14" eb="16">
      <t>ジョウキョウ</t>
    </rPh>
    <rPh sb="18" eb="19">
      <t>レツ</t>
    </rPh>
    <rPh sb="21" eb="22">
      <t>レツ</t>
    </rPh>
    <rPh sb="26" eb="28">
      <t>キイロ</t>
    </rPh>
    <rPh sb="33" eb="35">
      <t>ニュウリョク</t>
    </rPh>
    <phoneticPr fontId="1"/>
  </si>
  <si>
    <t>②５月以降については、前月からの適用状況に変更の有無をB列で選択してください。</t>
    <rPh sb="2" eb="3">
      <t>ガツ</t>
    </rPh>
    <rPh sb="3" eb="5">
      <t>イコウ</t>
    </rPh>
    <rPh sb="11" eb="13">
      <t>ゼンゲツ</t>
    </rPh>
    <rPh sb="16" eb="18">
      <t>テキヨウ</t>
    </rPh>
    <rPh sb="18" eb="20">
      <t>ジョウキョウ</t>
    </rPh>
    <rPh sb="21" eb="23">
      <t>ヘンコウ</t>
    </rPh>
    <rPh sb="24" eb="26">
      <t>ウム</t>
    </rPh>
    <rPh sb="28" eb="29">
      <t>レツ</t>
    </rPh>
    <rPh sb="30" eb="32">
      <t>センタク</t>
    </rPh>
    <phoneticPr fontId="1"/>
  </si>
  <si>
    <t>→「変更なし」を選択した場合、D列～L列に前月の情報が転記されます。</t>
    <rPh sb="2" eb="4">
      <t>ヘンコウ</t>
    </rPh>
    <rPh sb="8" eb="10">
      <t>センタク</t>
    </rPh>
    <rPh sb="12" eb="14">
      <t>バアイ</t>
    </rPh>
    <rPh sb="16" eb="17">
      <t>レツ</t>
    </rPh>
    <rPh sb="19" eb="20">
      <t>レツ</t>
    </rPh>
    <rPh sb="21" eb="23">
      <t>ゼンゲツ</t>
    </rPh>
    <rPh sb="24" eb="26">
      <t>ジョウホウ</t>
    </rPh>
    <rPh sb="27" eb="29">
      <t>テンキ</t>
    </rPh>
    <phoneticPr fontId="1"/>
  </si>
  <si>
    <t>→「変更あり」を選択した場合、①と同様に当該月の加算の適用状況を入力してください。</t>
    <rPh sb="2" eb="4">
      <t>ヘンコウ</t>
    </rPh>
    <rPh sb="8" eb="10">
      <t>センタク</t>
    </rPh>
    <rPh sb="12" eb="14">
      <t>バアイ</t>
    </rPh>
    <rPh sb="17" eb="19">
      <t>ドウヨウ</t>
    </rPh>
    <rPh sb="20" eb="22">
      <t>トウガイ</t>
    </rPh>
    <rPh sb="22" eb="23">
      <t>ゲツ</t>
    </rPh>
    <rPh sb="24" eb="26">
      <t>カサン</t>
    </rPh>
    <rPh sb="27" eb="29">
      <t>テキヨウ</t>
    </rPh>
    <rPh sb="29" eb="31">
      <t>ジョウキョウ</t>
    </rPh>
    <rPh sb="32" eb="34">
      <t>ニュウリョク</t>
    </rPh>
    <phoneticPr fontId="1"/>
  </si>
  <si>
    <t>※　M列にエラーメッセージが出ている場合、その月の必要な職員数の算出ができません。（ブランクのままでもエラーが出るので、適用がない場合も必ず選択してください。）</t>
    <rPh sb="3" eb="4">
      <t>レツ</t>
    </rPh>
    <rPh sb="14" eb="15">
      <t>デ</t>
    </rPh>
    <rPh sb="18" eb="20">
      <t>バアイ</t>
    </rPh>
    <rPh sb="23" eb="24">
      <t>ツキ</t>
    </rPh>
    <rPh sb="25" eb="27">
      <t>ヒツヨウ</t>
    </rPh>
    <rPh sb="28" eb="31">
      <t>ショクインスウ</t>
    </rPh>
    <rPh sb="32" eb="34">
      <t>サンシュツ</t>
    </rPh>
    <rPh sb="55" eb="56">
      <t>デ</t>
    </rPh>
    <rPh sb="60" eb="62">
      <t>テキヨウ</t>
    </rPh>
    <rPh sb="65" eb="67">
      <t>バアイ</t>
    </rPh>
    <rPh sb="68" eb="69">
      <t>カナラ</t>
    </rPh>
    <rPh sb="70" eb="72">
      <t>センタク</t>
    </rPh>
    <phoneticPr fontId="1"/>
  </si>
  <si>
    <t>【必須】加算の適用状況等を踏まえて、プルダウンから選択してください。（プルダウンを選択すると色が消えます。エラーメッセージがある場合は内容を参照して適切に修正してください。）</t>
    <rPh sb="1" eb="3">
      <t>ヒッス</t>
    </rPh>
    <rPh sb="4" eb="6">
      <t>カサン</t>
    </rPh>
    <rPh sb="7" eb="9">
      <t>テキヨウ</t>
    </rPh>
    <rPh sb="9" eb="11">
      <t>ジョウキョウ</t>
    </rPh>
    <rPh sb="11" eb="12">
      <t>トウ</t>
    </rPh>
    <rPh sb="13" eb="14">
      <t>フ</t>
    </rPh>
    <rPh sb="25" eb="27">
      <t>センタク</t>
    </rPh>
    <rPh sb="41" eb="43">
      <t>センタク</t>
    </rPh>
    <rPh sb="46" eb="47">
      <t>イロ</t>
    </rPh>
    <rPh sb="48" eb="49">
      <t>キ</t>
    </rPh>
    <rPh sb="64" eb="66">
      <t>バアイ</t>
    </rPh>
    <rPh sb="67" eb="69">
      <t>ナイヨウ</t>
    </rPh>
    <rPh sb="70" eb="72">
      <t>サンショウ</t>
    </rPh>
    <rPh sb="74" eb="76">
      <t>テキセツ</t>
    </rPh>
    <rPh sb="77" eb="79">
      <t>シュウセイ</t>
    </rPh>
    <phoneticPr fontId="1"/>
  </si>
  <si>
    <t>前月からの変更</t>
    <rPh sb="0" eb="2">
      <t>ゼンゲツ</t>
    </rPh>
    <rPh sb="5" eb="7">
      <t>ヘンコウ</t>
    </rPh>
    <phoneticPr fontId="1"/>
  </si>
  <si>
    <t>チーム保育加配加算</t>
    <rPh sb="3" eb="5">
      <t>ホイク</t>
    </rPh>
    <rPh sb="5" eb="7">
      <t>カハイ</t>
    </rPh>
    <rPh sb="7" eb="9">
      <t>カサン</t>
    </rPh>
    <phoneticPr fontId="1"/>
  </si>
  <si>
    <t>4歳以上児配置改善加算</t>
    <rPh sb="1" eb="2">
      <t>サイ</t>
    </rPh>
    <rPh sb="2" eb="4">
      <t>イジョウ</t>
    </rPh>
    <rPh sb="4" eb="5">
      <t>ジ</t>
    </rPh>
    <rPh sb="5" eb="7">
      <t>ハイチ</t>
    </rPh>
    <rPh sb="7" eb="9">
      <t>カイゼン</t>
    </rPh>
    <rPh sb="9" eb="11">
      <t>カサン</t>
    </rPh>
    <phoneticPr fontId="1"/>
  </si>
  <si>
    <t>3歳児配置改善加算</t>
    <rPh sb="1" eb="3">
      <t>サイジ</t>
    </rPh>
    <rPh sb="3" eb="5">
      <t>ハイチ</t>
    </rPh>
    <rPh sb="5" eb="7">
      <t>カイゼン</t>
    </rPh>
    <rPh sb="7" eb="9">
      <t>カサン</t>
    </rPh>
    <phoneticPr fontId="1"/>
  </si>
  <si>
    <t>満3歳児対応加配加算</t>
    <rPh sb="0" eb="1">
      <t>マン</t>
    </rPh>
    <rPh sb="2" eb="4">
      <t>サイジ</t>
    </rPh>
    <rPh sb="4" eb="6">
      <t>タイオウ</t>
    </rPh>
    <rPh sb="6" eb="8">
      <t>カハイ</t>
    </rPh>
    <rPh sb="8" eb="10">
      <t>カサン</t>
    </rPh>
    <phoneticPr fontId="1"/>
  </si>
  <si>
    <t>園長等の兼務状況</t>
    <rPh sb="0" eb="2">
      <t>エンチョウ</t>
    </rPh>
    <rPh sb="2" eb="3">
      <t>トウ</t>
    </rPh>
    <rPh sb="4" eb="6">
      <t>ケンム</t>
    </rPh>
    <rPh sb="6" eb="8">
      <t>ジョウキョウ</t>
    </rPh>
    <phoneticPr fontId="1"/>
  </si>
  <si>
    <t>flag</t>
    <phoneticPr fontId="1"/>
  </si>
  <si>
    <t>適用</t>
    <rPh sb="0" eb="2">
      <t>テキヨウ</t>
    </rPh>
    <phoneticPr fontId="1"/>
  </si>
  <si>
    <t>※1号+2号の利用定員が</t>
    <rPh sb="2" eb="3">
      <t>ゴウ</t>
    </rPh>
    <rPh sb="5" eb="6">
      <t>ゴウ</t>
    </rPh>
    <rPh sb="7" eb="9">
      <t>リヨウ</t>
    </rPh>
    <rPh sb="9" eb="11">
      <t>テイイン</t>
    </rPh>
    <phoneticPr fontId="1"/>
  </si>
  <si>
    <t>各月歳児別配置基準</t>
    <rPh sb="0" eb="1">
      <t>カク</t>
    </rPh>
    <rPh sb="1" eb="2">
      <t>ゲツ</t>
    </rPh>
    <rPh sb="2" eb="4">
      <t>サイジ</t>
    </rPh>
    <rPh sb="4" eb="5">
      <t>ベツ</t>
    </rPh>
    <rPh sb="5" eb="7">
      <t>ハイチ</t>
    </rPh>
    <rPh sb="7" eb="9">
      <t>キジュン</t>
    </rPh>
    <phoneticPr fontId="1"/>
  </si>
  <si>
    <t>児童数</t>
    <rPh sb="0" eb="2">
      <t>ジドウ</t>
    </rPh>
    <rPh sb="2" eb="3">
      <t>スウ</t>
    </rPh>
    <phoneticPr fontId="1"/>
  </si>
  <si>
    <t>必要保育教諭等</t>
    <rPh sb="0" eb="2">
      <t>ヒツヨウ</t>
    </rPh>
    <rPh sb="2" eb="4">
      <t>ホイク</t>
    </rPh>
    <rPh sb="4" eb="6">
      <t>キョウユ</t>
    </rPh>
    <rPh sb="6" eb="7">
      <t>トウ</t>
    </rPh>
    <phoneticPr fontId="1"/>
  </si>
  <si>
    <t>０歳児</t>
    <rPh sb="1" eb="3">
      <t>サイジ</t>
    </rPh>
    <phoneticPr fontId="1"/>
  </si>
  <si>
    <t>1歳児</t>
    <rPh sb="1" eb="3">
      <t>サイジ</t>
    </rPh>
    <phoneticPr fontId="1"/>
  </si>
  <si>
    <t>2歳児</t>
    <rPh sb="1" eb="3">
      <t>サイジ</t>
    </rPh>
    <phoneticPr fontId="1"/>
  </si>
  <si>
    <t>3歳児</t>
    <rPh sb="1" eb="3">
      <t>サイジ</t>
    </rPh>
    <phoneticPr fontId="1"/>
  </si>
  <si>
    <t>4歳児</t>
    <rPh sb="1" eb="3">
      <t>サイジ</t>
    </rPh>
    <phoneticPr fontId="1"/>
  </si>
  <si>
    <t>5歳児</t>
    <rPh sb="1" eb="3">
      <t>サイジ</t>
    </rPh>
    <phoneticPr fontId="1"/>
  </si>
  <si>
    <t>5月</t>
    <rPh sb="1" eb="2">
      <t>ガツ</t>
    </rPh>
    <phoneticPr fontId="1"/>
  </si>
  <si>
    <t>月</t>
    <rPh sb="0" eb="1">
      <t>ゲツ</t>
    </rPh>
    <phoneticPr fontId="1"/>
  </si>
  <si>
    <t>月（文字化）</t>
    <rPh sb="0" eb="1">
      <t>ゲツ</t>
    </rPh>
    <rPh sb="2" eb="5">
      <t>モジカ</t>
    </rPh>
    <phoneticPr fontId="1"/>
  </si>
  <si>
    <t>利用定員</t>
    <rPh sb="0" eb="2">
      <t>リヨウ</t>
    </rPh>
    <rPh sb="2" eb="4">
      <t>テイイン</t>
    </rPh>
    <phoneticPr fontId="1"/>
  </si>
  <si>
    <t>3歳児数</t>
    <rPh sb="1" eb="3">
      <t>サイジ</t>
    </rPh>
    <phoneticPr fontId="1"/>
  </si>
  <si>
    <t>4歳児数</t>
    <rPh sb="1" eb="3">
      <t>サイジ</t>
    </rPh>
    <phoneticPr fontId="1"/>
  </si>
  <si>
    <t>5歳児数</t>
    <rPh sb="1" eb="3">
      <t>サイジ</t>
    </rPh>
    <phoneticPr fontId="1"/>
  </si>
  <si>
    <t>過不足数</t>
    <rPh sb="0" eb="3">
      <t>カブソク</t>
    </rPh>
    <phoneticPr fontId="1"/>
  </si>
  <si>
    <t>必要保育士数（市基準+国加配）</t>
    <rPh sb="0" eb="2">
      <t>ヒツヨウ</t>
    </rPh>
    <rPh sb="2" eb="5">
      <t>ホイクシ</t>
    </rPh>
    <rPh sb="5" eb="6">
      <t>スウ</t>
    </rPh>
    <rPh sb="7" eb="8">
      <t>シ</t>
    </rPh>
    <rPh sb="8" eb="10">
      <t>キジュン</t>
    </rPh>
    <rPh sb="11" eb="12">
      <t>クニ</t>
    </rPh>
    <rPh sb="12" eb="14">
      <t>カハイ</t>
    </rPh>
    <phoneticPr fontId="1"/>
  </si>
  <si>
    <t>満3歳児数</t>
    <rPh sb="0" eb="1">
      <t>ミツル</t>
    </rPh>
    <rPh sb="2" eb="4">
      <t>サイジ</t>
    </rPh>
    <rPh sb="4" eb="5">
      <t>スウ</t>
    </rPh>
    <phoneticPr fontId="1"/>
  </si>
  <si>
    <t>4歳以上児配置改善加算</t>
    <rPh sb="1" eb="2">
      <t>サイ</t>
    </rPh>
    <rPh sb="2" eb="4">
      <t>イジョウ</t>
    </rPh>
    <rPh sb="4" eb="5">
      <t>コ</t>
    </rPh>
    <rPh sb="5" eb="7">
      <t>ハイチ</t>
    </rPh>
    <rPh sb="7" eb="9">
      <t>カイゼン</t>
    </rPh>
    <rPh sb="9" eb="11">
      <t>カサン</t>
    </rPh>
    <phoneticPr fontId="1"/>
  </si>
  <si>
    <t>満3歳児対応加配加算</t>
    <rPh sb="0" eb="1">
      <t>ミツル</t>
    </rPh>
    <rPh sb="2" eb="4">
      <t>サイジ</t>
    </rPh>
    <rPh sb="4" eb="6">
      <t>タイオウ</t>
    </rPh>
    <rPh sb="6" eb="8">
      <t>カハイ</t>
    </rPh>
    <rPh sb="8" eb="10">
      <t>カサン</t>
    </rPh>
    <phoneticPr fontId="1"/>
  </si>
  <si>
    <t>主幹教諭等専任化加算</t>
    <rPh sb="0" eb="2">
      <t>シュカン</t>
    </rPh>
    <rPh sb="2" eb="4">
      <t>キョウユ</t>
    </rPh>
    <rPh sb="4" eb="5">
      <t>トウ</t>
    </rPh>
    <rPh sb="5" eb="7">
      <t>センニン</t>
    </rPh>
    <rPh sb="7" eb="8">
      <t>バ</t>
    </rPh>
    <rPh sb="8" eb="10">
      <t>カサン</t>
    </rPh>
    <phoneticPr fontId="1"/>
  </si>
  <si>
    <t>チーム保育加配加算（ミサリオフラグ化）</t>
    <rPh sb="3" eb="5">
      <t>ホイク</t>
    </rPh>
    <rPh sb="5" eb="7">
      <t>カハイ</t>
    </rPh>
    <rPh sb="7" eb="9">
      <t>カサン</t>
    </rPh>
    <rPh sb="17" eb="18">
      <t>バ</t>
    </rPh>
    <phoneticPr fontId="1"/>
  </si>
  <si>
    <t>国最低基準</t>
    <rPh sb="0" eb="1">
      <t>クニ</t>
    </rPh>
    <rPh sb="1" eb="3">
      <t>サイテイ</t>
    </rPh>
    <rPh sb="3" eb="5">
      <t>キジュン</t>
    </rPh>
    <phoneticPr fontId="1"/>
  </si>
  <si>
    <t>本園</t>
    <rPh sb="0" eb="1">
      <t>ホン</t>
    </rPh>
    <rPh sb="1" eb="2">
      <t>エン</t>
    </rPh>
    <phoneticPr fontId="1"/>
  </si>
  <si>
    <t>必要保育士数（国最低基準）</t>
    <rPh sb="0" eb="2">
      <t>ヒツヨウ</t>
    </rPh>
    <rPh sb="2" eb="5">
      <t>ホイクシ</t>
    </rPh>
    <rPh sb="5" eb="6">
      <t>スウ</t>
    </rPh>
    <rPh sb="7" eb="8">
      <t>クニ</t>
    </rPh>
    <rPh sb="8" eb="10">
      <t>サイテイ</t>
    </rPh>
    <rPh sb="10" eb="12">
      <t>キジュン</t>
    </rPh>
    <phoneticPr fontId="1"/>
  </si>
  <si>
    <t>常勤職員勤務時間数</t>
    <rPh sb="0" eb="2">
      <t>ジョウキン</t>
    </rPh>
    <rPh sb="2" eb="4">
      <t>ショクイン</t>
    </rPh>
    <rPh sb="4" eb="6">
      <t>キンム</t>
    </rPh>
    <rPh sb="6" eb="8">
      <t>ジカン</t>
    </rPh>
    <rPh sb="8" eb="9">
      <t>スウ</t>
    </rPh>
    <phoneticPr fontId="1"/>
  </si>
  <si>
    <t>加配人数</t>
    <rPh sb="0" eb="2">
      <t>カハイ</t>
    </rPh>
    <rPh sb="2" eb="4">
      <t>ニンズウ</t>
    </rPh>
    <phoneticPr fontId="1"/>
  </si>
  <si>
    <t>＜チ保可変必要人数に対応＞</t>
    <rPh sb="2" eb="3">
      <t>ホ</t>
    </rPh>
    <rPh sb="3" eb="5">
      <t>カヘン</t>
    </rPh>
    <rPh sb="5" eb="7">
      <t>ヒツヨウ</t>
    </rPh>
    <rPh sb="7" eb="9">
      <t>ニンズウ</t>
    </rPh>
    <rPh sb="10" eb="12">
      <t>タイオウ</t>
    </rPh>
    <phoneticPr fontId="1"/>
  </si>
  <si>
    <t>チ保加配人数</t>
    <rPh sb="1" eb="2">
      <t>ホ</t>
    </rPh>
    <rPh sb="2" eb="4">
      <t>カハイ</t>
    </rPh>
    <rPh sb="4" eb="6">
      <t>ニンズウ</t>
    </rPh>
    <phoneticPr fontId="1"/>
  </si>
  <si>
    <t>チ保下限職員数</t>
    <rPh sb="1" eb="2">
      <t>ホ</t>
    </rPh>
    <rPh sb="2" eb="4">
      <t>カゲン</t>
    </rPh>
    <rPh sb="4" eb="7">
      <t>ショクインスウ</t>
    </rPh>
    <phoneticPr fontId="1"/>
  </si>
  <si>
    <t>チ保以外の必要保育教諭等数</t>
    <rPh sb="1" eb="2">
      <t>ホ</t>
    </rPh>
    <rPh sb="2" eb="4">
      <t>イガイ</t>
    </rPh>
    <rPh sb="5" eb="7">
      <t>ヒツヨウ</t>
    </rPh>
    <rPh sb="7" eb="9">
      <t>ホイク</t>
    </rPh>
    <rPh sb="9" eb="11">
      <t>キョウユ</t>
    </rPh>
    <rPh sb="11" eb="12">
      <t>トウ</t>
    </rPh>
    <rPh sb="12" eb="13">
      <t>スウ</t>
    </rPh>
    <phoneticPr fontId="1"/>
  </si>
  <si>
    <t>教職員（補助者含む）</t>
    <rPh sb="0" eb="3">
      <t>キョウショクイン</t>
    </rPh>
    <rPh sb="4" eb="7">
      <t>ホジョシャ</t>
    </rPh>
    <rPh sb="7" eb="8">
      <t>フク</t>
    </rPh>
    <phoneticPr fontId="1"/>
  </si>
  <si>
    <t>チ保対応可能職員数</t>
    <rPh sb="1" eb="2">
      <t>ホ</t>
    </rPh>
    <rPh sb="2" eb="4">
      <t>タイオウ</t>
    </rPh>
    <rPh sb="4" eb="6">
      <t>カノウ</t>
    </rPh>
    <rPh sb="6" eb="9">
      <t>ショクインスウ</t>
    </rPh>
    <phoneticPr fontId="1"/>
  </si>
  <si>
    <t>チ保必要教職員数</t>
    <rPh sb="1" eb="2">
      <t>ホ</t>
    </rPh>
    <rPh sb="2" eb="4">
      <t>ヒツヨウ</t>
    </rPh>
    <rPh sb="4" eb="7">
      <t>キョウショクイン</t>
    </rPh>
    <rPh sb="7" eb="8">
      <t>スウ</t>
    </rPh>
    <phoneticPr fontId="1"/>
  </si>
  <si>
    <r>
      <t>必要保育士数（国最低基準）</t>
    </r>
    <r>
      <rPr>
        <sz val="9"/>
        <color indexed="10"/>
        <rFont val="ＭＳ Ｐゴシック"/>
        <family val="3"/>
        <charset val="128"/>
      </rPr>
      <t>一部加算入り</t>
    </r>
    <rPh sb="0" eb="2">
      <t>ヒツヨウ</t>
    </rPh>
    <rPh sb="2" eb="5">
      <t>ホイクシ</t>
    </rPh>
    <rPh sb="5" eb="6">
      <t>スウ</t>
    </rPh>
    <rPh sb="7" eb="8">
      <t>クニ</t>
    </rPh>
    <rPh sb="8" eb="10">
      <t>サイテイ</t>
    </rPh>
    <rPh sb="10" eb="12">
      <t>キジュン</t>
    </rPh>
    <phoneticPr fontId="1"/>
  </si>
  <si>
    <t>学級編制調整加配</t>
    <rPh sb="0" eb="2">
      <t>ガッキュウ</t>
    </rPh>
    <rPh sb="2" eb="4">
      <t>ヘンセイ</t>
    </rPh>
    <rPh sb="4" eb="6">
      <t>チョウセイ</t>
    </rPh>
    <rPh sb="6" eb="8">
      <t>カハイ</t>
    </rPh>
    <phoneticPr fontId="1"/>
  </si>
  <si>
    <r>
      <t>必要
教職員数
【基本単価＋加配】
③～⑦</t>
    </r>
    <r>
      <rPr>
        <b/>
        <sz val="9"/>
        <rFont val="ＭＳ Ｐゴシック"/>
        <family val="3"/>
        <charset val="128"/>
      </rPr>
      <t>の合計</t>
    </r>
    <rPh sb="0" eb="2">
      <t>ヒツヨウ</t>
    </rPh>
    <rPh sb="3" eb="5">
      <t>キョウショク</t>
    </rPh>
    <rPh sb="5" eb="7">
      <t>インズウ</t>
    </rPh>
    <rPh sb="9" eb="11">
      <t>キホン</t>
    </rPh>
    <rPh sb="11" eb="13">
      <t>タンカ</t>
    </rPh>
    <rPh sb="14" eb="16">
      <t>カハイ</t>
    </rPh>
    <rPh sb="23" eb="25">
      <t>ゴウケイ</t>
    </rPh>
    <phoneticPr fontId="1"/>
  </si>
  <si>
    <t>Ver.</t>
    <phoneticPr fontId="1"/>
  </si>
  <si>
    <t>Ｒ８．４</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</si>
</sst>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80" formatCode="0.0_ "/>
    <numFmt numFmtId="181" formatCode="0.00_ "/>
    <numFmt numFmtId="183" formatCode="0.0"/>
    <numFmt numFmtId="186" formatCode="0_);[Red]\(0\)"/>
    <numFmt numFmtId="187" formatCode="0.0_);[Red]\(0.0\)"/>
    <numFmt numFmtId="189" formatCode="#,###"/>
    <numFmt numFmtId="190" formatCode="#,##0_ "/>
    <numFmt numFmtId="191" formatCode="#,##0.0_ "/>
    <numFmt numFmtId="192" formatCode="0;\-0;;@"/>
    <numFmt numFmtId="196" formatCode="#,##0.0&quot;人&quot;;&quot;△&quot;#,##0.0&quot;人&quot;"/>
    <numFmt numFmtId="197" formatCode="00"/>
  </numFmts>
  <fonts count="45">
    <font>
      <sz val="11"/>
      <name val="ＭＳ Ｐゴシック"/>
      <family val="3"/>
      <charset val="128"/>
    </font>
    <font>
      <sz val="6"/>
      <name val="ＭＳ Ｐゴシック"/>
      <family val="3"/>
      <charset val="128"/>
    </font>
    <font>
      <b/>
      <sz val="11"/>
      <name val="ＭＳ Ｐゴシック"/>
      <family val="3"/>
      <charset val="128"/>
    </font>
    <font>
      <b/>
      <sz val="10"/>
      <name val="ＭＳ Ｐゴシック"/>
      <family val="3"/>
      <charset val="128"/>
    </font>
    <font>
      <sz val="10"/>
      <name val="ＭＳ Ｐゴシック"/>
      <family val="3"/>
      <charset val="128"/>
    </font>
    <font>
      <b/>
      <sz val="9"/>
      <name val="ＭＳ Ｐゴシック"/>
      <family val="3"/>
      <charset val="128"/>
    </font>
    <font>
      <b/>
      <sz val="12"/>
      <name val="ＭＳ Ｐゴシック"/>
      <family val="3"/>
      <charset val="128"/>
    </font>
    <font>
      <b/>
      <sz val="16"/>
      <name val="ＭＳ Ｐゴシック"/>
      <family val="3"/>
      <charset val="128"/>
    </font>
    <font>
      <sz val="9"/>
      <name val="ＭＳ Ｐゴシック"/>
      <family val="3"/>
      <charset val="128"/>
    </font>
    <font>
      <b/>
      <sz val="14"/>
      <name val="ＭＳ Ｐゴシック"/>
      <family val="3"/>
      <charset val="128"/>
    </font>
    <font>
      <b/>
      <sz val="8"/>
      <name val="ＭＳ Ｐゴシック"/>
      <family val="3"/>
      <charset val="128"/>
    </font>
    <font>
      <sz val="8"/>
      <name val="ＭＳ Ｐゴシック"/>
      <family val="3"/>
      <charset val="128"/>
    </font>
    <font>
      <b/>
      <sz val="8.5"/>
      <name val="ＭＳ Ｐゴシック"/>
      <family val="3"/>
      <charset val="128"/>
    </font>
    <font>
      <sz val="8.5"/>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81"/>
      <name val="ＭＳ Ｐゴシック"/>
      <family val="3"/>
      <charset val="128"/>
    </font>
    <font>
      <sz val="7"/>
      <name val="ＭＳ Ｐゴシック"/>
      <family val="3"/>
      <charset val="128"/>
    </font>
    <font>
      <b/>
      <sz val="10"/>
      <color indexed="81"/>
      <name val="ＭＳ Ｐゴシック"/>
      <family val="3"/>
      <charset val="128"/>
    </font>
    <font>
      <b/>
      <sz val="12"/>
      <color indexed="81"/>
      <name val="MS P ゴシック"/>
      <family val="3"/>
      <charset val="128"/>
    </font>
    <font>
      <b/>
      <sz val="9"/>
      <color indexed="81"/>
      <name val="MS P ゴシック"/>
      <family val="3"/>
      <charset val="128"/>
    </font>
    <font>
      <b/>
      <sz val="12"/>
      <color indexed="10"/>
      <name val="ＭＳ Ｐゴシック"/>
      <family val="3"/>
      <charset val="128"/>
    </font>
    <font>
      <b/>
      <sz val="14"/>
      <color indexed="10"/>
      <name val="MS P ゴシック"/>
      <family val="3"/>
      <charset val="128"/>
    </font>
    <font>
      <b/>
      <sz val="14"/>
      <color indexed="81"/>
      <name val="MS P ゴシック"/>
      <family val="3"/>
      <charset val="128"/>
    </font>
    <font>
      <sz val="10"/>
      <name val="游ゴシック"/>
      <family val="3"/>
      <charset val="128"/>
    </font>
    <font>
      <sz val="9"/>
      <name val="游ゴシック"/>
      <family val="3"/>
      <charset val="128"/>
    </font>
    <font>
      <b/>
      <sz val="10"/>
      <name val="游ゴシック"/>
      <family val="3"/>
      <charset val="128"/>
    </font>
    <font>
      <sz val="12"/>
      <name val="游ゴシック"/>
      <family val="3"/>
      <charset val="128"/>
    </font>
    <font>
      <sz val="12"/>
      <name val="ＭＳ Ｐゴシック"/>
      <family val="3"/>
      <charset val="128"/>
    </font>
    <font>
      <b/>
      <sz val="9"/>
      <color indexed="10"/>
      <name val="MS P ゴシック"/>
      <family val="3"/>
      <charset val="128"/>
    </font>
    <font>
      <sz val="9"/>
      <color indexed="81"/>
      <name val="MS P ゴシック"/>
      <family val="3"/>
      <charset val="128"/>
    </font>
    <font>
      <sz val="11"/>
      <name val="游ゴシック"/>
      <family val="3"/>
      <charset val="128"/>
    </font>
    <font>
      <b/>
      <sz val="11"/>
      <name val="游ゴシック"/>
      <family val="3"/>
      <charset val="128"/>
    </font>
    <font>
      <b/>
      <sz val="12"/>
      <name val="游ゴシック"/>
      <family val="3"/>
      <charset val="128"/>
    </font>
    <font>
      <b/>
      <sz val="16"/>
      <color indexed="81"/>
      <name val="MS P ゴシック"/>
      <family val="3"/>
      <charset val="128"/>
    </font>
    <font>
      <sz val="9"/>
      <color indexed="10"/>
      <name val="ＭＳ Ｐゴシック"/>
      <family val="3"/>
      <charset val="128"/>
    </font>
    <font>
      <sz val="11"/>
      <color theme="1"/>
      <name val="ＭＳ Ｐゴシック"/>
      <family val="3"/>
      <charset val="128"/>
    </font>
    <font>
      <b/>
      <sz val="12"/>
      <color rgb="FFC00000"/>
      <name val="ＭＳ Ｐゴシック"/>
      <family val="3"/>
      <charset val="128"/>
    </font>
    <font>
      <b/>
      <sz val="12"/>
      <color rgb="FFFF0000"/>
      <name val="ＭＳ Ｐゴシック"/>
      <family val="3"/>
      <charset val="128"/>
    </font>
    <font>
      <sz val="10"/>
      <color theme="1" tint="0.34998626667073579"/>
      <name val="游ゴシック"/>
      <family val="3"/>
      <charset val="128"/>
    </font>
    <font>
      <sz val="9"/>
      <color theme="0" tint="-0.499984740745262"/>
      <name val="游ゴシック"/>
      <family val="3"/>
      <charset val="128"/>
    </font>
    <font>
      <b/>
      <sz val="12"/>
      <color theme="1"/>
      <name val="游ゴシック"/>
      <family val="3"/>
      <charset val="128"/>
    </font>
    <font>
      <sz val="11"/>
      <color rgb="FFC00000"/>
      <name val="ＭＳ Ｐゴシック"/>
      <family val="3"/>
      <charset val="128"/>
    </font>
    <font>
      <sz val="9"/>
      <color rgb="FFFF0000"/>
      <name val="ＭＳ Ｐゴシック"/>
      <family val="3"/>
      <charset val="128"/>
    </font>
    <font>
      <b/>
      <sz val="11"/>
      <color theme="1"/>
      <name val="游ゴシック"/>
      <family val="3"/>
      <charset val="128"/>
    </font>
  </fonts>
  <fills count="7">
    <fill>
      <patternFill patternType="none"/>
    </fill>
    <fill>
      <patternFill patternType="gray125"/>
    </fill>
    <fill>
      <patternFill patternType="solid">
        <fgColor rgb="FFCCFFFF"/>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rgb="FFDAEEF3"/>
        <bgColor indexed="64"/>
      </patternFill>
    </fill>
    <fill>
      <patternFill patternType="solid">
        <fgColor rgb="FFFFFF00"/>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style="thick">
        <color indexed="64"/>
      </left>
      <right/>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dotted">
        <color indexed="64"/>
      </left>
      <right/>
      <top style="thin">
        <color indexed="64"/>
      </top>
      <bottom style="thin">
        <color indexed="64"/>
      </bottom>
      <diagonal/>
    </border>
    <border>
      <left style="dashed">
        <color indexed="64"/>
      </left>
      <right style="thick">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right style="dotted">
        <color indexed="64"/>
      </right>
      <top style="thin">
        <color indexed="64"/>
      </top>
      <bottom style="medium">
        <color indexed="64"/>
      </bottom>
      <diagonal/>
    </border>
    <border>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ck">
        <color indexed="64"/>
      </left>
      <right style="thick">
        <color indexed="64"/>
      </right>
      <top style="thin">
        <color indexed="64"/>
      </top>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dashed">
        <color indexed="64"/>
      </left>
      <right style="thick">
        <color indexed="64"/>
      </right>
      <top style="thin">
        <color indexed="64"/>
      </top>
      <bottom/>
      <diagonal/>
    </border>
    <border>
      <left style="thick">
        <color indexed="64"/>
      </left>
      <right style="thick">
        <color indexed="64"/>
      </right>
      <top style="thin">
        <color indexed="64"/>
      </top>
      <bottom style="thick">
        <color indexed="64"/>
      </bottom>
      <diagonal/>
    </border>
    <border>
      <left style="medium">
        <color indexed="64"/>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left style="thick">
        <color indexed="64"/>
      </left>
      <right style="thick">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right style="thick">
        <color indexed="64"/>
      </right>
      <top/>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bottom/>
      <diagonal/>
    </border>
  </borders>
  <cellStyleXfs count="2">
    <xf numFmtId="0" fontId="0" fillId="0" borderId="0">
      <alignment vertical="center"/>
    </xf>
    <xf numFmtId="0" fontId="36" fillId="0" borderId="0">
      <alignment vertical="center"/>
    </xf>
  </cellStyleXfs>
  <cellXfs count="360">
    <xf numFmtId="0" fontId="0" fillId="0" borderId="0" xfId="0">
      <alignment vertical="center"/>
    </xf>
    <xf numFmtId="0" fontId="0" fillId="0" borderId="0" xfId="0" applyProtection="1">
      <alignment vertical="center"/>
    </xf>
    <xf numFmtId="0" fontId="4" fillId="0" borderId="1" xfId="0" applyFont="1" applyBorder="1" applyAlignment="1" applyProtection="1">
      <alignment horizontal="center" vertical="center"/>
      <protection locked="0"/>
    </xf>
    <xf numFmtId="0" fontId="0" fillId="0" borderId="0" xfId="0" applyBorder="1" applyProtection="1">
      <alignment vertical="center"/>
      <protection locked="0"/>
    </xf>
    <xf numFmtId="0" fontId="0" fillId="0" borderId="0" xfId="0" applyProtection="1">
      <alignment vertical="center"/>
      <protection locked="0"/>
    </xf>
    <xf numFmtId="0" fontId="8"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0" xfId="0" applyBorder="1" applyAlignment="1" applyProtection="1">
      <alignment horizontal="center" vertical="center"/>
    </xf>
    <xf numFmtId="0" fontId="9" fillId="0" borderId="0" xfId="0" applyFont="1" applyAlignment="1" applyProtection="1">
      <alignment horizontal="left" vertical="center"/>
    </xf>
    <xf numFmtId="0" fontId="6" fillId="0" borderId="0" xfId="0" applyFont="1" applyAlignment="1" applyProtection="1">
      <alignment horizontal="center" vertical="center"/>
    </xf>
    <xf numFmtId="0" fontId="7" fillId="0" borderId="0" xfId="0" applyFont="1" applyBorder="1" applyAlignment="1" applyProtection="1">
      <alignment vertical="center"/>
    </xf>
    <xf numFmtId="0" fontId="6" fillId="0" borderId="0" xfId="0" applyFont="1" applyAlignment="1" applyProtection="1">
      <alignment vertical="center"/>
    </xf>
    <xf numFmtId="0" fontId="2" fillId="0" borderId="0" xfId="0" applyFont="1" applyAlignment="1" applyProtection="1">
      <alignment vertical="center"/>
    </xf>
    <xf numFmtId="0" fontId="0" fillId="0" borderId="0" xfId="0" applyAlignment="1" applyProtection="1">
      <alignment vertical="center"/>
    </xf>
    <xf numFmtId="0" fontId="7" fillId="0" borderId="0" xfId="0" applyFont="1" applyProtection="1">
      <alignment vertical="center"/>
    </xf>
    <xf numFmtId="0" fontId="2" fillId="0" borderId="0" xfId="0" applyFont="1" applyProtection="1">
      <alignment vertical="center"/>
    </xf>
    <xf numFmtId="0" fontId="7" fillId="0" borderId="0" xfId="0" applyNumberFormat="1" applyFont="1" applyAlignment="1" applyProtection="1">
      <alignment horizontal="left" vertical="center"/>
    </xf>
    <xf numFmtId="0" fontId="9" fillId="0" borderId="0" xfId="0" applyFont="1" applyAlignment="1" applyProtection="1">
      <alignment horizontal="right" vertical="center"/>
    </xf>
    <xf numFmtId="0" fontId="6" fillId="0" borderId="0" xfId="0" applyFont="1" applyAlignment="1" applyProtection="1">
      <alignment horizontal="left" vertical="center"/>
    </xf>
    <xf numFmtId="0" fontId="0" fillId="0" borderId="0" xfId="0" applyAlignment="1" applyProtection="1">
      <alignment horizontal="right" vertical="center"/>
    </xf>
    <xf numFmtId="0" fontId="7" fillId="0" borderId="0" xfId="0" applyFont="1" applyAlignment="1" applyProtection="1">
      <alignment vertical="center"/>
    </xf>
    <xf numFmtId="0" fontId="0" fillId="0" borderId="1" xfId="0" applyBorder="1" applyAlignment="1" applyProtection="1">
      <alignment horizontal="center" vertical="center"/>
    </xf>
    <xf numFmtId="0" fontId="8" fillId="0" borderId="0" xfId="0" applyFont="1" applyBorder="1" applyAlignment="1" applyProtection="1">
      <alignment horizontal="center" vertical="center"/>
    </xf>
    <xf numFmtId="0" fontId="4" fillId="0" borderId="0" xfId="0" applyFont="1" applyFill="1" applyBorder="1" applyAlignment="1" applyProtection="1">
      <alignment vertical="center"/>
    </xf>
    <xf numFmtId="0" fontId="0" fillId="0" borderId="0" xfId="0" applyFill="1" applyBorder="1" applyProtection="1">
      <alignment vertical="center"/>
      <protection locked="0"/>
    </xf>
    <xf numFmtId="0" fontId="4" fillId="0" borderId="2" xfId="0" applyFont="1" applyBorder="1" applyProtection="1">
      <alignment vertical="center"/>
      <protection locked="0"/>
    </xf>
    <xf numFmtId="0" fontId="4" fillId="0" borderId="3" xfId="0" applyFont="1" applyBorder="1" applyAlignment="1" applyProtection="1">
      <alignment horizontal="center" vertical="center" wrapText="1"/>
    </xf>
    <xf numFmtId="0" fontId="4" fillId="0" borderId="4" xfId="0" applyFont="1" applyBorder="1" applyAlignment="1" applyProtection="1">
      <alignment horizontal="center" vertical="center" wrapText="1"/>
    </xf>
    <xf numFmtId="0" fontId="4" fillId="0" borderId="3" xfId="0" applyFont="1" applyBorder="1" applyProtection="1">
      <alignment vertical="center"/>
      <protection locked="0"/>
    </xf>
    <xf numFmtId="0" fontId="4" fillId="0" borderId="4" xfId="0" applyFont="1" applyBorder="1" applyProtection="1">
      <alignment vertical="center"/>
      <protection locked="0"/>
    </xf>
    <xf numFmtId="0" fontId="4" fillId="0" borderId="5" xfId="0" applyFont="1" applyBorder="1" applyProtection="1">
      <alignment vertical="center"/>
      <protection locked="0"/>
    </xf>
    <xf numFmtId="0" fontId="4" fillId="0" borderId="6" xfId="0" applyFont="1" applyBorder="1" applyProtection="1">
      <alignment vertical="center"/>
      <protection locked="0"/>
    </xf>
    <xf numFmtId="176" fontId="2" fillId="2" borderId="7" xfId="0" applyNumberFormat="1" applyFont="1" applyFill="1" applyBorder="1" applyAlignment="1" applyProtection="1">
      <alignment vertical="center"/>
    </xf>
    <xf numFmtId="176" fontId="2" fillId="2" borderId="8" xfId="0" applyNumberFormat="1" applyFont="1" applyFill="1" applyBorder="1" applyAlignment="1" applyProtection="1">
      <alignment vertical="center"/>
    </xf>
    <xf numFmtId="0" fontId="4" fillId="2" borderId="9" xfId="0" applyFont="1" applyFill="1" applyBorder="1" applyAlignment="1" applyProtection="1">
      <alignment horizontal="center" vertical="center" wrapText="1"/>
    </xf>
    <xf numFmtId="0" fontId="4" fillId="2" borderId="10" xfId="0" applyFont="1" applyFill="1" applyBorder="1" applyAlignment="1" applyProtection="1">
      <alignment horizontal="center" vertical="center" wrapText="1"/>
    </xf>
    <xf numFmtId="0" fontId="4" fillId="2" borderId="11" xfId="0" applyFont="1" applyFill="1" applyBorder="1" applyAlignment="1" applyProtection="1">
      <alignment horizontal="center" vertical="center" wrapText="1"/>
    </xf>
    <xf numFmtId="0" fontId="4" fillId="0" borderId="7" xfId="0" applyFont="1" applyBorder="1" applyProtection="1">
      <alignment vertical="center"/>
      <protection locked="0"/>
    </xf>
    <xf numFmtId="0" fontId="0" fillId="0" borderId="12" xfId="0" applyBorder="1" applyAlignment="1" applyProtection="1">
      <alignment vertical="center" wrapText="1"/>
    </xf>
    <xf numFmtId="0" fontId="0" fillId="0" borderId="13" xfId="0" applyBorder="1" applyAlignment="1" applyProtection="1">
      <alignment vertical="center" wrapText="1"/>
    </xf>
    <xf numFmtId="0" fontId="0" fillId="0" borderId="14" xfId="0" applyBorder="1" applyAlignment="1" applyProtection="1">
      <alignment vertical="center" wrapText="1"/>
    </xf>
    <xf numFmtId="0" fontId="0" fillId="0" borderId="15" xfId="0" applyBorder="1" applyAlignment="1" applyProtection="1">
      <alignment vertical="center" wrapText="1"/>
    </xf>
    <xf numFmtId="0" fontId="0" fillId="0" borderId="16" xfId="0" applyBorder="1" applyAlignment="1" applyProtection="1">
      <alignment vertical="center" wrapText="1"/>
    </xf>
    <xf numFmtId="0" fontId="37" fillId="0" borderId="17" xfId="0" applyNumberFormat="1" applyFont="1" applyBorder="1" applyAlignment="1" applyProtection="1">
      <alignment vertical="center" shrinkToFit="1"/>
    </xf>
    <xf numFmtId="0" fontId="37" fillId="0" borderId="0" xfId="0" applyNumberFormat="1" applyFont="1" applyBorder="1" applyAlignment="1" applyProtection="1">
      <alignment vertical="center" shrinkToFit="1"/>
    </xf>
    <xf numFmtId="176" fontId="2" fillId="2" borderId="11" xfId="0" applyNumberFormat="1" applyFont="1" applyFill="1" applyBorder="1" applyAlignment="1" applyProtection="1">
      <alignment vertical="center"/>
    </xf>
    <xf numFmtId="176" fontId="2" fillId="2" borderId="10" xfId="0" applyNumberFormat="1" applyFont="1" applyFill="1" applyBorder="1" applyAlignment="1" applyProtection="1">
      <alignment vertical="center"/>
    </xf>
    <xf numFmtId="0" fontId="4" fillId="2" borderId="4" xfId="0" applyFont="1" applyFill="1" applyBorder="1" applyAlignment="1" applyProtection="1">
      <alignment horizontal="center" vertical="center" wrapText="1"/>
    </xf>
    <xf numFmtId="176" fontId="2" fillId="2" borderId="4" xfId="0" applyNumberFormat="1" applyFont="1" applyFill="1" applyBorder="1" applyAlignment="1" applyProtection="1">
      <alignment vertical="center"/>
    </xf>
    <xf numFmtId="176" fontId="2" fillId="2" borderId="18" xfId="0" applyNumberFormat="1" applyFont="1" applyFill="1" applyBorder="1" applyAlignment="1" applyProtection="1">
      <alignment vertical="center"/>
    </xf>
    <xf numFmtId="176" fontId="2" fillId="2" borderId="19" xfId="0" applyNumberFormat="1" applyFont="1" applyFill="1" applyBorder="1" applyAlignment="1" applyProtection="1">
      <alignment vertical="center"/>
    </xf>
    <xf numFmtId="176" fontId="2" fillId="2" borderId="20" xfId="0" applyNumberFormat="1" applyFont="1" applyFill="1" applyBorder="1" applyAlignment="1" applyProtection="1">
      <alignment vertical="center"/>
    </xf>
    <xf numFmtId="176" fontId="2" fillId="2" borderId="21" xfId="0" applyNumberFormat="1" applyFont="1" applyFill="1" applyBorder="1" applyAlignment="1" applyProtection="1">
      <alignment vertical="center"/>
    </xf>
    <xf numFmtId="0" fontId="4" fillId="0" borderId="7" xfId="0" applyFont="1" applyBorder="1" applyAlignment="1" applyProtection="1">
      <alignment horizontal="center" vertical="center"/>
      <protection locked="0"/>
    </xf>
    <xf numFmtId="0" fontId="0" fillId="0" borderId="1" xfId="0" applyFont="1" applyFill="1" applyBorder="1" applyAlignment="1" applyProtection="1">
      <alignment horizontal="right" vertical="center"/>
      <protection locked="0"/>
    </xf>
    <xf numFmtId="0" fontId="6" fillId="0" borderId="0" xfId="0" applyFont="1" applyBorder="1" applyAlignment="1" applyProtection="1">
      <alignment horizontal="center" vertical="center"/>
    </xf>
    <xf numFmtId="0" fontId="6" fillId="0" borderId="16" xfId="0" applyFont="1" applyBorder="1" applyAlignment="1" applyProtection="1">
      <alignment vertical="center" shrinkToFit="1"/>
    </xf>
    <xf numFmtId="0" fontId="6" fillId="0" borderId="16" xfId="0" applyFont="1" applyBorder="1" applyAlignment="1" applyProtection="1">
      <alignment horizontal="center" vertical="center"/>
    </xf>
    <xf numFmtId="186" fontId="6" fillId="0" borderId="16" xfId="0" applyNumberFormat="1" applyFont="1" applyBorder="1" applyAlignment="1" applyProtection="1">
      <alignment horizontal="center" vertical="center"/>
    </xf>
    <xf numFmtId="0" fontId="4" fillId="0" borderId="0" xfId="0" applyFont="1" applyAlignment="1" applyProtection="1">
      <alignment horizontal="right" vertical="center"/>
    </xf>
    <xf numFmtId="0" fontId="6" fillId="0" borderId="22" xfId="0" applyFont="1" applyBorder="1" applyAlignment="1" applyProtection="1">
      <alignment horizontal="center" vertical="center" wrapText="1"/>
    </xf>
    <xf numFmtId="0" fontId="6" fillId="0" borderId="23" xfId="0" applyFont="1" applyBorder="1" applyAlignment="1" applyProtection="1">
      <alignment horizontal="center" vertical="center" wrapText="1"/>
    </xf>
    <xf numFmtId="0" fontId="11" fillId="0" borderId="7" xfId="0" applyFont="1" applyFill="1" applyBorder="1" applyAlignment="1" applyProtection="1">
      <alignment horizontal="center" vertical="top" wrapText="1"/>
    </xf>
    <xf numFmtId="0" fontId="10" fillId="0" borderId="11" xfId="0" applyFont="1" applyFill="1" applyBorder="1" applyAlignment="1" applyProtection="1">
      <alignment horizontal="center" vertical="top" wrapText="1"/>
    </xf>
    <xf numFmtId="186" fontId="17" fillId="0" borderId="24" xfId="0" applyNumberFormat="1" applyFont="1" applyFill="1" applyBorder="1" applyAlignment="1" applyProtection="1">
      <alignment vertical="top" wrapText="1"/>
    </xf>
    <xf numFmtId="186" fontId="10" fillId="0" borderId="2" xfId="0" applyNumberFormat="1" applyFont="1" applyFill="1" applyBorder="1" applyAlignment="1" applyProtection="1">
      <alignment horizontal="center" vertical="top" wrapText="1"/>
    </xf>
    <xf numFmtId="186" fontId="17" fillId="0" borderId="25" xfId="0" applyNumberFormat="1" applyFont="1" applyFill="1" applyBorder="1" applyAlignment="1" applyProtection="1">
      <alignment vertical="top" wrapText="1"/>
    </xf>
    <xf numFmtId="0" fontId="0" fillId="0" borderId="2" xfId="0"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0" xfId="0" applyFont="1" applyProtection="1">
      <alignment vertical="center"/>
    </xf>
    <xf numFmtId="0" fontId="0" fillId="0" borderId="0" xfId="0" applyFont="1" applyAlignment="1" applyProtection="1">
      <alignment vertical="center" wrapText="1"/>
    </xf>
    <xf numFmtId="186" fontId="0" fillId="0" borderId="0" xfId="0" applyNumberFormat="1" applyProtection="1">
      <alignment vertical="center"/>
    </xf>
    <xf numFmtId="0" fontId="0" fillId="0" borderId="0" xfId="0" applyAlignment="1" applyProtection="1">
      <alignment horizontal="center" vertical="center"/>
    </xf>
    <xf numFmtId="0" fontId="0" fillId="0" borderId="0" xfId="0" applyBorder="1" applyProtection="1">
      <alignment vertical="center"/>
    </xf>
    <xf numFmtId="0" fontId="4" fillId="0" borderId="7" xfId="0" applyFont="1" applyBorder="1" applyAlignment="1" applyProtection="1">
      <alignment vertical="center"/>
      <protection locked="0"/>
    </xf>
    <xf numFmtId="0" fontId="0" fillId="0" borderId="26" xfId="0" applyBorder="1" applyAlignment="1" applyProtection="1">
      <alignment horizontal="center" vertical="center"/>
    </xf>
    <xf numFmtId="0" fontId="4" fillId="2" borderId="7" xfId="0" applyFont="1" applyFill="1" applyBorder="1" applyAlignment="1" applyProtection="1">
      <alignment horizontal="center" vertical="center" wrapText="1"/>
    </xf>
    <xf numFmtId="0" fontId="4" fillId="2" borderId="8"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0" borderId="16" xfId="0" applyFont="1" applyFill="1" applyBorder="1" applyAlignment="1" applyProtection="1">
      <alignment horizontal="center" vertical="center"/>
    </xf>
    <xf numFmtId="0" fontId="4" fillId="0" borderId="16" xfId="0" applyFont="1" applyFill="1" applyBorder="1" applyProtection="1">
      <alignment vertical="center"/>
    </xf>
    <xf numFmtId="176" fontId="2" fillId="0" borderId="16" xfId="0" applyNumberFormat="1" applyFont="1" applyFill="1" applyBorder="1" applyAlignment="1" applyProtection="1">
      <alignment vertical="center"/>
    </xf>
    <xf numFmtId="176" fontId="2" fillId="2" borderId="27" xfId="0" applyNumberFormat="1" applyFont="1" applyFill="1" applyBorder="1" applyAlignment="1" applyProtection="1">
      <alignment vertical="center"/>
      <protection locked="0"/>
    </xf>
    <xf numFmtId="176" fontId="2" fillId="2" borderId="28" xfId="0" applyNumberFormat="1" applyFont="1" applyFill="1" applyBorder="1" applyAlignment="1" applyProtection="1">
      <alignment vertical="center"/>
      <protection locked="0"/>
    </xf>
    <xf numFmtId="176" fontId="2" fillId="2" borderId="11" xfId="0" applyNumberFormat="1" applyFont="1" applyFill="1" applyBorder="1" applyAlignment="1" applyProtection="1">
      <alignment vertical="center"/>
      <protection locked="0"/>
    </xf>
    <xf numFmtId="176" fontId="2" fillId="2" borderId="8" xfId="0" applyNumberFormat="1" applyFont="1" applyFill="1" applyBorder="1" applyAlignment="1" applyProtection="1">
      <alignment vertical="center"/>
      <protection locked="0"/>
    </xf>
    <xf numFmtId="176" fontId="2" fillId="2" borderId="2" xfId="0" applyNumberFormat="1" applyFont="1" applyFill="1" applyBorder="1" applyAlignment="1" applyProtection="1">
      <alignment vertical="center"/>
      <protection locked="0"/>
    </xf>
    <xf numFmtId="176" fontId="2" fillId="2" borderId="10" xfId="0" applyNumberFormat="1" applyFont="1" applyFill="1" applyBorder="1" applyAlignment="1" applyProtection="1">
      <alignment vertical="center"/>
      <protection locked="0"/>
    </xf>
    <xf numFmtId="176" fontId="2" fillId="2" borderId="18" xfId="0" applyNumberFormat="1" applyFont="1" applyFill="1" applyBorder="1" applyAlignment="1" applyProtection="1">
      <alignment vertical="center"/>
      <protection locked="0"/>
    </xf>
    <xf numFmtId="176" fontId="2" fillId="2" borderId="29" xfId="0" applyNumberFormat="1" applyFont="1" applyFill="1" applyBorder="1" applyAlignment="1" applyProtection="1">
      <alignment vertical="center"/>
      <protection locked="0"/>
    </xf>
    <xf numFmtId="176" fontId="2" fillId="2" borderId="30" xfId="0" applyNumberFormat="1" applyFont="1" applyFill="1" applyBorder="1" applyAlignment="1" applyProtection="1">
      <alignment vertical="center"/>
      <protection locked="0"/>
    </xf>
    <xf numFmtId="176" fontId="2" fillId="2" borderId="31" xfId="0" applyNumberFormat="1" applyFont="1" applyFill="1" applyBorder="1" applyAlignment="1" applyProtection="1">
      <alignment vertical="center"/>
      <protection locked="0"/>
    </xf>
    <xf numFmtId="176" fontId="2" fillId="2" borderId="20" xfId="0" applyNumberFormat="1" applyFont="1" applyFill="1" applyBorder="1" applyAlignment="1" applyProtection="1">
      <alignment vertical="center"/>
      <protection locked="0"/>
    </xf>
    <xf numFmtId="176" fontId="2" fillId="2" borderId="32" xfId="0" applyNumberFormat="1" applyFont="1" applyFill="1" applyBorder="1" applyAlignment="1" applyProtection="1">
      <alignment vertical="center"/>
      <protection locked="0"/>
    </xf>
    <xf numFmtId="176" fontId="2" fillId="2" borderId="33" xfId="0" applyNumberFormat="1" applyFont="1" applyFill="1" applyBorder="1" applyAlignment="1" applyProtection="1">
      <alignment vertical="center"/>
      <protection locked="0"/>
    </xf>
    <xf numFmtId="176" fontId="2" fillId="2" borderId="21" xfId="0" applyNumberFormat="1" applyFont="1" applyFill="1" applyBorder="1" applyAlignment="1" applyProtection="1">
      <alignment vertical="center"/>
      <protection locked="0"/>
    </xf>
    <xf numFmtId="176" fontId="2" fillId="2" borderId="7" xfId="0" applyNumberFormat="1" applyFont="1" applyFill="1" applyBorder="1" applyAlignment="1" applyProtection="1">
      <alignment vertical="center"/>
      <protection locked="0"/>
    </xf>
    <xf numFmtId="176" fontId="2" fillId="2" borderId="9" xfId="0" applyNumberFormat="1" applyFont="1" applyFill="1" applyBorder="1" applyAlignment="1" applyProtection="1">
      <alignment vertical="center"/>
      <protection locked="0"/>
    </xf>
    <xf numFmtId="176" fontId="2" fillId="2" borderId="19" xfId="0" applyNumberFormat="1" applyFont="1" applyFill="1" applyBorder="1" applyAlignment="1" applyProtection="1">
      <alignment vertical="center"/>
      <protection locked="0"/>
    </xf>
    <xf numFmtId="176" fontId="2" fillId="2" borderId="34" xfId="0" applyNumberFormat="1" applyFont="1" applyFill="1" applyBorder="1" applyAlignment="1" applyProtection="1">
      <alignment vertical="center"/>
      <protection locked="0"/>
    </xf>
    <xf numFmtId="176" fontId="2" fillId="2" borderId="35" xfId="0" applyNumberFormat="1" applyFont="1" applyFill="1" applyBorder="1" applyAlignment="1" applyProtection="1">
      <alignment vertical="center"/>
      <protection locked="0"/>
    </xf>
    <xf numFmtId="176" fontId="2" fillId="2" borderId="36" xfId="0" applyNumberFormat="1" applyFont="1" applyFill="1" applyBorder="1" applyAlignment="1" applyProtection="1">
      <alignment vertical="center"/>
      <protection locked="0"/>
    </xf>
    <xf numFmtId="0" fontId="0" fillId="0" borderId="1" xfId="0" applyBorder="1" applyAlignment="1" applyProtection="1">
      <alignment horizontal="center" vertical="center" wrapText="1"/>
    </xf>
    <xf numFmtId="0" fontId="0" fillId="0" borderId="37" xfId="0" applyBorder="1" applyAlignment="1" applyProtection="1">
      <alignment horizontal="center" vertical="center" wrapText="1"/>
    </xf>
    <xf numFmtId="0" fontId="0" fillId="0" borderId="38" xfId="0" applyBorder="1" applyAlignment="1" applyProtection="1">
      <alignment horizontal="center" vertical="center" wrapText="1"/>
    </xf>
    <xf numFmtId="0" fontId="6" fillId="0" borderId="0" xfId="0" applyNumberFormat="1" applyFont="1" applyAlignment="1" applyProtection="1">
      <alignment horizontal="right" vertical="center"/>
    </xf>
    <xf numFmtId="0" fontId="0" fillId="0" borderId="1" xfId="0" applyFont="1" applyBorder="1" applyAlignment="1" applyProtection="1">
      <alignment horizontal="center" vertical="center"/>
      <protection locked="0"/>
    </xf>
    <xf numFmtId="0" fontId="0" fillId="0" borderId="0" xfId="0" applyBorder="1" applyAlignment="1" applyProtection="1">
      <alignment horizontal="center" vertical="center" shrinkToFit="1"/>
    </xf>
    <xf numFmtId="192" fontId="6" fillId="0" borderId="0" xfId="0" applyNumberFormat="1" applyFont="1" applyBorder="1" applyAlignment="1" applyProtection="1">
      <alignment horizontal="center" vertical="center" shrinkToFit="1"/>
    </xf>
    <xf numFmtId="0" fontId="3" fillId="0" borderId="0" xfId="0" applyFont="1" applyBorder="1" applyAlignment="1" applyProtection="1">
      <alignment horizontal="center" vertical="center"/>
    </xf>
    <xf numFmtId="176" fontId="2" fillId="0" borderId="27" xfId="0" applyNumberFormat="1" applyFont="1" applyFill="1" applyBorder="1" applyAlignment="1" applyProtection="1">
      <alignment horizontal="center" vertical="center"/>
      <protection locked="0"/>
    </xf>
    <xf numFmtId="176" fontId="2" fillId="0" borderId="11" xfId="0" applyNumberFormat="1" applyFont="1" applyFill="1" applyBorder="1" applyAlignment="1" applyProtection="1">
      <alignment horizontal="center" vertical="center"/>
      <protection locked="0"/>
    </xf>
    <xf numFmtId="176" fontId="2" fillId="0" borderId="2" xfId="0" applyNumberFormat="1" applyFont="1" applyFill="1" applyBorder="1" applyAlignment="1" applyProtection="1">
      <alignment horizontal="center" vertical="center"/>
      <protection locked="0"/>
    </xf>
    <xf numFmtId="176" fontId="2" fillId="0" borderId="37" xfId="0" applyNumberFormat="1" applyFont="1" applyFill="1" applyBorder="1" applyAlignment="1" applyProtection="1">
      <alignment horizontal="center" vertical="center"/>
      <protection locked="0"/>
    </xf>
    <xf numFmtId="176" fontId="2" fillId="0" borderId="29" xfId="0" applyNumberFormat="1" applyFont="1" applyFill="1" applyBorder="1" applyAlignment="1" applyProtection="1">
      <alignment horizontal="center" vertical="center"/>
      <protection locked="0"/>
    </xf>
    <xf numFmtId="176" fontId="2" fillId="0" borderId="31" xfId="0" applyNumberFormat="1" applyFont="1" applyFill="1" applyBorder="1" applyAlignment="1" applyProtection="1">
      <alignment horizontal="center" vertical="center"/>
      <protection locked="0"/>
    </xf>
    <xf numFmtId="176" fontId="2" fillId="0" borderId="32" xfId="0" applyNumberFormat="1" applyFont="1" applyFill="1" applyBorder="1" applyAlignment="1" applyProtection="1">
      <alignment horizontal="center" vertical="center"/>
      <protection locked="0"/>
    </xf>
    <xf numFmtId="176" fontId="2" fillId="0" borderId="39" xfId="0" applyNumberFormat="1" applyFont="1" applyFill="1" applyBorder="1" applyAlignment="1" applyProtection="1">
      <alignment horizontal="center" vertical="center"/>
      <protection locked="0"/>
    </xf>
    <xf numFmtId="186" fontId="2" fillId="2" borderId="40" xfId="0" applyNumberFormat="1" applyFont="1" applyFill="1" applyBorder="1" applyAlignment="1" applyProtection="1">
      <alignment vertical="center"/>
    </xf>
    <xf numFmtId="0" fontId="0" fillId="0" borderId="17" xfId="0" applyBorder="1" applyAlignment="1" applyProtection="1">
      <alignment horizontal="center" vertical="center" shrinkToFit="1"/>
    </xf>
    <xf numFmtId="0" fontId="0" fillId="0" borderId="41" xfId="0" applyBorder="1" applyAlignment="1" applyProtection="1">
      <alignment horizontal="center" vertical="center"/>
    </xf>
    <xf numFmtId="191" fontId="2" fillId="2" borderId="36" xfId="0" applyNumberFormat="1" applyFont="1" applyFill="1" applyBorder="1" applyAlignment="1" applyProtection="1">
      <alignment horizontal="right" vertical="center"/>
    </xf>
    <xf numFmtId="191" fontId="2" fillId="2" borderId="42" xfId="0" applyNumberFormat="1" applyFont="1" applyFill="1" applyBorder="1" applyAlignment="1" applyProtection="1">
      <alignment horizontal="right" vertical="center"/>
    </xf>
    <xf numFmtId="186" fontId="2" fillId="2" borderId="43" xfId="0" applyNumberFormat="1" applyFont="1" applyFill="1" applyBorder="1" applyAlignment="1" applyProtection="1">
      <alignment horizontal="right" vertical="center"/>
    </xf>
    <xf numFmtId="176" fontId="0" fillId="2" borderId="44" xfId="0" applyNumberFormat="1" applyFont="1" applyFill="1" applyBorder="1" applyAlignment="1" applyProtection="1">
      <alignment horizontal="right" vertical="center"/>
    </xf>
    <xf numFmtId="191" fontId="0" fillId="0" borderId="41" xfId="0" applyNumberFormat="1" applyFont="1" applyFill="1" applyBorder="1" applyAlignment="1" applyProtection="1">
      <alignment horizontal="right" vertical="center"/>
      <protection locked="0"/>
    </xf>
    <xf numFmtId="190" fontId="0" fillId="2" borderId="45" xfId="0" applyNumberFormat="1" applyFont="1" applyFill="1" applyBorder="1" applyAlignment="1" applyProtection="1">
      <alignment horizontal="right" vertical="center"/>
    </xf>
    <xf numFmtId="191" fontId="2" fillId="2" borderId="46" xfId="0" applyNumberFormat="1" applyFont="1" applyFill="1" applyBorder="1" applyAlignment="1" applyProtection="1">
      <alignment horizontal="right" vertical="center"/>
    </xf>
    <xf numFmtId="0" fontId="2" fillId="0" borderId="41" xfId="0" applyFont="1" applyBorder="1" applyAlignment="1" applyProtection="1">
      <alignment horizontal="center" vertical="center"/>
    </xf>
    <xf numFmtId="186" fontId="2" fillId="2" borderId="7" xfId="0" applyNumberFormat="1" applyFont="1" applyFill="1" applyBorder="1" applyAlignment="1" applyProtection="1">
      <alignment horizontal="right" vertical="center"/>
    </xf>
    <xf numFmtId="176" fontId="0" fillId="2" borderId="11" xfId="0" applyNumberFormat="1" applyFont="1" applyFill="1" applyBorder="1" applyAlignment="1" applyProtection="1">
      <alignment horizontal="right" vertical="center"/>
    </xf>
    <xf numFmtId="191" fontId="2" fillId="2" borderId="10" xfId="0" applyNumberFormat="1" applyFont="1" applyFill="1" applyBorder="1" applyAlignment="1" applyProtection="1">
      <alignment horizontal="right" vertical="center"/>
    </xf>
    <xf numFmtId="191" fontId="0" fillId="0" borderId="1" xfId="0" applyNumberFormat="1" applyFont="1" applyFill="1" applyBorder="1" applyAlignment="1" applyProtection="1">
      <alignment horizontal="right" vertical="center"/>
      <protection locked="0"/>
    </xf>
    <xf numFmtId="190" fontId="0" fillId="2" borderId="2" xfId="0" applyNumberFormat="1" applyFont="1" applyFill="1" applyBorder="1" applyAlignment="1" applyProtection="1">
      <alignment horizontal="right" vertical="center"/>
    </xf>
    <xf numFmtId="191" fontId="2" fillId="2" borderId="25" xfId="0" applyNumberFormat="1" applyFont="1" applyFill="1" applyBorder="1" applyAlignment="1" applyProtection="1">
      <alignment horizontal="right" vertical="center"/>
    </xf>
    <xf numFmtId="191" fontId="2" fillId="2" borderId="47" xfId="0" applyNumberFormat="1" applyFont="1" applyFill="1" applyBorder="1" applyAlignment="1" applyProtection="1">
      <alignment horizontal="right" vertical="center"/>
    </xf>
    <xf numFmtId="176" fontId="2" fillId="0" borderId="38" xfId="0" applyNumberFormat="1" applyFont="1" applyFill="1" applyBorder="1" applyAlignment="1" applyProtection="1">
      <alignment horizontal="center" vertical="center"/>
      <protection locked="0"/>
    </xf>
    <xf numFmtId="176" fontId="2" fillId="0" borderId="1" xfId="0" applyNumberFormat="1" applyFont="1" applyFill="1" applyBorder="1" applyAlignment="1" applyProtection="1">
      <alignment horizontal="center" vertical="center"/>
      <protection locked="0"/>
    </xf>
    <xf numFmtId="0" fontId="6" fillId="0" borderId="16" xfId="0" applyFont="1" applyBorder="1" applyAlignment="1" applyProtection="1">
      <alignment horizontal="center" vertical="center" shrinkToFit="1"/>
    </xf>
    <xf numFmtId="0" fontId="0" fillId="0" borderId="41"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protection locked="0"/>
    </xf>
    <xf numFmtId="0" fontId="0" fillId="0" borderId="0" xfId="0" applyFill="1" applyBorder="1" applyAlignment="1" applyProtection="1">
      <alignment vertical="center" wrapText="1"/>
    </xf>
    <xf numFmtId="0" fontId="6" fillId="0" borderId="48" xfId="0" applyFont="1" applyBorder="1" applyAlignment="1" applyProtection="1">
      <alignment vertical="center" shrinkToFit="1"/>
      <protection locked="0"/>
    </xf>
    <xf numFmtId="0" fontId="9" fillId="0" borderId="0" xfId="0" applyFont="1" applyAlignment="1">
      <alignment horizontal="right" vertical="center"/>
    </xf>
    <xf numFmtId="192" fontId="6" fillId="2" borderId="49" xfId="0" applyNumberFormat="1" applyFont="1" applyFill="1" applyBorder="1" applyAlignment="1" applyProtection="1">
      <alignment horizontal="center" vertical="center" shrinkToFit="1"/>
    </xf>
    <xf numFmtId="0" fontId="6" fillId="0" borderId="0" xfId="0" applyFont="1" applyAlignment="1">
      <alignment horizontal="right" vertical="center"/>
    </xf>
    <xf numFmtId="0" fontId="7" fillId="2" borderId="48" xfId="0" applyFont="1" applyFill="1" applyBorder="1">
      <alignment vertical="center"/>
    </xf>
    <xf numFmtId="0" fontId="38" fillId="0" borderId="0" xfId="0" applyFont="1" applyAlignment="1" applyProtection="1">
      <alignment horizontal="left" vertical="center"/>
    </xf>
    <xf numFmtId="0" fontId="38" fillId="0" borderId="16" xfId="0" applyFont="1" applyFill="1" applyBorder="1" applyAlignment="1" applyProtection="1">
      <alignment horizontal="left" vertical="center"/>
    </xf>
    <xf numFmtId="0" fontId="24" fillId="0" borderId="0" xfId="0" applyFont="1">
      <alignment vertical="center"/>
    </xf>
    <xf numFmtId="0" fontId="25" fillId="0" borderId="0" xfId="0" applyFont="1" applyAlignment="1">
      <alignment horizontal="center" wrapText="1"/>
    </xf>
    <xf numFmtId="0" fontId="26" fillId="0" borderId="1" xfId="0" applyFont="1" applyBorder="1" applyAlignment="1">
      <alignment horizontal="center" vertical="center" wrapText="1"/>
    </xf>
    <xf numFmtId="0" fontId="24" fillId="0" borderId="1" xfId="0" applyFont="1" applyBorder="1" applyAlignment="1">
      <alignment horizontal="center" vertical="center"/>
    </xf>
    <xf numFmtId="0" fontId="24" fillId="0" borderId="0" xfId="0" applyFont="1" applyAlignment="1">
      <alignment horizontal="center" vertical="center" wrapText="1"/>
    </xf>
    <xf numFmtId="0" fontId="24" fillId="0" borderId="1" xfId="0" applyFont="1" applyBorder="1" applyAlignment="1">
      <alignment horizontal="center" vertical="center" wrapText="1"/>
    </xf>
    <xf numFmtId="0" fontId="24" fillId="0" borderId="0" xfId="0" applyFont="1" applyAlignment="1">
      <alignment horizontal="center" vertical="center"/>
    </xf>
    <xf numFmtId="0" fontId="26" fillId="0" borderId="1" xfId="0" applyFont="1" applyBorder="1" applyAlignment="1">
      <alignment horizontal="center" vertical="center"/>
    </xf>
    <xf numFmtId="0" fontId="24" fillId="3" borderId="1" xfId="0" applyFont="1" applyFill="1" applyBorder="1" applyAlignment="1">
      <alignment horizontal="center" vertical="center"/>
    </xf>
    <xf numFmtId="0" fontId="28" fillId="0" borderId="1" xfId="0" applyFont="1" applyBorder="1" applyAlignment="1" applyProtection="1">
      <alignment horizontal="center" vertical="center"/>
      <protection locked="0"/>
    </xf>
    <xf numFmtId="0" fontId="0" fillId="0" borderId="50" xfId="0" applyFont="1" applyFill="1" applyBorder="1" applyAlignment="1" applyProtection="1">
      <alignment horizontal="center" vertical="center"/>
      <protection locked="0"/>
    </xf>
    <xf numFmtId="0" fontId="39" fillId="0" borderId="0" xfId="0" applyFont="1" applyAlignment="1">
      <alignment horizontal="center" vertical="center"/>
    </xf>
    <xf numFmtId="0" fontId="26" fillId="0" borderId="51" xfId="0" applyFont="1" applyBorder="1" applyAlignment="1">
      <alignment horizontal="center" vertical="center"/>
    </xf>
    <xf numFmtId="196" fontId="27" fillId="4" borderId="1" xfId="0" applyNumberFormat="1" applyFont="1" applyFill="1" applyBorder="1" applyProtection="1">
      <alignment vertical="center"/>
      <protection locked="0"/>
    </xf>
    <xf numFmtId="196" fontId="27" fillId="5" borderId="1" xfId="0" applyNumberFormat="1" applyFont="1" applyFill="1" applyBorder="1">
      <alignment vertical="center"/>
    </xf>
    <xf numFmtId="0" fontId="24" fillId="5" borderId="1" xfId="0" applyFont="1" applyFill="1" applyBorder="1">
      <alignment vertical="center"/>
    </xf>
    <xf numFmtId="0" fontId="24" fillId="5" borderId="0" xfId="0" applyFont="1" applyFill="1" applyAlignment="1">
      <alignment horizontal="center" vertical="center"/>
    </xf>
    <xf numFmtId="0" fontId="39" fillId="0" borderId="0" xfId="0" applyFont="1">
      <alignment vertical="center"/>
    </xf>
    <xf numFmtId="0" fontId="26" fillId="0" borderId="1"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31" fillId="0" borderId="0" xfId="0" applyFont="1">
      <alignment vertical="center"/>
    </xf>
    <xf numFmtId="0" fontId="31" fillId="0" borderId="1" xfId="0" applyFont="1" applyBorder="1" applyAlignment="1">
      <alignment vertical="center" wrapText="1"/>
    </xf>
    <xf numFmtId="0" fontId="25" fillId="0" borderId="1" xfId="0" applyFont="1" applyBorder="1" applyAlignment="1">
      <alignment vertical="center" wrapText="1"/>
    </xf>
    <xf numFmtId="0" fontId="31" fillId="0" borderId="1" xfId="0" applyFont="1" applyBorder="1">
      <alignment vertical="center"/>
    </xf>
    <xf numFmtId="0" fontId="31" fillId="0" borderId="51" xfId="0" applyFont="1" applyBorder="1">
      <alignment vertical="center"/>
    </xf>
    <xf numFmtId="183" fontId="33" fillId="5" borderId="8" xfId="0" applyNumberFormat="1" applyFont="1" applyFill="1" applyBorder="1" applyAlignment="1">
      <alignment vertical="center" shrinkToFit="1"/>
    </xf>
    <xf numFmtId="0" fontId="40" fillId="5" borderId="52" xfId="0" applyFont="1" applyFill="1" applyBorder="1" applyAlignment="1">
      <alignment horizontal="left" vertical="center" shrinkToFit="1"/>
    </xf>
    <xf numFmtId="0" fontId="40" fillId="5" borderId="53" xfId="0" applyFont="1" applyFill="1" applyBorder="1" applyAlignment="1">
      <alignment horizontal="left" vertical="center" shrinkToFit="1"/>
    </xf>
    <xf numFmtId="187" fontId="40" fillId="5" borderId="54" xfId="0" applyNumberFormat="1" applyFont="1" applyFill="1" applyBorder="1" applyAlignment="1">
      <alignment vertical="center" shrinkToFit="1"/>
    </xf>
    <xf numFmtId="0" fontId="40" fillId="5" borderId="55" xfId="0" applyFont="1" applyFill="1" applyBorder="1" applyAlignment="1">
      <alignment horizontal="left" vertical="center" shrinkToFit="1"/>
    </xf>
    <xf numFmtId="187" fontId="40" fillId="5" borderId="56" xfId="0" applyNumberFormat="1" applyFont="1" applyFill="1" applyBorder="1" applyAlignment="1">
      <alignment vertical="center" shrinkToFit="1"/>
    </xf>
    <xf numFmtId="0" fontId="31" fillId="0" borderId="57" xfId="0" applyFont="1" applyBorder="1" applyAlignment="1">
      <alignment vertical="center" wrapText="1"/>
    </xf>
    <xf numFmtId="0" fontId="31" fillId="0" borderId="57" xfId="0" applyFont="1" applyBorder="1">
      <alignment vertical="center"/>
    </xf>
    <xf numFmtId="0" fontId="31" fillId="0" borderId="0" xfId="0" applyFont="1" applyBorder="1">
      <alignment vertical="center"/>
    </xf>
    <xf numFmtId="0" fontId="41" fillId="0" borderId="1" xfId="0" applyFont="1" applyBorder="1" applyAlignment="1">
      <alignment horizontal="center" vertical="center" shrinkToFit="1"/>
    </xf>
    <xf numFmtId="186" fontId="40" fillId="5" borderId="58" xfId="0" applyNumberFormat="1" applyFont="1" applyFill="1" applyBorder="1" applyAlignment="1">
      <alignment horizontal="center" vertical="center" shrinkToFit="1"/>
    </xf>
    <xf numFmtId="186" fontId="40" fillId="5" borderId="59" xfId="0" applyNumberFormat="1" applyFont="1" applyFill="1" applyBorder="1" applyAlignment="1">
      <alignment horizontal="center" vertical="center" shrinkToFit="1"/>
    </xf>
    <xf numFmtId="186" fontId="40" fillId="5" borderId="60" xfId="0" applyNumberFormat="1" applyFont="1" applyFill="1" applyBorder="1" applyAlignment="1">
      <alignment horizontal="center" vertical="center" shrinkToFit="1"/>
    </xf>
    <xf numFmtId="186" fontId="40" fillId="5" borderId="61" xfId="0" applyNumberFormat="1" applyFont="1" applyFill="1" applyBorder="1" applyAlignment="1">
      <alignment horizontal="center" vertical="center" shrinkToFit="1"/>
    </xf>
    <xf numFmtId="187" fontId="40" fillId="5" borderId="60" xfId="0" applyNumberFormat="1" applyFont="1" applyFill="1" applyBorder="1" applyAlignment="1">
      <alignment vertical="center" shrinkToFit="1"/>
    </xf>
    <xf numFmtId="187" fontId="40" fillId="5" borderId="61" xfId="0" applyNumberFormat="1" applyFont="1" applyFill="1" applyBorder="1" applyAlignment="1">
      <alignment vertical="center" shrinkToFit="1"/>
    </xf>
    <xf numFmtId="0" fontId="8" fillId="0" borderId="0" xfId="0" applyFont="1" applyAlignment="1">
      <alignment vertical="top" textRotation="255" wrapText="1"/>
    </xf>
    <xf numFmtId="0" fontId="8" fillId="0" borderId="0" xfId="0" applyFont="1" applyAlignment="1">
      <alignment vertical="center" textRotation="255" wrapText="1"/>
    </xf>
    <xf numFmtId="197" fontId="42" fillId="0" borderId="0" xfId="0" applyNumberFormat="1" applyFont="1">
      <alignment vertical="center"/>
    </xf>
    <xf numFmtId="0" fontId="42" fillId="0" borderId="0" xfId="0" applyFont="1">
      <alignment vertical="center"/>
    </xf>
    <xf numFmtId="183" fontId="42" fillId="0" borderId="0" xfId="0" applyNumberFormat="1" applyFont="1">
      <alignment vertical="center"/>
    </xf>
    <xf numFmtId="183" fontId="0" fillId="0" borderId="0" xfId="0" applyNumberFormat="1">
      <alignment vertical="center"/>
    </xf>
    <xf numFmtId="1" fontId="42" fillId="0" borderId="0" xfId="0" applyNumberFormat="1" applyFont="1">
      <alignment vertical="center"/>
    </xf>
    <xf numFmtId="183" fontId="31" fillId="0" borderId="1" xfId="0" applyNumberFormat="1" applyFont="1" applyBorder="1">
      <alignment vertical="center"/>
    </xf>
    <xf numFmtId="0" fontId="24" fillId="6" borderId="0" xfId="0" applyFont="1" applyFill="1">
      <alignment vertical="center"/>
    </xf>
    <xf numFmtId="0" fontId="0" fillId="0" borderId="0" xfId="0" applyAlignment="1"/>
    <xf numFmtId="0" fontId="0" fillId="0" borderId="1" xfId="0" applyBorder="1" applyAlignment="1">
      <alignment vertical="center" wrapText="1"/>
    </xf>
    <xf numFmtId="183" fontId="0" fillId="0" borderId="1" xfId="0" applyNumberFormat="1" applyBorder="1">
      <alignment vertical="center"/>
    </xf>
    <xf numFmtId="191" fontId="0" fillId="0" borderId="1" xfId="0" applyNumberFormat="1" applyBorder="1">
      <alignment vertical="center"/>
    </xf>
    <xf numFmtId="0" fontId="43" fillId="0" borderId="0" xfId="0" applyFont="1" applyAlignment="1">
      <alignment vertical="top" textRotation="255" wrapText="1"/>
    </xf>
    <xf numFmtId="186" fontId="2" fillId="2" borderId="41" xfId="0" applyNumberFormat="1" applyFont="1" applyFill="1" applyBorder="1" applyAlignment="1" applyProtection="1">
      <alignment horizontal="right" vertical="center"/>
    </xf>
    <xf numFmtId="186" fontId="2" fillId="2" borderId="43" xfId="0" applyNumberFormat="1" applyFont="1" applyFill="1" applyBorder="1" applyAlignment="1" applyProtection="1">
      <alignment horizontal="center" vertical="center"/>
    </xf>
    <xf numFmtId="186" fontId="2" fillId="2" borderId="1" xfId="0" applyNumberFormat="1" applyFont="1" applyFill="1" applyBorder="1" applyAlignment="1" applyProtection="1">
      <alignment horizontal="right" vertical="center"/>
    </xf>
    <xf numFmtId="190" fontId="2" fillId="2" borderId="45" xfId="0" applyNumberFormat="1" applyFont="1" applyFill="1" applyBorder="1" applyAlignment="1" applyProtection="1">
      <alignment horizontal="right" vertical="center"/>
    </xf>
    <xf numFmtId="189" fontId="2" fillId="2" borderId="41" xfId="0" applyNumberFormat="1" applyFont="1" applyFill="1" applyBorder="1" applyAlignment="1" applyProtection="1">
      <alignment horizontal="center" vertical="center"/>
    </xf>
    <xf numFmtId="0" fontId="8" fillId="0" borderId="0" xfId="0" applyFont="1" applyAlignment="1">
      <alignment vertical="center" wrapText="1"/>
    </xf>
    <xf numFmtId="0" fontId="6" fillId="2" borderId="48" xfId="0" applyFont="1" applyFill="1" applyBorder="1" applyAlignment="1" applyProtection="1">
      <alignment horizontal="center" vertical="center"/>
    </xf>
    <xf numFmtId="0" fontId="4" fillId="0" borderId="7" xfId="0" applyFont="1" applyBorder="1" applyAlignment="1" applyProtection="1">
      <alignment horizontal="center" vertical="center"/>
    </xf>
    <xf numFmtId="0" fontId="2" fillId="0" borderId="0" xfId="0" applyFont="1" applyAlignment="1">
      <alignment horizontal="center" vertical="center"/>
    </xf>
    <xf numFmtId="189" fontId="2" fillId="2" borderId="2" xfId="0" applyNumberFormat="1" applyFont="1" applyFill="1" applyBorder="1" applyAlignment="1" applyProtection="1">
      <alignment horizontal="center" vertical="center" shrinkToFit="1"/>
    </xf>
    <xf numFmtId="189" fontId="2" fillId="2" borderId="8" xfId="0" applyNumberFormat="1" applyFont="1" applyFill="1" applyBorder="1" applyAlignment="1" applyProtection="1">
      <alignment horizontal="center" vertical="center" shrinkToFit="1"/>
    </xf>
    <xf numFmtId="0" fontId="10" fillId="0" borderId="41" xfId="0" applyFont="1" applyBorder="1" applyAlignment="1" applyProtection="1">
      <alignment horizontal="center" vertical="center" wrapText="1"/>
    </xf>
    <xf numFmtId="0" fontId="10" fillId="0" borderId="50" xfId="0" applyFont="1" applyBorder="1" applyAlignment="1" applyProtection="1">
      <alignment horizontal="center" vertical="center" wrapText="1"/>
    </xf>
    <xf numFmtId="0" fontId="6" fillId="0" borderId="48" xfId="0" applyFont="1" applyBorder="1" applyAlignment="1" applyProtection="1">
      <alignment horizontal="center" vertical="center" shrinkToFit="1"/>
      <protection locked="0"/>
    </xf>
    <xf numFmtId="0" fontId="3" fillId="0" borderId="64" xfId="0" applyFont="1" applyBorder="1" applyAlignment="1" applyProtection="1">
      <alignment horizontal="center" vertical="center" wrapText="1"/>
    </xf>
    <xf numFmtId="0" fontId="3" fillId="0" borderId="16" xfId="0" applyFont="1" applyBorder="1" applyAlignment="1" applyProtection="1">
      <alignment horizontal="center" vertical="center" wrapText="1"/>
    </xf>
    <xf numFmtId="0" fontId="3" fillId="0" borderId="66" xfId="0" applyFont="1" applyBorder="1" applyAlignment="1" applyProtection="1">
      <alignment horizontal="center" vertical="center" wrapText="1"/>
    </xf>
    <xf numFmtId="0" fontId="10" fillId="0" borderId="41" xfId="0" applyFont="1" applyBorder="1" applyAlignment="1" applyProtection="1">
      <alignment horizontal="center" vertical="center"/>
    </xf>
    <xf numFmtId="0" fontId="10" fillId="0" borderId="50" xfId="0" applyFont="1" applyBorder="1" applyAlignment="1" applyProtection="1">
      <alignment horizontal="center" vertical="center"/>
    </xf>
    <xf numFmtId="0" fontId="2" fillId="0" borderId="23" xfId="0" applyFont="1" applyFill="1" applyBorder="1" applyAlignment="1" applyProtection="1">
      <alignment horizontal="center" vertical="center" wrapText="1"/>
    </xf>
    <xf numFmtId="0" fontId="2" fillId="0" borderId="62" xfId="0" applyFont="1" applyFill="1" applyBorder="1" applyAlignment="1" applyProtection="1">
      <alignment horizontal="center" vertical="center" wrapText="1"/>
    </xf>
    <xf numFmtId="0" fontId="12" fillId="0" borderId="67" xfId="0" applyFont="1" applyFill="1" applyBorder="1" applyAlignment="1" applyProtection="1">
      <alignment horizontal="center" vertical="center" wrapText="1"/>
    </xf>
    <xf numFmtId="0" fontId="12" fillId="0" borderId="68" xfId="0" applyFont="1" applyFill="1" applyBorder="1" applyAlignment="1" applyProtection="1">
      <alignment horizontal="center" vertical="center" wrapText="1"/>
    </xf>
    <xf numFmtId="0" fontId="13" fillId="0" borderId="68" xfId="0" applyFont="1" applyFill="1" applyBorder="1" applyAlignment="1" applyProtection="1">
      <alignment vertical="center"/>
    </xf>
    <xf numFmtId="0" fontId="3" fillId="0" borderId="7" xfId="0" applyFont="1" applyBorder="1" applyAlignment="1" applyProtection="1">
      <alignment horizontal="center" vertical="center" wrapText="1"/>
    </xf>
    <xf numFmtId="0" fontId="3" fillId="0" borderId="43" xfId="0" applyFont="1" applyBorder="1" applyAlignment="1" applyProtection="1">
      <alignment horizontal="center" vertical="center" wrapText="1"/>
    </xf>
    <xf numFmtId="0" fontId="6" fillId="0" borderId="48" xfId="0" applyFont="1" applyBorder="1" applyAlignment="1" applyProtection="1">
      <alignment horizontal="center" vertical="center"/>
    </xf>
    <xf numFmtId="0" fontId="3" fillId="0" borderId="1" xfId="0" applyFont="1" applyBorder="1" applyAlignment="1" applyProtection="1">
      <alignment horizontal="center" vertical="top"/>
    </xf>
    <xf numFmtId="0" fontId="5" fillId="0" borderId="63" xfId="0" applyFont="1" applyBorder="1" applyAlignment="1" applyProtection="1">
      <alignment horizontal="center" vertical="center"/>
    </xf>
    <xf numFmtId="0" fontId="8" fillId="0" borderId="63" xfId="0" applyFont="1" applyBorder="1" applyAlignment="1" applyProtection="1">
      <alignment horizontal="center" vertical="center"/>
    </xf>
    <xf numFmtId="0" fontId="8" fillId="0" borderId="50" xfId="0" applyFont="1" applyBorder="1" applyAlignment="1" applyProtection="1">
      <alignment horizontal="center" vertical="center"/>
    </xf>
    <xf numFmtId="0" fontId="5" fillId="0" borderId="41" xfId="0" applyFont="1" applyBorder="1" applyAlignment="1">
      <alignment horizontal="center" vertical="center" textRotation="255"/>
    </xf>
    <xf numFmtId="0" fontId="5" fillId="0" borderId="63" xfId="0" applyFont="1" applyBorder="1" applyAlignment="1">
      <alignment horizontal="center" vertical="center" textRotation="255"/>
    </xf>
    <xf numFmtId="0" fontId="5" fillId="0" borderId="50" xfId="0" applyFont="1" applyBorder="1" applyAlignment="1">
      <alignment horizontal="center" vertical="center" textRotation="255"/>
    </xf>
    <xf numFmtId="0" fontId="5" fillId="0" borderId="41" xfId="0" applyFont="1" applyBorder="1" applyAlignment="1" applyProtection="1">
      <alignment horizontal="center" vertical="center" textRotation="255"/>
    </xf>
    <xf numFmtId="0" fontId="5" fillId="0" borderId="63" xfId="0" applyFont="1" applyBorder="1" applyAlignment="1" applyProtection="1">
      <alignment horizontal="center" vertical="center" textRotation="255"/>
    </xf>
    <xf numFmtId="0" fontId="5" fillId="0" borderId="50" xfId="0" applyFont="1" applyBorder="1" applyAlignment="1" applyProtection="1">
      <alignment horizontal="center" vertical="center" textRotation="255"/>
    </xf>
    <xf numFmtId="0" fontId="10" fillId="0" borderId="45" xfId="0" applyFont="1" applyBorder="1" applyAlignment="1" applyProtection="1">
      <alignment horizontal="center" vertical="center" wrapText="1"/>
    </xf>
    <xf numFmtId="0" fontId="10" fillId="0" borderId="57" xfId="0" applyFont="1" applyBorder="1" applyAlignment="1" applyProtection="1">
      <alignment horizontal="center" vertical="center" wrapText="1"/>
    </xf>
    <xf numFmtId="0" fontId="10" fillId="0" borderId="64" xfId="0" applyFont="1" applyBorder="1" applyAlignment="1" applyProtection="1">
      <alignment horizontal="center" vertical="center" wrapText="1"/>
    </xf>
    <xf numFmtId="0" fontId="10" fillId="0" borderId="22" xfId="0" applyFont="1" applyFill="1" applyBorder="1" applyAlignment="1" applyProtection="1">
      <alignment horizontal="center" vertical="top" wrapText="1"/>
    </xf>
    <xf numFmtId="0" fontId="10" fillId="0" borderId="23" xfId="0" applyFont="1" applyFill="1" applyBorder="1" applyAlignment="1" applyProtection="1">
      <alignment horizontal="center" vertical="top" wrapText="1"/>
    </xf>
    <xf numFmtId="0" fontId="10" fillId="0" borderId="62" xfId="0" applyFont="1" applyFill="1" applyBorder="1" applyAlignment="1" applyProtection="1">
      <alignment horizontal="center" vertical="top" wrapText="1"/>
    </xf>
    <xf numFmtId="0" fontId="10" fillId="0" borderId="63" xfId="0" applyFont="1" applyBorder="1" applyAlignment="1" applyProtection="1">
      <alignment horizontal="center" vertical="center" wrapText="1"/>
    </xf>
    <xf numFmtId="0" fontId="10" fillId="0" borderId="41" xfId="0" applyFont="1" applyFill="1" applyBorder="1" applyAlignment="1" applyProtection="1">
      <alignment horizontal="center" vertical="center" wrapText="1"/>
    </xf>
    <xf numFmtId="0" fontId="10" fillId="0" borderId="63" xfId="0" applyFont="1" applyFill="1" applyBorder="1" applyAlignment="1" applyProtection="1">
      <alignment horizontal="center" vertical="center" wrapText="1"/>
    </xf>
    <xf numFmtId="0" fontId="10" fillId="0" borderId="50"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xf>
    <xf numFmtId="0" fontId="10" fillId="0" borderId="43" xfId="0" applyFont="1" applyFill="1" applyBorder="1" applyAlignment="1" applyProtection="1">
      <alignment horizontal="center" vertical="center" wrapText="1"/>
    </xf>
    <xf numFmtId="0" fontId="10" fillId="0" borderId="65" xfId="0" applyFont="1" applyFill="1" applyBorder="1" applyAlignment="1" applyProtection="1">
      <alignment horizontal="center" vertical="center" wrapText="1"/>
    </xf>
    <xf numFmtId="0" fontId="10" fillId="0" borderId="16" xfId="0" applyFont="1" applyFill="1" applyBorder="1" applyAlignment="1" applyProtection="1">
      <alignment horizontal="center" vertical="center" wrapText="1"/>
    </xf>
    <xf numFmtId="0" fontId="10" fillId="0" borderId="66" xfId="0" applyFont="1" applyFill="1" applyBorder="1" applyAlignment="1" applyProtection="1">
      <alignment horizontal="center" vertical="center" wrapText="1"/>
    </xf>
    <xf numFmtId="0" fontId="10" fillId="0" borderId="0" xfId="0" applyFont="1" applyFill="1" applyBorder="1" applyAlignment="1" applyProtection="1">
      <alignment horizontal="center" vertical="center" wrapText="1"/>
    </xf>
    <xf numFmtId="0" fontId="26" fillId="0" borderId="41" xfId="0" applyFont="1" applyBorder="1" applyAlignment="1">
      <alignment horizontal="center" vertical="center" wrapText="1"/>
    </xf>
    <xf numFmtId="0" fontId="26" fillId="0" borderId="50" xfId="0" applyFont="1" applyBorder="1" applyAlignment="1">
      <alignment horizontal="center" vertical="center" wrapText="1"/>
    </xf>
    <xf numFmtId="0" fontId="26" fillId="0" borderId="41" xfId="0" applyFont="1" applyBorder="1" applyAlignment="1">
      <alignment horizontal="center" vertical="center"/>
    </xf>
    <xf numFmtId="0" fontId="26" fillId="0" borderId="50" xfId="0" applyFont="1" applyBorder="1" applyAlignment="1">
      <alignment horizontal="center" vertical="center"/>
    </xf>
    <xf numFmtId="0" fontId="24" fillId="0" borderId="41" xfId="0" applyFont="1" applyBorder="1" applyAlignment="1">
      <alignment horizontal="center" vertical="center" wrapText="1"/>
    </xf>
    <xf numFmtId="0" fontId="24" fillId="0" borderId="50"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0" fillId="0" borderId="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0" xfId="0" applyFont="1" applyFill="1" applyAlignment="1" applyProtection="1">
      <alignment horizontal="left" vertical="top" wrapText="1"/>
    </xf>
    <xf numFmtId="0" fontId="0" fillId="0" borderId="45"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6" fillId="0" borderId="2" xfId="0" applyFont="1" applyBorder="1" applyAlignment="1" applyProtection="1">
      <alignment horizontal="center" vertical="center"/>
    </xf>
    <xf numFmtId="0" fontId="6" fillId="0" borderId="7" xfId="0" applyFont="1" applyBorder="1" applyAlignment="1" applyProtection="1">
      <alignment horizontal="center" vertical="center"/>
    </xf>
    <xf numFmtId="0" fontId="0" fillId="0" borderId="0" xfId="0" applyBorder="1" applyAlignment="1" applyProtection="1">
      <alignment horizontal="center" vertical="center"/>
    </xf>
    <xf numFmtId="0" fontId="3" fillId="0" borderId="41" xfId="0" applyFont="1" applyBorder="1" applyAlignment="1" applyProtection="1">
      <alignment horizontal="center" vertical="center"/>
    </xf>
    <xf numFmtId="0" fontId="4" fillId="0" borderId="63" xfId="0" applyFont="1" applyBorder="1" applyAlignment="1" applyProtection="1">
      <alignment horizontal="center" vertical="center"/>
    </xf>
    <xf numFmtId="0" fontId="3" fillId="0" borderId="45" xfId="0" applyFont="1" applyBorder="1" applyAlignment="1" applyProtection="1">
      <alignment horizontal="center" vertical="center"/>
    </xf>
    <xf numFmtId="0" fontId="0" fillId="0" borderId="65" xfId="0" applyBorder="1" applyAlignment="1" applyProtection="1">
      <alignment horizontal="center" vertical="center"/>
    </xf>
    <xf numFmtId="0" fontId="0" fillId="0" borderId="64" xfId="0" applyBorder="1" applyAlignment="1" applyProtection="1">
      <alignment horizontal="center" vertical="center"/>
    </xf>
    <xf numFmtId="0" fontId="0" fillId="0" borderId="66" xfId="0" applyBorder="1" applyAlignment="1" applyProtection="1">
      <alignment horizontal="center" vertical="center"/>
    </xf>
    <xf numFmtId="0" fontId="0" fillId="0" borderId="12"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4" xfId="0" applyBorder="1" applyAlignment="1" applyProtection="1">
      <alignment horizontal="center" vertical="center" wrapText="1"/>
    </xf>
    <xf numFmtId="181" fontId="2" fillId="2" borderId="64" xfId="0" applyNumberFormat="1" applyFont="1" applyFill="1" applyBorder="1" applyAlignment="1" applyProtection="1">
      <alignment vertical="center"/>
    </xf>
    <xf numFmtId="181" fontId="2" fillId="2" borderId="66" xfId="0" applyNumberFormat="1" applyFont="1" applyFill="1" applyBorder="1" applyAlignment="1" applyProtection="1">
      <alignment vertical="center"/>
    </xf>
    <xf numFmtId="0" fontId="6" fillId="0" borderId="64" xfId="0" applyFont="1" applyBorder="1" applyAlignment="1" applyProtection="1">
      <alignment horizontal="center" vertical="center" shrinkToFit="1"/>
    </xf>
    <xf numFmtId="0" fontId="6" fillId="0" borderId="16" xfId="0" applyFont="1" applyBorder="1" applyAlignment="1" applyProtection="1">
      <alignment horizontal="center" vertical="center" shrinkToFit="1"/>
    </xf>
    <xf numFmtId="0" fontId="6" fillId="0" borderId="66" xfId="0" applyFont="1" applyBorder="1" applyAlignment="1" applyProtection="1">
      <alignment horizontal="center" vertical="center" shrinkToFit="1"/>
    </xf>
    <xf numFmtId="180" fontId="2" fillId="2" borderId="64" xfId="0" applyNumberFormat="1" applyFont="1" applyFill="1" applyBorder="1" applyAlignment="1" applyProtection="1">
      <alignment vertical="center"/>
    </xf>
    <xf numFmtId="180" fontId="2" fillId="2" borderId="66" xfId="0" applyNumberFormat="1" applyFont="1" applyFill="1" applyBorder="1" applyAlignment="1" applyProtection="1">
      <alignment vertical="center"/>
    </xf>
    <xf numFmtId="180" fontId="2" fillId="2" borderId="16" xfId="0" applyNumberFormat="1" applyFont="1" applyFill="1" applyBorder="1" applyAlignment="1" applyProtection="1">
      <alignment vertical="center"/>
    </xf>
    <xf numFmtId="0" fontId="0" fillId="0" borderId="1" xfId="0" applyBorder="1" applyAlignment="1" applyProtection="1">
      <alignment horizontal="center" vertical="center" wrapText="1"/>
    </xf>
    <xf numFmtId="0" fontId="0" fillId="0" borderId="37"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8" xfId="0" applyBorder="1" applyAlignment="1" applyProtection="1">
      <alignment horizontal="center" vertical="center" wrapText="1"/>
    </xf>
    <xf numFmtId="180" fontId="2" fillId="2" borderId="77" xfId="0" applyNumberFormat="1" applyFont="1" applyFill="1" applyBorder="1" applyAlignment="1" applyProtection="1">
      <alignment horizontal="right" vertical="center"/>
    </xf>
    <xf numFmtId="0" fontId="6" fillId="0" borderId="64" xfId="0" applyFont="1" applyBorder="1" applyAlignment="1" applyProtection="1">
      <alignment horizontal="center" vertical="center"/>
    </xf>
    <xf numFmtId="0" fontId="6" fillId="0" borderId="16" xfId="0" applyFont="1" applyBorder="1" applyAlignment="1" applyProtection="1">
      <alignment horizontal="center" vertical="center"/>
    </xf>
    <xf numFmtId="0" fontId="6" fillId="0" borderId="66" xfId="0" applyFont="1" applyBorder="1" applyAlignment="1" applyProtection="1">
      <alignment horizontal="center" vertical="center"/>
    </xf>
    <xf numFmtId="0" fontId="4" fillId="0" borderId="50" xfId="0" applyFont="1" applyBorder="1" applyAlignment="1" applyProtection="1">
      <alignment horizontal="center" vertical="center"/>
    </xf>
    <xf numFmtId="0" fontId="3" fillId="0" borderId="41" xfId="0" applyFont="1" applyBorder="1" applyAlignment="1" applyProtection="1">
      <alignment horizontal="center" vertical="center" wrapText="1"/>
    </xf>
    <xf numFmtId="0" fontId="4" fillId="0" borderId="63" xfId="0" applyFont="1" applyBorder="1" applyAlignment="1" applyProtection="1">
      <alignment vertical="center"/>
    </xf>
    <xf numFmtId="0" fontId="4" fillId="0" borderId="50" xfId="0" applyFont="1" applyBorder="1" applyAlignment="1" applyProtection="1">
      <alignment vertical="center"/>
    </xf>
    <xf numFmtId="0" fontId="3" fillId="0" borderId="74" xfId="0" applyFont="1" applyBorder="1" applyAlignment="1" applyProtection="1">
      <alignment horizontal="center" vertical="center" wrapText="1"/>
    </xf>
    <xf numFmtId="0" fontId="3" fillId="0" borderId="0" xfId="0" applyFont="1" applyBorder="1" applyAlignment="1" applyProtection="1">
      <alignment horizontal="center" vertical="center" wrapText="1"/>
    </xf>
    <xf numFmtId="0" fontId="3" fillId="0" borderId="75" xfId="0" applyFont="1" applyBorder="1" applyAlignment="1" applyProtection="1">
      <alignment horizontal="center" vertical="center" wrapText="1"/>
    </xf>
    <xf numFmtId="0" fontId="3" fillId="0" borderId="76" xfId="0" applyFont="1" applyBorder="1" applyAlignment="1" applyProtection="1">
      <alignment horizontal="center" vertical="center" wrapText="1"/>
    </xf>
    <xf numFmtId="0" fontId="0" fillId="0" borderId="12" xfId="0" applyBorder="1" applyAlignment="1" applyProtection="1">
      <alignment horizontal="left" vertical="center" wrapText="1"/>
    </xf>
    <xf numFmtId="0" fontId="0" fillId="0" borderId="13" xfId="0"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16" xfId="0" applyBorder="1" applyAlignment="1" applyProtection="1">
      <alignment horizontal="left" vertical="center" wrapText="1"/>
    </xf>
    <xf numFmtId="0" fontId="0" fillId="0" borderId="38" xfId="0" applyBorder="1" applyAlignment="1" applyProtection="1">
      <alignment horizontal="center" vertical="center" wrapText="1"/>
    </xf>
    <xf numFmtId="180" fontId="2" fillId="2" borderId="50" xfId="0" applyNumberFormat="1" applyFont="1" applyFill="1" applyBorder="1" applyAlignment="1" applyProtection="1">
      <alignment vertical="center"/>
    </xf>
    <xf numFmtId="0" fontId="6" fillId="0" borderId="0" xfId="0" applyNumberFormat="1" applyFont="1" applyAlignment="1" applyProtection="1">
      <alignment horizontal="right" vertical="center"/>
    </xf>
    <xf numFmtId="0" fontId="6" fillId="0" borderId="69" xfId="0" applyNumberFormat="1" applyFont="1" applyBorder="1" applyAlignment="1" applyProtection="1">
      <alignment horizontal="right" vertical="center"/>
    </xf>
    <xf numFmtId="192" fontId="6" fillId="2" borderId="70" xfId="0" applyNumberFormat="1" applyFont="1" applyFill="1" applyBorder="1" applyAlignment="1" applyProtection="1">
      <alignment horizontal="center" vertical="center" shrinkToFit="1"/>
    </xf>
    <xf numFmtId="192" fontId="6" fillId="2" borderId="71" xfId="0" applyNumberFormat="1" applyFont="1" applyFill="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18" xfId="0" applyFont="1" applyBorder="1" applyAlignment="1" applyProtection="1">
      <alignment horizontal="center" vertical="center" shrinkToFit="1"/>
    </xf>
    <xf numFmtId="180" fontId="2" fillId="6" borderId="72" xfId="0" applyNumberFormat="1" applyFont="1" applyFill="1" applyBorder="1" applyProtection="1">
      <alignment vertical="center"/>
      <protection locked="0"/>
    </xf>
    <xf numFmtId="180" fontId="2" fillId="6" borderId="73" xfId="0" applyNumberFormat="1" applyFont="1" applyFill="1" applyBorder="1" applyProtection="1">
      <alignment vertical="center"/>
      <protection locked="0"/>
    </xf>
    <xf numFmtId="180" fontId="2" fillId="2" borderId="50" xfId="0" applyNumberFormat="1" applyFont="1" applyFill="1" applyBorder="1" applyAlignment="1" applyProtection="1">
      <alignment horizontal="right" vertical="center"/>
    </xf>
    <xf numFmtId="0" fontId="44" fillId="0" borderId="80" xfId="0" applyFont="1" applyBorder="1" applyAlignment="1">
      <alignment horizontal="center" vertical="center"/>
    </xf>
    <xf numFmtId="0" fontId="44" fillId="0" borderId="50" xfId="0" applyFont="1" applyBorder="1" applyAlignment="1">
      <alignment horizontal="center" vertical="center"/>
    </xf>
    <xf numFmtId="0" fontId="32" fillId="0" borderId="81" xfId="0" applyFont="1" applyBorder="1" applyAlignment="1">
      <alignment horizontal="center" vertical="center" wrapText="1"/>
    </xf>
    <xf numFmtId="0" fontId="32" fillId="0" borderId="66" xfId="0" applyFont="1" applyBorder="1" applyAlignment="1">
      <alignment horizontal="center" vertical="center" wrapText="1"/>
    </xf>
    <xf numFmtId="187" fontId="40" fillId="5" borderId="78" xfId="0" applyNumberFormat="1" applyFont="1" applyFill="1" applyBorder="1" applyAlignment="1">
      <alignment horizontal="right" vertical="center" shrinkToFit="1"/>
    </xf>
    <xf numFmtId="187" fontId="40" fillId="5" borderId="79" xfId="0" applyNumberFormat="1" applyFont="1" applyFill="1" applyBorder="1" applyAlignment="1">
      <alignment horizontal="right" vertical="center" shrinkToFit="1"/>
    </xf>
    <xf numFmtId="0" fontId="44" fillId="0" borderId="82" xfId="0" applyFont="1" applyBorder="1" applyAlignment="1">
      <alignment horizontal="center" vertical="center"/>
    </xf>
    <xf numFmtId="0" fontId="44" fillId="0" borderId="83" xfId="0" applyFont="1" applyBorder="1" applyAlignment="1">
      <alignment horizontal="center" vertical="center"/>
    </xf>
    <xf numFmtId="0" fontId="44" fillId="0" borderId="84" xfId="0" applyFont="1" applyBorder="1" applyAlignment="1">
      <alignment horizontal="center" vertical="center"/>
    </xf>
    <xf numFmtId="183" fontId="31" fillId="0" borderId="41" xfId="0" applyNumberFormat="1" applyFont="1" applyBorder="1" applyAlignment="1">
      <alignment horizontal="right" vertical="center"/>
    </xf>
    <xf numFmtId="183" fontId="31" fillId="0" borderId="50" xfId="0" applyNumberFormat="1" applyFont="1" applyBorder="1" applyAlignment="1">
      <alignment horizontal="right" vertical="center"/>
    </xf>
    <xf numFmtId="192" fontId="6" fillId="0" borderId="49" xfId="0" applyNumberFormat="1" applyFont="1" applyBorder="1" applyAlignment="1" applyProtection="1">
      <alignment horizontal="center" vertical="center" shrinkToFit="1"/>
    </xf>
    <xf numFmtId="192" fontId="6" fillId="0" borderId="70" xfId="0" applyNumberFormat="1" applyFont="1" applyBorder="1" applyAlignment="1" applyProtection="1">
      <alignment horizontal="center" vertical="center" shrinkToFit="1"/>
    </xf>
    <xf numFmtId="192" fontId="6" fillId="0" borderId="71" xfId="0" applyNumberFormat="1" applyFont="1" applyBorder="1" applyAlignment="1" applyProtection="1">
      <alignment horizontal="center" vertical="center" shrinkToFit="1"/>
    </xf>
    <xf numFmtId="0" fontId="0" fillId="0" borderId="0" xfId="0" applyBorder="1" applyAlignment="1" applyProtection="1">
      <alignment horizontal="center" vertical="center"/>
      <protection locked="0"/>
    </xf>
    <xf numFmtId="0" fontId="4" fillId="2" borderId="2" xfId="0" applyFont="1" applyFill="1" applyBorder="1" applyAlignment="1" applyProtection="1">
      <alignment horizontal="center" vertical="center"/>
    </xf>
    <xf numFmtId="0" fontId="4" fillId="2" borderId="7" xfId="0" applyFont="1" applyFill="1" applyBorder="1" applyAlignment="1" applyProtection="1">
      <alignment horizontal="center" vertical="center"/>
    </xf>
    <xf numFmtId="0" fontId="4" fillId="2" borderId="8" xfId="0" applyFont="1" applyFill="1" applyBorder="1" applyAlignment="1" applyProtection="1">
      <alignment horizontal="center" vertical="center"/>
    </xf>
    <xf numFmtId="0" fontId="3" fillId="0" borderId="45" xfId="0" applyFont="1" applyBorder="1" applyAlignment="1" applyProtection="1">
      <alignment horizontal="center" vertical="center" wrapText="1"/>
    </xf>
    <xf numFmtId="0" fontId="3" fillId="0" borderId="57" xfId="0" applyFont="1" applyBorder="1" applyAlignment="1" applyProtection="1">
      <alignment horizontal="center" vertical="center" wrapText="1"/>
    </xf>
    <xf numFmtId="0" fontId="0" fillId="0" borderId="16" xfId="0" applyBorder="1" applyAlignment="1" applyProtection="1">
      <alignment horizontal="center" vertical="center" wrapText="1"/>
    </xf>
    <xf numFmtId="0" fontId="0" fillId="0" borderId="76" xfId="0" applyBorder="1" applyAlignment="1" applyProtection="1">
      <alignment horizontal="center" vertical="center" wrapText="1"/>
    </xf>
    <xf numFmtId="0" fontId="6" fillId="0" borderId="57"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85" xfId="0" applyFont="1" applyBorder="1" applyAlignment="1" applyProtection="1">
      <alignment horizontal="center" vertical="center"/>
    </xf>
    <xf numFmtId="180" fontId="2" fillId="2" borderId="57" xfId="0" applyNumberFormat="1" applyFont="1" applyFill="1" applyBorder="1" applyAlignment="1" applyProtection="1">
      <alignment vertical="center"/>
    </xf>
    <xf numFmtId="180" fontId="2" fillId="2" borderId="85" xfId="0" applyNumberFormat="1" applyFont="1" applyFill="1" applyBorder="1" applyAlignment="1" applyProtection="1">
      <alignment vertical="center"/>
    </xf>
    <xf numFmtId="0" fontId="6" fillId="0" borderId="2" xfId="0" applyFont="1" applyBorder="1" applyAlignment="1" applyProtection="1">
      <alignment horizontal="center" vertical="center" shrinkToFit="1"/>
    </xf>
    <xf numFmtId="0" fontId="6" fillId="0" borderId="7" xfId="0" applyFont="1" applyBorder="1" applyAlignment="1" applyProtection="1">
      <alignment horizontal="center" vertical="center" shrinkToFit="1"/>
    </xf>
    <xf numFmtId="0" fontId="6" fillId="0" borderId="18" xfId="0" applyFont="1" applyBorder="1" applyAlignment="1" applyProtection="1">
      <alignment horizontal="center" vertical="center" shrinkToFit="1"/>
    </xf>
    <xf numFmtId="180" fontId="2" fillId="0" borderId="72" xfId="0" applyNumberFormat="1" applyFont="1" applyBorder="1" applyAlignment="1" applyProtection="1">
      <alignment vertical="center"/>
      <protection locked="0"/>
    </xf>
    <xf numFmtId="180" fontId="2" fillId="0" borderId="73" xfId="0" applyNumberFormat="1" applyFont="1" applyBorder="1" applyAlignment="1" applyProtection="1">
      <alignment vertical="center"/>
      <protection locked="0"/>
    </xf>
    <xf numFmtId="180" fontId="2" fillId="2" borderId="7" xfId="0" applyNumberFormat="1" applyFont="1" applyFill="1" applyBorder="1" applyAlignment="1" applyProtection="1">
      <alignment vertical="center"/>
      <protection locked="0"/>
    </xf>
    <xf numFmtId="180" fontId="2" fillId="2" borderId="8" xfId="0" applyNumberFormat="1" applyFont="1" applyFill="1" applyBorder="1" applyAlignment="1" applyProtection="1">
      <alignment vertical="center"/>
      <protection locked="0"/>
    </xf>
    <xf numFmtId="180" fontId="2" fillId="2" borderId="2" xfId="0" applyNumberFormat="1" applyFont="1" applyFill="1" applyBorder="1" applyAlignment="1" applyProtection="1">
      <alignment vertical="center"/>
      <protection locked="0"/>
    </xf>
    <xf numFmtId="180" fontId="2" fillId="2" borderId="2" xfId="0" applyNumberFormat="1" applyFont="1" applyFill="1" applyBorder="1" applyAlignment="1" applyProtection="1">
      <alignment horizontal="right" vertical="center"/>
      <protection locked="0"/>
    </xf>
    <xf numFmtId="180" fontId="2" fillId="2" borderId="8" xfId="0" applyNumberFormat="1" applyFont="1" applyFill="1" applyBorder="1" applyAlignment="1" applyProtection="1">
      <alignment horizontal="right" vertical="center"/>
      <protection locked="0"/>
    </xf>
  </cellXfs>
  <cellStyles count="2">
    <cellStyle name="標準" xfId="0" builtinId="0"/>
    <cellStyle name="標準 3" xfId="1" xr:uid="{6502F771-9F41-4AF4-B691-B7D7E7A78688}"/>
  </cellStyles>
  <dxfs count="12">
    <dxf>
      <fill>
        <patternFill patternType="none">
          <bgColor indexed="65"/>
        </patternFill>
      </fill>
    </dxf>
    <dxf>
      <fill>
        <patternFill>
          <bgColor theme="0"/>
        </patternFill>
      </fill>
    </dxf>
    <dxf>
      <fill>
        <patternFill>
          <bgColor theme="1" tint="0.499984740745262"/>
        </patternFill>
      </fill>
    </dxf>
    <dxf>
      <fill>
        <patternFill patternType="solid">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92393</xdr:colOff>
      <xdr:row>5</xdr:row>
      <xdr:rowOff>657701</xdr:rowOff>
    </xdr:from>
    <xdr:to>
      <xdr:col>16</xdr:col>
      <xdr:colOff>647570</xdr:colOff>
      <xdr:row>6</xdr:row>
      <xdr:rowOff>7243</xdr:rowOff>
    </xdr:to>
    <xdr:sp macro="" textlink="">
      <xdr:nvSpPr>
        <xdr:cNvPr id="30721" name="Text Box 1">
          <a:extLst>
            <a:ext uri="{FF2B5EF4-FFF2-40B4-BE49-F238E27FC236}">
              <a16:creationId xmlns:a16="http://schemas.microsoft.com/office/drawing/2014/main" id="{45CC7BF5-821D-513F-8098-571D3C561AEB}"/>
            </a:ext>
          </a:extLst>
        </xdr:cNvPr>
        <xdr:cNvSpPr txBox="1">
          <a:spLocks noChangeArrowheads="1"/>
        </xdr:cNvSpPr>
      </xdr:nvSpPr>
      <xdr:spPr bwMode="auto">
        <a:xfrm>
          <a:off x="11546206" y="2574607"/>
          <a:ext cx="555177" cy="2782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23</xdr:col>
      <xdr:colOff>40005</xdr:colOff>
      <xdr:row>5</xdr:row>
      <xdr:rowOff>645795</xdr:rowOff>
    </xdr:from>
    <xdr:to>
      <xdr:col>23</xdr:col>
      <xdr:colOff>643299</xdr:colOff>
      <xdr:row>5</xdr:row>
      <xdr:rowOff>924025</xdr:rowOff>
    </xdr:to>
    <xdr:sp macro="" textlink="">
      <xdr:nvSpPr>
        <xdr:cNvPr id="30722" name="Text Box 2">
          <a:extLst>
            <a:ext uri="{FF2B5EF4-FFF2-40B4-BE49-F238E27FC236}">
              <a16:creationId xmlns:a16="http://schemas.microsoft.com/office/drawing/2014/main" id="{50926FE8-731E-D0AE-7124-5E05331BB40A}"/>
            </a:ext>
          </a:extLst>
        </xdr:cNvPr>
        <xdr:cNvSpPr txBox="1">
          <a:spLocks noChangeArrowheads="1"/>
        </xdr:cNvSpPr>
      </xdr:nvSpPr>
      <xdr:spPr bwMode="auto">
        <a:xfrm>
          <a:off x="8858250" y="3105150"/>
          <a:ext cx="600075" cy="28575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(B)</a:t>
          </a:r>
          <a:endParaRPr lang="ja-JP" altLang="en-US"/>
        </a:p>
      </xdr:txBody>
    </xdr:sp>
    <xdr:clientData/>
  </xdr:twoCellAnchor>
  <xdr:twoCellAnchor>
    <xdr:from>
      <xdr:col>18</xdr:col>
      <xdr:colOff>483235</xdr:colOff>
      <xdr:row>5</xdr:row>
      <xdr:rowOff>548217</xdr:rowOff>
    </xdr:from>
    <xdr:to>
      <xdr:col>20</xdr:col>
      <xdr:colOff>31750</xdr:colOff>
      <xdr:row>5</xdr:row>
      <xdr:rowOff>843807</xdr:rowOff>
    </xdr:to>
    <xdr:sp macro="" textlink="">
      <xdr:nvSpPr>
        <xdr:cNvPr id="30724" name="Text Box 4">
          <a:extLst>
            <a:ext uri="{FF2B5EF4-FFF2-40B4-BE49-F238E27FC236}">
              <a16:creationId xmlns:a16="http://schemas.microsoft.com/office/drawing/2014/main" id="{E937DEC4-17F7-24D2-5210-3BC6BA75F2E7}"/>
            </a:ext>
          </a:extLst>
        </xdr:cNvPr>
        <xdr:cNvSpPr txBox="1">
          <a:spLocks noChangeArrowheads="1"/>
        </xdr:cNvSpPr>
      </xdr:nvSpPr>
      <xdr:spPr bwMode="auto">
        <a:xfrm>
          <a:off x="11932285" y="2281767"/>
          <a:ext cx="520065"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(様式３)</a:t>
          </a:r>
          <a:endParaRPr lang="ja-JP" altLang="en-US"/>
        </a:p>
      </xdr:txBody>
    </xdr:sp>
    <xdr:clientData/>
  </xdr:twoCellAnchor>
  <xdr:twoCellAnchor>
    <xdr:from>
      <xdr:col>23</xdr:col>
      <xdr:colOff>35719</xdr:colOff>
      <xdr:row>5</xdr:row>
      <xdr:rowOff>352902</xdr:rowOff>
    </xdr:from>
    <xdr:to>
      <xdr:col>24</xdr:col>
      <xdr:colOff>24396</xdr:colOff>
      <xdr:row>5</xdr:row>
      <xdr:rowOff>695802</xdr:rowOff>
    </xdr:to>
    <xdr:sp macro="" textlink="">
      <xdr:nvSpPr>
        <xdr:cNvPr id="30725" name="Text Box 5">
          <a:extLst>
            <a:ext uri="{FF2B5EF4-FFF2-40B4-BE49-F238E27FC236}">
              <a16:creationId xmlns:a16="http://schemas.microsoft.com/office/drawing/2014/main" id="{95375BB9-936E-E47D-E53D-5F86B8973045}"/>
            </a:ext>
          </a:extLst>
        </xdr:cNvPr>
        <xdr:cNvSpPr txBox="1">
          <a:spLocks noChangeArrowheads="1"/>
        </xdr:cNvSpPr>
      </xdr:nvSpPr>
      <xdr:spPr bwMode="auto">
        <a:xfrm>
          <a:off x="15073313" y="2269808"/>
          <a:ext cx="643521" cy="342900"/>
        </a:xfrm>
        <a:prstGeom prst="rect">
          <a:avLst/>
        </a:prstGeom>
        <a:noFill/>
        <a:ln>
          <a:noFill/>
        </a:ln>
      </xdr:spPr>
      <xdr:txBody>
        <a:bodyPr vertOverflow="clip" wrap="square" lIns="27432" tIns="18288" rIns="27432" bIns="0" anchor="t" upright="1"/>
        <a:lstStyle/>
        <a:p>
          <a:pPr algn="ctr" rtl="0">
            <a:lnSpc>
              <a:spcPts val="1000"/>
            </a:lnSpc>
            <a:defRPr sz="1000"/>
          </a:pPr>
          <a:r>
            <a:rPr lang="ja-JP" altLang="en-US" sz="900" b="1" i="0" u="none" strike="noStrike" baseline="0">
              <a:solidFill>
                <a:srgbClr val="000000"/>
              </a:solidFill>
              <a:latin typeface="ＭＳ Ｐゴシック"/>
              <a:ea typeface="ＭＳ Ｐゴシック"/>
            </a:rPr>
            <a:t>⑧～⑪</a:t>
          </a:r>
          <a:endParaRPr lang="en-US" altLang="ja-JP" sz="900" b="1" i="0" u="none" strike="noStrike" baseline="0">
            <a:solidFill>
              <a:srgbClr val="000000"/>
            </a:solidFill>
            <a:latin typeface="ＭＳ Ｐゴシック"/>
            <a:ea typeface="ＭＳ Ｐゴシック"/>
          </a:endParaRPr>
        </a:p>
        <a:p>
          <a:pPr algn="ctr" rtl="0">
            <a:lnSpc>
              <a:spcPts val="1000"/>
            </a:lnSpc>
            <a:defRPr sz="1000"/>
          </a:pPr>
          <a:r>
            <a:rPr lang="ja-JP" altLang="en-US" sz="900" b="1" i="0" u="none" strike="noStrike" baseline="0">
              <a:solidFill>
                <a:srgbClr val="000000"/>
              </a:solidFill>
              <a:latin typeface="ＭＳ Ｐゴシック"/>
              <a:ea typeface="ＭＳ Ｐゴシック"/>
            </a:rPr>
            <a:t>の合計</a:t>
          </a:r>
          <a:endParaRPr lang="ja-JP" altLang="en-US"/>
        </a:p>
      </xdr:txBody>
    </xdr:sp>
    <xdr:clientData/>
  </xdr:twoCellAnchor>
  <xdr:twoCellAnchor>
    <xdr:from>
      <xdr:col>16</xdr:col>
      <xdr:colOff>0</xdr:colOff>
      <xdr:row>5</xdr:row>
      <xdr:rowOff>695325</xdr:rowOff>
    </xdr:from>
    <xdr:to>
      <xdr:col>16</xdr:col>
      <xdr:colOff>0</xdr:colOff>
      <xdr:row>6</xdr:row>
      <xdr:rowOff>0</xdr:rowOff>
    </xdr:to>
    <xdr:sp macro="" textlink="">
      <xdr:nvSpPr>
        <xdr:cNvPr id="30730" name="Text Box 10">
          <a:extLst>
            <a:ext uri="{FF2B5EF4-FFF2-40B4-BE49-F238E27FC236}">
              <a16:creationId xmlns:a16="http://schemas.microsoft.com/office/drawing/2014/main" id="{01957590-91E8-200C-2120-26767C4422B4}"/>
            </a:ext>
          </a:extLst>
        </xdr:cNvPr>
        <xdr:cNvSpPr txBox="1">
          <a:spLocks noChangeArrowheads="1"/>
        </xdr:cNvSpPr>
      </xdr:nvSpPr>
      <xdr:spPr bwMode="auto">
        <a:xfrm>
          <a:off x="10620375" y="3162300"/>
          <a:ext cx="476250" cy="238125"/>
        </a:xfrm>
        <a:prstGeom prst="rect">
          <a:avLst/>
        </a:prstGeom>
        <a:noFill/>
        <a:ln>
          <a:noFill/>
        </a:ln>
      </xdr:spPr>
      <xdr:txBody>
        <a:bodyPr vertOverflow="clip" wrap="square" lIns="36576" tIns="18288" rIns="36576" bIns="0" anchor="t" upright="1"/>
        <a:lstStyle/>
        <a:p>
          <a:pPr algn="ctr" rtl="0">
            <a:defRPr sz="1000"/>
          </a:pPr>
          <a:endParaRPr lang="ja-JP" altLang="en-US"/>
        </a:p>
      </xdr:txBody>
    </xdr:sp>
    <xdr:clientData/>
  </xdr:twoCellAnchor>
  <xdr:twoCellAnchor>
    <xdr:from>
      <xdr:col>8</xdr:col>
      <xdr:colOff>232833</xdr:colOff>
      <xdr:row>5</xdr:row>
      <xdr:rowOff>664633</xdr:rowOff>
    </xdr:from>
    <xdr:to>
      <xdr:col>9</xdr:col>
      <xdr:colOff>233891</xdr:colOff>
      <xdr:row>5</xdr:row>
      <xdr:rowOff>909108</xdr:rowOff>
    </xdr:to>
    <xdr:sp macro="" textlink="">
      <xdr:nvSpPr>
        <xdr:cNvPr id="16" name="Text Box 9">
          <a:extLst>
            <a:ext uri="{FF2B5EF4-FFF2-40B4-BE49-F238E27FC236}">
              <a16:creationId xmlns:a16="http://schemas.microsoft.com/office/drawing/2014/main" id="{10B8FCE7-9290-D073-13E3-29B12A61561E}"/>
            </a:ext>
          </a:extLst>
        </xdr:cNvPr>
        <xdr:cNvSpPr txBox="1">
          <a:spLocks noChangeArrowheads="1"/>
        </xdr:cNvSpPr>
      </xdr:nvSpPr>
      <xdr:spPr bwMode="auto">
        <a:xfrm>
          <a:off x="5598583" y="2400300"/>
          <a:ext cx="276225"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①</a:t>
          </a:r>
          <a:endParaRPr lang="ja-JP" altLang="en-US"/>
        </a:p>
      </xdr:txBody>
    </xdr:sp>
    <xdr:clientData/>
  </xdr:twoCellAnchor>
  <xdr:twoCellAnchor>
    <xdr:from>
      <xdr:col>10</xdr:col>
      <xdr:colOff>104775</xdr:colOff>
      <xdr:row>5</xdr:row>
      <xdr:rowOff>680660</xdr:rowOff>
    </xdr:from>
    <xdr:to>
      <xdr:col>10</xdr:col>
      <xdr:colOff>371475</xdr:colOff>
      <xdr:row>6</xdr:row>
      <xdr:rowOff>19050</xdr:rowOff>
    </xdr:to>
    <xdr:sp macro="" textlink="">
      <xdr:nvSpPr>
        <xdr:cNvPr id="17" name="Text Box 9">
          <a:extLst>
            <a:ext uri="{FF2B5EF4-FFF2-40B4-BE49-F238E27FC236}">
              <a16:creationId xmlns:a16="http://schemas.microsoft.com/office/drawing/2014/main" id="{3A5D86E5-BE0F-11CC-4103-52286FBED4DE}"/>
            </a:ext>
          </a:extLst>
        </xdr:cNvPr>
        <xdr:cNvSpPr txBox="1">
          <a:spLocks noChangeArrowheads="1"/>
        </xdr:cNvSpPr>
      </xdr:nvSpPr>
      <xdr:spPr bwMode="auto">
        <a:xfrm>
          <a:off x="4397375" y="2611060"/>
          <a:ext cx="266700" cy="27819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②</a:t>
          </a:r>
          <a:endParaRPr lang="ja-JP" altLang="en-US"/>
        </a:p>
      </xdr:txBody>
    </xdr:sp>
    <xdr:clientData/>
  </xdr:twoCellAnchor>
  <xdr:twoCellAnchor>
    <xdr:from>
      <xdr:col>13</xdr:col>
      <xdr:colOff>20598</xdr:colOff>
      <xdr:row>5</xdr:row>
      <xdr:rowOff>656167</xdr:rowOff>
    </xdr:from>
    <xdr:to>
      <xdr:col>14</xdr:col>
      <xdr:colOff>0</xdr:colOff>
      <xdr:row>5</xdr:row>
      <xdr:rowOff>900642</xdr:rowOff>
    </xdr:to>
    <xdr:sp macro="" textlink="">
      <xdr:nvSpPr>
        <xdr:cNvPr id="20" name="Text Box 9">
          <a:extLst>
            <a:ext uri="{FF2B5EF4-FFF2-40B4-BE49-F238E27FC236}">
              <a16:creationId xmlns:a16="http://schemas.microsoft.com/office/drawing/2014/main" id="{05D82B9E-9374-EDC7-491F-3FE6D700D832}"/>
            </a:ext>
          </a:extLst>
        </xdr:cNvPr>
        <xdr:cNvSpPr txBox="1">
          <a:spLocks noChangeArrowheads="1"/>
        </xdr:cNvSpPr>
      </xdr:nvSpPr>
      <xdr:spPr bwMode="auto">
        <a:xfrm>
          <a:off x="5456198" y="2586567"/>
          <a:ext cx="464345"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⑤</a:t>
          </a:r>
          <a:endParaRPr lang="ja-JP" altLang="en-US"/>
        </a:p>
      </xdr:txBody>
    </xdr:sp>
    <xdr:clientData/>
  </xdr:twoCellAnchor>
  <xdr:twoCellAnchor>
    <xdr:from>
      <xdr:col>14</xdr:col>
      <xdr:colOff>0</xdr:colOff>
      <xdr:row>5</xdr:row>
      <xdr:rowOff>659872</xdr:rowOff>
    </xdr:from>
    <xdr:to>
      <xdr:col>15</xdr:col>
      <xdr:colOff>88107</xdr:colOff>
      <xdr:row>5</xdr:row>
      <xdr:rowOff>909109</xdr:rowOff>
    </xdr:to>
    <xdr:sp macro="" textlink="">
      <xdr:nvSpPr>
        <xdr:cNvPr id="22" name="Text Box 9">
          <a:extLst>
            <a:ext uri="{FF2B5EF4-FFF2-40B4-BE49-F238E27FC236}">
              <a16:creationId xmlns:a16="http://schemas.microsoft.com/office/drawing/2014/main" id="{A8C6B661-045B-E9E4-6123-014B67CE2BEF}"/>
            </a:ext>
          </a:extLst>
        </xdr:cNvPr>
        <xdr:cNvSpPr txBox="1">
          <a:spLocks noChangeArrowheads="1"/>
        </xdr:cNvSpPr>
      </xdr:nvSpPr>
      <xdr:spPr bwMode="auto">
        <a:xfrm>
          <a:off x="6339680" y="2590272"/>
          <a:ext cx="631827" cy="249237"/>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15</xdr:col>
      <xdr:colOff>46304</xdr:colOff>
      <xdr:row>5</xdr:row>
      <xdr:rowOff>658283</xdr:rowOff>
    </xdr:from>
    <xdr:to>
      <xdr:col>15</xdr:col>
      <xdr:colOff>478104</xdr:colOff>
      <xdr:row>5</xdr:row>
      <xdr:rowOff>904875</xdr:rowOff>
    </xdr:to>
    <xdr:sp macro="" textlink="">
      <xdr:nvSpPr>
        <xdr:cNvPr id="23" name="Text Box 9">
          <a:extLst>
            <a:ext uri="{FF2B5EF4-FFF2-40B4-BE49-F238E27FC236}">
              <a16:creationId xmlns:a16="http://schemas.microsoft.com/office/drawing/2014/main" id="{B91427DC-847C-9713-0422-287E2187E93F}"/>
            </a:ext>
          </a:extLst>
        </xdr:cNvPr>
        <xdr:cNvSpPr txBox="1">
          <a:spLocks noChangeArrowheads="1"/>
        </xdr:cNvSpPr>
      </xdr:nvSpPr>
      <xdr:spPr bwMode="auto">
        <a:xfrm>
          <a:off x="6929704" y="2588683"/>
          <a:ext cx="431800" cy="246592"/>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⑦</a:t>
          </a:r>
          <a:endParaRPr lang="ja-JP" altLang="en-US"/>
        </a:p>
      </xdr:txBody>
    </xdr:sp>
    <xdr:clientData/>
  </xdr:twoCellAnchor>
  <xdr:twoCellAnchor>
    <xdr:from>
      <xdr:col>22</xdr:col>
      <xdr:colOff>66675</xdr:colOff>
      <xdr:row>5</xdr:row>
      <xdr:rowOff>695326</xdr:rowOff>
    </xdr:from>
    <xdr:to>
      <xdr:col>22</xdr:col>
      <xdr:colOff>447675</xdr:colOff>
      <xdr:row>6</xdr:row>
      <xdr:rowOff>6351</xdr:rowOff>
    </xdr:to>
    <xdr:sp macro="" textlink="">
      <xdr:nvSpPr>
        <xdr:cNvPr id="24" name="Text Box 9">
          <a:extLst>
            <a:ext uri="{FF2B5EF4-FFF2-40B4-BE49-F238E27FC236}">
              <a16:creationId xmlns:a16="http://schemas.microsoft.com/office/drawing/2014/main" id="{A999E700-E050-E754-51A8-40C58B3FA408}"/>
            </a:ext>
          </a:extLst>
        </xdr:cNvPr>
        <xdr:cNvSpPr txBox="1">
          <a:spLocks noChangeArrowheads="1"/>
        </xdr:cNvSpPr>
      </xdr:nvSpPr>
      <xdr:spPr bwMode="auto">
        <a:xfrm flipH="1">
          <a:off x="10782300" y="2609851"/>
          <a:ext cx="381000"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⑪</a:t>
          </a:r>
          <a:endParaRPr lang="ja-JP" altLang="en-US"/>
        </a:p>
      </xdr:txBody>
    </xdr:sp>
    <xdr:clientData/>
  </xdr:twoCellAnchor>
  <xdr:twoCellAnchor>
    <xdr:from>
      <xdr:col>19</xdr:col>
      <xdr:colOff>456407</xdr:colOff>
      <xdr:row>5</xdr:row>
      <xdr:rowOff>721519</xdr:rowOff>
    </xdr:from>
    <xdr:to>
      <xdr:col>21</xdr:col>
      <xdr:colOff>9525</xdr:colOff>
      <xdr:row>6</xdr:row>
      <xdr:rowOff>29899</xdr:rowOff>
    </xdr:to>
    <xdr:sp macro="" textlink="">
      <xdr:nvSpPr>
        <xdr:cNvPr id="27" name="Text Box 9">
          <a:extLst>
            <a:ext uri="{FF2B5EF4-FFF2-40B4-BE49-F238E27FC236}">
              <a16:creationId xmlns:a16="http://schemas.microsoft.com/office/drawing/2014/main" id="{07C83D9E-4D8A-1D37-032B-5962DC8147DD}"/>
            </a:ext>
          </a:extLst>
        </xdr:cNvPr>
        <xdr:cNvSpPr txBox="1">
          <a:spLocks noChangeArrowheads="1"/>
        </xdr:cNvSpPr>
      </xdr:nvSpPr>
      <xdr:spPr bwMode="auto">
        <a:xfrm>
          <a:off x="9714707" y="2636044"/>
          <a:ext cx="524668" cy="2418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⑩</a:t>
          </a:r>
          <a:endParaRPr lang="ja-JP" altLang="en-US" b="1"/>
        </a:p>
      </xdr:txBody>
    </xdr:sp>
    <xdr:clientData/>
  </xdr:twoCellAnchor>
  <xdr:twoCellAnchor>
    <xdr:from>
      <xdr:col>21</xdr:col>
      <xdr:colOff>469476</xdr:colOff>
      <xdr:row>5</xdr:row>
      <xdr:rowOff>543984</xdr:rowOff>
    </xdr:from>
    <xdr:to>
      <xdr:col>23</xdr:col>
      <xdr:colOff>27516</xdr:colOff>
      <xdr:row>5</xdr:row>
      <xdr:rowOff>839574</xdr:rowOff>
    </xdr:to>
    <xdr:sp macro="" textlink="">
      <xdr:nvSpPr>
        <xdr:cNvPr id="28" name="Text Box 4">
          <a:extLst>
            <a:ext uri="{FF2B5EF4-FFF2-40B4-BE49-F238E27FC236}">
              <a16:creationId xmlns:a16="http://schemas.microsoft.com/office/drawing/2014/main" id="{2CDF75CA-6BAD-6AE7-D472-B8948B53D752}"/>
            </a:ext>
          </a:extLst>
        </xdr:cNvPr>
        <xdr:cNvSpPr txBox="1">
          <a:spLocks noChangeArrowheads="1"/>
        </xdr:cNvSpPr>
      </xdr:nvSpPr>
      <xdr:spPr bwMode="auto">
        <a:xfrm>
          <a:off x="10699326" y="2458509"/>
          <a:ext cx="529590"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(様式３)</a:t>
          </a:r>
          <a:endParaRPr lang="ja-JP" altLang="en-US"/>
        </a:p>
      </xdr:txBody>
    </xdr:sp>
    <xdr:clientData/>
  </xdr:twoCellAnchor>
  <xdr:twoCellAnchor>
    <xdr:from>
      <xdr:col>12</xdr:col>
      <xdr:colOff>114300</xdr:colOff>
      <xdr:row>5</xdr:row>
      <xdr:rowOff>676275</xdr:rowOff>
    </xdr:from>
    <xdr:to>
      <xdr:col>12</xdr:col>
      <xdr:colOff>577561</xdr:colOff>
      <xdr:row>6</xdr:row>
      <xdr:rowOff>20420</xdr:rowOff>
    </xdr:to>
    <xdr:sp macro="" textlink="">
      <xdr:nvSpPr>
        <xdr:cNvPr id="30" name="Text Box 9">
          <a:extLst>
            <a:ext uri="{FF2B5EF4-FFF2-40B4-BE49-F238E27FC236}">
              <a16:creationId xmlns:a16="http://schemas.microsoft.com/office/drawing/2014/main" id="{9A8E9C23-E643-BCED-6857-6F6EF6B3EDBC}"/>
            </a:ext>
          </a:extLst>
        </xdr:cNvPr>
        <xdr:cNvSpPr txBox="1">
          <a:spLocks noChangeArrowheads="1"/>
        </xdr:cNvSpPr>
      </xdr:nvSpPr>
      <xdr:spPr bwMode="auto">
        <a:xfrm>
          <a:off x="4886325" y="2590800"/>
          <a:ext cx="463261" cy="27759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④</a:t>
          </a:r>
          <a:endParaRPr lang="ja-JP" altLang="en-US"/>
        </a:p>
      </xdr:txBody>
    </xdr:sp>
    <xdr:clientData/>
  </xdr:twoCellAnchor>
  <xdr:twoCellAnchor>
    <xdr:from>
      <xdr:col>16</xdr:col>
      <xdr:colOff>648267</xdr:colOff>
      <xdr:row>5</xdr:row>
      <xdr:rowOff>596259</xdr:rowOff>
    </xdr:from>
    <xdr:to>
      <xdr:col>18</xdr:col>
      <xdr:colOff>18982</xdr:colOff>
      <xdr:row>5</xdr:row>
      <xdr:rowOff>891849</xdr:rowOff>
    </xdr:to>
    <xdr:sp macro="" textlink="">
      <xdr:nvSpPr>
        <xdr:cNvPr id="44" name="Text Box 4">
          <a:extLst>
            <a:ext uri="{FF2B5EF4-FFF2-40B4-BE49-F238E27FC236}">
              <a16:creationId xmlns:a16="http://schemas.microsoft.com/office/drawing/2014/main" id="{AC46EFFC-DC79-1577-E7DC-5DE567EC8012}"/>
            </a:ext>
          </a:extLst>
        </xdr:cNvPr>
        <xdr:cNvSpPr txBox="1">
          <a:spLocks noChangeArrowheads="1"/>
        </xdr:cNvSpPr>
      </xdr:nvSpPr>
      <xdr:spPr bwMode="auto">
        <a:xfrm rot="21432775">
          <a:off x="8277792" y="2510784"/>
          <a:ext cx="513715"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ja-JP" altLang="en-US"/>
        </a:p>
      </xdr:txBody>
    </xdr:sp>
    <xdr:clientData/>
  </xdr:twoCellAnchor>
  <xdr:twoCellAnchor>
    <xdr:from>
      <xdr:col>11</xdr:col>
      <xdr:colOff>67999</xdr:colOff>
      <xdr:row>5</xdr:row>
      <xdr:rowOff>682890</xdr:rowOff>
    </xdr:from>
    <xdr:to>
      <xdr:col>11</xdr:col>
      <xdr:colOff>402961</xdr:colOff>
      <xdr:row>5</xdr:row>
      <xdr:rowOff>925248</xdr:rowOff>
    </xdr:to>
    <xdr:sp macro="" textlink="">
      <xdr:nvSpPr>
        <xdr:cNvPr id="53" name="Text Box 9">
          <a:extLst>
            <a:ext uri="{FF2B5EF4-FFF2-40B4-BE49-F238E27FC236}">
              <a16:creationId xmlns:a16="http://schemas.microsoft.com/office/drawing/2014/main" id="{C030A600-7F3C-50EB-BB54-1F428F9C16CD}"/>
            </a:ext>
          </a:extLst>
        </xdr:cNvPr>
        <xdr:cNvSpPr txBox="1">
          <a:spLocks noChangeArrowheads="1"/>
        </xdr:cNvSpPr>
      </xdr:nvSpPr>
      <xdr:spPr bwMode="auto">
        <a:xfrm>
          <a:off x="4843199" y="2613290"/>
          <a:ext cx="334962" cy="242358"/>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③</a:t>
          </a:r>
          <a:endParaRPr lang="ja-JP" altLang="en-US"/>
        </a:p>
      </xdr:txBody>
    </xdr:sp>
    <xdr:clientData/>
  </xdr:twoCellAnchor>
  <xdr:twoCellAnchor>
    <xdr:from>
      <xdr:col>16</xdr:col>
      <xdr:colOff>646907</xdr:colOff>
      <xdr:row>5</xdr:row>
      <xdr:rowOff>711994</xdr:rowOff>
    </xdr:from>
    <xdr:to>
      <xdr:col>18</xdr:col>
      <xdr:colOff>28575</xdr:colOff>
      <xdr:row>6</xdr:row>
      <xdr:rowOff>20374</xdr:rowOff>
    </xdr:to>
    <xdr:sp macro="" textlink="">
      <xdr:nvSpPr>
        <xdr:cNvPr id="2" name="Text Box 9">
          <a:extLst>
            <a:ext uri="{FF2B5EF4-FFF2-40B4-BE49-F238E27FC236}">
              <a16:creationId xmlns:a16="http://schemas.microsoft.com/office/drawing/2014/main" id="{F3CAFFD4-7CB7-147A-02A1-C9A6F26C62A9}"/>
            </a:ext>
          </a:extLst>
        </xdr:cNvPr>
        <xdr:cNvSpPr txBox="1">
          <a:spLocks noChangeArrowheads="1"/>
        </xdr:cNvSpPr>
      </xdr:nvSpPr>
      <xdr:spPr bwMode="auto">
        <a:xfrm>
          <a:off x="8276432" y="2626519"/>
          <a:ext cx="524668" cy="2418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⑧</a:t>
          </a:r>
          <a:endParaRPr lang="ja-JP" altLang="en-US" b="1"/>
        </a:p>
      </xdr:txBody>
    </xdr:sp>
    <xdr:clientData/>
  </xdr:twoCellAnchor>
  <xdr:twoCellAnchor>
    <xdr:from>
      <xdr:col>18</xdr:col>
      <xdr:colOff>475457</xdr:colOff>
      <xdr:row>5</xdr:row>
      <xdr:rowOff>731044</xdr:rowOff>
    </xdr:from>
    <xdr:to>
      <xdr:col>20</xdr:col>
      <xdr:colOff>28575</xdr:colOff>
      <xdr:row>6</xdr:row>
      <xdr:rowOff>39424</xdr:rowOff>
    </xdr:to>
    <xdr:sp macro="" textlink="">
      <xdr:nvSpPr>
        <xdr:cNvPr id="3" name="Text Box 9">
          <a:extLst>
            <a:ext uri="{FF2B5EF4-FFF2-40B4-BE49-F238E27FC236}">
              <a16:creationId xmlns:a16="http://schemas.microsoft.com/office/drawing/2014/main" id="{C86BB730-5F17-B05D-F7E6-6BE0B6BAF641}"/>
            </a:ext>
          </a:extLst>
        </xdr:cNvPr>
        <xdr:cNvSpPr txBox="1">
          <a:spLocks noChangeArrowheads="1"/>
        </xdr:cNvSpPr>
      </xdr:nvSpPr>
      <xdr:spPr bwMode="auto">
        <a:xfrm>
          <a:off x="9247982" y="2645569"/>
          <a:ext cx="524668" cy="2418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⑨</a:t>
          </a:r>
          <a:endParaRPr lang="ja-JP" altLang="en-US"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595085</xdr:colOff>
      <xdr:row>0</xdr:row>
      <xdr:rowOff>156936</xdr:rowOff>
    </xdr:from>
    <xdr:to>
      <xdr:col>14</xdr:col>
      <xdr:colOff>633185</xdr:colOff>
      <xdr:row>2</xdr:row>
      <xdr:rowOff>775608</xdr:rowOff>
    </xdr:to>
    <xdr:sp macro="" textlink="">
      <xdr:nvSpPr>
        <xdr:cNvPr id="2" name="テキスト ボックス 1">
          <a:extLst>
            <a:ext uri="{FF2B5EF4-FFF2-40B4-BE49-F238E27FC236}">
              <a16:creationId xmlns:a16="http://schemas.microsoft.com/office/drawing/2014/main" id="{1244B22E-3CB5-35B1-88EB-14E68CD5C3C2}"/>
            </a:ext>
          </a:extLst>
        </xdr:cNvPr>
        <xdr:cNvSpPr txBox="1"/>
      </xdr:nvSpPr>
      <xdr:spPr>
        <a:xfrm>
          <a:off x="6922406" y="156936"/>
          <a:ext cx="4283529" cy="1122136"/>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200" b="1">
              <a:solidFill>
                <a:srgbClr val="FF0000"/>
              </a:solidFill>
            </a:rPr>
            <a:t>以下の職員は入力しないでください。</a:t>
          </a:r>
          <a:endParaRPr kumimoji="1" lang="en-US" altLang="ja-JP" sz="1200" b="1">
            <a:solidFill>
              <a:srgbClr val="FF0000"/>
            </a:solidFill>
          </a:endParaRPr>
        </a:p>
        <a:p>
          <a:pPr>
            <a:lnSpc>
              <a:spcPts val="1500"/>
            </a:lnSpc>
          </a:pPr>
          <a:r>
            <a:rPr kumimoji="1" lang="ja-JP" altLang="en-US" sz="1200" b="1">
              <a:solidFill>
                <a:srgbClr val="FF0000"/>
              </a:solidFill>
            </a:rPr>
            <a:t>・「講師配置加算」の算定を受けている場合、当該加算の算定を受けるために配置している講師</a:t>
          </a:r>
          <a:endParaRPr kumimoji="1" lang="en-US" altLang="ja-JP" sz="1200" b="1">
            <a:solidFill>
              <a:srgbClr val="FF0000"/>
            </a:solidFill>
          </a:endParaRPr>
        </a:p>
        <a:p>
          <a:r>
            <a:rPr kumimoji="1" lang="ja-JP" altLang="en-US" sz="1200" b="1">
              <a:solidFill>
                <a:srgbClr val="FF0000"/>
              </a:solidFill>
            </a:rPr>
            <a:t>・一時預かり事業（幼稚園型）のための加配職員</a:t>
          </a:r>
          <a:endParaRPr kumimoji="1" lang="en-US" altLang="ja-JP" sz="12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63500</xdr:colOff>
      <xdr:row>0</xdr:row>
      <xdr:rowOff>38100</xdr:rowOff>
    </xdr:from>
    <xdr:to>
      <xdr:col>36</xdr:col>
      <xdr:colOff>266700</xdr:colOff>
      <xdr:row>2</xdr:row>
      <xdr:rowOff>598715</xdr:rowOff>
    </xdr:to>
    <xdr:sp macro="" textlink="">
      <xdr:nvSpPr>
        <xdr:cNvPr id="3" name="テキスト ボックス 2">
          <a:extLst>
            <a:ext uri="{FF2B5EF4-FFF2-40B4-BE49-F238E27FC236}">
              <a16:creationId xmlns:a16="http://schemas.microsoft.com/office/drawing/2014/main" id="{6593553A-F5CA-9796-1995-E5E44D34CFD1}"/>
            </a:ext>
          </a:extLst>
        </xdr:cNvPr>
        <xdr:cNvSpPr txBox="1"/>
      </xdr:nvSpPr>
      <xdr:spPr>
        <a:xfrm>
          <a:off x="13044714" y="38100"/>
          <a:ext cx="3727450" cy="1064079"/>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200" b="1">
              <a:solidFill>
                <a:srgbClr val="FF0000"/>
              </a:solidFill>
            </a:rPr>
            <a:t>以下の職員は入力しないでください。</a:t>
          </a:r>
        </a:p>
        <a:p>
          <a:pPr>
            <a:lnSpc>
              <a:spcPts val="1500"/>
            </a:lnSpc>
          </a:pPr>
          <a:r>
            <a:rPr kumimoji="1" lang="ja-JP" altLang="en-US" sz="1200" b="1">
              <a:solidFill>
                <a:srgbClr val="FF0000"/>
              </a:solidFill>
            </a:rPr>
            <a:t>・「講師配置加算」の算定を受けている場合、当該加算の算定を受けるために配置している講師</a:t>
          </a:r>
        </a:p>
        <a:p>
          <a:r>
            <a:rPr kumimoji="1" lang="ja-JP" altLang="en-US" sz="1200" b="1">
              <a:solidFill>
                <a:srgbClr val="FF0000"/>
              </a:solidFill>
            </a:rPr>
            <a:t>・一時預かり事業（幼稚園型）のための加配職員</a:t>
          </a:r>
          <a:endParaRPr kumimoji="1" lang="en-US" altLang="ja-JP" sz="1200" b="1">
            <a:solidFill>
              <a:srgbClr val="FF0000"/>
            </a:solidFill>
          </a:endParaRPr>
        </a:p>
      </xdr:txBody>
    </xdr:sp>
    <xdr:clientData/>
  </xdr:twoCellAnchor>
  <xdr:twoCellAnchor>
    <xdr:from>
      <xdr:col>38</xdr:col>
      <xdr:colOff>0</xdr:colOff>
      <xdr:row>2</xdr:row>
      <xdr:rowOff>0</xdr:rowOff>
    </xdr:from>
    <xdr:to>
      <xdr:col>53</xdr:col>
      <xdr:colOff>254000</xdr:colOff>
      <xdr:row>6</xdr:row>
      <xdr:rowOff>47625</xdr:rowOff>
    </xdr:to>
    <xdr:sp macro="" textlink="">
      <xdr:nvSpPr>
        <xdr:cNvPr id="2" name="正方形/長方形 1">
          <a:extLst>
            <a:ext uri="{FF2B5EF4-FFF2-40B4-BE49-F238E27FC236}">
              <a16:creationId xmlns:a16="http://schemas.microsoft.com/office/drawing/2014/main" id="{01813AA8-72AF-88C3-56F4-0CA59CFF523E}"/>
            </a:ext>
          </a:extLst>
        </xdr:cNvPr>
        <xdr:cNvSpPr/>
      </xdr:nvSpPr>
      <xdr:spPr bwMode="auto">
        <a:xfrm>
          <a:off x="17573625" y="492125"/>
          <a:ext cx="9969500" cy="2190750"/>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lnSpc>
              <a:spcPts val="2300"/>
            </a:lnSpc>
          </a:pPr>
          <a:r>
            <a:rPr kumimoji="1" lang="ja-JP" altLang="en-US" sz="2000">
              <a:solidFill>
                <a:srgbClr val="FF0000"/>
              </a:solidFill>
              <a:latin typeface="BIZ UDゴシック" panose="020B0400000000000000" pitchFamily="49" charset="-128"/>
              <a:ea typeface="BIZ UDゴシック" panose="020B0400000000000000" pitchFamily="49" charset="-128"/>
            </a:rPr>
            <a:t>＜誰でも通園コメント＞</a:t>
          </a:r>
          <a:endParaRPr kumimoji="1" lang="en-US" altLang="ja-JP" sz="2000">
            <a:solidFill>
              <a:srgbClr val="FF0000"/>
            </a:solidFill>
            <a:latin typeface="BIZ UDゴシック" panose="020B0400000000000000" pitchFamily="49" charset="-128"/>
            <a:ea typeface="BIZ UDゴシック" panose="020B0400000000000000" pitchFamily="49" charset="-128"/>
          </a:endParaRPr>
        </a:p>
        <a:p>
          <a:pPr algn="l">
            <a:lnSpc>
              <a:spcPts val="2400"/>
            </a:lnSpc>
          </a:pPr>
          <a:r>
            <a:rPr kumimoji="1" lang="ja-JP" altLang="en-US" sz="2000">
              <a:solidFill>
                <a:srgbClr val="FF0000"/>
              </a:solidFill>
              <a:latin typeface="BIZ UDゴシック" panose="020B0400000000000000" pitchFamily="49" charset="-128"/>
              <a:ea typeface="BIZ UDゴシック" panose="020B0400000000000000" pitchFamily="49" charset="-128"/>
            </a:rPr>
            <a:t>誰でも通園として従事した職員は、誰でも通園に専従した勤務時間分を除いて記載してください。</a:t>
          </a:r>
        </a:p>
        <a:p>
          <a:pPr algn="l">
            <a:lnSpc>
              <a:spcPts val="2300"/>
            </a:lnSpc>
          </a:pPr>
          <a:r>
            <a:rPr kumimoji="1" lang="en-US" altLang="ja-JP" sz="2000">
              <a:solidFill>
                <a:srgbClr val="FF0000"/>
              </a:solidFill>
              <a:latin typeface="BIZ UDゴシック" panose="020B0400000000000000" pitchFamily="49" charset="-128"/>
              <a:ea typeface="BIZ UDゴシック" panose="020B0400000000000000" pitchFamily="49" charset="-128"/>
            </a:rPr>
            <a:t>※</a:t>
          </a:r>
          <a:r>
            <a:rPr kumimoji="1" lang="ja-JP" altLang="en-US" sz="2000">
              <a:solidFill>
                <a:srgbClr val="FF0000"/>
              </a:solidFill>
              <a:latin typeface="BIZ UDゴシック" panose="020B0400000000000000" pitchFamily="49" charset="-128"/>
              <a:ea typeface="BIZ UDゴシック" panose="020B0400000000000000" pitchFamily="49" charset="-128"/>
            </a:rPr>
            <a:t>本体保育に従事しながら誰通について「支援」を行った勤務時間は除かないこと</a:t>
          </a:r>
        </a:p>
        <a:p>
          <a:pPr algn="l">
            <a:lnSpc>
              <a:spcPts val="2300"/>
            </a:lnSpc>
          </a:pPr>
          <a:r>
            <a:rPr kumimoji="1" lang="en-US" altLang="ja-JP" sz="2000">
              <a:solidFill>
                <a:srgbClr val="FF0000"/>
              </a:solidFill>
              <a:latin typeface="BIZ UDゴシック" panose="020B0400000000000000" pitchFamily="49" charset="-128"/>
              <a:ea typeface="BIZ UDゴシック" panose="020B0400000000000000" pitchFamily="49" charset="-128"/>
            </a:rPr>
            <a:t>※</a:t>
          </a:r>
          <a:r>
            <a:rPr kumimoji="1" lang="ja-JP" altLang="en-US" sz="2000">
              <a:solidFill>
                <a:srgbClr val="FF0000"/>
              </a:solidFill>
              <a:latin typeface="BIZ UDゴシック" panose="020B0400000000000000" pitchFamily="49" charset="-128"/>
              <a:ea typeface="BIZ UDゴシック" panose="020B0400000000000000" pitchFamily="49" charset="-128"/>
            </a:rPr>
            <a:t>誰通専任職員であっても、本体保育従事時間は本シートに記載すること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304800</xdr:colOff>
      <xdr:row>11</xdr:row>
      <xdr:rowOff>215900</xdr:rowOff>
    </xdr:from>
    <xdr:to>
      <xdr:col>50</xdr:col>
      <xdr:colOff>571500</xdr:colOff>
      <xdr:row>15</xdr:row>
      <xdr:rowOff>317501</xdr:rowOff>
    </xdr:to>
    <xdr:sp macro="" textlink="">
      <xdr:nvSpPr>
        <xdr:cNvPr id="2" name="線吹き出し 2 (枠付き) 1">
          <a:extLst>
            <a:ext uri="{FF2B5EF4-FFF2-40B4-BE49-F238E27FC236}">
              <a16:creationId xmlns:a16="http://schemas.microsoft.com/office/drawing/2014/main" id="{4E67FA55-A081-3DCE-7595-324194DAE5FD}"/>
            </a:ext>
          </a:extLst>
        </xdr:cNvPr>
        <xdr:cNvSpPr/>
      </xdr:nvSpPr>
      <xdr:spPr bwMode="auto">
        <a:xfrm>
          <a:off x="20535900" y="3365500"/>
          <a:ext cx="3619500" cy="1422401"/>
        </a:xfrm>
        <a:prstGeom prst="borderCallout2">
          <a:avLst>
            <a:gd name="adj1" fmla="val 18750"/>
            <a:gd name="adj2" fmla="val -8333"/>
            <a:gd name="adj3" fmla="val 18750"/>
            <a:gd name="adj4" fmla="val -16667"/>
            <a:gd name="adj5" fmla="val -37037"/>
            <a:gd name="adj6" fmla="val -85108"/>
          </a:avLst>
        </a:prstGeom>
        <a:solidFill>
          <a:schemeClr val="bg1"/>
        </a:solidFill>
        <a:ln w="9525" cap="flat" cmpd="sng" algn="ctr">
          <a:solidFill>
            <a:srgbClr val="400000"/>
          </a:solidFill>
          <a:prstDash val="solid"/>
          <a:round/>
          <a:headEnd type="none" w="med" len="med"/>
          <a:tailEnd type="none" w="med" len="med"/>
        </a:ln>
        <a:effectLst>
          <a:outerShdw blurRad="50800" dist="38100" dir="5400000" algn="ctr" rotWithShape="0">
            <a:srgbClr val="000000">
              <a:alpha val="86000"/>
            </a:srgbClr>
          </a:outerShdw>
        </a:effectLst>
      </xdr:spPr>
      <xdr:txBody>
        <a:bodyPr vertOverflow="clip" wrap="square" lIns="18288" tIns="0" rIns="0" bIns="0" rtlCol="0" anchor="t" upright="1"/>
        <a:lstStyle/>
        <a:p>
          <a:pPr algn="l">
            <a:lnSpc>
              <a:spcPts val="1400"/>
            </a:lnSpc>
          </a:pPr>
          <a:r>
            <a:rPr kumimoji="1" lang="ja-JP" altLang="en-US" sz="1200">
              <a:latin typeface="+mj-ea"/>
              <a:ea typeface="+mj-ea"/>
            </a:rPr>
            <a:t>雇用契約等における</a:t>
          </a:r>
          <a:r>
            <a:rPr kumimoji="1" lang="en-US" altLang="ja-JP" sz="1200">
              <a:latin typeface="+mj-ea"/>
              <a:ea typeface="+mj-ea"/>
            </a:rPr>
            <a:t>1</a:t>
          </a:r>
          <a:r>
            <a:rPr kumimoji="1" lang="ja-JP" altLang="en-US" sz="1200">
              <a:latin typeface="+mj-ea"/>
              <a:ea typeface="+mj-ea"/>
            </a:rPr>
            <a:t>箇月あたりの労働時間数，又は変形労働時間制の場合は</a:t>
          </a:r>
          <a:r>
            <a:rPr kumimoji="1" lang="en-US" altLang="ja-JP" sz="1200">
              <a:latin typeface="+mj-ea"/>
              <a:ea typeface="+mj-ea"/>
            </a:rPr>
            <a:t>1</a:t>
          </a:r>
          <a:r>
            <a:rPr kumimoji="1" lang="ja-JP" altLang="en-US" sz="1200">
              <a:latin typeface="+mj-ea"/>
              <a:ea typeface="+mj-ea"/>
            </a:rPr>
            <a:t>箇月あたりの平均労働時間数を入力してください。</a:t>
          </a:r>
        </a:p>
        <a:p>
          <a:pPr algn="l">
            <a:lnSpc>
              <a:spcPts val="1400"/>
            </a:lnSpc>
          </a:pPr>
          <a:r>
            <a:rPr kumimoji="1" lang="ja-JP" altLang="en-US" sz="1200">
              <a:latin typeface="+mj-ea"/>
              <a:ea typeface="+mj-ea"/>
            </a:rPr>
            <a:t>契約の変更がない限り，全月（</a:t>
          </a:r>
          <a:r>
            <a:rPr kumimoji="1" lang="en-US" altLang="ja-JP" sz="1200">
              <a:latin typeface="+mj-ea"/>
              <a:ea typeface="+mj-ea"/>
            </a:rPr>
            <a:t>4</a:t>
          </a:r>
          <a:r>
            <a:rPr kumimoji="1" lang="ja-JP" altLang="en-US" sz="1200">
              <a:latin typeface="+mj-ea"/>
              <a:ea typeface="+mj-ea"/>
            </a:rPr>
            <a:t>月～</a:t>
          </a:r>
          <a:r>
            <a:rPr kumimoji="1" lang="en-US" altLang="ja-JP" sz="1200">
              <a:latin typeface="+mj-ea"/>
              <a:ea typeface="+mj-ea"/>
            </a:rPr>
            <a:t>3</a:t>
          </a:r>
          <a:r>
            <a:rPr kumimoji="1" lang="ja-JP" altLang="en-US" sz="1200">
              <a:latin typeface="+mj-ea"/>
              <a:ea typeface="+mj-ea"/>
            </a:rPr>
            <a:t>月）同じ時間数になります。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CCC92-C92F-43E6-83E2-51298242F302}">
  <sheetPr codeName="Sheet2">
    <pageSetUpPr fitToPage="1"/>
  </sheetPr>
  <dimension ref="A1:S13"/>
  <sheetViews>
    <sheetView view="pageBreakPreview" zoomScale="90" zoomScaleNormal="100" zoomScaleSheetLayoutView="90" workbookViewId="0">
      <selection activeCell="D1" sqref="D1"/>
    </sheetView>
  </sheetViews>
  <sheetFormatPr defaultRowHeight="13.5"/>
  <cols>
    <col min="1" max="1" width="6" customWidth="1"/>
    <col min="2" max="2" width="5.5" bestFit="1" customWidth="1"/>
    <col min="3" max="3" width="3.5" bestFit="1" customWidth="1"/>
    <col min="4" max="4" width="3.5" customWidth="1"/>
    <col min="5" max="9" width="4.5" bestFit="1" customWidth="1"/>
    <col min="10" max="11" width="8.375" bestFit="1" customWidth="1"/>
    <col min="12" max="12" width="8.375" customWidth="1"/>
    <col min="13" max="13" width="8.375" bestFit="1" customWidth="1"/>
    <col min="14" max="17" width="4.625" bestFit="1" customWidth="1"/>
    <col min="18" max="18" width="4.375" customWidth="1"/>
    <col min="19" max="19" width="6.125" bestFit="1" customWidth="1"/>
  </cols>
  <sheetData>
    <row r="1" spans="1:19" s="191" customFormat="1" ht="138" customHeight="1">
      <c r="A1" s="209" t="s">
        <v>175</v>
      </c>
      <c r="B1" s="190" t="s">
        <v>85</v>
      </c>
      <c r="C1" s="190" t="s">
        <v>147</v>
      </c>
      <c r="D1" s="190" t="s">
        <v>148</v>
      </c>
      <c r="E1" s="190" t="s">
        <v>149</v>
      </c>
      <c r="F1" s="190" t="s">
        <v>155</v>
      </c>
      <c r="G1" s="190" t="s">
        <v>150</v>
      </c>
      <c r="H1" s="190" t="s">
        <v>151</v>
      </c>
      <c r="I1" s="190" t="s">
        <v>152</v>
      </c>
      <c r="J1" s="190" t="s">
        <v>153</v>
      </c>
      <c r="K1" s="190" t="s">
        <v>154</v>
      </c>
      <c r="L1" s="203" t="s">
        <v>162</v>
      </c>
      <c r="M1" s="190" t="s">
        <v>172</v>
      </c>
      <c r="N1" s="190" t="s">
        <v>159</v>
      </c>
      <c r="O1" s="190" t="s">
        <v>156</v>
      </c>
      <c r="P1" s="190" t="s">
        <v>131</v>
      </c>
      <c r="Q1" s="190" t="s">
        <v>157</v>
      </c>
      <c r="R1" s="190" t="s">
        <v>158</v>
      </c>
      <c r="S1" s="190" t="s">
        <v>163</v>
      </c>
    </row>
    <row r="2" spans="1:19">
      <c r="A2" t="s">
        <v>176</v>
      </c>
      <c r="B2">
        <f>様式１!C1</f>
        <v>0</v>
      </c>
      <c r="C2">
        <v>4</v>
      </c>
      <c r="D2" s="192" t="str">
        <f t="shared" ref="D2:D13" si="0">TEXT(C2,"00")</f>
        <v>04</v>
      </c>
      <c r="E2" s="193">
        <f>様式１!C7</f>
        <v>0</v>
      </c>
      <c r="F2" s="193">
        <f>様式１!D7</f>
        <v>0</v>
      </c>
      <c r="G2" s="193">
        <f>様式１!E7</f>
        <v>0</v>
      </c>
      <c r="H2" s="193">
        <f>様式１!F7</f>
        <v>0</v>
      </c>
      <c r="I2" s="193">
        <f>様式１!G7</f>
        <v>0</v>
      </c>
      <c r="J2" s="194" t="e">
        <f>様式１!$Y7</f>
        <v>#VALUE!</v>
      </c>
      <c r="K2" s="194" t="e">
        <f>様式１!$Q7</f>
        <v>#VALUE!</v>
      </c>
      <c r="L2" s="194">
        <f>参考_歳児別配置基準!I4+様式１!K7</f>
        <v>1</v>
      </c>
      <c r="M2" s="195" t="e">
        <f>様式１!$Q7-参考_歳児別配置基準!$C4+参考_歳児別配置基準!$I4</f>
        <v>#VALUE!</v>
      </c>
      <c r="N2" s="196">
        <f t="array" ref="N2">_xlfn.IFS(様式１!$O7=0,1,様式１!$O7=1,2,様式１!$O7=2,3,様式１!$O7=3,4,様式１!$O7=3.5,5,様式１!$O7=4,6,様式１!$O7=4.5,7,様式１!$O7=5,8,様式１!$O7=5.5,9,様式１!$O7=6,"A",様式１!$O7=6.5,"B",様式１!$O7=7,"C",様式１!$O7=7.5,"D",様式１!$O7=8,"E")</f>
        <v>1</v>
      </c>
      <c r="O2" s="193">
        <f>IF(加算等適用状況!G14="○",1,0)</f>
        <v>0</v>
      </c>
      <c r="P2" s="193">
        <f>IF(加算等適用状況!H14="○",1,0)</f>
        <v>0</v>
      </c>
      <c r="Q2" s="193">
        <f>IF(加算等適用状況!I14="○",1,0)</f>
        <v>0</v>
      </c>
      <c r="R2" s="193">
        <f>IF(加算等適用状況!K14="○",1,0)</f>
        <v>0</v>
      </c>
      <c r="S2" s="193">
        <f>'様式３（非専従の常勤+非常勤教諭）'!$L$5</f>
        <v>0</v>
      </c>
    </row>
    <row r="3" spans="1:19">
      <c r="A3" t="s">
        <v>176</v>
      </c>
      <c r="B3" s="193">
        <f>B$2</f>
        <v>0</v>
      </c>
      <c r="C3">
        <v>5</v>
      </c>
      <c r="D3" s="192" t="str">
        <f t="shared" si="0"/>
        <v>05</v>
      </c>
      <c r="E3" s="193">
        <f>様式１!C8</f>
        <v>0</v>
      </c>
      <c r="F3" s="193">
        <f>様式１!D8</f>
        <v>0</v>
      </c>
      <c r="G3" s="193">
        <f>様式１!E8</f>
        <v>0</v>
      </c>
      <c r="H3" s="193">
        <f>様式１!F8</f>
        <v>0</v>
      </c>
      <c r="I3" s="193">
        <f>様式１!G8</f>
        <v>0</v>
      </c>
      <c r="J3" s="194" t="e">
        <f>様式１!$Y8</f>
        <v>#VALUE!</v>
      </c>
      <c r="K3" s="194" t="e">
        <f>様式１!$Q8</f>
        <v>#VALUE!</v>
      </c>
      <c r="L3" s="194">
        <f>参考_歳児別配置基準!I14+様式１!K8</f>
        <v>1</v>
      </c>
      <c r="M3" s="195" t="e">
        <f>様式１!$Q8-参考_歳児別配置基準!$C14+参考_歳児別配置基準!$I14</f>
        <v>#VALUE!</v>
      </c>
      <c r="N3" s="196">
        <f t="array" ref="N3">_xlfn.IFS(様式１!$O8=0,1,様式１!$O8=1,2,様式１!$O8=2,3,様式１!$O8=3,4,様式１!$O8=3.5,5,様式１!$O8=4,6,様式１!$O8=4.5,7,様式１!$O8=5,8,様式１!$O8=5.5,9,様式１!$O8=6,"A",様式１!$O8=6.5,"B",様式１!$O8=7,"C",様式１!$O8=7.5,"D",様式１!$O8=8,"E")</f>
        <v>1</v>
      </c>
      <c r="O3" s="193">
        <f>IF(加算等適用状況!G15="○",1,0)</f>
        <v>0</v>
      </c>
      <c r="P3" s="193">
        <f>IF(加算等適用状況!H15="○",1,0)</f>
        <v>0</v>
      </c>
      <c r="Q3" s="193">
        <f>IF(加算等適用状況!I15="○",1,0)</f>
        <v>0</v>
      </c>
      <c r="R3" s="193">
        <f>IF(加算等適用状況!K15="○",1,0)</f>
        <v>0</v>
      </c>
      <c r="S3" s="193">
        <f>S$2</f>
        <v>0</v>
      </c>
    </row>
    <row r="4" spans="1:19">
      <c r="A4" t="s">
        <v>176</v>
      </c>
      <c r="B4" s="193">
        <f t="shared" ref="B4:B13" si="1">B$2</f>
        <v>0</v>
      </c>
      <c r="C4">
        <v>6</v>
      </c>
      <c r="D4" s="192" t="str">
        <f t="shared" si="0"/>
        <v>06</v>
      </c>
      <c r="E4" s="193">
        <f>様式１!C9</f>
        <v>0</v>
      </c>
      <c r="F4" s="193">
        <f>様式１!D9</f>
        <v>0</v>
      </c>
      <c r="G4" s="193">
        <f>様式１!E9</f>
        <v>0</v>
      </c>
      <c r="H4" s="193">
        <f>様式１!F9</f>
        <v>0</v>
      </c>
      <c r="I4" s="193">
        <f>様式１!G9</f>
        <v>0</v>
      </c>
      <c r="J4" s="194" t="e">
        <f>様式１!$Y9</f>
        <v>#VALUE!</v>
      </c>
      <c r="K4" s="194" t="e">
        <f>様式１!$Q9</f>
        <v>#VALUE!</v>
      </c>
      <c r="L4" s="194">
        <f>参考_歳児別配置基準!I24+様式１!K9</f>
        <v>1</v>
      </c>
      <c r="M4" s="195" t="e">
        <f>様式１!$Q9-参考_歳児別配置基準!$C24+参考_歳児別配置基準!$I24</f>
        <v>#VALUE!</v>
      </c>
      <c r="N4" s="196">
        <f t="array" ref="N4">_xlfn.IFS(様式１!$O9=0,1,様式１!$O9=1,2,様式１!$O9=2,3,様式１!$O9=3,4,様式１!$O9=3.5,5,様式１!$O9=4,6,様式１!$O9=4.5,7,様式１!$O9=5,8,様式１!$O9=5.5,9,様式１!$O9=6,"A",様式１!$O9=6.5,"B",様式１!$O9=7,"C",様式１!$O9=7.5,"D",様式１!$O9=8,"E")</f>
        <v>1</v>
      </c>
      <c r="O4" s="193">
        <f>IF(加算等適用状況!G16="○",1,0)</f>
        <v>0</v>
      </c>
      <c r="P4" s="193">
        <f>IF(加算等適用状況!H16="○",1,0)</f>
        <v>0</v>
      </c>
      <c r="Q4" s="193">
        <f>IF(加算等適用状況!I16="○",1,0)</f>
        <v>0</v>
      </c>
      <c r="R4" s="193">
        <f>IF(加算等適用状況!K16="○",1,0)</f>
        <v>0</v>
      </c>
      <c r="S4" s="193">
        <f t="shared" ref="S4:S13" si="2">S$2</f>
        <v>0</v>
      </c>
    </row>
    <row r="5" spans="1:19">
      <c r="A5" t="s">
        <v>176</v>
      </c>
      <c r="B5" s="193">
        <f t="shared" si="1"/>
        <v>0</v>
      </c>
      <c r="C5">
        <v>7</v>
      </c>
      <c r="D5" s="192" t="str">
        <f t="shared" si="0"/>
        <v>07</v>
      </c>
      <c r="E5" s="193">
        <f>様式１!C10</f>
        <v>0</v>
      </c>
      <c r="F5" s="193">
        <f>様式１!D10</f>
        <v>0</v>
      </c>
      <c r="G5" s="193">
        <f>様式１!E10</f>
        <v>0</v>
      </c>
      <c r="H5" s="193">
        <f>様式１!F10</f>
        <v>0</v>
      </c>
      <c r="I5" s="193">
        <f>様式１!G10</f>
        <v>0</v>
      </c>
      <c r="J5" s="194" t="e">
        <f>様式１!$Y10</f>
        <v>#VALUE!</v>
      </c>
      <c r="K5" s="194" t="e">
        <f>様式１!$Q10</f>
        <v>#VALUE!</v>
      </c>
      <c r="L5" s="194">
        <f>参考_歳児別配置基準!I34+様式１!K10</f>
        <v>1</v>
      </c>
      <c r="M5" s="195" t="e">
        <f>様式１!$Q10-参考_歳児別配置基準!$C34+参考_歳児別配置基準!$I34</f>
        <v>#VALUE!</v>
      </c>
      <c r="N5" s="196">
        <f t="array" ref="N5">_xlfn.IFS(様式１!$O10=0,1,様式１!$O10=1,2,様式１!$O10=2,3,様式１!$O10=3,4,様式１!$O10=3.5,5,様式１!$O10=4,6,様式１!$O10=4.5,7,様式１!$O10=5,8,様式１!$O10=5.5,9,様式１!$O10=6,"A",様式１!$O10=6.5,"B",様式１!$O10=7,"C",様式１!$O10=7.5,"D",様式１!$O10=8,"E")</f>
        <v>1</v>
      </c>
      <c r="O5" s="193">
        <f>IF(加算等適用状況!G17="○",1,0)</f>
        <v>0</v>
      </c>
      <c r="P5" s="193">
        <f>IF(加算等適用状況!H17="○",1,0)</f>
        <v>0</v>
      </c>
      <c r="Q5" s="193">
        <f>IF(加算等適用状況!I17="○",1,0)</f>
        <v>0</v>
      </c>
      <c r="R5" s="193">
        <f>IF(加算等適用状況!K17="○",1,0)</f>
        <v>0</v>
      </c>
      <c r="S5" s="193">
        <f t="shared" si="2"/>
        <v>0</v>
      </c>
    </row>
    <row r="6" spans="1:19">
      <c r="A6" t="s">
        <v>176</v>
      </c>
      <c r="B6" s="193">
        <f t="shared" si="1"/>
        <v>0</v>
      </c>
      <c r="C6">
        <v>8</v>
      </c>
      <c r="D6" s="192" t="str">
        <f t="shared" si="0"/>
        <v>08</v>
      </c>
      <c r="E6" s="193">
        <f>様式１!C11</f>
        <v>0</v>
      </c>
      <c r="F6" s="193">
        <f>様式１!D11</f>
        <v>0</v>
      </c>
      <c r="G6" s="193">
        <f>様式１!E11</f>
        <v>0</v>
      </c>
      <c r="H6" s="193">
        <f>様式１!F11</f>
        <v>0</v>
      </c>
      <c r="I6" s="193">
        <f>様式１!G11</f>
        <v>0</v>
      </c>
      <c r="J6" s="194" t="e">
        <f>様式１!$Y11</f>
        <v>#VALUE!</v>
      </c>
      <c r="K6" s="194" t="e">
        <f>様式１!$Q11</f>
        <v>#VALUE!</v>
      </c>
      <c r="L6" s="194">
        <f>参考_歳児別配置基準!I44+様式１!K11</f>
        <v>1</v>
      </c>
      <c r="M6" s="195" t="e">
        <f>様式１!$Q11-参考_歳児別配置基準!$C44+参考_歳児別配置基準!$I44</f>
        <v>#VALUE!</v>
      </c>
      <c r="N6" s="196">
        <f t="array" ref="N6">_xlfn.IFS(様式１!$O11=0,1,様式１!$O11=1,2,様式１!$O11=2,3,様式１!$O11=3,4,様式１!$O11=3.5,5,様式１!$O11=4,6,様式１!$O11=4.5,7,様式１!$O11=5,8,様式１!$O11=5.5,9,様式１!$O11=6,"A",様式１!$O11=6.5,"B",様式１!$O11=7,"C",様式１!$O11=7.5,"D",様式１!$O11=8,"E")</f>
        <v>1</v>
      </c>
      <c r="O6" s="193">
        <f>IF(加算等適用状況!G18="○",1,0)</f>
        <v>0</v>
      </c>
      <c r="P6" s="193">
        <f>IF(加算等適用状況!H18="○",1,0)</f>
        <v>0</v>
      </c>
      <c r="Q6" s="193">
        <f>IF(加算等適用状況!I18="○",1,0)</f>
        <v>0</v>
      </c>
      <c r="R6" s="193">
        <f>IF(加算等適用状況!K18="○",1,0)</f>
        <v>0</v>
      </c>
      <c r="S6" s="193">
        <f t="shared" si="2"/>
        <v>0</v>
      </c>
    </row>
    <row r="7" spans="1:19">
      <c r="A7" t="s">
        <v>176</v>
      </c>
      <c r="B7" s="193">
        <f t="shared" si="1"/>
        <v>0</v>
      </c>
      <c r="C7">
        <v>9</v>
      </c>
      <c r="D7" s="192" t="str">
        <f t="shared" si="0"/>
        <v>09</v>
      </c>
      <c r="E7" s="193">
        <f>様式１!C12</f>
        <v>0</v>
      </c>
      <c r="F7" s="193">
        <f>様式１!D12</f>
        <v>0</v>
      </c>
      <c r="G7" s="193">
        <f>様式１!E12</f>
        <v>0</v>
      </c>
      <c r="H7" s="193">
        <f>様式１!F12</f>
        <v>0</v>
      </c>
      <c r="I7" s="193">
        <f>様式１!G12</f>
        <v>0</v>
      </c>
      <c r="J7" s="194" t="e">
        <f>様式１!$Y12</f>
        <v>#VALUE!</v>
      </c>
      <c r="K7" s="194" t="e">
        <f>様式１!$Q12</f>
        <v>#VALUE!</v>
      </c>
      <c r="L7" s="194">
        <f>参考_歳児別配置基準!I54+様式１!K12</f>
        <v>1</v>
      </c>
      <c r="M7" s="195" t="e">
        <f>様式１!$Q12-参考_歳児別配置基準!$C54+参考_歳児別配置基準!$I54</f>
        <v>#VALUE!</v>
      </c>
      <c r="N7" s="196">
        <f t="array" ref="N7">_xlfn.IFS(様式１!$O12=0,1,様式１!$O12=1,2,様式１!$O12=2,3,様式１!$O12=3,4,様式１!$O12=3.5,5,様式１!$O12=4,6,様式１!$O12=4.5,7,様式１!$O12=5,8,様式１!$O12=5.5,9,様式１!$O12=6,"A",様式１!$O12=6.5,"B",様式１!$O12=7,"C",様式１!$O12=7.5,"D",様式１!$O12=8,"E")</f>
        <v>1</v>
      </c>
      <c r="O7" s="193">
        <f>IF(加算等適用状況!G19="○",1,0)</f>
        <v>0</v>
      </c>
      <c r="P7" s="193">
        <f>IF(加算等適用状況!H19="○",1,0)</f>
        <v>0</v>
      </c>
      <c r="Q7" s="193">
        <f>IF(加算等適用状況!I19="○",1,0)</f>
        <v>0</v>
      </c>
      <c r="R7" s="193">
        <f>IF(加算等適用状況!K19="○",1,0)</f>
        <v>0</v>
      </c>
      <c r="S7" s="193">
        <f t="shared" si="2"/>
        <v>0</v>
      </c>
    </row>
    <row r="8" spans="1:19">
      <c r="A8" t="s">
        <v>176</v>
      </c>
      <c r="B8" s="193">
        <f t="shared" si="1"/>
        <v>0</v>
      </c>
      <c r="C8">
        <v>10</v>
      </c>
      <c r="D8" s="192" t="str">
        <f t="shared" si="0"/>
        <v>10</v>
      </c>
      <c r="E8" s="193">
        <f>様式１!C13</f>
        <v>0</v>
      </c>
      <c r="F8" s="193">
        <f>様式１!D13</f>
        <v>0</v>
      </c>
      <c r="G8" s="193">
        <f>様式１!E13</f>
        <v>0</v>
      </c>
      <c r="H8" s="193">
        <f>様式１!F13</f>
        <v>0</v>
      </c>
      <c r="I8" s="193">
        <f>様式１!G13</f>
        <v>0</v>
      </c>
      <c r="J8" s="194" t="e">
        <f>様式１!$Y13</f>
        <v>#VALUE!</v>
      </c>
      <c r="K8" s="194" t="e">
        <f>様式１!$Q13</f>
        <v>#VALUE!</v>
      </c>
      <c r="L8" s="194">
        <f>参考_歳児別配置基準!I64+様式１!K13</f>
        <v>1</v>
      </c>
      <c r="M8" s="195" t="e">
        <f>様式１!$Q13-参考_歳児別配置基準!$C64+参考_歳児別配置基準!$I64</f>
        <v>#VALUE!</v>
      </c>
      <c r="N8" s="196">
        <f t="array" ref="N8">_xlfn.IFS(様式１!$O13=0,1,様式１!$O13=1,2,様式１!$O13=2,3,様式１!$O13=3,4,様式１!$O13=3.5,5,様式１!$O13=4,6,様式１!$O13=4.5,7,様式１!$O13=5,8,様式１!$O13=5.5,9,様式１!$O13=6,"A",様式１!$O13=6.5,"B",様式１!$O13=7,"C",様式１!$O13=7.5,"D",様式１!$O13=8,"E")</f>
        <v>1</v>
      </c>
      <c r="O8" s="193">
        <f>IF(加算等適用状況!G20="○",1,0)</f>
        <v>0</v>
      </c>
      <c r="P8" s="193">
        <f>IF(加算等適用状況!H20="○",1,0)</f>
        <v>0</v>
      </c>
      <c r="Q8" s="193">
        <f>IF(加算等適用状況!I20="○",1,0)</f>
        <v>0</v>
      </c>
      <c r="R8" s="193">
        <f>IF(加算等適用状況!K20="○",1,0)</f>
        <v>0</v>
      </c>
      <c r="S8" s="193">
        <f t="shared" si="2"/>
        <v>0</v>
      </c>
    </row>
    <row r="9" spans="1:19">
      <c r="A9" t="s">
        <v>176</v>
      </c>
      <c r="B9" s="193">
        <f t="shared" si="1"/>
        <v>0</v>
      </c>
      <c r="C9">
        <v>11</v>
      </c>
      <c r="D9" s="192" t="str">
        <f t="shared" si="0"/>
        <v>11</v>
      </c>
      <c r="E9" s="193">
        <f>様式１!C14</f>
        <v>0</v>
      </c>
      <c r="F9" s="193">
        <f>様式１!D14</f>
        <v>0</v>
      </c>
      <c r="G9" s="193">
        <f>様式１!E14</f>
        <v>0</v>
      </c>
      <c r="H9" s="193">
        <f>様式１!F14</f>
        <v>0</v>
      </c>
      <c r="I9" s="193">
        <f>様式１!G14</f>
        <v>0</v>
      </c>
      <c r="J9" s="194" t="e">
        <f>様式１!$Y14</f>
        <v>#VALUE!</v>
      </c>
      <c r="K9" s="194" t="e">
        <f>様式１!$Q14</f>
        <v>#VALUE!</v>
      </c>
      <c r="L9" s="194">
        <f>参考_歳児別配置基準!I74+様式１!K14</f>
        <v>1</v>
      </c>
      <c r="M9" s="195" t="e">
        <f>様式１!$Q14-参考_歳児別配置基準!$C74+参考_歳児別配置基準!$I74</f>
        <v>#VALUE!</v>
      </c>
      <c r="N9" s="196">
        <f t="array" ref="N9">_xlfn.IFS(様式１!$O14=0,1,様式１!$O14=1,2,様式１!$O14=2,3,様式１!$O14=3,4,様式１!$O14=3.5,5,様式１!$O14=4,6,様式１!$O14=4.5,7,様式１!$O14=5,8,様式１!$O14=5.5,9,様式１!$O14=6,"A",様式１!$O14=6.5,"B",様式１!$O14=7,"C",様式１!$O14=7.5,"D",様式１!$O14=8,"E")</f>
        <v>1</v>
      </c>
      <c r="O9" s="193">
        <f>IF(加算等適用状況!G21="○",1,0)</f>
        <v>0</v>
      </c>
      <c r="P9" s="193">
        <f>IF(加算等適用状況!H21="○",1,0)</f>
        <v>0</v>
      </c>
      <c r="Q9" s="193">
        <f>IF(加算等適用状況!I21="○",1,0)</f>
        <v>0</v>
      </c>
      <c r="R9" s="193">
        <f>IF(加算等適用状況!K21="○",1,0)</f>
        <v>0</v>
      </c>
      <c r="S9" s="193">
        <f t="shared" si="2"/>
        <v>0</v>
      </c>
    </row>
    <row r="10" spans="1:19">
      <c r="A10" t="s">
        <v>176</v>
      </c>
      <c r="B10" s="193">
        <f t="shared" si="1"/>
        <v>0</v>
      </c>
      <c r="C10">
        <v>12</v>
      </c>
      <c r="D10" s="192" t="str">
        <f t="shared" si="0"/>
        <v>12</v>
      </c>
      <c r="E10" s="193">
        <f>様式１!C15</f>
        <v>0</v>
      </c>
      <c r="F10" s="193">
        <f>様式１!D15</f>
        <v>0</v>
      </c>
      <c r="G10" s="193">
        <f>様式１!E15</f>
        <v>0</v>
      </c>
      <c r="H10" s="193">
        <f>様式１!F15</f>
        <v>0</v>
      </c>
      <c r="I10" s="193">
        <f>様式１!G15</f>
        <v>0</v>
      </c>
      <c r="J10" s="194" t="e">
        <f>様式１!$Y15</f>
        <v>#VALUE!</v>
      </c>
      <c r="K10" s="194" t="e">
        <f>様式１!$Q15</f>
        <v>#VALUE!</v>
      </c>
      <c r="L10" s="194">
        <f>参考_歳児別配置基準!I84+様式１!K15</f>
        <v>1</v>
      </c>
      <c r="M10" s="195" t="e">
        <f>様式１!$Q15-参考_歳児別配置基準!$C84+参考_歳児別配置基準!$I84</f>
        <v>#VALUE!</v>
      </c>
      <c r="N10" s="196">
        <f t="array" ref="N10">_xlfn.IFS(様式１!$O15=0,1,様式１!$O15=1,2,様式１!$O15=2,3,様式１!$O15=3,4,様式１!$O15=3.5,5,様式１!$O15=4,6,様式１!$O15=4.5,7,様式１!$O15=5,8,様式１!$O15=5.5,9,様式１!$O15=6,"A",様式１!$O15=6.5,"B",様式１!$O15=7,"C",様式１!$O15=7.5,"D",様式１!$O15=8,"E")</f>
        <v>1</v>
      </c>
      <c r="O10" s="193">
        <f>IF(加算等適用状況!G22="○",1,0)</f>
        <v>0</v>
      </c>
      <c r="P10" s="193">
        <f>IF(加算等適用状況!H22="○",1,0)</f>
        <v>0</v>
      </c>
      <c r="Q10" s="193">
        <f>IF(加算等適用状況!I22="○",1,0)</f>
        <v>0</v>
      </c>
      <c r="R10" s="193">
        <f>IF(加算等適用状況!K22="○",1,0)</f>
        <v>0</v>
      </c>
      <c r="S10" s="193">
        <f t="shared" si="2"/>
        <v>0</v>
      </c>
    </row>
    <row r="11" spans="1:19">
      <c r="A11" t="s">
        <v>176</v>
      </c>
      <c r="B11" s="193">
        <f t="shared" si="1"/>
        <v>0</v>
      </c>
      <c r="C11">
        <v>1</v>
      </c>
      <c r="D11" s="192" t="str">
        <f t="shared" si="0"/>
        <v>01</v>
      </c>
      <c r="E11" s="193">
        <f>様式１!C16</f>
        <v>0</v>
      </c>
      <c r="F11" s="193">
        <f>様式１!D16</f>
        <v>0</v>
      </c>
      <c r="G11" s="193">
        <f>様式１!E16</f>
        <v>0</v>
      </c>
      <c r="H11" s="193">
        <f>様式１!F16</f>
        <v>0</v>
      </c>
      <c r="I11" s="193">
        <f>様式１!G16</f>
        <v>0</v>
      </c>
      <c r="J11" s="194" t="e">
        <f>様式１!$Y16</f>
        <v>#VALUE!</v>
      </c>
      <c r="K11" s="194" t="e">
        <f>様式１!$Q16</f>
        <v>#VALUE!</v>
      </c>
      <c r="L11" s="194">
        <f>参考_歳児別配置基準!I94+様式１!K16</f>
        <v>1</v>
      </c>
      <c r="M11" s="195" t="e">
        <f>様式１!$Q16-参考_歳児別配置基準!$C94+参考_歳児別配置基準!$I94</f>
        <v>#VALUE!</v>
      </c>
      <c r="N11" s="196">
        <f t="array" ref="N11">_xlfn.IFS(様式１!$O16=0,1,様式１!$O16=1,2,様式１!$O16=2,3,様式１!$O16=3,4,様式１!$O16=3.5,5,様式１!$O16=4,6,様式１!$O16=4.5,7,様式１!$O16=5,8,様式１!$O16=5.5,9,様式１!$O16=6,"A",様式１!$O16=6.5,"B",様式１!$O16=7,"C",様式１!$O16=7.5,"D",様式１!$O16=8,"E")</f>
        <v>1</v>
      </c>
      <c r="O11" s="193">
        <f>IF(加算等適用状況!G23="○",1,0)</f>
        <v>0</v>
      </c>
      <c r="P11" s="193">
        <f>IF(加算等適用状況!H23="○",1,0)</f>
        <v>0</v>
      </c>
      <c r="Q11" s="193">
        <f>IF(加算等適用状況!I23="○",1,0)</f>
        <v>0</v>
      </c>
      <c r="R11" s="193">
        <f>IF(加算等適用状況!K23="○",1,0)</f>
        <v>0</v>
      </c>
      <c r="S11" s="193">
        <f t="shared" si="2"/>
        <v>0</v>
      </c>
    </row>
    <row r="12" spans="1:19">
      <c r="A12" t="s">
        <v>176</v>
      </c>
      <c r="B12" s="193">
        <f t="shared" si="1"/>
        <v>0</v>
      </c>
      <c r="C12">
        <v>2</v>
      </c>
      <c r="D12" s="192" t="str">
        <f t="shared" si="0"/>
        <v>02</v>
      </c>
      <c r="E12" s="193">
        <f>様式１!C17</f>
        <v>0</v>
      </c>
      <c r="F12" s="193">
        <f>様式１!D17</f>
        <v>0</v>
      </c>
      <c r="G12" s="193">
        <f>様式１!E17</f>
        <v>0</v>
      </c>
      <c r="H12" s="193">
        <f>様式１!F17</f>
        <v>0</v>
      </c>
      <c r="I12" s="193">
        <f>様式１!G17</f>
        <v>0</v>
      </c>
      <c r="J12" s="194" t="e">
        <f>様式１!$Y17</f>
        <v>#VALUE!</v>
      </c>
      <c r="K12" s="194" t="e">
        <f>様式１!$Q17</f>
        <v>#VALUE!</v>
      </c>
      <c r="L12" s="194">
        <f>参考_歳児別配置基準!I104+様式１!K17</f>
        <v>1</v>
      </c>
      <c r="M12" s="195" t="e">
        <f>様式１!$Q17-参考_歳児別配置基準!$C104+参考_歳児別配置基準!$I104</f>
        <v>#VALUE!</v>
      </c>
      <c r="N12" s="196">
        <f t="array" ref="N12">_xlfn.IFS(様式１!$O17=0,1,様式１!$O17=1,2,様式１!$O17=2,3,様式１!$O17=3,4,様式１!$O17=3.5,5,様式１!$O17=4,6,様式１!$O17=4.5,7,様式１!$O17=5,8,様式１!$O17=5.5,9,様式１!$O17=6,"A",様式１!$O17=6.5,"B",様式１!$O17=7,"C",様式１!$O17=7.5,"D",様式１!$O17=8,"E")</f>
        <v>1</v>
      </c>
      <c r="O12" s="193">
        <f>IF(加算等適用状況!G24="○",1,0)</f>
        <v>0</v>
      </c>
      <c r="P12" s="193">
        <f>IF(加算等適用状況!H24="○",1,0)</f>
        <v>0</v>
      </c>
      <c r="Q12" s="193">
        <f>IF(加算等適用状況!I24="○",1,0)</f>
        <v>0</v>
      </c>
      <c r="R12" s="193">
        <f>IF(加算等適用状況!K24="○",1,0)</f>
        <v>0</v>
      </c>
      <c r="S12" s="193">
        <f t="shared" si="2"/>
        <v>0</v>
      </c>
    </row>
    <row r="13" spans="1:19">
      <c r="A13" t="s">
        <v>176</v>
      </c>
      <c r="B13" s="193">
        <f t="shared" si="1"/>
        <v>0</v>
      </c>
      <c r="C13">
        <v>3</v>
      </c>
      <c r="D13" s="192" t="str">
        <f t="shared" si="0"/>
        <v>03</v>
      </c>
      <c r="E13" s="193">
        <f>様式１!C18</f>
        <v>0</v>
      </c>
      <c r="F13" s="193">
        <f>様式１!D18</f>
        <v>0</v>
      </c>
      <c r="G13" s="193">
        <f>様式１!E18</f>
        <v>0</v>
      </c>
      <c r="H13" s="193">
        <f>様式１!F18</f>
        <v>0</v>
      </c>
      <c r="I13" s="193">
        <f>様式１!G18</f>
        <v>0</v>
      </c>
      <c r="J13" s="194" t="e">
        <f>様式１!$Y18</f>
        <v>#VALUE!</v>
      </c>
      <c r="K13" s="194" t="e">
        <f>様式１!$Q18</f>
        <v>#VALUE!</v>
      </c>
      <c r="L13" s="194">
        <f>参考_歳児別配置基準!I114+様式１!K18</f>
        <v>1</v>
      </c>
      <c r="M13" s="195" t="e">
        <f>様式１!$Q18-参考_歳児別配置基準!$C114+参考_歳児別配置基準!$I114</f>
        <v>#VALUE!</v>
      </c>
      <c r="N13" s="196">
        <f t="array" ref="N13">_xlfn.IFS(様式１!$O18=0,1,様式１!$O18=1,2,様式１!$O18=2,3,様式１!$O18=3,4,様式１!$O18=3.5,5,様式１!$O18=4,6,様式１!$O18=4.5,7,様式１!$O18=5,8,様式１!$O18=5.5,9,様式１!$O18=6,"A",様式１!$O18=6.5,"B",様式１!$O18=7,"C",様式１!$O18=7.5,"D",様式１!$O18=8,"E")</f>
        <v>1</v>
      </c>
      <c r="O13" s="193">
        <f>IF(加算等適用状況!G25="○",1,0)</f>
        <v>0</v>
      </c>
      <c r="P13" s="193">
        <f>IF(加算等適用状況!H25="○",1,0)</f>
        <v>0</v>
      </c>
      <c r="Q13" s="193">
        <f>IF(加算等適用状況!I25="○",1,0)</f>
        <v>0</v>
      </c>
      <c r="R13" s="193">
        <f>IF(加算等適用状況!K25="○",1,0)</f>
        <v>0</v>
      </c>
      <c r="S13" s="193">
        <f t="shared" si="2"/>
        <v>0</v>
      </c>
    </row>
  </sheetData>
  <sheetProtection password="CAB1" sheet="1" objects="1" scenarios="1"/>
  <phoneticPr fontId="1"/>
  <pageMargins left="0.7" right="0.7"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1544A-493E-4B43-8A04-ACE7FE987A03}">
  <sheetPr codeName="Sheet1">
    <pageSetUpPr fitToPage="1"/>
  </sheetPr>
  <dimension ref="A1:AG24"/>
  <sheetViews>
    <sheetView tabSelected="1" view="pageBreakPreview" zoomScale="90" zoomScaleNormal="70" zoomScaleSheetLayoutView="90" workbookViewId="0">
      <selection activeCell="C1" sqref="C1"/>
    </sheetView>
  </sheetViews>
  <sheetFormatPr defaultRowHeight="13.5"/>
  <cols>
    <col min="1" max="1" width="5.625" style="1" customWidth="1"/>
    <col min="2" max="7" width="6" style="1" customWidth="1"/>
    <col min="8" max="8" width="6.375" style="1" customWidth="1"/>
    <col min="9" max="9" width="3.625" style="1" customWidth="1"/>
    <col min="10" max="10" width="4.625" style="1" customWidth="1"/>
    <col min="11" max="11" width="6.375" style="1" customWidth="1"/>
    <col min="12" max="12" width="9.75" style="1" bestFit="1" customWidth="1"/>
    <col min="13" max="13" width="8.625" style="1" customWidth="1"/>
    <col min="14" max="16" width="6.375" style="1" customWidth="1"/>
    <col min="17" max="17" width="8.625" style="1" customWidth="1"/>
    <col min="18" max="19" width="6.375" style="1" customWidth="1"/>
    <col min="20" max="23" width="6.375" style="71" customWidth="1"/>
    <col min="24" max="24" width="8.625" style="1" customWidth="1"/>
    <col min="25" max="25" width="9.5" style="1" bestFit="1" customWidth="1"/>
    <col min="26" max="26" width="6.625" style="1" customWidth="1"/>
    <col min="27" max="16384" width="9" style="1"/>
  </cols>
  <sheetData>
    <row r="1" spans="1:33" ht="30" customHeight="1" thickBot="1">
      <c r="A1" s="212" t="s">
        <v>83</v>
      </c>
      <c r="B1" s="212"/>
      <c r="C1" s="142"/>
      <c r="T1" s="141"/>
      <c r="U1" s="141"/>
      <c r="V1" s="141"/>
      <c r="W1" s="141"/>
      <c r="X1" s="141"/>
      <c r="Y1" s="141"/>
    </row>
    <row r="2" spans="1:33" ht="28.5" customHeight="1" thickBot="1">
      <c r="A2" s="230" t="s">
        <v>62</v>
      </c>
      <c r="B2" s="230"/>
      <c r="C2" s="217"/>
      <c r="D2" s="217"/>
      <c r="E2" s="217"/>
      <c r="F2" s="217"/>
      <c r="G2" s="56"/>
      <c r="H2" s="56"/>
      <c r="I2" s="56"/>
      <c r="J2" s="138"/>
      <c r="K2" s="55"/>
      <c r="L2" s="55"/>
      <c r="M2" s="55"/>
      <c r="N2" s="55"/>
      <c r="O2" s="55"/>
      <c r="P2" s="55"/>
      <c r="Q2" s="55"/>
      <c r="R2" s="57"/>
      <c r="S2" s="57"/>
      <c r="T2" s="58"/>
      <c r="U2" s="58"/>
      <c r="V2" s="58"/>
      <c r="W2" s="58"/>
      <c r="X2" s="57"/>
      <c r="Y2" s="59" t="s">
        <v>53</v>
      </c>
    </row>
    <row r="3" spans="1:33" ht="46.5" customHeight="1" thickTop="1" thickBot="1">
      <c r="A3" s="232" t="s">
        <v>2</v>
      </c>
      <c r="B3" s="218" t="s">
        <v>82</v>
      </c>
      <c r="C3" s="219"/>
      <c r="D3" s="219"/>
      <c r="E3" s="219"/>
      <c r="F3" s="219"/>
      <c r="G3" s="219"/>
      <c r="H3" s="219"/>
      <c r="I3" s="219"/>
      <c r="J3" s="220"/>
      <c r="K3" s="215" t="s">
        <v>173</v>
      </c>
      <c r="L3" s="248" t="s">
        <v>60</v>
      </c>
      <c r="M3" s="225" t="s">
        <v>117</v>
      </c>
      <c r="N3" s="241" t="s">
        <v>81</v>
      </c>
      <c r="O3" s="248" t="s">
        <v>64</v>
      </c>
      <c r="P3" s="215" t="s">
        <v>70</v>
      </c>
      <c r="Q3" s="225" t="s">
        <v>174</v>
      </c>
      <c r="R3" s="228" t="s">
        <v>65</v>
      </c>
      <c r="S3" s="228"/>
      <c r="T3" s="228"/>
      <c r="U3" s="228"/>
      <c r="V3" s="228"/>
      <c r="W3" s="228"/>
      <c r="X3" s="229"/>
      <c r="Y3" s="60" t="s">
        <v>30</v>
      </c>
    </row>
    <row r="4" spans="1:33" ht="14.25" customHeight="1" thickTop="1">
      <c r="A4" s="232"/>
      <c r="B4" s="238" t="s">
        <v>61</v>
      </c>
      <c r="C4" s="235" t="s">
        <v>0</v>
      </c>
      <c r="D4" s="215" t="s">
        <v>59</v>
      </c>
      <c r="E4" s="215" t="s">
        <v>1</v>
      </c>
      <c r="F4" s="221" t="s">
        <v>6</v>
      </c>
      <c r="G4" s="215" t="s">
        <v>7</v>
      </c>
      <c r="H4" s="241" t="s">
        <v>54</v>
      </c>
      <c r="I4" s="251" t="s">
        <v>4</v>
      </c>
      <c r="J4" s="251"/>
      <c r="K4" s="247"/>
      <c r="L4" s="249"/>
      <c r="M4" s="226"/>
      <c r="N4" s="242"/>
      <c r="O4" s="249"/>
      <c r="P4" s="247"/>
      <c r="Q4" s="226"/>
      <c r="R4" s="252" t="s">
        <v>63</v>
      </c>
      <c r="S4" s="252"/>
      <c r="T4" s="253"/>
      <c r="U4" s="252" t="s">
        <v>80</v>
      </c>
      <c r="V4" s="252"/>
      <c r="W4" s="252"/>
      <c r="X4" s="244" t="s">
        <v>79</v>
      </c>
      <c r="Y4" s="61"/>
    </row>
    <row r="5" spans="1:33" ht="31.5" customHeight="1">
      <c r="A5" s="233"/>
      <c r="B5" s="239"/>
      <c r="C5" s="236"/>
      <c r="D5" s="216"/>
      <c r="E5" s="216"/>
      <c r="F5" s="222"/>
      <c r="G5" s="216"/>
      <c r="H5" s="242"/>
      <c r="I5" s="251"/>
      <c r="J5" s="251"/>
      <c r="K5" s="247"/>
      <c r="L5" s="249"/>
      <c r="M5" s="227"/>
      <c r="N5" s="242"/>
      <c r="O5" s="249"/>
      <c r="P5" s="247"/>
      <c r="Q5" s="227"/>
      <c r="R5" s="254"/>
      <c r="S5" s="254"/>
      <c r="T5" s="255"/>
      <c r="U5" s="256"/>
      <c r="V5" s="256"/>
      <c r="W5" s="256"/>
      <c r="X5" s="245"/>
      <c r="Y5" s="223" t="s">
        <v>52</v>
      </c>
      <c r="AA5"/>
      <c r="AB5" s="199" t="s">
        <v>165</v>
      </c>
      <c r="AC5"/>
      <c r="AD5"/>
      <c r="AE5"/>
      <c r="AF5"/>
      <c r="AG5"/>
    </row>
    <row r="6" spans="1:33" ht="73.5" customHeight="1">
      <c r="A6" s="234"/>
      <c r="B6" s="240"/>
      <c r="C6" s="237"/>
      <c r="D6" s="231"/>
      <c r="E6" s="231"/>
      <c r="F6" s="231"/>
      <c r="G6" s="231"/>
      <c r="H6" s="243"/>
      <c r="I6" s="251"/>
      <c r="J6" s="251"/>
      <c r="K6" s="216"/>
      <c r="L6" s="250"/>
      <c r="M6" s="227"/>
      <c r="N6" s="243"/>
      <c r="O6" s="250"/>
      <c r="P6" s="216"/>
      <c r="Q6" s="227"/>
      <c r="R6" s="62" t="s">
        <v>86</v>
      </c>
      <c r="S6" s="63" t="s">
        <v>87</v>
      </c>
      <c r="T6" s="64" t="s">
        <v>68</v>
      </c>
      <c r="U6" s="65" t="s">
        <v>88</v>
      </c>
      <c r="V6" s="65" t="s">
        <v>89</v>
      </c>
      <c r="W6" s="66" t="s">
        <v>69</v>
      </c>
      <c r="X6" s="246"/>
      <c r="Y6" s="224"/>
      <c r="AA6"/>
      <c r="AB6" s="200" t="s">
        <v>166</v>
      </c>
      <c r="AC6" s="200" t="s">
        <v>167</v>
      </c>
      <c r="AD6" s="200" t="s">
        <v>168</v>
      </c>
      <c r="AE6" s="200" t="s">
        <v>169</v>
      </c>
      <c r="AF6" s="200" t="s">
        <v>170</v>
      </c>
      <c r="AG6" s="200" t="s">
        <v>171</v>
      </c>
    </row>
    <row r="7" spans="1:33" ht="27" customHeight="1">
      <c r="A7" s="128" t="s">
        <v>98</v>
      </c>
      <c r="B7" s="67" t="s">
        <v>58</v>
      </c>
      <c r="C7" s="106"/>
      <c r="D7" s="54"/>
      <c r="E7" s="54"/>
      <c r="F7" s="54"/>
      <c r="G7" s="54"/>
      <c r="H7" s="139"/>
      <c r="I7" s="213">
        <f>SUM(D7:G7)</f>
        <v>0</v>
      </c>
      <c r="J7" s="214"/>
      <c r="K7" s="204">
        <f>IF(C7=0,1,IF(AND(C7&gt;=31, C7&lt;=300), "1", "0"))</f>
        <v>1</v>
      </c>
      <c r="L7" s="205" t="str">
        <f>IF(加算等適用状況!M14="入力完了",参考_歳児別配置基準!C4,加算等適用状況!M14)</f>
        <v>入力未了</v>
      </c>
      <c r="M7" s="122" t="e">
        <f>K7+L7</f>
        <v>#VALUE!</v>
      </c>
      <c r="N7" s="207">
        <f>IF(VLOOKUP($A7,加算等適用状況!$A$14:$M$25,11,FALSE)="○",1,0)</f>
        <v>0</v>
      </c>
      <c r="O7" s="204">
        <f>IF(VLOOKUP($A7,加算等適用状況!$A$14:$M$25,4,FALSE)="○",VLOOKUP($A7,加算等適用状況!$A$14:$M$25,5,FALSE),0)</f>
        <v>0</v>
      </c>
      <c r="P7" s="208">
        <f>IF(VLOOKUP($A7,加算等適用状況!$A$14:$M$25,10,FALSE)="専任",0,1)</f>
        <v>1</v>
      </c>
      <c r="Q7" s="122" t="e">
        <f>M7+N7+AG7+P7</f>
        <v>#VALUE!</v>
      </c>
      <c r="R7" s="123">
        <f>'様式２（専従の常勤教諭）'!D48</f>
        <v>0</v>
      </c>
      <c r="S7" s="124">
        <f>COUNTIFS('様式３（非専従の常勤+非常勤教諭）'!$N$9:$N$28,"&gt;=1")</f>
        <v>0</v>
      </c>
      <c r="T7" s="121">
        <f>ROUNDDOWN('様式３（非専従の常勤+非常勤教諭）'!$N$30,1)</f>
        <v>0</v>
      </c>
      <c r="U7" s="125"/>
      <c r="V7" s="126">
        <f>COUNTIFS('様式３（非専従の常勤+非常勤教諭）'!$N$38:$N$42,"&gt;=1")</f>
        <v>0</v>
      </c>
      <c r="W7" s="127">
        <f>ROUNDDOWN('様式３（非専従の常勤+非常勤教諭）'!$N$44,1)</f>
        <v>0</v>
      </c>
      <c r="X7" s="122">
        <f t="shared" ref="X7:X18" si="0">R7+T7+IF((U7+W7)&gt;=AG7,AG7,(U7+W7))</f>
        <v>0</v>
      </c>
      <c r="Y7" s="122" t="e">
        <f t="shared" ref="Y7:Y18" si="1">X7-Q7</f>
        <v>#VALUE!</v>
      </c>
      <c r="AB7" s="201">
        <f>IF(VLOOKUP($A7,加算等適用状況!$A$14:$M$25,4,FALSE)="○",VLOOKUP($A7,加算等適用状況!$A$14:$M$25,5,FALSE),0)</f>
        <v>0</v>
      </c>
      <c r="AC7" s="201" t="e">
        <f>VLOOKUP(AB7,加算等適用状況!$E$34:$F$46,2,FALSE)</f>
        <v>#N/A</v>
      </c>
      <c r="AD7" s="202" t="e">
        <f>M7+N7+P7</f>
        <v>#VALUE!</v>
      </c>
      <c r="AE7" s="202">
        <f t="shared" ref="AE7:AE18" si="2">R7+T7+U7+W7</f>
        <v>0</v>
      </c>
      <c r="AF7" s="202" t="e">
        <f t="shared" ref="AF7:AF18" si="3">AE7-AD7</f>
        <v>#VALUE!</v>
      </c>
      <c r="AG7" s="201">
        <f t="shared" ref="AG7:AG18" si="4">IFERROR(IF(AF7&gt;AB7,AB7,IF(AF7&lt;AC7,AC7,AF7)),0)</f>
        <v>0</v>
      </c>
    </row>
    <row r="8" spans="1:33" ht="27" customHeight="1">
      <c r="A8" s="128" t="s">
        <v>146</v>
      </c>
      <c r="B8" s="68" t="s">
        <v>58</v>
      </c>
      <c r="C8" s="159">
        <f>$C$7</f>
        <v>0</v>
      </c>
      <c r="D8" s="54"/>
      <c r="E8" s="54"/>
      <c r="F8" s="54"/>
      <c r="G8" s="54"/>
      <c r="H8" s="139"/>
      <c r="I8" s="213">
        <f t="shared" ref="I8:I18" si="5">SUM(D8:G8)</f>
        <v>0</v>
      </c>
      <c r="J8" s="214"/>
      <c r="K8" s="204">
        <f t="shared" ref="K8:K18" si="6">$K$7</f>
        <v>1</v>
      </c>
      <c r="L8" s="205" t="str">
        <f>IF(加算等適用状況!M15="入力完了",参考_歳児別配置基準!C14,加算等適用状況!M15)</f>
        <v>入力未了</v>
      </c>
      <c r="M8" s="122" t="e">
        <f t="shared" ref="M8:M18" si="7">K8+L8</f>
        <v>#VALUE!</v>
      </c>
      <c r="N8" s="207">
        <f>IF(VLOOKUP($A8,加算等適用状況!$A$14:$M$25,11,FALSE)="○",1,0)</f>
        <v>0</v>
      </c>
      <c r="O8" s="204">
        <f>IF(VLOOKUP($A8,加算等適用状況!$A$14:$M$25,4,FALSE)="○",VLOOKUP($A8,加算等適用状況!$A$14:$M$25,5,FALSE),0)</f>
        <v>0</v>
      </c>
      <c r="P8" s="208">
        <f>IF(VLOOKUP($A8,加算等適用状況!$A$14:$M$25,10,FALSE)="専任",0,1)</f>
        <v>1</v>
      </c>
      <c r="Q8" s="122" t="e">
        <f t="shared" ref="Q8:Q18" si="8">M8+N8+AG8+P8</f>
        <v>#VALUE!</v>
      </c>
      <c r="R8" s="123">
        <f>'様式２（専従の常勤教諭）'!E48</f>
        <v>0</v>
      </c>
      <c r="S8" s="124">
        <f>COUNTIFS('様式３（非専従の常勤+非常勤教諭）'!$P$9:$P$28,"&gt;=1")</f>
        <v>0</v>
      </c>
      <c r="T8" s="121">
        <f>ROUNDDOWN('様式３（非専従の常勤+非常勤教諭）'!$P$30,1)</f>
        <v>0</v>
      </c>
      <c r="U8" s="125"/>
      <c r="V8" s="126">
        <f>COUNTIFS('様式３（非専従の常勤+非常勤教諭）'!$P$38:$P$42,"&gt;=1")</f>
        <v>0</v>
      </c>
      <c r="W8" s="127">
        <f>ROUNDDOWN('様式３（非専従の常勤+非常勤教諭）'!$P$44,1)</f>
        <v>0</v>
      </c>
      <c r="X8" s="122">
        <f t="shared" si="0"/>
        <v>0</v>
      </c>
      <c r="Y8" s="122" t="e">
        <f t="shared" si="1"/>
        <v>#VALUE!</v>
      </c>
      <c r="AB8" s="201">
        <f>IF(VLOOKUP($A8,加算等適用状況!$A$14:$M$25,4,FALSE)="○",VLOOKUP($A8,加算等適用状況!$A$14:$M$25,5,FALSE),0)</f>
        <v>0</v>
      </c>
      <c r="AC8" s="201" t="e">
        <f>VLOOKUP(AB8,加算等適用状況!$E$34:$F$46,2,FALSE)</f>
        <v>#N/A</v>
      </c>
      <c r="AD8" s="202" t="e">
        <f t="shared" ref="AD8:AD18" si="9">M8+N8+P8</f>
        <v>#VALUE!</v>
      </c>
      <c r="AE8" s="202">
        <f t="shared" si="2"/>
        <v>0</v>
      </c>
      <c r="AF8" s="202" t="e">
        <f t="shared" si="3"/>
        <v>#VALUE!</v>
      </c>
      <c r="AG8" s="201">
        <f t="shared" si="4"/>
        <v>0</v>
      </c>
    </row>
    <row r="9" spans="1:33" ht="27" customHeight="1">
      <c r="A9" s="128" t="s">
        <v>100</v>
      </c>
      <c r="B9" s="68" t="s">
        <v>58</v>
      </c>
      <c r="C9" s="140">
        <f t="shared" ref="C9:C18" si="10">$C$7</f>
        <v>0</v>
      </c>
      <c r="D9" s="54"/>
      <c r="E9" s="54"/>
      <c r="F9" s="54"/>
      <c r="G9" s="54"/>
      <c r="H9" s="139"/>
      <c r="I9" s="213">
        <f t="shared" si="5"/>
        <v>0</v>
      </c>
      <c r="J9" s="214"/>
      <c r="K9" s="204">
        <f t="shared" si="6"/>
        <v>1</v>
      </c>
      <c r="L9" s="205" t="str">
        <f>IF(加算等適用状況!M16="入力完了",参考_歳児別配置基準!C24,加算等適用状況!M16)</f>
        <v>入力未了</v>
      </c>
      <c r="M9" s="122" t="e">
        <f t="shared" si="7"/>
        <v>#VALUE!</v>
      </c>
      <c r="N9" s="207">
        <f>IF(VLOOKUP($A9,加算等適用状況!$A$14:$M$25,11,FALSE)="○",1,0)</f>
        <v>0</v>
      </c>
      <c r="O9" s="204">
        <f>IF(VLOOKUP($A9,加算等適用状況!$A$14:$M$25,4,FALSE)="○",VLOOKUP($A9,加算等適用状況!$A$14:$M$25,5,FALSE),0)</f>
        <v>0</v>
      </c>
      <c r="P9" s="208">
        <f>IF(VLOOKUP($A9,加算等適用状況!$A$14:$M$25,10,FALSE)="専任",0,1)</f>
        <v>1</v>
      </c>
      <c r="Q9" s="122" t="e">
        <f t="shared" si="8"/>
        <v>#VALUE!</v>
      </c>
      <c r="R9" s="123">
        <f>'様式２（専従の常勤教諭）'!F48</f>
        <v>0</v>
      </c>
      <c r="S9" s="124">
        <f>COUNTIFS('様式３（非専従の常勤+非常勤教諭）'!$R$9:$R$28,"&gt;=1")</f>
        <v>0</v>
      </c>
      <c r="T9" s="121">
        <f>ROUNDDOWN('様式３（非専従の常勤+非常勤教諭）'!$R$30,1)</f>
        <v>0</v>
      </c>
      <c r="U9" s="125"/>
      <c r="V9" s="126">
        <f>COUNTIFS('様式３（非専従の常勤+非常勤教諭）'!$R$38:$R$42,"&gt;=1")</f>
        <v>0</v>
      </c>
      <c r="W9" s="127">
        <f>ROUNDDOWN('様式３（非専従の常勤+非常勤教諭）'!$R$44,1)</f>
        <v>0</v>
      </c>
      <c r="X9" s="122">
        <f t="shared" si="0"/>
        <v>0</v>
      </c>
      <c r="Y9" s="122" t="e">
        <f t="shared" si="1"/>
        <v>#VALUE!</v>
      </c>
      <c r="AB9" s="201">
        <f>IF(VLOOKUP($A9,加算等適用状況!$A$14:$M$25,4,FALSE)="○",VLOOKUP($A9,加算等適用状況!$A$14:$M$25,5,FALSE),0)</f>
        <v>0</v>
      </c>
      <c r="AC9" s="201" t="e">
        <f>VLOOKUP(AB9,加算等適用状況!$E$34:$F$46,2,FALSE)</f>
        <v>#N/A</v>
      </c>
      <c r="AD9" s="202" t="e">
        <f t="shared" si="9"/>
        <v>#VALUE!</v>
      </c>
      <c r="AE9" s="202">
        <f t="shared" si="2"/>
        <v>0</v>
      </c>
      <c r="AF9" s="202" t="e">
        <f t="shared" si="3"/>
        <v>#VALUE!</v>
      </c>
      <c r="AG9" s="201">
        <f t="shared" si="4"/>
        <v>0</v>
      </c>
    </row>
    <row r="10" spans="1:33" ht="27" customHeight="1">
      <c r="A10" s="128" t="s">
        <v>101</v>
      </c>
      <c r="B10" s="68" t="s">
        <v>58</v>
      </c>
      <c r="C10" s="140">
        <f t="shared" si="10"/>
        <v>0</v>
      </c>
      <c r="D10" s="54"/>
      <c r="E10" s="54"/>
      <c r="F10" s="54"/>
      <c r="G10" s="54"/>
      <c r="H10" s="139"/>
      <c r="I10" s="213">
        <f t="shared" si="5"/>
        <v>0</v>
      </c>
      <c r="J10" s="214"/>
      <c r="K10" s="204">
        <f t="shared" si="6"/>
        <v>1</v>
      </c>
      <c r="L10" s="205" t="str">
        <f>IF(加算等適用状況!M17="入力完了",参考_歳児別配置基準!C34,加算等適用状況!M17)</f>
        <v>入力未了</v>
      </c>
      <c r="M10" s="122" t="e">
        <f t="shared" si="7"/>
        <v>#VALUE!</v>
      </c>
      <c r="N10" s="207">
        <f>IF(VLOOKUP($A10,加算等適用状況!$A$14:$M$25,11,FALSE)="○",1,0)</f>
        <v>0</v>
      </c>
      <c r="O10" s="204">
        <f>IF(VLOOKUP($A10,加算等適用状況!$A$14:$M$25,4,FALSE)="○",VLOOKUP($A10,加算等適用状況!$A$14:$M$25,5,FALSE),0)</f>
        <v>0</v>
      </c>
      <c r="P10" s="208">
        <f>IF(VLOOKUP($A10,加算等適用状況!$A$14:$M$25,10,FALSE)="専任",0,1)</f>
        <v>1</v>
      </c>
      <c r="Q10" s="122" t="e">
        <f t="shared" si="8"/>
        <v>#VALUE!</v>
      </c>
      <c r="R10" s="123">
        <f>'様式２（専従の常勤教諭）'!G48</f>
        <v>0</v>
      </c>
      <c r="S10" s="124">
        <f>COUNTIFS('様式３（非専従の常勤+非常勤教諭）'!$T$9:$T$28,"&gt;=1")</f>
        <v>0</v>
      </c>
      <c r="T10" s="121">
        <f>ROUNDDOWN('様式３（非専従の常勤+非常勤教諭）'!$T$30,1)</f>
        <v>0</v>
      </c>
      <c r="U10" s="125"/>
      <c r="V10" s="126">
        <f>COUNTIFS('様式３（非専従の常勤+非常勤教諭）'!$T$38:$T$42,"&gt;=1")</f>
        <v>0</v>
      </c>
      <c r="W10" s="127">
        <f>ROUNDDOWN('様式３（非専従の常勤+非常勤教諭）'!$T$44,1)</f>
        <v>0</v>
      </c>
      <c r="X10" s="122">
        <f t="shared" si="0"/>
        <v>0</v>
      </c>
      <c r="Y10" s="122" t="e">
        <f t="shared" si="1"/>
        <v>#VALUE!</v>
      </c>
      <c r="AB10" s="201">
        <f>IF(VLOOKUP($A10,加算等適用状況!$A$14:$M$25,4,FALSE)="○",VLOOKUP($A10,加算等適用状況!$A$14:$M$25,5,FALSE),0)</f>
        <v>0</v>
      </c>
      <c r="AC10" s="201" t="e">
        <f>VLOOKUP(AB10,加算等適用状況!$E$34:$F$46,2,FALSE)</f>
        <v>#N/A</v>
      </c>
      <c r="AD10" s="202" t="e">
        <f t="shared" si="9"/>
        <v>#VALUE!</v>
      </c>
      <c r="AE10" s="202">
        <f t="shared" si="2"/>
        <v>0</v>
      </c>
      <c r="AF10" s="202" t="e">
        <f t="shared" si="3"/>
        <v>#VALUE!</v>
      </c>
      <c r="AG10" s="201">
        <f t="shared" si="4"/>
        <v>0</v>
      </c>
    </row>
    <row r="11" spans="1:33" ht="27" customHeight="1">
      <c r="A11" s="128" t="s">
        <v>102</v>
      </c>
      <c r="B11" s="68" t="s">
        <v>58</v>
      </c>
      <c r="C11" s="140">
        <f t="shared" si="10"/>
        <v>0</v>
      </c>
      <c r="D11" s="54"/>
      <c r="E11" s="54"/>
      <c r="F11" s="54"/>
      <c r="G11" s="54"/>
      <c r="H11" s="139"/>
      <c r="I11" s="213">
        <f t="shared" si="5"/>
        <v>0</v>
      </c>
      <c r="J11" s="214"/>
      <c r="K11" s="204">
        <f t="shared" si="6"/>
        <v>1</v>
      </c>
      <c r="L11" s="205" t="str">
        <f>IF(加算等適用状況!M18="入力完了",参考_歳児別配置基準!C44,加算等適用状況!M18)</f>
        <v>入力未了</v>
      </c>
      <c r="M11" s="122" t="e">
        <f t="shared" si="7"/>
        <v>#VALUE!</v>
      </c>
      <c r="N11" s="207">
        <f>IF(VLOOKUP($A11,加算等適用状況!$A$14:$M$25,11,FALSE)="○",1,0)</f>
        <v>0</v>
      </c>
      <c r="O11" s="204">
        <f>IF(VLOOKUP($A11,加算等適用状況!$A$14:$M$25,4,FALSE)="○",VLOOKUP($A11,加算等適用状況!$A$14:$M$25,5,FALSE),0)</f>
        <v>0</v>
      </c>
      <c r="P11" s="208">
        <f>IF(VLOOKUP($A11,加算等適用状況!$A$14:$M$25,10,FALSE)="専任",0,1)</f>
        <v>1</v>
      </c>
      <c r="Q11" s="122" t="e">
        <f t="shared" si="8"/>
        <v>#VALUE!</v>
      </c>
      <c r="R11" s="123">
        <f>'様式２（専従の常勤教諭）'!H48</f>
        <v>0</v>
      </c>
      <c r="S11" s="124">
        <f>COUNTIFS('様式３（非専従の常勤+非常勤教諭）'!$V$9:$V$28,"&gt;=1")</f>
        <v>0</v>
      </c>
      <c r="T11" s="121">
        <f>ROUNDDOWN('様式３（非専従の常勤+非常勤教諭）'!$V$30,1)</f>
        <v>0</v>
      </c>
      <c r="U11" s="125"/>
      <c r="V11" s="126">
        <f>COUNTIFS('様式３（非専従の常勤+非常勤教諭）'!$V$38:$V$42,"&gt;=1")</f>
        <v>0</v>
      </c>
      <c r="W11" s="127">
        <f>ROUNDDOWN('様式３（非専従の常勤+非常勤教諭）'!$V$44,1)</f>
        <v>0</v>
      </c>
      <c r="X11" s="122">
        <f t="shared" si="0"/>
        <v>0</v>
      </c>
      <c r="Y11" s="122" t="e">
        <f t="shared" si="1"/>
        <v>#VALUE!</v>
      </c>
      <c r="AB11" s="201">
        <f>IF(VLOOKUP($A11,加算等適用状況!$A$14:$M$25,4,FALSE)="○",VLOOKUP($A11,加算等適用状況!$A$14:$M$25,5,FALSE),0)</f>
        <v>0</v>
      </c>
      <c r="AC11" s="201" t="e">
        <f>VLOOKUP(AB11,加算等適用状況!$E$34:$F$46,2,FALSE)</f>
        <v>#N/A</v>
      </c>
      <c r="AD11" s="202" t="e">
        <f t="shared" si="9"/>
        <v>#VALUE!</v>
      </c>
      <c r="AE11" s="202">
        <f t="shared" si="2"/>
        <v>0</v>
      </c>
      <c r="AF11" s="202" t="e">
        <f t="shared" si="3"/>
        <v>#VALUE!</v>
      </c>
      <c r="AG11" s="201">
        <f t="shared" si="4"/>
        <v>0</v>
      </c>
    </row>
    <row r="12" spans="1:33" ht="27" customHeight="1">
      <c r="A12" s="128" t="s">
        <v>103</v>
      </c>
      <c r="B12" s="68" t="s">
        <v>58</v>
      </c>
      <c r="C12" s="140">
        <f t="shared" si="10"/>
        <v>0</v>
      </c>
      <c r="D12" s="54"/>
      <c r="E12" s="54"/>
      <c r="F12" s="54"/>
      <c r="G12" s="54"/>
      <c r="H12" s="139"/>
      <c r="I12" s="213">
        <f t="shared" si="5"/>
        <v>0</v>
      </c>
      <c r="J12" s="214"/>
      <c r="K12" s="204">
        <f t="shared" si="6"/>
        <v>1</v>
      </c>
      <c r="L12" s="205" t="str">
        <f>IF(加算等適用状況!M19="入力完了",参考_歳児別配置基準!C54,加算等適用状況!M19)</f>
        <v>入力未了</v>
      </c>
      <c r="M12" s="122" t="e">
        <f t="shared" si="7"/>
        <v>#VALUE!</v>
      </c>
      <c r="N12" s="207">
        <f>IF(VLOOKUP($A12,加算等適用状況!$A$14:$M$25,11,FALSE)="○",1,0)</f>
        <v>0</v>
      </c>
      <c r="O12" s="204">
        <f>IF(VLOOKUP($A12,加算等適用状況!$A$14:$M$25,4,FALSE)="○",VLOOKUP($A12,加算等適用状況!$A$14:$M$25,5,FALSE),0)</f>
        <v>0</v>
      </c>
      <c r="P12" s="208">
        <f>IF(VLOOKUP($A12,加算等適用状況!$A$14:$M$25,10,FALSE)="専任",0,1)</f>
        <v>1</v>
      </c>
      <c r="Q12" s="122" t="e">
        <f t="shared" si="8"/>
        <v>#VALUE!</v>
      </c>
      <c r="R12" s="123">
        <f>'様式２（専従の常勤教諭）'!I48</f>
        <v>0</v>
      </c>
      <c r="S12" s="124">
        <f>COUNTIFS('様式３（非専従の常勤+非常勤教諭）'!$X$9:$X$28,"&gt;=1")</f>
        <v>0</v>
      </c>
      <c r="T12" s="121">
        <f>ROUNDDOWN('様式３（非専従の常勤+非常勤教諭）'!$X$30,1)</f>
        <v>0</v>
      </c>
      <c r="U12" s="125"/>
      <c r="V12" s="126">
        <f>COUNTIFS('様式３（非専従の常勤+非常勤教諭）'!$X$38:$X$42,"&gt;=1")</f>
        <v>0</v>
      </c>
      <c r="W12" s="127">
        <f>ROUNDDOWN('様式３（非専従の常勤+非常勤教諭）'!$X$44,1)</f>
        <v>0</v>
      </c>
      <c r="X12" s="122">
        <f t="shared" si="0"/>
        <v>0</v>
      </c>
      <c r="Y12" s="122" t="e">
        <f t="shared" si="1"/>
        <v>#VALUE!</v>
      </c>
      <c r="AB12" s="201">
        <f>IF(VLOOKUP($A12,加算等適用状況!$A$14:$M$25,4,FALSE)="○",VLOOKUP($A12,加算等適用状況!$A$14:$M$25,5,FALSE),0)</f>
        <v>0</v>
      </c>
      <c r="AC12" s="201" t="e">
        <f>VLOOKUP(AB12,加算等適用状況!$E$34:$F$46,2,FALSE)</f>
        <v>#N/A</v>
      </c>
      <c r="AD12" s="202" t="e">
        <f t="shared" si="9"/>
        <v>#VALUE!</v>
      </c>
      <c r="AE12" s="202">
        <f t="shared" si="2"/>
        <v>0</v>
      </c>
      <c r="AF12" s="202" t="e">
        <f t="shared" si="3"/>
        <v>#VALUE!</v>
      </c>
      <c r="AG12" s="201">
        <f t="shared" si="4"/>
        <v>0</v>
      </c>
    </row>
    <row r="13" spans="1:33" ht="27" customHeight="1">
      <c r="A13" s="128" t="s">
        <v>104</v>
      </c>
      <c r="B13" s="68" t="s">
        <v>58</v>
      </c>
      <c r="C13" s="140">
        <f t="shared" si="10"/>
        <v>0</v>
      </c>
      <c r="D13" s="54"/>
      <c r="E13" s="54"/>
      <c r="F13" s="54"/>
      <c r="G13" s="54"/>
      <c r="H13" s="139"/>
      <c r="I13" s="213">
        <f t="shared" si="5"/>
        <v>0</v>
      </c>
      <c r="J13" s="214"/>
      <c r="K13" s="204">
        <f t="shared" si="6"/>
        <v>1</v>
      </c>
      <c r="L13" s="205" t="str">
        <f>IF(加算等適用状況!M20="入力完了",参考_歳児別配置基準!C64,加算等適用状況!M20)</f>
        <v>入力未了</v>
      </c>
      <c r="M13" s="122" t="e">
        <f t="shared" si="7"/>
        <v>#VALUE!</v>
      </c>
      <c r="N13" s="207">
        <f>IF(VLOOKUP($A13,加算等適用状況!$A$14:$M$25,11,FALSE)="○",1,0)</f>
        <v>0</v>
      </c>
      <c r="O13" s="204">
        <f>IF(VLOOKUP($A13,加算等適用状況!$A$14:$M$25,4,FALSE)="○",VLOOKUP($A13,加算等適用状況!$A$14:$M$25,5,FALSE),0)</f>
        <v>0</v>
      </c>
      <c r="P13" s="208">
        <f>IF(VLOOKUP($A13,加算等適用状況!$A$14:$M$25,10,FALSE)="専任",0,1)</f>
        <v>1</v>
      </c>
      <c r="Q13" s="122" t="e">
        <f t="shared" si="8"/>
        <v>#VALUE!</v>
      </c>
      <c r="R13" s="123">
        <f>'様式２（専従の常勤教諭）'!J48</f>
        <v>0</v>
      </c>
      <c r="S13" s="124">
        <f>COUNTIFS('様式３（非専従の常勤+非常勤教諭）'!$Z$9:$Z$28,"&gt;=1")</f>
        <v>0</v>
      </c>
      <c r="T13" s="121">
        <f>ROUNDDOWN('様式３（非専従の常勤+非常勤教諭）'!$Z$30,1)</f>
        <v>0</v>
      </c>
      <c r="U13" s="125"/>
      <c r="V13" s="126">
        <f>COUNTIFS('様式３（非専従の常勤+非常勤教諭）'!$Z$38:$Z$42,"&gt;=1")</f>
        <v>0</v>
      </c>
      <c r="W13" s="127">
        <f>ROUNDDOWN('様式３（非専従の常勤+非常勤教諭）'!$Z$44,1)</f>
        <v>0</v>
      </c>
      <c r="X13" s="122">
        <f t="shared" si="0"/>
        <v>0</v>
      </c>
      <c r="Y13" s="122" t="e">
        <f t="shared" si="1"/>
        <v>#VALUE!</v>
      </c>
      <c r="AB13" s="201">
        <f>IF(VLOOKUP($A13,加算等適用状況!$A$14:$M$25,4,FALSE)="○",VLOOKUP($A13,加算等適用状況!$A$14:$M$25,5,FALSE),0)</f>
        <v>0</v>
      </c>
      <c r="AC13" s="201" t="e">
        <f>VLOOKUP(AB13,加算等適用状況!$E$34:$F$46,2,FALSE)</f>
        <v>#N/A</v>
      </c>
      <c r="AD13" s="202" t="e">
        <f t="shared" si="9"/>
        <v>#VALUE!</v>
      </c>
      <c r="AE13" s="202">
        <f t="shared" si="2"/>
        <v>0</v>
      </c>
      <c r="AF13" s="202" t="e">
        <f t="shared" si="3"/>
        <v>#VALUE!</v>
      </c>
      <c r="AG13" s="201">
        <f t="shared" si="4"/>
        <v>0</v>
      </c>
    </row>
    <row r="14" spans="1:33" ht="27" customHeight="1">
      <c r="A14" s="128" t="s">
        <v>105</v>
      </c>
      <c r="B14" s="68" t="s">
        <v>58</v>
      </c>
      <c r="C14" s="140">
        <f t="shared" si="10"/>
        <v>0</v>
      </c>
      <c r="D14" s="54"/>
      <c r="E14" s="54"/>
      <c r="F14" s="54"/>
      <c r="G14" s="54"/>
      <c r="H14" s="139"/>
      <c r="I14" s="213">
        <f t="shared" si="5"/>
        <v>0</v>
      </c>
      <c r="J14" s="214"/>
      <c r="K14" s="204">
        <f t="shared" si="6"/>
        <v>1</v>
      </c>
      <c r="L14" s="205" t="str">
        <f>IF(加算等適用状況!M21="入力完了",参考_歳児別配置基準!C74,加算等適用状況!M21)</f>
        <v>入力未了</v>
      </c>
      <c r="M14" s="122" t="e">
        <f t="shared" si="7"/>
        <v>#VALUE!</v>
      </c>
      <c r="N14" s="207">
        <f>IF(VLOOKUP($A14,加算等適用状況!$A$14:$M$25,11,FALSE)="○",1,0)</f>
        <v>0</v>
      </c>
      <c r="O14" s="204">
        <f>IF(VLOOKUP($A14,加算等適用状況!$A$14:$M$25,4,FALSE)="○",VLOOKUP($A14,加算等適用状況!$A$14:$M$25,5,FALSE),0)</f>
        <v>0</v>
      </c>
      <c r="P14" s="208">
        <f>IF(VLOOKUP($A14,加算等適用状況!$A$14:$M$25,10,FALSE)="専任",0,1)</f>
        <v>1</v>
      </c>
      <c r="Q14" s="122" t="e">
        <f t="shared" si="8"/>
        <v>#VALUE!</v>
      </c>
      <c r="R14" s="123">
        <f>'様式２（専従の常勤教諭）'!K48</f>
        <v>0</v>
      </c>
      <c r="S14" s="124">
        <f>COUNTIFS('様式３（非専従の常勤+非常勤教諭）'!$AB$9:$AB$28,"&gt;=1")</f>
        <v>0</v>
      </c>
      <c r="T14" s="121">
        <f>ROUNDDOWN('様式３（非専従の常勤+非常勤教諭）'!$AB$30,1)</f>
        <v>0</v>
      </c>
      <c r="U14" s="125"/>
      <c r="V14" s="126">
        <f>COUNTIFS('様式３（非専従の常勤+非常勤教諭）'!$AB$38:$AB$42,"&gt;=1")</f>
        <v>0</v>
      </c>
      <c r="W14" s="127">
        <f>ROUNDDOWN('様式３（非専従の常勤+非常勤教諭）'!$AB$44,1)</f>
        <v>0</v>
      </c>
      <c r="X14" s="122">
        <f t="shared" si="0"/>
        <v>0</v>
      </c>
      <c r="Y14" s="122" t="e">
        <f t="shared" si="1"/>
        <v>#VALUE!</v>
      </c>
      <c r="AB14" s="201">
        <f>IF(VLOOKUP($A14,加算等適用状況!$A$14:$M$25,4,FALSE)="○",VLOOKUP($A14,加算等適用状況!$A$14:$M$25,5,FALSE),0)</f>
        <v>0</v>
      </c>
      <c r="AC14" s="201" t="e">
        <f>VLOOKUP(AB14,加算等適用状況!$E$34:$F$46,2,FALSE)</f>
        <v>#N/A</v>
      </c>
      <c r="AD14" s="202" t="e">
        <f t="shared" si="9"/>
        <v>#VALUE!</v>
      </c>
      <c r="AE14" s="202">
        <f t="shared" si="2"/>
        <v>0</v>
      </c>
      <c r="AF14" s="202" t="e">
        <f t="shared" si="3"/>
        <v>#VALUE!</v>
      </c>
      <c r="AG14" s="201">
        <f t="shared" si="4"/>
        <v>0</v>
      </c>
    </row>
    <row r="15" spans="1:33" ht="27" customHeight="1">
      <c r="A15" s="128" t="s">
        <v>106</v>
      </c>
      <c r="B15" s="68" t="s">
        <v>58</v>
      </c>
      <c r="C15" s="140">
        <f t="shared" si="10"/>
        <v>0</v>
      </c>
      <c r="D15" s="54"/>
      <c r="E15" s="54"/>
      <c r="F15" s="54"/>
      <c r="G15" s="54"/>
      <c r="H15" s="139"/>
      <c r="I15" s="213">
        <f t="shared" si="5"/>
        <v>0</v>
      </c>
      <c r="J15" s="214"/>
      <c r="K15" s="204">
        <f t="shared" si="6"/>
        <v>1</v>
      </c>
      <c r="L15" s="205" t="str">
        <f>IF(加算等適用状況!M22="入力完了",参考_歳児別配置基準!C84,加算等適用状況!M22)</f>
        <v>入力未了</v>
      </c>
      <c r="M15" s="122" t="e">
        <f t="shared" si="7"/>
        <v>#VALUE!</v>
      </c>
      <c r="N15" s="207">
        <f>IF(VLOOKUP($A15,加算等適用状況!$A$14:$M$25,11,FALSE)="○",1,0)</f>
        <v>0</v>
      </c>
      <c r="O15" s="204">
        <f>IF(VLOOKUP($A15,加算等適用状況!$A$14:$M$25,4,FALSE)="○",VLOOKUP($A15,加算等適用状況!$A$14:$M$25,5,FALSE),0)</f>
        <v>0</v>
      </c>
      <c r="P15" s="208">
        <f>IF(VLOOKUP($A15,加算等適用状況!$A$14:$M$25,10,FALSE)="専任",0,1)</f>
        <v>1</v>
      </c>
      <c r="Q15" s="122" t="e">
        <f t="shared" si="8"/>
        <v>#VALUE!</v>
      </c>
      <c r="R15" s="123">
        <f>'様式２（専従の常勤教諭）'!L48</f>
        <v>0</v>
      </c>
      <c r="S15" s="124">
        <f>COUNTIFS('様式３（非専従の常勤+非常勤教諭）'!$AD$9:$AD$28,"&gt;=1")</f>
        <v>0</v>
      </c>
      <c r="T15" s="121">
        <f>ROUNDDOWN('様式３（非専従の常勤+非常勤教諭）'!$AD$30,1)</f>
        <v>0</v>
      </c>
      <c r="U15" s="125"/>
      <c r="V15" s="126">
        <f>COUNTIFS('様式３（非専従の常勤+非常勤教諭）'!$AD$38:$AD$42,"&gt;=1")</f>
        <v>0</v>
      </c>
      <c r="W15" s="127">
        <f>ROUNDDOWN('様式３（非専従の常勤+非常勤教諭）'!$AD$44,1)</f>
        <v>0</v>
      </c>
      <c r="X15" s="122">
        <f t="shared" si="0"/>
        <v>0</v>
      </c>
      <c r="Y15" s="122" t="e">
        <f t="shared" si="1"/>
        <v>#VALUE!</v>
      </c>
      <c r="AB15" s="201">
        <f>IF(VLOOKUP($A15,加算等適用状況!$A$14:$M$25,4,FALSE)="○",VLOOKUP($A15,加算等適用状況!$A$14:$M$25,5,FALSE),0)</f>
        <v>0</v>
      </c>
      <c r="AC15" s="201" t="e">
        <f>VLOOKUP(AB15,加算等適用状況!$E$34:$F$46,2,FALSE)</f>
        <v>#N/A</v>
      </c>
      <c r="AD15" s="202" t="e">
        <f t="shared" si="9"/>
        <v>#VALUE!</v>
      </c>
      <c r="AE15" s="202">
        <f t="shared" si="2"/>
        <v>0</v>
      </c>
      <c r="AF15" s="202" t="e">
        <f t="shared" si="3"/>
        <v>#VALUE!</v>
      </c>
      <c r="AG15" s="201">
        <f t="shared" si="4"/>
        <v>0</v>
      </c>
    </row>
    <row r="16" spans="1:33" ht="27" customHeight="1">
      <c r="A16" s="128" t="s">
        <v>107</v>
      </c>
      <c r="B16" s="68" t="s">
        <v>58</v>
      </c>
      <c r="C16" s="140">
        <f t="shared" si="10"/>
        <v>0</v>
      </c>
      <c r="D16" s="54"/>
      <c r="E16" s="54"/>
      <c r="F16" s="54"/>
      <c r="G16" s="54"/>
      <c r="H16" s="139"/>
      <c r="I16" s="213">
        <f t="shared" si="5"/>
        <v>0</v>
      </c>
      <c r="J16" s="214"/>
      <c r="K16" s="204">
        <f t="shared" si="6"/>
        <v>1</v>
      </c>
      <c r="L16" s="205" t="str">
        <f>IF(加算等適用状況!M23="入力完了",参考_歳児別配置基準!C94,加算等適用状況!M23)</f>
        <v>入力未了</v>
      </c>
      <c r="M16" s="122" t="e">
        <f t="shared" si="7"/>
        <v>#VALUE!</v>
      </c>
      <c r="N16" s="207">
        <f>IF(VLOOKUP($A16,加算等適用状況!$A$14:$M$25,11,FALSE)="○",1,0)</f>
        <v>0</v>
      </c>
      <c r="O16" s="204">
        <f>IF(VLOOKUP($A16,加算等適用状況!$A$14:$M$25,4,FALSE)="○",VLOOKUP($A16,加算等適用状況!$A$14:$M$25,5,FALSE),0)</f>
        <v>0</v>
      </c>
      <c r="P16" s="208">
        <f>IF(VLOOKUP($A16,加算等適用状況!$A$14:$M$25,10,FALSE)="専任",0,1)</f>
        <v>1</v>
      </c>
      <c r="Q16" s="122" t="e">
        <f t="shared" si="8"/>
        <v>#VALUE!</v>
      </c>
      <c r="R16" s="123">
        <f>'様式２（専従の常勤教諭）'!M48</f>
        <v>0</v>
      </c>
      <c r="S16" s="124">
        <f>COUNTIFS('様式３（非専従の常勤+非常勤教諭）'!$AF$9:$AF$28,"&gt;=1")</f>
        <v>0</v>
      </c>
      <c r="T16" s="121">
        <f>ROUNDDOWN('様式３（非専従の常勤+非常勤教諭）'!$AF$30,1)</f>
        <v>0</v>
      </c>
      <c r="U16" s="125"/>
      <c r="V16" s="126">
        <f>COUNTIFS('様式３（非専従の常勤+非常勤教諭）'!$AF$38:$AF$42,"&gt;=1")</f>
        <v>0</v>
      </c>
      <c r="W16" s="127">
        <f>ROUNDDOWN('様式３（非専従の常勤+非常勤教諭）'!$AF$44,1)</f>
        <v>0</v>
      </c>
      <c r="X16" s="122">
        <f t="shared" si="0"/>
        <v>0</v>
      </c>
      <c r="Y16" s="122" t="e">
        <f t="shared" si="1"/>
        <v>#VALUE!</v>
      </c>
      <c r="AB16" s="201">
        <f>IF(VLOOKUP($A16,加算等適用状況!$A$14:$M$25,4,FALSE)="○",VLOOKUP($A16,加算等適用状況!$A$14:$M$25,5,FALSE),0)</f>
        <v>0</v>
      </c>
      <c r="AC16" s="201" t="e">
        <f>VLOOKUP(AB16,加算等適用状況!$E$34:$F$46,2,FALSE)</f>
        <v>#N/A</v>
      </c>
      <c r="AD16" s="202" t="e">
        <f t="shared" si="9"/>
        <v>#VALUE!</v>
      </c>
      <c r="AE16" s="202">
        <f t="shared" si="2"/>
        <v>0</v>
      </c>
      <c r="AF16" s="202" t="e">
        <f t="shared" si="3"/>
        <v>#VALUE!</v>
      </c>
      <c r="AG16" s="201">
        <f t="shared" si="4"/>
        <v>0</v>
      </c>
    </row>
    <row r="17" spans="1:33" ht="27" customHeight="1">
      <c r="A17" s="128" t="s">
        <v>108</v>
      </c>
      <c r="B17" s="68" t="s">
        <v>58</v>
      </c>
      <c r="C17" s="140">
        <f t="shared" si="10"/>
        <v>0</v>
      </c>
      <c r="D17" s="54"/>
      <c r="E17" s="54"/>
      <c r="F17" s="54"/>
      <c r="G17" s="54"/>
      <c r="H17" s="139"/>
      <c r="I17" s="213">
        <f t="shared" si="5"/>
        <v>0</v>
      </c>
      <c r="J17" s="214"/>
      <c r="K17" s="204">
        <f t="shared" si="6"/>
        <v>1</v>
      </c>
      <c r="L17" s="205" t="str">
        <f>IF(加算等適用状況!M24="入力完了",参考_歳児別配置基準!C104,加算等適用状況!M24)</f>
        <v>入力未了</v>
      </c>
      <c r="M17" s="122" t="e">
        <f t="shared" si="7"/>
        <v>#VALUE!</v>
      </c>
      <c r="N17" s="207">
        <f>IF(VLOOKUP($A17,加算等適用状況!$A$14:$M$25,11,FALSE)="○",1,0)</f>
        <v>0</v>
      </c>
      <c r="O17" s="204">
        <f>IF(VLOOKUP($A17,加算等適用状況!$A$14:$M$25,4,FALSE)="○",VLOOKUP($A17,加算等適用状況!$A$14:$M$25,5,FALSE),0)</f>
        <v>0</v>
      </c>
      <c r="P17" s="208">
        <f>IF(VLOOKUP($A17,加算等適用状況!$A$14:$M$25,10,FALSE)="専任",0,1)</f>
        <v>1</v>
      </c>
      <c r="Q17" s="122" t="e">
        <f t="shared" si="8"/>
        <v>#VALUE!</v>
      </c>
      <c r="R17" s="123">
        <f>'様式２（専従の常勤教諭）'!N48</f>
        <v>0</v>
      </c>
      <c r="S17" s="124">
        <f>COUNTIFS('様式３（非専従の常勤+非常勤教諭）'!$AH$9:$AH$28,"&gt;=1")</f>
        <v>0</v>
      </c>
      <c r="T17" s="121">
        <f>ROUNDDOWN('様式３（非専従の常勤+非常勤教諭）'!$AH$30,1)</f>
        <v>0</v>
      </c>
      <c r="U17" s="125"/>
      <c r="V17" s="126">
        <f>COUNTIFS('様式３（非専従の常勤+非常勤教諭）'!$AH$38:$AH$42,"&gt;=1")</f>
        <v>0</v>
      </c>
      <c r="W17" s="127">
        <f>ROUNDDOWN('様式３（非専従の常勤+非常勤教諭）'!$AH$44,1)</f>
        <v>0</v>
      </c>
      <c r="X17" s="122">
        <f t="shared" si="0"/>
        <v>0</v>
      </c>
      <c r="Y17" s="122" t="e">
        <f t="shared" si="1"/>
        <v>#VALUE!</v>
      </c>
      <c r="AB17" s="201">
        <f>IF(VLOOKUP($A17,加算等適用状況!$A$14:$M$25,4,FALSE)="○",VLOOKUP($A17,加算等適用状況!$A$14:$M$25,5,FALSE),0)</f>
        <v>0</v>
      </c>
      <c r="AC17" s="201" t="e">
        <f>VLOOKUP(AB17,加算等適用状況!$E$34:$F$46,2,FALSE)</f>
        <v>#N/A</v>
      </c>
      <c r="AD17" s="202" t="e">
        <f t="shared" si="9"/>
        <v>#VALUE!</v>
      </c>
      <c r="AE17" s="202">
        <f t="shared" si="2"/>
        <v>0</v>
      </c>
      <c r="AF17" s="202" t="e">
        <f t="shared" si="3"/>
        <v>#VALUE!</v>
      </c>
      <c r="AG17" s="201">
        <f t="shared" si="4"/>
        <v>0</v>
      </c>
    </row>
    <row r="18" spans="1:33" ht="27" customHeight="1" thickBot="1">
      <c r="A18" s="128" t="s">
        <v>109</v>
      </c>
      <c r="B18" s="68" t="s">
        <v>58</v>
      </c>
      <c r="C18" s="140">
        <f t="shared" si="10"/>
        <v>0</v>
      </c>
      <c r="D18" s="54"/>
      <c r="E18" s="54"/>
      <c r="F18" s="54"/>
      <c r="G18" s="54"/>
      <c r="H18" s="140"/>
      <c r="I18" s="213">
        <f t="shared" si="5"/>
        <v>0</v>
      </c>
      <c r="J18" s="214"/>
      <c r="K18" s="206">
        <f t="shared" si="6"/>
        <v>1</v>
      </c>
      <c r="L18" s="205" t="str">
        <f>IF(加算等適用状況!M25="入力完了",参考_歳児別配置基準!C114,加算等適用状況!M25)</f>
        <v>入力未了</v>
      </c>
      <c r="M18" s="122" t="e">
        <f t="shared" si="7"/>
        <v>#VALUE!</v>
      </c>
      <c r="N18" s="207">
        <f>IF(VLOOKUP($A18,加算等適用状況!$A$14:$M$25,11,FALSE)="○",1,0)</f>
        <v>0</v>
      </c>
      <c r="O18" s="204">
        <f>IF(VLOOKUP($A18,加算等適用状況!$A$14:$M$25,4,FALSE)="○",VLOOKUP($A18,加算等適用状況!$A$14:$M$25,5,FALSE),0)</f>
        <v>0</v>
      </c>
      <c r="P18" s="208">
        <f>IF(VLOOKUP($A18,加算等適用状況!$A$14:$M$25,10,FALSE)="専任",0,1)</f>
        <v>1</v>
      </c>
      <c r="Q18" s="135" t="e">
        <f t="shared" si="8"/>
        <v>#VALUE!</v>
      </c>
      <c r="R18" s="129">
        <f>'様式２（専従の常勤教諭）'!O48</f>
        <v>0</v>
      </c>
      <c r="S18" s="130">
        <f>COUNTIFS('様式３（非専従の常勤+非常勤教諭）'!$AJ$9:$AJ$28,"&gt;=1")</f>
        <v>0</v>
      </c>
      <c r="T18" s="131">
        <f>ROUNDDOWN('様式３（非専従の常勤+非常勤教諭）'!$AJ$30,1)</f>
        <v>0</v>
      </c>
      <c r="U18" s="132"/>
      <c r="V18" s="133">
        <f>COUNTIFS('様式３（非専従の常勤+非常勤教諭）'!$AJ$38:$AJ$42,"&gt;=1")</f>
        <v>0</v>
      </c>
      <c r="W18" s="134">
        <f>ROUNDDOWN('様式３（非専従の常勤+非常勤教諭）'!$AJ$44,1)</f>
        <v>0</v>
      </c>
      <c r="X18" s="135">
        <f t="shared" si="0"/>
        <v>0</v>
      </c>
      <c r="Y18" s="135" t="e">
        <f t="shared" si="1"/>
        <v>#VALUE!</v>
      </c>
      <c r="AB18" s="201">
        <f>IF(VLOOKUP($A18,加算等適用状況!$A$14:$M$25,4,FALSE)="○",VLOOKUP($A18,加算等適用状況!$A$14:$M$25,5,FALSE),0)</f>
        <v>0</v>
      </c>
      <c r="AC18" s="201" t="e">
        <f>VLOOKUP(AB18,加算等適用状況!$E$34:$F$46,2,FALSE)</f>
        <v>#N/A</v>
      </c>
      <c r="AD18" s="202" t="e">
        <f t="shared" si="9"/>
        <v>#VALUE!</v>
      </c>
      <c r="AE18" s="202">
        <f t="shared" si="2"/>
        <v>0</v>
      </c>
      <c r="AF18" s="202" t="e">
        <f t="shared" si="3"/>
        <v>#VALUE!</v>
      </c>
      <c r="AG18" s="201">
        <f t="shared" si="4"/>
        <v>0</v>
      </c>
    </row>
    <row r="19" spans="1:33" s="69" customFormat="1" ht="14.25" thickTop="1">
      <c r="B19" s="70"/>
      <c r="C19" s="70"/>
      <c r="D19" s="70"/>
      <c r="E19" s="70"/>
      <c r="F19" s="70"/>
      <c r="G19" s="70"/>
      <c r="H19" s="70"/>
      <c r="I19" s="70"/>
      <c r="J19" s="70"/>
      <c r="K19" s="70"/>
      <c r="L19" s="70"/>
      <c r="M19" s="70"/>
      <c r="N19" s="70"/>
      <c r="O19" s="70"/>
      <c r="P19" s="70"/>
      <c r="Q19" s="70"/>
      <c r="R19" s="70"/>
      <c r="S19" s="70"/>
      <c r="T19" s="70"/>
      <c r="U19" s="70"/>
      <c r="V19" s="70"/>
      <c r="W19" s="70"/>
      <c r="X19" s="70"/>
      <c r="Y19" s="70"/>
    </row>
    <row r="21" spans="1:33">
      <c r="K21" s="72"/>
      <c r="L21" s="72"/>
      <c r="O21" s="72"/>
      <c r="P21" s="72"/>
    </row>
    <row r="23" spans="1:33">
      <c r="M23" s="73"/>
      <c r="N23" s="7"/>
    </row>
    <row r="24" spans="1:33">
      <c r="M24" s="73"/>
      <c r="N24" s="7"/>
    </row>
  </sheetData>
  <sheetProtection password="CAB1" sheet="1" objects="1" scenarios="1"/>
  <mergeCells count="38">
    <mergeCell ref="X4:X6"/>
    <mergeCell ref="K3:K6"/>
    <mergeCell ref="O3:O6"/>
    <mergeCell ref="I4:J6"/>
    <mergeCell ref="H4:H6"/>
    <mergeCell ref="R4:T5"/>
    <mergeCell ref="U4:W5"/>
    <mergeCell ref="P3:P6"/>
    <mergeCell ref="L3:L6"/>
    <mergeCell ref="M3:M6"/>
    <mergeCell ref="Y5:Y6"/>
    <mergeCell ref="Q3:Q6"/>
    <mergeCell ref="R3:X3"/>
    <mergeCell ref="A2:B2"/>
    <mergeCell ref="D6:G6"/>
    <mergeCell ref="A3:A6"/>
    <mergeCell ref="C4:C6"/>
    <mergeCell ref="B4:B6"/>
    <mergeCell ref="N3:N6"/>
    <mergeCell ref="D4:D5"/>
    <mergeCell ref="I18:J18"/>
    <mergeCell ref="I7:J7"/>
    <mergeCell ref="I8:J8"/>
    <mergeCell ref="I9:J9"/>
    <mergeCell ref="I10:J10"/>
    <mergeCell ref="I11:J11"/>
    <mergeCell ref="I12:J12"/>
    <mergeCell ref="I16:J16"/>
    <mergeCell ref="I17:J17"/>
    <mergeCell ref="A1:B1"/>
    <mergeCell ref="I13:J13"/>
    <mergeCell ref="I14:J14"/>
    <mergeCell ref="I15:J15"/>
    <mergeCell ref="E4:E5"/>
    <mergeCell ref="C2:F2"/>
    <mergeCell ref="B3:J3"/>
    <mergeCell ref="F4:F5"/>
    <mergeCell ref="G4:G5"/>
  </mergeCells>
  <phoneticPr fontId="1"/>
  <conditionalFormatting sqref="Y7:Y8">
    <cfRule type="cellIs" dxfId="11" priority="6" stopIfTrue="1" operator="lessThan">
      <formula>0</formula>
    </cfRule>
  </conditionalFormatting>
  <conditionalFormatting sqref="Y16:Y18">
    <cfRule type="cellIs" dxfId="10" priority="1" stopIfTrue="1" operator="lessThan">
      <formula>0</formula>
    </cfRule>
  </conditionalFormatting>
  <conditionalFormatting sqref="Y9">
    <cfRule type="cellIs" dxfId="9" priority="5" stopIfTrue="1" operator="lessThan">
      <formula>0</formula>
    </cfRule>
  </conditionalFormatting>
  <conditionalFormatting sqref="Y10">
    <cfRule type="cellIs" dxfId="8" priority="4" stopIfTrue="1" operator="lessThan">
      <formula>0</formula>
    </cfRule>
  </conditionalFormatting>
  <conditionalFormatting sqref="Y11:Y12">
    <cfRule type="cellIs" dxfId="7" priority="3" stopIfTrue="1" operator="lessThan">
      <formula>0</formula>
    </cfRule>
  </conditionalFormatting>
  <conditionalFormatting sqref="Y13:Y15">
    <cfRule type="cellIs" dxfId="6" priority="2" stopIfTrue="1" operator="lessThan">
      <formula>0</formula>
    </cfRule>
  </conditionalFormatting>
  <dataValidations count="1">
    <dataValidation type="list" allowBlank="1" showInputMessage="1" showErrorMessage="1" sqref="H7:H18" xr:uid="{D09D7130-F668-45C3-80D0-499D38C6EEAC}">
      <formula1>"○"</formula1>
    </dataValidation>
  </dataValidations>
  <pageMargins left="0.43307086614173229" right="0.31496062992125984" top="0.82677165354330717" bottom="0.23622047244094491" header="0.55118110236220474" footer="0.27559055118110237"/>
  <pageSetup paperSize="9" scale="86" fitToHeight="0" pageOrder="overThenDown" orientation="landscape" cellComments="asDisplayed" r:id="rId1"/>
  <headerFooter alignWithMargins="0">
    <oddHeader>&amp;L&amp;"ＭＳ Ｐゴシック,太字"&amp;16 令和8年度　保育施設職員配置状況確認書（様式１（新制度幼稚園））&amp;"ＭＳ Ｐゴシック,標準"&amp;11
&amp;R&amp;"ＭＳ Ｐゴシック,太字"※水色の部分は計算式が入っているため，入力できません。</oddHeader>
  </headerFooter>
  <ignoredErrors>
    <ignoredError sqref="C8 C9:C18" unlocked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4F7D7-6C5E-4DD7-BE3C-04F652046D3A}">
  <sheetPr codeName="Sheet3"/>
  <dimension ref="A1:R46"/>
  <sheetViews>
    <sheetView view="pageBreakPreview" zoomScale="90" zoomScaleNormal="100" zoomScaleSheetLayoutView="90" workbookViewId="0">
      <selection activeCell="K15" sqref="K15"/>
    </sheetView>
  </sheetViews>
  <sheetFormatPr defaultRowHeight="13.5"/>
  <cols>
    <col min="1" max="1" width="5.625" customWidth="1"/>
    <col min="3" max="3" width="5.75" customWidth="1"/>
    <col min="6" max="6" width="6.5" bestFit="1" customWidth="1"/>
    <col min="7" max="11" width="10.375" customWidth="1"/>
    <col min="12" max="12" width="55.375" customWidth="1"/>
  </cols>
  <sheetData>
    <row r="1" spans="1:18" ht="16.5">
      <c r="A1" s="149" t="s">
        <v>94</v>
      </c>
      <c r="B1" s="149"/>
      <c r="C1" s="149"/>
      <c r="D1" s="149"/>
      <c r="E1" s="149"/>
      <c r="F1" s="149"/>
      <c r="G1" s="149"/>
      <c r="H1" s="149"/>
      <c r="I1" s="149"/>
      <c r="J1" s="149"/>
      <c r="K1" s="149"/>
      <c r="L1" s="149"/>
      <c r="M1" s="149"/>
      <c r="N1" s="149"/>
      <c r="O1" s="149"/>
      <c r="P1" s="149"/>
      <c r="Q1" s="149"/>
      <c r="R1" s="149"/>
    </row>
    <row r="2" spans="1:18" ht="16.5">
      <c r="A2" s="149" t="s">
        <v>118</v>
      </c>
      <c r="B2" s="149"/>
      <c r="C2" s="149"/>
      <c r="D2" s="149"/>
      <c r="E2" s="149"/>
      <c r="F2" s="149"/>
      <c r="G2" s="149"/>
      <c r="H2" s="149"/>
      <c r="I2" s="149"/>
      <c r="J2" s="149"/>
      <c r="K2" s="149"/>
      <c r="L2" s="149"/>
      <c r="M2" s="149"/>
      <c r="N2" s="149"/>
      <c r="O2" s="149"/>
      <c r="P2" s="149"/>
      <c r="Q2" s="149"/>
      <c r="R2" s="149"/>
    </row>
    <row r="3" spans="1:18" ht="16.5">
      <c r="A3" s="149" t="s">
        <v>119</v>
      </c>
      <c r="B3" s="149"/>
      <c r="C3" s="149"/>
      <c r="D3" s="149"/>
      <c r="E3" s="149"/>
      <c r="F3" s="149"/>
      <c r="G3" s="149"/>
      <c r="H3" s="149"/>
      <c r="I3" s="149"/>
      <c r="J3" s="149"/>
      <c r="K3" s="149"/>
      <c r="L3" s="149"/>
      <c r="M3" s="149"/>
      <c r="N3" s="149"/>
      <c r="O3" s="149" t="s">
        <v>36</v>
      </c>
      <c r="P3" s="149" t="s">
        <v>120</v>
      </c>
      <c r="Q3" s="149" t="str">
        <f>""</f>
        <v/>
      </c>
      <c r="R3" s="149"/>
    </row>
    <row r="4" spans="1:18" ht="16.5">
      <c r="A4" s="149" t="s">
        <v>121</v>
      </c>
      <c r="B4" s="149"/>
      <c r="C4" s="149"/>
      <c r="D4" s="149"/>
      <c r="E4" s="149"/>
      <c r="F4" s="149"/>
      <c r="G4" s="149"/>
      <c r="H4" s="149"/>
      <c r="I4" s="149"/>
      <c r="J4" s="149"/>
      <c r="K4" s="149"/>
      <c r="L4" s="149"/>
      <c r="M4" s="149"/>
      <c r="N4" s="149"/>
      <c r="O4" s="149" t="s">
        <v>66</v>
      </c>
      <c r="P4" s="149" t="s">
        <v>67</v>
      </c>
      <c r="Q4" s="149" t="str">
        <f>""</f>
        <v/>
      </c>
      <c r="R4" s="149"/>
    </row>
    <row r="5" spans="1:18" ht="16.5">
      <c r="A5" s="149" t="s">
        <v>122</v>
      </c>
      <c r="B5" s="149"/>
      <c r="C5" s="149"/>
      <c r="D5" s="149"/>
      <c r="E5" s="149"/>
      <c r="F5" s="149"/>
      <c r="G5" s="149"/>
      <c r="H5" s="149"/>
      <c r="I5" s="149"/>
      <c r="J5" s="149"/>
      <c r="K5" s="149"/>
      <c r="L5" s="149"/>
      <c r="M5" s="149"/>
      <c r="N5" s="149"/>
      <c r="O5" s="149">
        <v>0</v>
      </c>
      <c r="P5" s="149">
        <v>1</v>
      </c>
      <c r="Q5" s="149">
        <v>2</v>
      </c>
      <c r="R5" s="149" t="str">
        <f>""</f>
        <v/>
      </c>
    </row>
    <row r="6" spans="1:18" ht="16.5">
      <c r="A6" s="149" t="s">
        <v>123</v>
      </c>
      <c r="B6" s="149"/>
      <c r="C6" s="149"/>
      <c r="D6" s="149"/>
      <c r="E6" s="149"/>
      <c r="F6" s="149"/>
      <c r="G6" s="149"/>
      <c r="H6" s="149"/>
      <c r="I6" s="149"/>
      <c r="J6" s="149"/>
      <c r="K6" s="149"/>
      <c r="L6" s="149"/>
      <c r="M6" s="149"/>
      <c r="N6" s="149"/>
      <c r="O6" s="149"/>
      <c r="P6" s="149"/>
      <c r="Q6" s="149"/>
      <c r="R6" s="149"/>
    </row>
    <row r="7" spans="1:18" ht="16.5">
      <c r="A7" s="149" t="s">
        <v>124</v>
      </c>
      <c r="B7" s="149"/>
      <c r="C7" s="149"/>
      <c r="D7" s="149"/>
      <c r="E7" s="149"/>
      <c r="F7" s="149"/>
      <c r="G7" s="149"/>
      <c r="H7" s="149"/>
      <c r="I7" s="149"/>
      <c r="J7" s="149"/>
      <c r="K7" s="149"/>
      <c r="L7" s="149"/>
      <c r="M7" s="149"/>
      <c r="N7" s="149"/>
      <c r="O7" s="149"/>
      <c r="P7" s="149"/>
      <c r="Q7" s="149"/>
      <c r="R7" s="149"/>
    </row>
    <row r="8" spans="1:18" ht="16.5">
      <c r="A8" s="149" t="s">
        <v>125</v>
      </c>
      <c r="B8" s="149"/>
      <c r="C8" s="149"/>
      <c r="D8" s="149"/>
      <c r="E8" s="149"/>
      <c r="F8" s="149"/>
      <c r="G8" s="149"/>
      <c r="H8" s="149"/>
      <c r="I8" s="149"/>
      <c r="J8" s="149"/>
      <c r="K8" s="149"/>
      <c r="L8" s="149"/>
      <c r="M8" s="149"/>
      <c r="N8" s="149"/>
      <c r="O8" s="149"/>
      <c r="P8" s="149"/>
      <c r="Q8" s="149"/>
      <c r="R8" s="149"/>
    </row>
    <row r="9" spans="1:18" ht="16.5">
      <c r="A9" s="149" t="s">
        <v>126</v>
      </c>
      <c r="B9" s="149"/>
      <c r="C9" s="149"/>
      <c r="D9" s="149"/>
      <c r="E9" s="149"/>
      <c r="F9" s="149"/>
      <c r="G9" s="149"/>
      <c r="H9" s="149"/>
      <c r="I9" s="149"/>
      <c r="J9" s="149"/>
      <c r="K9" s="149"/>
      <c r="L9" s="149"/>
      <c r="M9" s="149"/>
      <c r="N9" s="149"/>
      <c r="O9" s="149"/>
      <c r="P9" s="149"/>
      <c r="Q9" s="149"/>
      <c r="R9" s="149"/>
    </row>
    <row r="10" spans="1:18" ht="16.5">
      <c r="A10" s="149"/>
      <c r="B10" s="149"/>
      <c r="C10" s="149"/>
      <c r="D10" s="149"/>
      <c r="E10" s="149"/>
      <c r="F10" s="149"/>
      <c r="G10" s="149"/>
      <c r="H10" s="149"/>
      <c r="I10" s="149"/>
      <c r="J10" s="149"/>
      <c r="K10" s="149"/>
      <c r="L10" s="149"/>
      <c r="M10" s="149"/>
      <c r="N10" s="149"/>
      <c r="O10" s="149"/>
      <c r="P10" s="149"/>
      <c r="Q10" s="149"/>
      <c r="R10" s="149"/>
    </row>
    <row r="11" spans="1:18" ht="21.75" customHeight="1">
      <c r="A11" s="149" t="s">
        <v>127</v>
      </c>
      <c r="B11" s="149"/>
      <c r="C11" s="149"/>
      <c r="D11" s="150"/>
      <c r="E11" s="150"/>
      <c r="F11" s="150"/>
      <c r="G11" s="150"/>
      <c r="H11" s="150"/>
      <c r="I11" s="150"/>
      <c r="J11" s="150"/>
      <c r="K11" s="150"/>
      <c r="L11" s="149"/>
      <c r="M11" s="149"/>
      <c r="N11" s="149"/>
      <c r="O11" s="149"/>
      <c r="P11" s="149"/>
      <c r="Q11" s="149"/>
      <c r="R11" s="149"/>
    </row>
    <row r="12" spans="1:18" ht="33" customHeight="1">
      <c r="A12" s="259" t="s">
        <v>95</v>
      </c>
      <c r="B12" s="257" t="s">
        <v>128</v>
      </c>
      <c r="C12" s="261" t="s">
        <v>0</v>
      </c>
      <c r="D12" s="263" t="s">
        <v>129</v>
      </c>
      <c r="E12" s="264"/>
      <c r="F12" s="265"/>
      <c r="G12" s="257" t="s">
        <v>130</v>
      </c>
      <c r="H12" s="257" t="s">
        <v>131</v>
      </c>
      <c r="I12" s="257" t="s">
        <v>132</v>
      </c>
      <c r="J12" s="257" t="s">
        <v>133</v>
      </c>
      <c r="K12" s="257" t="s">
        <v>81</v>
      </c>
      <c r="L12" s="152" t="s">
        <v>96</v>
      </c>
      <c r="M12" s="153" t="s">
        <v>134</v>
      </c>
      <c r="N12" s="155"/>
      <c r="O12" s="155"/>
      <c r="P12" s="155"/>
      <c r="Q12" s="155"/>
      <c r="R12" s="155"/>
    </row>
    <row r="13" spans="1:18" ht="16.5">
      <c r="A13" s="260"/>
      <c r="B13" s="258"/>
      <c r="C13" s="262"/>
      <c r="D13" s="151" t="s">
        <v>135</v>
      </c>
      <c r="E13" s="151" t="s">
        <v>164</v>
      </c>
      <c r="F13" s="154" t="s">
        <v>97</v>
      </c>
      <c r="G13" s="258"/>
      <c r="H13" s="258"/>
      <c r="I13" s="258"/>
      <c r="J13" s="258"/>
      <c r="K13" s="258"/>
      <c r="L13" s="152"/>
      <c r="M13" s="155"/>
      <c r="N13" s="155"/>
      <c r="O13" s="160"/>
      <c r="P13" s="160"/>
      <c r="Q13" s="160"/>
    </row>
    <row r="14" spans="1:18" ht="19.5">
      <c r="A14" s="156" t="s">
        <v>98</v>
      </c>
      <c r="B14" s="161"/>
      <c r="C14" s="157">
        <f>様式１!C7</f>
        <v>0</v>
      </c>
      <c r="D14" s="158"/>
      <c r="E14" s="162"/>
      <c r="F14" s="163">
        <f t="shared" ref="F14:F25" si="0">IF(C14&lt;=45,$F$27,IF(AND(C14&gt;=46,C14&lt;=150),$F$28,IF(AND(C14&gt;=151,C14&lt;=240),$F$29,IF(AND(C14&gt;=241,C14&lt;=270),$F$30,IF(AND(C14&gt;=271,C14&lt;=300),$F$31,IF(AND(C14&gt;=301,C14&lt;=450),$F$32,IF(C14&gt;=451,$F$33)))))))</f>
        <v>1</v>
      </c>
      <c r="G14" s="158"/>
      <c r="H14" s="158"/>
      <c r="I14" s="158"/>
      <c r="J14" s="158"/>
      <c r="K14" s="158"/>
      <c r="L14" s="164" t="str">
        <f>IF(OR(D14="",G14="",H14="",I14="",J14="",K14=""),"入力されていないセルがあります",
IF(AND(D14=$O$3,G14=$O$3),"チーム保育加配加算と4歳以上児配置改善加算の併給はできません",
IF(AND(D14=$O$3,E14=""),"チーム保育加配加算の加配職員数を入力してください",
IF(AND(D14=$O$3,E14&gt;F14),"チーム保育加配加算職員数が上限を超えています",""
))))</f>
        <v>入力されていないセルがあります</v>
      </c>
      <c r="M14" s="165" t="str">
        <f t="shared" ref="M14:M25" si="1">IF(L14="","入力完了","入力未了")</f>
        <v>入力未了</v>
      </c>
      <c r="N14" s="149"/>
      <c r="O14" s="166"/>
      <c r="P14" s="160"/>
      <c r="Q14" s="160"/>
    </row>
    <row r="15" spans="1:18" ht="19.5">
      <c r="A15" s="156" t="s">
        <v>99</v>
      </c>
      <c r="B15" s="167"/>
      <c r="C15" s="157">
        <f>様式１!C8</f>
        <v>0</v>
      </c>
      <c r="D15" s="158" t="str">
        <f t="shared" ref="D15:D25" si="2">IF($B15="変更なし",D14,"")</f>
        <v/>
      </c>
      <c r="E15" s="162" t="str">
        <f t="shared" ref="E15:E25" si="3">IF($B15="変更なし",E14,"")</f>
        <v/>
      </c>
      <c r="F15" s="163">
        <f t="shared" si="0"/>
        <v>1</v>
      </c>
      <c r="G15" s="158" t="str">
        <f t="shared" ref="G15:G25" si="4">IF($B15="変更なし",G14,"")</f>
        <v/>
      </c>
      <c r="H15" s="158" t="str">
        <f t="shared" ref="H15:H25" si="5">IF($B15="変更なし",H14,"")</f>
        <v/>
      </c>
      <c r="I15" s="158" t="str">
        <f t="shared" ref="I15:K25" si="6">IF($B15="変更なし",I14,"")</f>
        <v/>
      </c>
      <c r="J15" s="158" t="str">
        <f t="shared" ref="J15:J25" si="7">IF($B15="変更なし",J14,"")</f>
        <v/>
      </c>
      <c r="K15" s="158" t="str">
        <f t="shared" si="6"/>
        <v/>
      </c>
      <c r="L15" s="164" t="str">
        <f>IF(B15="","前月からの変更の有無を選択してください",
IF(OR(D15="",G15="",H15="",I15="",J15="",K15=""),"入力されていないセルがあります",
IF(AND(D15=$O$3,G15=$O$3),"チーム保育加配加算と4歳以上児配置改善加算の併給はできません",
IF(AND(D15=$O$3,E15=""),"チーム保育加配加算の加配職員数を入力してください",
IF(AND(D15=$O$3,E15&gt;F15),"チーム保育加配加算職員数が上限を超えています","")))))</f>
        <v>前月からの変更の有無を選択してください</v>
      </c>
      <c r="M15" s="165" t="str">
        <f t="shared" si="1"/>
        <v>入力未了</v>
      </c>
      <c r="N15" s="149"/>
      <c r="O15" s="166"/>
      <c r="P15" s="160"/>
      <c r="Q15" s="160"/>
    </row>
    <row r="16" spans="1:18" ht="19.5">
      <c r="A16" s="156" t="s">
        <v>100</v>
      </c>
      <c r="B16" s="167"/>
      <c r="C16" s="157">
        <f>様式１!C9</f>
        <v>0</v>
      </c>
      <c r="D16" s="158" t="str">
        <f t="shared" si="2"/>
        <v/>
      </c>
      <c r="E16" s="162" t="str">
        <f t="shared" si="3"/>
        <v/>
      </c>
      <c r="F16" s="163">
        <f t="shared" si="0"/>
        <v>1</v>
      </c>
      <c r="G16" s="158" t="str">
        <f t="shared" si="4"/>
        <v/>
      </c>
      <c r="H16" s="158" t="str">
        <f t="shared" si="5"/>
        <v/>
      </c>
      <c r="I16" s="158" t="str">
        <f t="shared" si="6"/>
        <v/>
      </c>
      <c r="J16" s="158" t="str">
        <f t="shared" si="7"/>
        <v/>
      </c>
      <c r="K16" s="158" t="str">
        <f t="shared" si="6"/>
        <v/>
      </c>
      <c r="L16" s="164" t="str">
        <f t="shared" ref="L16:L25" si="8">IF(B16="","前月からの変更の有無を選択してください",
IF(OR(D16="",G16="",H16="",I16="",J16="",K16=""),"入力されていないセルがあります",
IF(AND(D16=$O$3,G16=$O$3),"チーム保育加配加算と4歳以上児配置改善加算の併給はできません",
IF(AND(D16=$O$3,E16=""),"チーム保育加配加算の加配職員数を入力してください",
IF(AND(D16=$O$3,E16&gt;F16),"チーム保育加配加算職員数が上限を超えています","")))))</f>
        <v>前月からの変更の有無を選択してください</v>
      </c>
      <c r="M16" s="165" t="str">
        <f t="shared" si="1"/>
        <v>入力未了</v>
      </c>
      <c r="N16" s="149"/>
      <c r="O16" s="166"/>
      <c r="P16" s="160"/>
      <c r="Q16" s="160"/>
    </row>
    <row r="17" spans="1:18" ht="19.5">
      <c r="A17" s="156" t="s">
        <v>101</v>
      </c>
      <c r="B17" s="167"/>
      <c r="C17" s="157">
        <f>様式１!C10</f>
        <v>0</v>
      </c>
      <c r="D17" s="158" t="str">
        <f t="shared" si="2"/>
        <v/>
      </c>
      <c r="E17" s="162" t="str">
        <f t="shared" si="3"/>
        <v/>
      </c>
      <c r="F17" s="163">
        <f t="shared" si="0"/>
        <v>1</v>
      </c>
      <c r="G17" s="158" t="str">
        <f t="shared" si="4"/>
        <v/>
      </c>
      <c r="H17" s="158" t="str">
        <f t="shared" si="5"/>
        <v/>
      </c>
      <c r="I17" s="158" t="str">
        <f t="shared" si="6"/>
        <v/>
      </c>
      <c r="J17" s="158" t="str">
        <f t="shared" si="7"/>
        <v/>
      </c>
      <c r="K17" s="158" t="str">
        <f t="shared" si="6"/>
        <v/>
      </c>
      <c r="L17" s="164" t="str">
        <f t="shared" si="8"/>
        <v>前月からの変更の有無を選択してください</v>
      </c>
      <c r="M17" s="165" t="str">
        <f t="shared" si="1"/>
        <v>入力未了</v>
      </c>
      <c r="N17" s="149"/>
      <c r="O17" s="166"/>
      <c r="P17" s="160"/>
      <c r="Q17" s="160"/>
    </row>
    <row r="18" spans="1:18" ht="19.5">
      <c r="A18" s="156" t="s">
        <v>102</v>
      </c>
      <c r="B18" s="167"/>
      <c r="C18" s="157">
        <f>様式１!C11</f>
        <v>0</v>
      </c>
      <c r="D18" s="158" t="str">
        <f t="shared" si="2"/>
        <v/>
      </c>
      <c r="E18" s="162" t="str">
        <f t="shared" si="3"/>
        <v/>
      </c>
      <c r="F18" s="163">
        <f t="shared" si="0"/>
        <v>1</v>
      </c>
      <c r="G18" s="158" t="str">
        <f t="shared" si="4"/>
        <v/>
      </c>
      <c r="H18" s="158" t="str">
        <f t="shared" si="5"/>
        <v/>
      </c>
      <c r="I18" s="158" t="str">
        <f t="shared" si="6"/>
        <v/>
      </c>
      <c r="J18" s="158" t="str">
        <f t="shared" si="7"/>
        <v/>
      </c>
      <c r="K18" s="158" t="str">
        <f t="shared" si="6"/>
        <v/>
      </c>
      <c r="L18" s="164" t="str">
        <f t="shared" si="8"/>
        <v>前月からの変更の有無を選択してください</v>
      </c>
      <c r="M18" s="165" t="str">
        <f t="shared" si="1"/>
        <v>入力未了</v>
      </c>
      <c r="N18" s="149"/>
      <c r="O18" s="166"/>
      <c r="P18" s="160"/>
      <c r="Q18" s="160"/>
    </row>
    <row r="19" spans="1:18" ht="19.5">
      <c r="A19" s="156" t="s">
        <v>103</v>
      </c>
      <c r="B19" s="167"/>
      <c r="C19" s="157">
        <f>様式１!C12</f>
        <v>0</v>
      </c>
      <c r="D19" s="158" t="str">
        <f t="shared" si="2"/>
        <v/>
      </c>
      <c r="E19" s="162" t="str">
        <f t="shared" si="3"/>
        <v/>
      </c>
      <c r="F19" s="163">
        <f t="shared" si="0"/>
        <v>1</v>
      </c>
      <c r="G19" s="158" t="str">
        <f t="shared" si="4"/>
        <v/>
      </c>
      <c r="H19" s="158" t="str">
        <f t="shared" si="5"/>
        <v/>
      </c>
      <c r="I19" s="158" t="str">
        <f t="shared" si="6"/>
        <v/>
      </c>
      <c r="J19" s="158" t="str">
        <f t="shared" si="7"/>
        <v/>
      </c>
      <c r="K19" s="158" t="str">
        <f t="shared" si="6"/>
        <v/>
      </c>
      <c r="L19" s="164" t="str">
        <f t="shared" si="8"/>
        <v>前月からの変更の有無を選択してください</v>
      </c>
      <c r="M19" s="165" t="str">
        <f t="shared" si="1"/>
        <v>入力未了</v>
      </c>
      <c r="N19" s="149"/>
      <c r="O19" s="166"/>
      <c r="P19" s="160"/>
      <c r="Q19" s="160"/>
    </row>
    <row r="20" spans="1:18" ht="19.5">
      <c r="A20" s="156" t="s">
        <v>104</v>
      </c>
      <c r="B20" s="167"/>
      <c r="C20" s="157">
        <f>様式１!C13</f>
        <v>0</v>
      </c>
      <c r="D20" s="158" t="str">
        <f t="shared" si="2"/>
        <v/>
      </c>
      <c r="E20" s="162" t="str">
        <f t="shared" si="3"/>
        <v/>
      </c>
      <c r="F20" s="163">
        <f t="shared" si="0"/>
        <v>1</v>
      </c>
      <c r="G20" s="158" t="str">
        <f t="shared" si="4"/>
        <v/>
      </c>
      <c r="H20" s="158" t="str">
        <f t="shared" si="5"/>
        <v/>
      </c>
      <c r="I20" s="158" t="str">
        <f t="shared" si="6"/>
        <v/>
      </c>
      <c r="J20" s="158" t="str">
        <f t="shared" si="7"/>
        <v/>
      </c>
      <c r="K20" s="158" t="str">
        <f t="shared" si="6"/>
        <v/>
      </c>
      <c r="L20" s="164" t="str">
        <f t="shared" si="8"/>
        <v>前月からの変更の有無を選択してください</v>
      </c>
      <c r="M20" s="165" t="str">
        <f t="shared" si="1"/>
        <v>入力未了</v>
      </c>
      <c r="N20" s="149"/>
      <c r="O20" s="166"/>
      <c r="P20" s="160"/>
      <c r="Q20" s="160"/>
    </row>
    <row r="21" spans="1:18" ht="19.5">
      <c r="A21" s="156" t="s">
        <v>105</v>
      </c>
      <c r="B21" s="167"/>
      <c r="C21" s="157">
        <f>様式１!C14</f>
        <v>0</v>
      </c>
      <c r="D21" s="158" t="str">
        <f t="shared" si="2"/>
        <v/>
      </c>
      <c r="E21" s="162" t="str">
        <f t="shared" si="3"/>
        <v/>
      </c>
      <c r="F21" s="163">
        <f t="shared" si="0"/>
        <v>1</v>
      </c>
      <c r="G21" s="158" t="str">
        <f t="shared" si="4"/>
        <v/>
      </c>
      <c r="H21" s="158" t="str">
        <f t="shared" si="5"/>
        <v/>
      </c>
      <c r="I21" s="158" t="str">
        <f t="shared" si="6"/>
        <v/>
      </c>
      <c r="J21" s="158" t="str">
        <f t="shared" si="7"/>
        <v/>
      </c>
      <c r="K21" s="158" t="str">
        <f t="shared" si="6"/>
        <v/>
      </c>
      <c r="L21" s="164" t="str">
        <f t="shared" si="8"/>
        <v>前月からの変更の有無を選択してください</v>
      </c>
      <c r="M21" s="165" t="str">
        <f t="shared" si="1"/>
        <v>入力未了</v>
      </c>
      <c r="N21" s="149"/>
      <c r="O21" s="166"/>
      <c r="P21" s="160"/>
      <c r="Q21" s="160"/>
    </row>
    <row r="22" spans="1:18" ht="19.5">
      <c r="A22" s="156" t="s">
        <v>106</v>
      </c>
      <c r="B22" s="167"/>
      <c r="C22" s="157">
        <f>様式１!C15</f>
        <v>0</v>
      </c>
      <c r="D22" s="158" t="str">
        <f t="shared" si="2"/>
        <v/>
      </c>
      <c r="E22" s="162" t="str">
        <f t="shared" si="3"/>
        <v/>
      </c>
      <c r="F22" s="163">
        <f t="shared" si="0"/>
        <v>1</v>
      </c>
      <c r="G22" s="158" t="str">
        <f t="shared" si="4"/>
        <v/>
      </c>
      <c r="H22" s="158" t="str">
        <f t="shared" si="5"/>
        <v/>
      </c>
      <c r="I22" s="158" t="str">
        <f t="shared" si="6"/>
        <v/>
      </c>
      <c r="J22" s="158" t="str">
        <f t="shared" si="7"/>
        <v/>
      </c>
      <c r="K22" s="158" t="str">
        <f t="shared" si="6"/>
        <v/>
      </c>
      <c r="L22" s="164" t="str">
        <f t="shared" si="8"/>
        <v>前月からの変更の有無を選択してください</v>
      </c>
      <c r="M22" s="165" t="str">
        <f t="shared" si="1"/>
        <v>入力未了</v>
      </c>
      <c r="N22" s="149"/>
      <c r="O22" s="166"/>
      <c r="P22" s="160"/>
      <c r="Q22" s="160"/>
    </row>
    <row r="23" spans="1:18" ht="19.5">
      <c r="A23" s="156" t="s">
        <v>107</v>
      </c>
      <c r="B23" s="167"/>
      <c r="C23" s="157">
        <f>様式１!C16</f>
        <v>0</v>
      </c>
      <c r="D23" s="158" t="str">
        <f t="shared" si="2"/>
        <v/>
      </c>
      <c r="E23" s="162" t="str">
        <f t="shared" si="3"/>
        <v/>
      </c>
      <c r="F23" s="163">
        <f t="shared" si="0"/>
        <v>1</v>
      </c>
      <c r="G23" s="158" t="str">
        <f t="shared" si="4"/>
        <v/>
      </c>
      <c r="H23" s="158" t="str">
        <f t="shared" si="5"/>
        <v/>
      </c>
      <c r="I23" s="158" t="str">
        <f t="shared" si="6"/>
        <v/>
      </c>
      <c r="J23" s="158" t="str">
        <f t="shared" si="7"/>
        <v/>
      </c>
      <c r="K23" s="158" t="str">
        <f t="shared" si="6"/>
        <v/>
      </c>
      <c r="L23" s="164" t="str">
        <f t="shared" si="8"/>
        <v>前月からの変更の有無を選択してください</v>
      </c>
      <c r="M23" s="165" t="str">
        <f t="shared" si="1"/>
        <v>入力未了</v>
      </c>
      <c r="N23" s="149"/>
      <c r="O23" s="166"/>
      <c r="P23" s="160"/>
      <c r="Q23" s="160"/>
    </row>
    <row r="24" spans="1:18" ht="19.5">
      <c r="A24" s="156" t="s">
        <v>108</v>
      </c>
      <c r="B24" s="167"/>
      <c r="C24" s="157">
        <f>様式１!C17</f>
        <v>0</v>
      </c>
      <c r="D24" s="158" t="str">
        <f t="shared" si="2"/>
        <v/>
      </c>
      <c r="E24" s="162" t="str">
        <f t="shared" si="3"/>
        <v/>
      </c>
      <c r="F24" s="163">
        <f t="shared" si="0"/>
        <v>1</v>
      </c>
      <c r="G24" s="158" t="str">
        <f t="shared" si="4"/>
        <v/>
      </c>
      <c r="H24" s="158" t="str">
        <f t="shared" si="5"/>
        <v/>
      </c>
      <c r="I24" s="158" t="str">
        <f t="shared" si="6"/>
        <v/>
      </c>
      <c r="J24" s="158" t="str">
        <f t="shared" si="7"/>
        <v/>
      </c>
      <c r="K24" s="158" t="str">
        <f t="shared" si="6"/>
        <v/>
      </c>
      <c r="L24" s="164" t="str">
        <f t="shared" si="8"/>
        <v>前月からの変更の有無を選択してください</v>
      </c>
      <c r="M24" s="165" t="str">
        <f t="shared" si="1"/>
        <v>入力未了</v>
      </c>
      <c r="N24" s="149"/>
      <c r="O24" s="166"/>
      <c r="P24" s="160"/>
      <c r="Q24" s="160"/>
    </row>
    <row r="25" spans="1:18" ht="19.5">
      <c r="A25" s="156" t="s">
        <v>109</v>
      </c>
      <c r="B25" s="167"/>
      <c r="C25" s="157">
        <f>様式１!C18</f>
        <v>0</v>
      </c>
      <c r="D25" s="158" t="str">
        <f t="shared" si="2"/>
        <v/>
      </c>
      <c r="E25" s="162" t="str">
        <f t="shared" si="3"/>
        <v/>
      </c>
      <c r="F25" s="163">
        <f t="shared" si="0"/>
        <v>1</v>
      </c>
      <c r="G25" s="158" t="str">
        <f t="shared" si="4"/>
        <v/>
      </c>
      <c r="H25" s="158" t="str">
        <f t="shared" si="5"/>
        <v/>
      </c>
      <c r="I25" s="158" t="str">
        <f t="shared" si="6"/>
        <v/>
      </c>
      <c r="J25" s="158" t="str">
        <f t="shared" si="7"/>
        <v/>
      </c>
      <c r="K25" s="158" t="str">
        <f t="shared" si="6"/>
        <v/>
      </c>
      <c r="L25" s="164" t="str">
        <f t="shared" si="8"/>
        <v>前月からの変更の有無を選択してください</v>
      </c>
      <c r="M25" s="165" t="str">
        <f t="shared" si="1"/>
        <v>入力未了</v>
      </c>
      <c r="N25" s="149"/>
      <c r="O25" s="166"/>
      <c r="P25" s="160"/>
      <c r="Q25" s="160"/>
    </row>
    <row r="26" spans="1:18" ht="16.5">
      <c r="A26" s="149"/>
      <c r="B26" s="149"/>
      <c r="C26" s="149"/>
      <c r="D26" s="168"/>
      <c r="E26" s="149" t="s">
        <v>136</v>
      </c>
      <c r="F26" s="149"/>
      <c r="G26" s="149"/>
      <c r="H26" s="149"/>
      <c r="I26" s="149"/>
      <c r="J26" s="149"/>
      <c r="K26" s="149"/>
      <c r="L26" s="149"/>
      <c r="M26" s="149"/>
      <c r="N26" s="149"/>
      <c r="O26" s="149"/>
      <c r="P26" s="149"/>
      <c r="Q26" s="149"/>
      <c r="R26" s="149"/>
    </row>
    <row r="27" spans="1:18" ht="16.5">
      <c r="E27" s="149" t="s">
        <v>110</v>
      </c>
      <c r="F27" s="149">
        <v>1</v>
      </c>
    </row>
    <row r="28" spans="1:18" ht="16.5">
      <c r="E28" s="149" t="s">
        <v>111</v>
      </c>
      <c r="F28" s="149">
        <v>2</v>
      </c>
    </row>
    <row r="29" spans="1:18" ht="16.5">
      <c r="E29" s="149" t="s">
        <v>112</v>
      </c>
      <c r="F29" s="149">
        <v>3</v>
      </c>
    </row>
    <row r="30" spans="1:18" ht="16.5">
      <c r="E30" s="149" t="s">
        <v>113</v>
      </c>
      <c r="F30" s="149">
        <v>3.5</v>
      </c>
    </row>
    <row r="31" spans="1:18" ht="16.5">
      <c r="E31" s="149" t="s">
        <v>114</v>
      </c>
      <c r="F31" s="149">
        <v>5</v>
      </c>
    </row>
    <row r="32" spans="1:18" ht="16.5">
      <c r="E32" s="149" t="s">
        <v>115</v>
      </c>
      <c r="F32" s="149">
        <v>6</v>
      </c>
    </row>
    <row r="33" spans="5:6" ht="16.5">
      <c r="E33" s="149" t="s">
        <v>116</v>
      </c>
      <c r="F33" s="149">
        <v>8</v>
      </c>
    </row>
    <row r="34" spans="5:6" ht="16.5">
      <c r="E34" s="198">
        <v>1</v>
      </c>
      <c r="F34" s="198">
        <v>0.5</v>
      </c>
    </row>
    <row r="35" spans="5:6" ht="16.5">
      <c r="E35" s="198">
        <v>2</v>
      </c>
      <c r="F35" s="198">
        <v>1.5</v>
      </c>
    </row>
    <row r="36" spans="5:6" ht="16.5">
      <c r="E36" s="198">
        <v>3</v>
      </c>
      <c r="F36" s="198">
        <v>2.5</v>
      </c>
    </row>
    <row r="37" spans="5:6" ht="16.5">
      <c r="E37" s="198">
        <v>3.5</v>
      </c>
      <c r="F37" s="198">
        <v>3.3</v>
      </c>
    </row>
    <row r="38" spans="5:6" ht="16.5">
      <c r="E38" s="198">
        <v>4</v>
      </c>
      <c r="F38" s="198">
        <v>3.5</v>
      </c>
    </row>
    <row r="39" spans="5:6" ht="16.5">
      <c r="E39" s="198">
        <v>4.5</v>
      </c>
      <c r="F39" s="198">
        <v>4.3</v>
      </c>
    </row>
    <row r="40" spans="5:6" ht="16.5">
      <c r="E40" s="198">
        <v>5</v>
      </c>
      <c r="F40" s="198">
        <v>4.5</v>
      </c>
    </row>
    <row r="41" spans="5:6" ht="16.5">
      <c r="E41" s="198">
        <v>5.5</v>
      </c>
      <c r="F41" s="198">
        <v>5.3</v>
      </c>
    </row>
    <row r="42" spans="5:6" ht="16.5">
      <c r="E42" s="198">
        <v>6</v>
      </c>
      <c r="F42" s="198">
        <v>5.5</v>
      </c>
    </row>
    <row r="43" spans="5:6" ht="16.5">
      <c r="E43" s="198">
        <v>6.5</v>
      </c>
      <c r="F43" s="198">
        <v>6.3</v>
      </c>
    </row>
    <row r="44" spans="5:6" ht="16.5">
      <c r="E44" s="198">
        <v>7</v>
      </c>
      <c r="F44" s="198">
        <v>6.5</v>
      </c>
    </row>
    <row r="45" spans="5:6" ht="16.5">
      <c r="E45" s="198">
        <v>7.5</v>
      </c>
      <c r="F45" s="198">
        <v>7.3</v>
      </c>
    </row>
    <row r="46" spans="5:6" ht="16.5">
      <c r="E46" s="198">
        <v>8</v>
      </c>
      <c r="F46" s="198">
        <v>7.5</v>
      </c>
    </row>
  </sheetData>
  <sheetProtection password="CAB1" sheet="1" objects="1" scenarios="1"/>
  <mergeCells count="9">
    <mergeCell ref="K12:K13"/>
    <mergeCell ref="I12:I13"/>
    <mergeCell ref="J12:J13"/>
    <mergeCell ref="A12:A13"/>
    <mergeCell ref="B12:B13"/>
    <mergeCell ref="C12:C13"/>
    <mergeCell ref="D12:F12"/>
    <mergeCell ref="G12:G13"/>
    <mergeCell ref="H12:H13"/>
  </mergeCells>
  <phoneticPr fontId="1"/>
  <conditionalFormatting sqref="L14:L25">
    <cfRule type="expression" dxfId="5" priority="5">
      <formula>L14&lt;&gt;""</formula>
    </cfRule>
  </conditionalFormatting>
  <conditionalFormatting sqref="D14:D25 G14:K25">
    <cfRule type="expression" dxfId="4" priority="4">
      <formula>D14=""</formula>
    </cfRule>
  </conditionalFormatting>
  <conditionalFormatting sqref="E14:E25">
    <cfRule type="expression" dxfId="3" priority="3">
      <formula>D14="○"</formula>
    </cfRule>
  </conditionalFormatting>
  <conditionalFormatting sqref="D15:D25 G15:K25">
    <cfRule type="expression" dxfId="2" priority="2">
      <formula>$B15&lt;&gt;"変更あり"</formula>
    </cfRule>
  </conditionalFormatting>
  <conditionalFormatting sqref="E14:E25">
    <cfRule type="expression" dxfId="1" priority="1">
      <formula>AND(D14="○",E14&lt;&gt;"")</formula>
    </cfRule>
  </conditionalFormatting>
  <dataValidations count="5">
    <dataValidation type="list" allowBlank="1" showInputMessage="1" showErrorMessage="1" sqref="B15:B25" xr:uid="{04F9DAB4-6058-4E17-88D7-279F7EFDA3A0}">
      <formula1>"変更なし,変更あり"</formula1>
    </dataValidation>
    <dataValidation type="list" allowBlank="1" showInputMessage="1" showErrorMessage="1" sqref="E14:E25" xr:uid="{02BF64A1-CF76-475A-BA0F-C40F8B9CBB0B}">
      <formula1>$E$34:$E$47</formula1>
    </dataValidation>
    <dataValidation type="list" allowBlank="1" showInputMessage="1" showErrorMessage="1" sqref="J14:J25" xr:uid="{C24C3BF0-7F45-4720-ACBC-8D6F5DE61E2B}">
      <formula1>$O$4:$Q$4</formula1>
    </dataValidation>
    <dataValidation type="list" allowBlank="1" showInputMessage="1" showErrorMessage="1" sqref="D14:D26 G14:I25" xr:uid="{8961C36B-C5FD-45F4-A418-FB1AF578A800}">
      <formula1>$O$3:$Q$3</formula1>
    </dataValidation>
    <dataValidation type="list" allowBlank="1" showInputMessage="1" showErrorMessage="1" sqref="K14:K25" xr:uid="{3D5C6575-7B81-4D66-8BD5-656715D49547}">
      <formula1>$O$3:$P$3</formula1>
    </dataValidation>
  </dataValidations>
  <pageMargins left="0.7" right="0.7" top="0.75" bottom="0.75" header="0.3" footer="0.3"/>
  <pageSetup paperSize="9" scale="5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9495B-F7A4-44D4-895E-ADD5C825332A}">
  <sheetPr codeName="Sheet4"/>
  <dimension ref="A1:S55"/>
  <sheetViews>
    <sheetView view="pageBreakPreview" zoomScale="90" zoomScaleNormal="80" zoomScaleSheetLayoutView="90" zoomScalePageLayoutView="70" workbookViewId="0">
      <selection activeCell="C1" sqref="C1"/>
    </sheetView>
  </sheetViews>
  <sheetFormatPr defaultRowHeight="13.5"/>
  <cols>
    <col min="1" max="1" width="4.5" style="1" customWidth="1"/>
    <col min="2" max="2" width="17.25" style="1" customWidth="1"/>
    <col min="3" max="3" width="14.875" style="1" customWidth="1"/>
    <col min="4" max="15" width="9.25" style="1" customWidth="1"/>
    <col min="16" max="16" width="8.125" style="1" customWidth="1"/>
    <col min="17" max="26" width="7.25" style="1" customWidth="1"/>
    <col min="27" max="27" width="10.375" style="1" customWidth="1"/>
    <col min="28" max="28" width="17.375" style="1" customWidth="1"/>
    <col min="29" max="16384" width="9" style="1"/>
  </cols>
  <sheetData>
    <row r="1" spans="1:16" ht="18" customHeight="1" thickBot="1">
      <c r="A1" s="8"/>
      <c r="B1" s="143" t="s">
        <v>84</v>
      </c>
      <c r="C1" s="210">
        <f>様式１!C1</f>
        <v>0</v>
      </c>
      <c r="D1" s="11"/>
      <c r="E1" s="13"/>
      <c r="F1" s="13"/>
      <c r="G1" s="13"/>
      <c r="H1" s="13"/>
      <c r="J1" s="14"/>
      <c r="K1" s="15"/>
      <c r="L1" s="14"/>
      <c r="M1" s="14"/>
    </row>
    <row r="2" spans="1:16" ht="21.95" customHeight="1" thickTop="1" thickBot="1">
      <c r="A2" s="105"/>
      <c r="B2" s="105" t="s">
        <v>77</v>
      </c>
      <c r="C2" s="144">
        <f>様式１!C2</f>
        <v>0</v>
      </c>
      <c r="D2" s="119"/>
      <c r="E2" s="107"/>
      <c r="F2" s="107"/>
      <c r="G2" s="107"/>
      <c r="H2" s="108"/>
      <c r="I2" s="108"/>
      <c r="J2" s="108"/>
      <c r="K2" s="108"/>
      <c r="L2" s="108"/>
      <c r="M2" s="108"/>
      <c r="N2" s="7"/>
      <c r="O2" s="7"/>
      <c r="P2" s="7"/>
    </row>
    <row r="3" spans="1:16" ht="132" customHeight="1" thickTop="1">
      <c r="A3" s="105"/>
      <c r="B3" s="105"/>
      <c r="C3" s="108"/>
      <c r="D3" s="107"/>
      <c r="E3" s="107"/>
      <c r="F3" s="109"/>
      <c r="G3" s="107"/>
      <c r="H3" s="108"/>
      <c r="I3" s="108"/>
      <c r="J3" s="108"/>
      <c r="K3" s="108"/>
      <c r="L3" s="108"/>
      <c r="M3" s="108"/>
      <c r="N3" s="7"/>
      <c r="O3" s="7"/>
      <c r="P3" s="7"/>
    </row>
    <row r="4" spans="1:16" ht="18" customHeight="1">
      <c r="A4" s="16"/>
      <c r="B4" s="16"/>
      <c r="C4" s="16"/>
      <c r="D4" s="273"/>
      <c r="E4" s="273"/>
      <c r="F4" s="73"/>
      <c r="G4" s="273"/>
      <c r="H4" s="273"/>
      <c r="I4" s="73"/>
      <c r="J4" s="7"/>
      <c r="K4" s="7"/>
      <c r="L4" s="7"/>
      <c r="M4" s="7"/>
      <c r="N4" s="7"/>
      <c r="O4" s="7"/>
      <c r="P4" s="7"/>
    </row>
    <row r="5" spans="1:16" ht="24.75" customHeight="1" thickBot="1">
      <c r="A5" s="18" t="s">
        <v>90</v>
      </c>
      <c r="B5" s="18"/>
      <c r="C5" s="19"/>
      <c r="P5" s="73"/>
    </row>
    <row r="6" spans="1:16" ht="28.5" customHeight="1">
      <c r="A6" s="274" t="s">
        <v>3</v>
      </c>
      <c r="B6" s="276" t="s">
        <v>78</v>
      </c>
      <c r="C6" s="277"/>
      <c r="D6" s="280" t="s">
        <v>75</v>
      </c>
      <c r="E6" s="281"/>
      <c r="F6" s="281"/>
      <c r="G6" s="281"/>
      <c r="H6" s="281"/>
      <c r="I6" s="281"/>
      <c r="J6" s="281"/>
      <c r="K6" s="281"/>
      <c r="L6" s="281"/>
      <c r="M6" s="281"/>
      <c r="N6" s="281"/>
      <c r="O6" s="282"/>
      <c r="P6" s="7"/>
    </row>
    <row r="7" spans="1:16" ht="27" customHeight="1">
      <c r="A7" s="275"/>
      <c r="B7" s="278"/>
      <c r="C7" s="279"/>
      <c r="D7" s="104">
        <v>4</v>
      </c>
      <c r="E7" s="102">
        <v>5</v>
      </c>
      <c r="F7" s="102">
        <v>6</v>
      </c>
      <c r="G7" s="102">
        <v>7</v>
      </c>
      <c r="H7" s="102">
        <v>8</v>
      </c>
      <c r="I7" s="102">
        <v>9</v>
      </c>
      <c r="J7" s="102">
        <v>10</v>
      </c>
      <c r="K7" s="102">
        <v>11</v>
      </c>
      <c r="L7" s="102">
        <v>12</v>
      </c>
      <c r="M7" s="102">
        <v>1</v>
      </c>
      <c r="N7" s="102">
        <v>2</v>
      </c>
      <c r="O7" s="103">
        <v>3</v>
      </c>
      <c r="P7" s="7"/>
    </row>
    <row r="8" spans="1:16" ht="22.5" customHeight="1">
      <c r="A8" s="21">
        <v>1</v>
      </c>
      <c r="B8" s="266"/>
      <c r="C8" s="267"/>
      <c r="D8" s="136"/>
      <c r="E8" s="137"/>
      <c r="F8" s="137"/>
      <c r="G8" s="137"/>
      <c r="H8" s="137"/>
      <c r="I8" s="137"/>
      <c r="J8" s="137"/>
      <c r="K8" s="137"/>
      <c r="L8" s="137"/>
      <c r="M8" s="137"/>
      <c r="N8" s="137"/>
      <c r="O8" s="113"/>
      <c r="P8" s="7"/>
    </row>
    <row r="9" spans="1:16" ht="22.5" customHeight="1">
      <c r="A9" s="21">
        <v>2</v>
      </c>
      <c r="B9" s="266"/>
      <c r="C9" s="267"/>
      <c r="D9" s="136"/>
      <c r="E9" s="137"/>
      <c r="F9" s="137"/>
      <c r="G9" s="137"/>
      <c r="H9" s="137"/>
      <c r="I9" s="137"/>
      <c r="J9" s="137"/>
      <c r="K9" s="137"/>
      <c r="L9" s="137"/>
      <c r="M9" s="137"/>
      <c r="N9" s="137"/>
      <c r="O9" s="113"/>
      <c r="P9" s="7"/>
    </row>
    <row r="10" spans="1:16" ht="22.5" customHeight="1">
      <c r="A10" s="21">
        <v>3</v>
      </c>
      <c r="B10" s="266"/>
      <c r="C10" s="267"/>
      <c r="D10" s="136"/>
      <c r="E10" s="137"/>
      <c r="F10" s="137"/>
      <c r="G10" s="137"/>
      <c r="H10" s="137"/>
      <c r="I10" s="137"/>
      <c r="J10" s="137"/>
      <c r="K10" s="137"/>
      <c r="L10" s="137"/>
      <c r="M10" s="137"/>
      <c r="N10" s="137"/>
      <c r="O10" s="113"/>
      <c r="P10" s="7"/>
    </row>
    <row r="11" spans="1:16" ht="22.5" customHeight="1">
      <c r="A11" s="21">
        <v>4</v>
      </c>
      <c r="B11" s="266"/>
      <c r="C11" s="267"/>
      <c r="D11" s="136"/>
      <c r="E11" s="137"/>
      <c r="F11" s="137"/>
      <c r="G11" s="137"/>
      <c r="H11" s="137"/>
      <c r="I11" s="137"/>
      <c r="J11" s="137"/>
      <c r="K11" s="137"/>
      <c r="L11" s="137"/>
      <c r="M11" s="137"/>
      <c r="N11" s="137"/>
      <c r="O11" s="113"/>
      <c r="P11" s="7"/>
    </row>
    <row r="12" spans="1:16" ht="22.5" customHeight="1">
      <c r="A12" s="21">
        <v>5</v>
      </c>
      <c r="B12" s="266"/>
      <c r="C12" s="267"/>
      <c r="D12" s="136"/>
      <c r="E12" s="137"/>
      <c r="F12" s="137"/>
      <c r="G12" s="137"/>
      <c r="H12" s="137"/>
      <c r="I12" s="137"/>
      <c r="J12" s="137"/>
      <c r="K12" s="137"/>
      <c r="L12" s="137"/>
      <c r="M12" s="137"/>
      <c r="N12" s="137"/>
      <c r="O12" s="113"/>
      <c r="P12" s="7"/>
    </row>
    <row r="13" spans="1:16" ht="22.5" customHeight="1">
      <c r="A13" s="21">
        <v>6</v>
      </c>
      <c r="B13" s="266"/>
      <c r="C13" s="267"/>
      <c r="D13" s="136"/>
      <c r="E13" s="137"/>
      <c r="F13" s="137"/>
      <c r="G13" s="137"/>
      <c r="H13" s="137"/>
      <c r="I13" s="137"/>
      <c r="J13" s="137"/>
      <c r="K13" s="137"/>
      <c r="L13" s="137"/>
      <c r="M13" s="137"/>
      <c r="N13" s="137"/>
      <c r="O13" s="113"/>
      <c r="P13" s="7"/>
    </row>
    <row r="14" spans="1:16" ht="22.5" customHeight="1">
      <c r="A14" s="21">
        <v>7</v>
      </c>
      <c r="B14" s="266"/>
      <c r="C14" s="267"/>
      <c r="D14" s="136"/>
      <c r="E14" s="137"/>
      <c r="F14" s="137"/>
      <c r="G14" s="137"/>
      <c r="H14" s="137"/>
      <c r="I14" s="137"/>
      <c r="J14" s="137"/>
      <c r="K14" s="137"/>
      <c r="L14" s="137"/>
      <c r="M14" s="137"/>
      <c r="N14" s="137"/>
      <c r="O14" s="113"/>
      <c r="P14" s="7"/>
    </row>
    <row r="15" spans="1:16" ht="22.5" customHeight="1">
      <c r="A15" s="21">
        <v>8</v>
      </c>
      <c r="B15" s="266"/>
      <c r="C15" s="267"/>
      <c r="D15" s="110"/>
      <c r="E15" s="111"/>
      <c r="F15" s="112"/>
      <c r="G15" s="111"/>
      <c r="H15" s="112"/>
      <c r="I15" s="111"/>
      <c r="J15" s="112"/>
      <c r="K15" s="111"/>
      <c r="L15" s="112"/>
      <c r="M15" s="111"/>
      <c r="N15" s="112"/>
      <c r="O15" s="113"/>
      <c r="P15" s="7"/>
    </row>
    <row r="16" spans="1:16" ht="22.5" customHeight="1">
      <c r="A16" s="21">
        <v>9</v>
      </c>
      <c r="B16" s="266"/>
      <c r="C16" s="267"/>
      <c r="D16" s="110"/>
      <c r="E16" s="111"/>
      <c r="F16" s="112"/>
      <c r="G16" s="111"/>
      <c r="H16" s="112"/>
      <c r="I16" s="111"/>
      <c r="J16" s="112"/>
      <c r="K16" s="111"/>
      <c r="L16" s="112"/>
      <c r="M16" s="111"/>
      <c r="N16" s="112"/>
      <c r="O16" s="113"/>
      <c r="P16" s="7"/>
    </row>
    <row r="17" spans="1:16" ht="22.5" customHeight="1">
      <c r="A17" s="21">
        <v>10</v>
      </c>
      <c r="B17" s="266"/>
      <c r="C17" s="267"/>
      <c r="D17" s="110"/>
      <c r="E17" s="111"/>
      <c r="F17" s="112"/>
      <c r="G17" s="111"/>
      <c r="H17" s="112"/>
      <c r="I17" s="111"/>
      <c r="J17" s="112"/>
      <c r="K17" s="111"/>
      <c r="L17" s="112"/>
      <c r="M17" s="111"/>
      <c r="N17" s="112"/>
      <c r="O17" s="113"/>
      <c r="P17" s="7"/>
    </row>
    <row r="18" spans="1:16" ht="22.5" customHeight="1">
      <c r="A18" s="21">
        <v>11</v>
      </c>
      <c r="B18" s="266"/>
      <c r="C18" s="267"/>
      <c r="D18" s="110"/>
      <c r="E18" s="111"/>
      <c r="F18" s="112"/>
      <c r="G18" s="111"/>
      <c r="H18" s="112"/>
      <c r="I18" s="111"/>
      <c r="J18" s="112"/>
      <c r="K18" s="111"/>
      <c r="L18" s="112"/>
      <c r="M18" s="111"/>
      <c r="N18" s="112"/>
      <c r="O18" s="113"/>
      <c r="P18" s="7"/>
    </row>
    <row r="19" spans="1:16" ht="22.5" customHeight="1">
      <c r="A19" s="21">
        <v>12</v>
      </c>
      <c r="B19" s="266"/>
      <c r="C19" s="267"/>
      <c r="D19" s="110"/>
      <c r="E19" s="111"/>
      <c r="F19" s="112"/>
      <c r="G19" s="111"/>
      <c r="H19" s="112"/>
      <c r="I19" s="111"/>
      <c r="J19" s="112"/>
      <c r="K19" s="111"/>
      <c r="L19" s="112"/>
      <c r="M19" s="111"/>
      <c r="N19" s="112"/>
      <c r="O19" s="113"/>
      <c r="P19" s="7"/>
    </row>
    <row r="20" spans="1:16" ht="22.5" customHeight="1">
      <c r="A20" s="21">
        <v>13</v>
      </c>
      <c r="B20" s="266"/>
      <c r="C20" s="267"/>
      <c r="D20" s="110"/>
      <c r="E20" s="111"/>
      <c r="F20" s="112"/>
      <c r="G20" s="111"/>
      <c r="H20" s="112"/>
      <c r="I20" s="111"/>
      <c r="J20" s="112"/>
      <c r="K20" s="111"/>
      <c r="L20" s="112"/>
      <c r="M20" s="111"/>
      <c r="N20" s="112"/>
      <c r="O20" s="113"/>
      <c r="P20" s="7"/>
    </row>
    <row r="21" spans="1:16" ht="22.5" customHeight="1">
      <c r="A21" s="21">
        <v>14</v>
      </c>
      <c r="B21" s="266"/>
      <c r="C21" s="267"/>
      <c r="D21" s="110"/>
      <c r="E21" s="111"/>
      <c r="F21" s="112"/>
      <c r="G21" s="111"/>
      <c r="H21" s="112"/>
      <c r="I21" s="111"/>
      <c r="J21" s="112"/>
      <c r="K21" s="111"/>
      <c r="L21" s="112"/>
      <c r="M21" s="111"/>
      <c r="N21" s="112"/>
      <c r="O21" s="113"/>
      <c r="P21" s="7"/>
    </row>
    <row r="22" spans="1:16" ht="22.5" customHeight="1">
      <c r="A22" s="21">
        <v>15</v>
      </c>
      <c r="B22" s="266"/>
      <c r="C22" s="267"/>
      <c r="D22" s="110"/>
      <c r="E22" s="111"/>
      <c r="F22" s="112"/>
      <c r="G22" s="111"/>
      <c r="H22" s="112"/>
      <c r="I22" s="111"/>
      <c r="J22" s="112"/>
      <c r="K22" s="111"/>
      <c r="L22" s="112"/>
      <c r="M22" s="111"/>
      <c r="N22" s="112"/>
      <c r="O22" s="113"/>
      <c r="P22" s="7"/>
    </row>
    <row r="23" spans="1:16" ht="22.5" customHeight="1">
      <c r="A23" s="21">
        <v>16</v>
      </c>
      <c r="B23" s="266"/>
      <c r="C23" s="267"/>
      <c r="D23" s="110"/>
      <c r="E23" s="111"/>
      <c r="F23" s="112"/>
      <c r="G23" s="111"/>
      <c r="H23" s="112"/>
      <c r="I23" s="111"/>
      <c r="J23" s="112"/>
      <c r="K23" s="111"/>
      <c r="L23" s="112"/>
      <c r="M23" s="111"/>
      <c r="N23" s="112"/>
      <c r="O23" s="113"/>
      <c r="P23" s="7"/>
    </row>
    <row r="24" spans="1:16" ht="22.5" customHeight="1">
      <c r="A24" s="21">
        <v>17</v>
      </c>
      <c r="B24" s="266"/>
      <c r="C24" s="267"/>
      <c r="D24" s="110"/>
      <c r="E24" s="111"/>
      <c r="F24" s="112"/>
      <c r="G24" s="111"/>
      <c r="H24" s="112"/>
      <c r="I24" s="111"/>
      <c r="J24" s="112"/>
      <c r="K24" s="111"/>
      <c r="L24" s="112"/>
      <c r="M24" s="111"/>
      <c r="N24" s="112"/>
      <c r="O24" s="113"/>
      <c r="P24" s="7"/>
    </row>
    <row r="25" spans="1:16" ht="22.5" customHeight="1">
      <c r="A25" s="21">
        <v>18</v>
      </c>
      <c r="B25" s="266"/>
      <c r="C25" s="267"/>
      <c r="D25" s="110"/>
      <c r="E25" s="111"/>
      <c r="F25" s="112"/>
      <c r="G25" s="111"/>
      <c r="H25" s="112"/>
      <c r="I25" s="111"/>
      <c r="J25" s="112"/>
      <c r="K25" s="111"/>
      <c r="L25" s="112"/>
      <c r="M25" s="111"/>
      <c r="N25" s="112"/>
      <c r="O25" s="113"/>
      <c r="P25" s="7"/>
    </row>
    <row r="26" spans="1:16" ht="22.5" customHeight="1">
      <c r="A26" s="21">
        <v>19</v>
      </c>
      <c r="B26" s="266"/>
      <c r="C26" s="267"/>
      <c r="D26" s="110"/>
      <c r="E26" s="111"/>
      <c r="F26" s="112"/>
      <c r="G26" s="111"/>
      <c r="H26" s="112"/>
      <c r="I26" s="111"/>
      <c r="J26" s="112"/>
      <c r="K26" s="111"/>
      <c r="L26" s="112"/>
      <c r="M26" s="111"/>
      <c r="N26" s="112"/>
      <c r="O26" s="113"/>
      <c r="P26" s="7"/>
    </row>
    <row r="27" spans="1:16" ht="22.5" customHeight="1">
      <c r="A27" s="21">
        <v>20</v>
      </c>
      <c r="B27" s="266"/>
      <c r="C27" s="267"/>
      <c r="D27" s="110"/>
      <c r="E27" s="111"/>
      <c r="F27" s="112"/>
      <c r="G27" s="111"/>
      <c r="H27" s="112"/>
      <c r="I27" s="111"/>
      <c r="J27" s="112"/>
      <c r="K27" s="111"/>
      <c r="L27" s="112"/>
      <c r="M27" s="111"/>
      <c r="N27" s="112"/>
      <c r="O27" s="113"/>
      <c r="P27" s="7"/>
    </row>
    <row r="28" spans="1:16" ht="22.5" customHeight="1">
      <c r="A28" s="21">
        <v>21</v>
      </c>
      <c r="B28" s="266"/>
      <c r="C28" s="267"/>
      <c r="D28" s="110"/>
      <c r="E28" s="111"/>
      <c r="F28" s="112"/>
      <c r="G28" s="111"/>
      <c r="H28" s="112"/>
      <c r="I28" s="111"/>
      <c r="J28" s="112"/>
      <c r="K28" s="111"/>
      <c r="L28" s="112"/>
      <c r="M28" s="111"/>
      <c r="N28" s="112"/>
      <c r="O28" s="113"/>
      <c r="P28" s="7"/>
    </row>
    <row r="29" spans="1:16" ht="22.5" customHeight="1">
      <c r="A29" s="21">
        <v>22</v>
      </c>
      <c r="B29" s="266"/>
      <c r="C29" s="267"/>
      <c r="D29" s="110"/>
      <c r="E29" s="111"/>
      <c r="F29" s="112"/>
      <c r="G29" s="111"/>
      <c r="H29" s="112"/>
      <c r="I29" s="111"/>
      <c r="J29" s="112"/>
      <c r="K29" s="111"/>
      <c r="L29" s="112"/>
      <c r="M29" s="111"/>
      <c r="N29" s="112"/>
      <c r="O29" s="113"/>
      <c r="P29" s="7"/>
    </row>
    <row r="30" spans="1:16" ht="22.5" customHeight="1">
      <c r="A30" s="21">
        <v>23</v>
      </c>
      <c r="B30" s="266"/>
      <c r="C30" s="267"/>
      <c r="D30" s="110"/>
      <c r="E30" s="111"/>
      <c r="F30" s="112"/>
      <c r="G30" s="111"/>
      <c r="H30" s="112"/>
      <c r="I30" s="111"/>
      <c r="J30" s="112"/>
      <c r="K30" s="111"/>
      <c r="L30" s="112"/>
      <c r="M30" s="111"/>
      <c r="N30" s="112"/>
      <c r="O30" s="113"/>
      <c r="P30" s="7"/>
    </row>
    <row r="31" spans="1:16" ht="22.5" customHeight="1">
      <c r="A31" s="21">
        <v>24</v>
      </c>
      <c r="B31" s="266"/>
      <c r="C31" s="267"/>
      <c r="D31" s="110"/>
      <c r="E31" s="111"/>
      <c r="F31" s="112"/>
      <c r="G31" s="111"/>
      <c r="H31" s="112"/>
      <c r="I31" s="111"/>
      <c r="J31" s="112"/>
      <c r="K31" s="111"/>
      <c r="L31" s="112"/>
      <c r="M31" s="111"/>
      <c r="N31" s="112"/>
      <c r="O31" s="113"/>
      <c r="P31" s="7"/>
    </row>
    <row r="32" spans="1:16" ht="22.5" customHeight="1">
      <c r="A32" s="21">
        <v>25</v>
      </c>
      <c r="B32" s="266"/>
      <c r="C32" s="267"/>
      <c r="D32" s="110"/>
      <c r="E32" s="111"/>
      <c r="F32" s="112"/>
      <c r="G32" s="111"/>
      <c r="H32" s="112"/>
      <c r="I32" s="111"/>
      <c r="J32" s="112"/>
      <c r="K32" s="111"/>
      <c r="L32" s="112"/>
      <c r="M32" s="111"/>
      <c r="N32" s="112"/>
      <c r="O32" s="113"/>
      <c r="P32" s="7"/>
    </row>
    <row r="33" spans="1:16" ht="22.5" customHeight="1">
      <c r="A33" s="21">
        <v>26</v>
      </c>
      <c r="B33" s="266"/>
      <c r="C33" s="267"/>
      <c r="D33" s="110"/>
      <c r="E33" s="111"/>
      <c r="F33" s="112"/>
      <c r="G33" s="111"/>
      <c r="H33" s="112"/>
      <c r="I33" s="111"/>
      <c r="J33" s="112"/>
      <c r="K33" s="111"/>
      <c r="L33" s="112"/>
      <c r="M33" s="111"/>
      <c r="N33" s="112"/>
      <c r="O33" s="113"/>
      <c r="P33" s="7"/>
    </row>
    <row r="34" spans="1:16" ht="22.5" customHeight="1">
      <c r="A34" s="21">
        <v>27</v>
      </c>
      <c r="B34" s="266"/>
      <c r="C34" s="267"/>
      <c r="D34" s="110"/>
      <c r="E34" s="111"/>
      <c r="F34" s="112"/>
      <c r="G34" s="111"/>
      <c r="H34" s="112"/>
      <c r="I34" s="111"/>
      <c r="J34" s="112"/>
      <c r="K34" s="111"/>
      <c r="L34" s="112"/>
      <c r="M34" s="111"/>
      <c r="N34" s="112"/>
      <c r="O34" s="113"/>
      <c r="P34" s="7"/>
    </row>
    <row r="35" spans="1:16" ht="22.5" customHeight="1">
      <c r="A35" s="21">
        <v>28</v>
      </c>
      <c r="B35" s="266"/>
      <c r="C35" s="267"/>
      <c r="D35" s="110"/>
      <c r="E35" s="111"/>
      <c r="F35" s="112"/>
      <c r="G35" s="111"/>
      <c r="H35" s="112"/>
      <c r="I35" s="111"/>
      <c r="J35" s="112"/>
      <c r="K35" s="111"/>
      <c r="L35" s="112"/>
      <c r="M35" s="111"/>
      <c r="N35" s="112"/>
      <c r="O35" s="113"/>
      <c r="P35" s="7"/>
    </row>
    <row r="36" spans="1:16" ht="22.5" customHeight="1">
      <c r="A36" s="21">
        <v>29</v>
      </c>
      <c r="B36" s="266"/>
      <c r="C36" s="267"/>
      <c r="D36" s="110"/>
      <c r="E36" s="111"/>
      <c r="F36" s="112"/>
      <c r="G36" s="111"/>
      <c r="H36" s="112"/>
      <c r="I36" s="111"/>
      <c r="J36" s="112"/>
      <c r="K36" s="111"/>
      <c r="L36" s="112"/>
      <c r="M36" s="111"/>
      <c r="N36" s="112"/>
      <c r="O36" s="113"/>
      <c r="P36" s="7"/>
    </row>
    <row r="37" spans="1:16" ht="22.5" customHeight="1">
      <c r="A37" s="21">
        <v>30</v>
      </c>
      <c r="B37" s="266"/>
      <c r="C37" s="267"/>
      <c r="D37" s="110"/>
      <c r="E37" s="111"/>
      <c r="F37" s="112"/>
      <c r="G37" s="111"/>
      <c r="H37" s="112"/>
      <c r="I37" s="111"/>
      <c r="J37" s="112"/>
      <c r="K37" s="111"/>
      <c r="L37" s="112"/>
      <c r="M37" s="111"/>
      <c r="N37" s="112"/>
      <c r="O37" s="113"/>
      <c r="P37" s="7"/>
    </row>
    <row r="38" spans="1:16" ht="22.5" customHeight="1">
      <c r="A38" s="21">
        <v>31</v>
      </c>
      <c r="B38" s="266"/>
      <c r="C38" s="267"/>
      <c r="D38" s="110"/>
      <c r="E38" s="111"/>
      <c r="F38" s="112"/>
      <c r="G38" s="111"/>
      <c r="H38" s="112"/>
      <c r="I38" s="111"/>
      <c r="J38" s="112"/>
      <c r="K38" s="111"/>
      <c r="L38" s="112"/>
      <c r="M38" s="111"/>
      <c r="N38" s="112"/>
      <c r="O38" s="113"/>
      <c r="P38" s="7"/>
    </row>
    <row r="39" spans="1:16" ht="22.5" customHeight="1">
      <c r="A39" s="21">
        <v>32</v>
      </c>
      <c r="B39" s="266"/>
      <c r="C39" s="267"/>
      <c r="D39" s="110"/>
      <c r="E39" s="111"/>
      <c r="F39" s="112"/>
      <c r="G39" s="111"/>
      <c r="H39" s="112"/>
      <c r="I39" s="111"/>
      <c r="J39" s="112"/>
      <c r="K39" s="111"/>
      <c r="L39" s="112"/>
      <c r="M39" s="111"/>
      <c r="N39" s="112"/>
      <c r="O39" s="113"/>
      <c r="P39" s="7"/>
    </row>
    <row r="40" spans="1:16" ht="22.5" customHeight="1">
      <c r="A40" s="21">
        <v>33</v>
      </c>
      <c r="B40" s="266"/>
      <c r="C40" s="267"/>
      <c r="D40" s="110"/>
      <c r="E40" s="111"/>
      <c r="F40" s="112"/>
      <c r="G40" s="111"/>
      <c r="H40" s="112"/>
      <c r="I40" s="111"/>
      <c r="J40" s="112"/>
      <c r="K40" s="111"/>
      <c r="L40" s="112"/>
      <c r="M40" s="111"/>
      <c r="N40" s="112"/>
      <c r="O40" s="113"/>
      <c r="P40" s="7"/>
    </row>
    <row r="41" spans="1:16" ht="22.5" customHeight="1">
      <c r="A41" s="21">
        <v>34</v>
      </c>
      <c r="B41" s="266"/>
      <c r="C41" s="267"/>
      <c r="D41" s="110"/>
      <c r="E41" s="111"/>
      <c r="F41" s="112"/>
      <c r="G41" s="111"/>
      <c r="H41" s="112"/>
      <c r="I41" s="111"/>
      <c r="J41" s="112"/>
      <c r="K41" s="111"/>
      <c r="L41" s="112"/>
      <c r="M41" s="111"/>
      <c r="N41" s="112"/>
      <c r="O41" s="113"/>
      <c r="P41" s="7"/>
    </row>
    <row r="42" spans="1:16" ht="22.5" customHeight="1">
      <c r="A42" s="21">
        <v>35</v>
      </c>
      <c r="B42" s="266"/>
      <c r="C42" s="267"/>
      <c r="D42" s="110"/>
      <c r="E42" s="111"/>
      <c r="F42" s="112"/>
      <c r="G42" s="111"/>
      <c r="H42" s="112"/>
      <c r="I42" s="111"/>
      <c r="J42" s="112"/>
      <c r="K42" s="111"/>
      <c r="L42" s="112"/>
      <c r="M42" s="111"/>
      <c r="N42" s="112"/>
      <c r="O42" s="113"/>
      <c r="P42" s="7"/>
    </row>
    <row r="43" spans="1:16" ht="22.5" customHeight="1">
      <c r="A43" s="21">
        <v>36</v>
      </c>
      <c r="B43" s="266"/>
      <c r="C43" s="267"/>
      <c r="D43" s="110"/>
      <c r="E43" s="111"/>
      <c r="F43" s="112"/>
      <c r="G43" s="111"/>
      <c r="H43" s="112"/>
      <c r="I43" s="111"/>
      <c r="J43" s="112"/>
      <c r="K43" s="111"/>
      <c r="L43" s="112"/>
      <c r="M43" s="111"/>
      <c r="N43" s="112"/>
      <c r="O43" s="113"/>
      <c r="P43" s="7"/>
    </row>
    <row r="44" spans="1:16" ht="22.5" customHeight="1">
      <c r="A44" s="21">
        <v>37</v>
      </c>
      <c r="B44" s="266"/>
      <c r="C44" s="267"/>
      <c r="D44" s="110"/>
      <c r="E44" s="111"/>
      <c r="F44" s="112"/>
      <c r="G44" s="111"/>
      <c r="H44" s="112"/>
      <c r="I44" s="111"/>
      <c r="J44" s="112"/>
      <c r="K44" s="111"/>
      <c r="L44" s="112"/>
      <c r="M44" s="111"/>
      <c r="N44" s="112"/>
      <c r="O44" s="113"/>
      <c r="P44" s="7"/>
    </row>
    <row r="45" spans="1:16" ht="22.5" customHeight="1">
      <c r="A45" s="21">
        <v>38</v>
      </c>
      <c r="B45" s="266"/>
      <c r="C45" s="267"/>
      <c r="D45" s="110"/>
      <c r="E45" s="111"/>
      <c r="F45" s="112"/>
      <c r="G45" s="111"/>
      <c r="H45" s="112"/>
      <c r="I45" s="111"/>
      <c r="J45" s="112"/>
      <c r="K45" s="111"/>
      <c r="L45" s="112"/>
      <c r="M45" s="111"/>
      <c r="N45" s="112"/>
      <c r="O45" s="113"/>
      <c r="P45" s="7"/>
    </row>
    <row r="46" spans="1:16" ht="22.5" customHeight="1">
      <c r="A46" s="21">
        <v>39</v>
      </c>
      <c r="B46" s="266"/>
      <c r="C46" s="267"/>
      <c r="D46" s="110"/>
      <c r="E46" s="111"/>
      <c r="F46" s="112"/>
      <c r="G46" s="111"/>
      <c r="H46" s="112"/>
      <c r="I46" s="111"/>
      <c r="J46" s="112"/>
      <c r="K46" s="111"/>
      <c r="L46" s="112"/>
      <c r="M46" s="111"/>
      <c r="N46" s="112"/>
      <c r="O46" s="113"/>
      <c r="P46" s="7"/>
    </row>
    <row r="47" spans="1:16" ht="22.5" customHeight="1" thickBot="1">
      <c r="A47" s="120">
        <v>40</v>
      </c>
      <c r="B47" s="269"/>
      <c r="C47" s="270"/>
      <c r="D47" s="114"/>
      <c r="E47" s="115"/>
      <c r="F47" s="116"/>
      <c r="G47" s="115"/>
      <c r="H47" s="116"/>
      <c r="I47" s="115"/>
      <c r="J47" s="116"/>
      <c r="K47" s="115"/>
      <c r="L47" s="116"/>
      <c r="M47" s="115"/>
      <c r="N47" s="116"/>
      <c r="O47" s="117"/>
      <c r="P47" s="7"/>
    </row>
    <row r="48" spans="1:16" ht="26.1" customHeight="1" thickBot="1">
      <c r="A48" s="271" t="s">
        <v>76</v>
      </c>
      <c r="B48" s="272"/>
      <c r="C48" s="272"/>
      <c r="D48" s="118">
        <f>COUNTIF(D8:D47,"○")</f>
        <v>0</v>
      </c>
      <c r="E48" s="118">
        <f t="shared" ref="E48:O48" si="0">COUNTIF(E8:E47,"○")</f>
        <v>0</v>
      </c>
      <c r="F48" s="118">
        <f t="shared" si="0"/>
        <v>0</v>
      </c>
      <c r="G48" s="118">
        <f t="shared" si="0"/>
        <v>0</v>
      </c>
      <c r="H48" s="118">
        <f t="shared" si="0"/>
        <v>0</v>
      </c>
      <c r="I48" s="118">
        <f t="shared" si="0"/>
        <v>0</v>
      </c>
      <c r="J48" s="118">
        <f t="shared" si="0"/>
        <v>0</v>
      </c>
      <c r="K48" s="118">
        <f t="shared" si="0"/>
        <v>0</v>
      </c>
      <c r="L48" s="118">
        <f t="shared" si="0"/>
        <v>0</v>
      </c>
      <c r="M48" s="118">
        <f t="shared" si="0"/>
        <v>0</v>
      </c>
      <c r="N48" s="118">
        <f t="shared" si="0"/>
        <v>0</v>
      </c>
      <c r="O48" s="118">
        <f t="shared" si="0"/>
        <v>0</v>
      </c>
      <c r="P48" s="7"/>
    </row>
    <row r="49" spans="3:19">
      <c r="P49" s="7"/>
    </row>
    <row r="50" spans="3:19">
      <c r="C50" s="268"/>
      <c r="D50" s="268"/>
      <c r="E50" s="268"/>
      <c r="F50" s="268"/>
      <c r="G50" s="268"/>
      <c r="H50" s="268"/>
      <c r="I50" s="268"/>
      <c r="J50" s="268"/>
      <c r="K50" s="268"/>
      <c r="L50" s="268"/>
      <c r="M50" s="268"/>
      <c r="N50" s="268"/>
      <c r="O50" s="268"/>
      <c r="P50" s="268"/>
      <c r="Q50" s="268"/>
      <c r="R50" s="268"/>
      <c r="S50" s="268"/>
    </row>
    <row r="51" spans="3:19">
      <c r="P51" s="7"/>
    </row>
    <row r="52" spans="3:19">
      <c r="P52" s="7"/>
    </row>
    <row r="53" spans="3:19">
      <c r="P53" s="7"/>
    </row>
    <row r="54" spans="3:19">
      <c r="P54" s="7"/>
    </row>
    <row r="55" spans="3:19">
      <c r="D55" s="1" t="s">
        <v>36</v>
      </c>
    </row>
  </sheetData>
  <sheetProtection password="CAB1" sheet="1" objects="1" scenarios="1"/>
  <mergeCells count="47">
    <mergeCell ref="D4:E4"/>
    <mergeCell ref="G4:H4"/>
    <mergeCell ref="A6:A7"/>
    <mergeCell ref="B6:C7"/>
    <mergeCell ref="D6:O6"/>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33:C33"/>
    <mergeCell ref="B34:C34"/>
    <mergeCell ref="B35:C35"/>
    <mergeCell ref="B36:C36"/>
    <mergeCell ref="B23:C23"/>
    <mergeCell ref="B24:C24"/>
    <mergeCell ref="B25:C25"/>
    <mergeCell ref="B26:C26"/>
    <mergeCell ref="B37:C37"/>
    <mergeCell ref="B38:C38"/>
    <mergeCell ref="B39:C39"/>
    <mergeCell ref="B40:C40"/>
    <mergeCell ref="B41:C41"/>
    <mergeCell ref="A48:C48"/>
    <mergeCell ref="C50:S50"/>
    <mergeCell ref="B42:C42"/>
    <mergeCell ref="B43:C43"/>
    <mergeCell ref="B44:C44"/>
    <mergeCell ref="B45:C45"/>
    <mergeCell ref="B46:C46"/>
    <mergeCell ref="B47:C47"/>
    <mergeCell ref="B27:C27"/>
    <mergeCell ref="B28:C28"/>
    <mergeCell ref="B29:C29"/>
    <mergeCell ref="B30:C30"/>
    <mergeCell ref="B31:C31"/>
    <mergeCell ref="B32:C32"/>
  </mergeCells>
  <phoneticPr fontId="1"/>
  <dataValidations count="1">
    <dataValidation type="list" allowBlank="1" showInputMessage="1" showErrorMessage="1" sqref="D8:O47" xr:uid="{08FF6783-85CF-4656-A829-B47234EA2873}">
      <formula1>$D$55</formula1>
    </dataValidation>
  </dataValidations>
  <pageMargins left="0.62992125984251968" right="0.31496062992125984" top="0.82677165354330717" bottom="0.43307086614173229" header="0.51181102362204722" footer="0.27559055118110237"/>
  <pageSetup paperSize="9" scale="53" pageOrder="overThenDown" orientation="portrait" cellComments="asDisplayed" r:id="rId1"/>
  <headerFooter alignWithMargins="0">
    <oddHeader>&amp;L&amp;"ＭＳ Ｐゴシック,太字"&amp;22 令和６年度　保育施設職員配置状況確認書（様式２（常勤教諭））</oddHeader>
  </headerFooter>
  <rowBreaks count="1" manualBreakCount="1">
    <brk id="48" max="14"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B5E74-51B2-48E9-9C99-8669F2CB295D}">
  <sheetPr codeName="Sheet5">
    <pageSetUpPr fitToPage="1"/>
  </sheetPr>
  <dimension ref="A1:AL62"/>
  <sheetViews>
    <sheetView view="pageBreakPreview" zoomScale="90" zoomScaleNormal="75" zoomScaleSheetLayoutView="90" zoomScalePageLayoutView="70" workbookViewId="0">
      <selection activeCell="B9" sqref="B9"/>
    </sheetView>
  </sheetViews>
  <sheetFormatPr defaultRowHeight="13.5"/>
  <cols>
    <col min="1" max="1" width="4.5" style="1" customWidth="1"/>
    <col min="2" max="2" width="17.375" style="1" customWidth="1"/>
    <col min="3" max="3" width="9.125" style="1" customWidth="1"/>
    <col min="4" max="4" width="2.75" style="1" customWidth="1"/>
    <col min="5" max="5" width="3.125" style="1" customWidth="1"/>
    <col min="6" max="6" width="2.75" style="1" customWidth="1"/>
    <col min="7" max="7" width="3.125" style="1" customWidth="1"/>
    <col min="8" max="8" width="5.25" style="1" customWidth="1"/>
    <col min="9" max="9" width="2.75" style="1" customWidth="1"/>
    <col min="10" max="10" width="3.125" style="1" customWidth="1"/>
    <col min="11" max="11" width="2.5" style="1" customWidth="1"/>
    <col min="12" max="12" width="7.625" style="1" customWidth="1"/>
    <col min="13" max="13" width="3.625" style="1" customWidth="1"/>
    <col min="14" max="14" width="7.625" style="1" customWidth="1"/>
    <col min="15" max="15" width="5.125" style="1" customWidth="1"/>
    <col min="16" max="16" width="7.625" style="1" customWidth="1"/>
    <col min="17" max="17" width="5.125" style="1" customWidth="1"/>
    <col min="18" max="18" width="7.625" style="1" customWidth="1"/>
    <col min="19" max="19" width="5.125" style="1" customWidth="1"/>
    <col min="20" max="20" width="7.625" style="1" customWidth="1"/>
    <col min="21" max="21" width="5.125" style="1" customWidth="1"/>
    <col min="22" max="22" width="7.625" style="1" customWidth="1"/>
    <col min="23" max="23" width="5.125" style="1" customWidth="1"/>
    <col min="24" max="24" width="7.625" style="1" customWidth="1"/>
    <col min="25" max="25" width="5.125" style="1" customWidth="1"/>
    <col min="26" max="26" width="7.625" style="1" customWidth="1"/>
    <col min="27" max="27" width="5.125" style="1" customWidth="1"/>
    <col min="28" max="28" width="7.625" style="1" customWidth="1"/>
    <col min="29" max="29" width="5.125" style="1" customWidth="1"/>
    <col min="30" max="30" width="7.625" style="1" customWidth="1"/>
    <col min="31" max="31" width="5.125" style="1" customWidth="1"/>
    <col min="32" max="32" width="7.625" style="1" customWidth="1"/>
    <col min="33" max="33" width="5.125" style="1" customWidth="1"/>
    <col min="34" max="34" width="7.625" style="1" customWidth="1"/>
    <col min="35" max="35" width="5.125" style="1" customWidth="1"/>
    <col min="36" max="36" width="7.625" style="1" customWidth="1"/>
    <col min="37" max="37" width="5.125" style="1" customWidth="1"/>
    <col min="38" max="38" width="8.125" style="1" customWidth="1"/>
    <col min="39" max="48" width="7.25" style="1" customWidth="1"/>
    <col min="49" max="49" width="10.375" style="1" customWidth="1"/>
    <col min="50" max="50" width="17.375" style="1" customWidth="1"/>
    <col min="51" max="16384" width="9" style="1"/>
  </cols>
  <sheetData>
    <row r="1" spans="1:38" ht="18" customHeight="1" thickBot="1">
      <c r="A1" s="8"/>
      <c r="B1" s="145" t="s">
        <v>84</v>
      </c>
      <c r="C1" s="146">
        <f>様式１!C1</f>
        <v>0</v>
      </c>
      <c r="D1" s="10"/>
      <c r="E1" s="10"/>
      <c r="F1" s="10"/>
      <c r="G1" s="10"/>
      <c r="H1" s="10"/>
      <c r="I1" s="10"/>
      <c r="J1" s="10"/>
      <c r="K1" s="10"/>
      <c r="N1" s="11"/>
      <c r="O1" s="12"/>
      <c r="P1" s="13"/>
      <c r="Q1" s="13"/>
      <c r="R1" s="13"/>
      <c r="S1" s="13"/>
      <c r="T1" s="13"/>
      <c r="U1" s="13"/>
      <c r="V1" s="13"/>
      <c r="W1" s="13"/>
      <c r="Z1" s="14"/>
      <c r="AA1" s="14"/>
      <c r="AB1" s="15"/>
      <c r="AC1" s="15"/>
      <c r="AD1" s="14"/>
      <c r="AE1" s="12"/>
      <c r="AF1" s="14"/>
      <c r="AG1" s="12"/>
    </row>
    <row r="2" spans="1:38" ht="21.95" customHeight="1" thickTop="1" thickBot="1">
      <c r="A2" s="313" t="s">
        <v>72</v>
      </c>
      <c r="B2" s="314"/>
      <c r="C2" s="315">
        <f>様式１!C2</f>
        <v>0</v>
      </c>
      <c r="D2" s="315"/>
      <c r="E2" s="315"/>
      <c r="F2" s="315"/>
      <c r="G2" s="315"/>
      <c r="H2" s="315"/>
      <c r="I2" s="315"/>
      <c r="J2" s="315"/>
      <c r="K2" s="315"/>
      <c r="L2" s="315"/>
      <c r="M2" s="316"/>
      <c r="N2" s="43"/>
      <c r="O2" s="44"/>
      <c r="P2" s="44"/>
      <c r="Q2" s="44"/>
      <c r="R2" s="22"/>
      <c r="S2" s="22"/>
      <c r="T2" s="273"/>
      <c r="U2" s="273"/>
      <c r="V2" s="273"/>
      <c r="W2" s="273"/>
      <c r="X2" s="22"/>
      <c r="Y2" s="22"/>
      <c r="Z2" s="7"/>
      <c r="AA2" s="7"/>
      <c r="AB2" s="7"/>
      <c r="AC2" s="7"/>
      <c r="AD2" s="7"/>
      <c r="AE2" s="44"/>
      <c r="AF2" s="7"/>
      <c r="AG2" s="44"/>
      <c r="AH2" s="7"/>
      <c r="AI2" s="7"/>
      <c r="AJ2" s="7"/>
      <c r="AK2" s="7"/>
      <c r="AL2" s="7"/>
    </row>
    <row r="3" spans="1:38" ht="114.75" customHeight="1" thickTop="1">
      <c r="A3" s="16"/>
      <c r="B3" s="16"/>
      <c r="C3" s="16"/>
      <c r="D3" s="16"/>
      <c r="E3" s="16"/>
      <c r="F3" s="16"/>
      <c r="G3" s="16"/>
      <c r="H3" s="16"/>
      <c r="I3" s="16"/>
      <c r="J3" s="16"/>
      <c r="K3" s="16"/>
      <c r="N3" s="273"/>
      <c r="O3" s="273"/>
      <c r="P3" s="273"/>
      <c r="Q3" s="273"/>
      <c r="R3" s="73"/>
      <c r="S3" s="73"/>
      <c r="T3" s="273"/>
      <c r="U3" s="273"/>
      <c r="V3" s="273"/>
      <c r="W3" s="273"/>
      <c r="X3" s="73"/>
      <c r="Y3" s="73"/>
      <c r="Z3" s="7"/>
      <c r="AA3" s="7"/>
      <c r="AB3" s="7"/>
      <c r="AC3" s="7"/>
      <c r="AD3" s="7"/>
      <c r="AE3" s="7"/>
      <c r="AF3" s="7"/>
      <c r="AG3" s="7"/>
      <c r="AH3" s="7"/>
      <c r="AI3" s="7"/>
      <c r="AJ3" s="7"/>
      <c r="AK3" s="7"/>
      <c r="AL3" s="7"/>
    </row>
    <row r="4" spans="1:38" ht="24.75" customHeight="1" thickBot="1">
      <c r="A4" s="147" t="s">
        <v>91</v>
      </c>
      <c r="B4" s="19"/>
      <c r="C4" s="20"/>
      <c r="D4" s="20"/>
      <c r="E4" s="20"/>
      <c r="F4" s="20"/>
      <c r="G4" s="20"/>
      <c r="H4" s="20"/>
      <c r="I4" s="20"/>
      <c r="J4" s="20"/>
      <c r="K4" s="20"/>
    </row>
    <row r="5" spans="1:38" ht="54.75" customHeight="1" thickBot="1">
      <c r="A5" s="317" t="s">
        <v>55</v>
      </c>
      <c r="B5" s="318"/>
      <c r="C5" s="318"/>
      <c r="D5" s="318"/>
      <c r="E5" s="318"/>
      <c r="F5" s="318"/>
      <c r="G5" s="318"/>
      <c r="H5" s="318"/>
      <c r="I5" s="318"/>
      <c r="J5" s="318"/>
      <c r="K5" s="319"/>
      <c r="L5" s="320"/>
      <c r="M5" s="321"/>
    </row>
    <row r="6" spans="1:38" ht="28.5" customHeight="1">
      <c r="A6" s="274" t="s">
        <v>3</v>
      </c>
      <c r="B6" s="300" t="s">
        <v>73</v>
      </c>
      <c r="C6" s="229" t="s">
        <v>31</v>
      </c>
      <c r="D6" s="229"/>
      <c r="E6" s="229"/>
      <c r="F6" s="229"/>
      <c r="G6" s="229"/>
      <c r="H6" s="229"/>
      <c r="I6" s="229"/>
      <c r="J6" s="229"/>
      <c r="K6" s="303"/>
      <c r="L6" s="307" t="s">
        <v>56</v>
      </c>
      <c r="M6" s="308"/>
      <c r="N6" s="280" t="s">
        <v>57</v>
      </c>
      <c r="O6" s="281"/>
      <c r="P6" s="281"/>
      <c r="Q6" s="281"/>
      <c r="R6" s="281"/>
      <c r="S6" s="281"/>
      <c r="T6" s="281"/>
      <c r="U6" s="281"/>
      <c r="V6" s="281"/>
      <c r="W6" s="281"/>
      <c r="X6" s="281"/>
      <c r="Y6" s="281"/>
      <c r="Z6" s="281"/>
      <c r="AA6" s="281"/>
      <c r="AB6" s="281"/>
      <c r="AC6" s="281"/>
      <c r="AD6" s="281"/>
      <c r="AE6" s="281"/>
      <c r="AF6" s="281"/>
      <c r="AG6" s="281"/>
      <c r="AH6" s="281"/>
      <c r="AI6" s="281"/>
      <c r="AJ6" s="281"/>
      <c r="AK6" s="282"/>
      <c r="AL6" s="75"/>
    </row>
    <row r="7" spans="1:38" ht="27" customHeight="1">
      <c r="A7" s="275"/>
      <c r="B7" s="301"/>
      <c r="C7" s="304"/>
      <c r="D7" s="304"/>
      <c r="E7" s="304"/>
      <c r="F7" s="304"/>
      <c r="G7" s="304"/>
      <c r="H7" s="304"/>
      <c r="I7" s="304"/>
      <c r="J7" s="304"/>
      <c r="K7" s="305"/>
      <c r="L7" s="309"/>
      <c r="M7" s="310"/>
      <c r="N7" s="311">
        <v>4</v>
      </c>
      <c r="O7" s="291"/>
      <c r="P7" s="291">
        <v>5</v>
      </c>
      <c r="Q7" s="291"/>
      <c r="R7" s="291">
        <v>6</v>
      </c>
      <c r="S7" s="291"/>
      <c r="T7" s="291">
        <v>7</v>
      </c>
      <c r="U7" s="291"/>
      <c r="V7" s="291">
        <v>8</v>
      </c>
      <c r="W7" s="291"/>
      <c r="X7" s="291">
        <v>9</v>
      </c>
      <c r="Y7" s="291"/>
      <c r="Z7" s="291">
        <v>10</v>
      </c>
      <c r="AA7" s="291"/>
      <c r="AB7" s="291">
        <v>11</v>
      </c>
      <c r="AC7" s="291"/>
      <c r="AD7" s="291">
        <v>12</v>
      </c>
      <c r="AE7" s="291"/>
      <c r="AF7" s="293">
        <v>1</v>
      </c>
      <c r="AG7" s="294"/>
      <c r="AH7" s="291">
        <v>2</v>
      </c>
      <c r="AI7" s="291"/>
      <c r="AJ7" s="291">
        <v>3</v>
      </c>
      <c r="AK7" s="292"/>
      <c r="AL7" s="75"/>
    </row>
    <row r="8" spans="1:38">
      <c r="A8" s="299"/>
      <c r="B8" s="302"/>
      <c r="C8" s="219"/>
      <c r="D8" s="219"/>
      <c r="E8" s="219"/>
      <c r="F8" s="219"/>
      <c r="G8" s="219"/>
      <c r="H8" s="219"/>
      <c r="I8" s="219"/>
      <c r="J8" s="219"/>
      <c r="K8" s="306"/>
      <c r="L8" s="26" t="s">
        <v>8</v>
      </c>
      <c r="M8" s="27" t="s">
        <v>9</v>
      </c>
      <c r="N8" s="76" t="s">
        <v>8</v>
      </c>
      <c r="O8" s="35" t="s">
        <v>9</v>
      </c>
      <c r="P8" s="36" t="s">
        <v>8</v>
      </c>
      <c r="Q8" s="77" t="s">
        <v>9</v>
      </c>
      <c r="R8" s="78" t="s">
        <v>8</v>
      </c>
      <c r="S8" s="35" t="s">
        <v>9</v>
      </c>
      <c r="T8" s="36" t="s">
        <v>8</v>
      </c>
      <c r="U8" s="77" t="s">
        <v>9</v>
      </c>
      <c r="V8" s="78" t="s">
        <v>8</v>
      </c>
      <c r="W8" s="35" t="s">
        <v>9</v>
      </c>
      <c r="X8" s="36" t="s">
        <v>8</v>
      </c>
      <c r="Y8" s="77" t="s">
        <v>9</v>
      </c>
      <c r="Z8" s="78" t="s">
        <v>8</v>
      </c>
      <c r="AA8" s="35" t="s">
        <v>9</v>
      </c>
      <c r="AB8" s="36" t="s">
        <v>8</v>
      </c>
      <c r="AC8" s="77" t="s">
        <v>9</v>
      </c>
      <c r="AD8" s="36" t="s">
        <v>8</v>
      </c>
      <c r="AE8" s="35" t="s">
        <v>9</v>
      </c>
      <c r="AF8" s="36" t="s">
        <v>8</v>
      </c>
      <c r="AG8" s="35" t="s">
        <v>9</v>
      </c>
      <c r="AH8" s="34" t="s">
        <v>8</v>
      </c>
      <c r="AI8" s="35" t="s">
        <v>9</v>
      </c>
      <c r="AJ8" s="36" t="s">
        <v>8</v>
      </c>
      <c r="AK8" s="47" t="s">
        <v>9</v>
      </c>
      <c r="AL8" s="7"/>
    </row>
    <row r="9" spans="1:38" ht="26.1" customHeight="1">
      <c r="A9" s="21">
        <v>1</v>
      </c>
      <c r="B9" s="2"/>
      <c r="C9" s="74"/>
      <c r="D9" s="211" t="s">
        <v>35</v>
      </c>
      <c r="E9" s="53"/>
      <c r="F9" s="211" t="s">
        <v>32</v>
      </c>
      <c r="G9" s="53" t="s">
        <v>71</v>
      </c>
      <c r="H9" s="74"/>
      <c r="I9" s="211" t="s">
        <v>35</v>
      </c>
      <c r="J9" s="53"/>
      <c r="K9" s="211" t="s">
        <v>34</v>
      </c>
      <c r="L9" s="28"/>
      <c r="M9" s="29"/>
      <c r="N9" s="82">
        <f t="shared" ref="N9:N28" si="0">IF(AND($C9=$C$48,$E9=4),$L9,0)</f>
        <v>0</v>
      </c>
      <c r="O9" s="83">
        <f t="shared" ref="O9:O28" si="1">IF(AND($C9=$C$48,$E9=4),$M9,0)</f>
        <v>0</v>
      </c>
      <c r="P9" s="84">
        <f t="shared" ref="P9:P28" si="2">IF(AND($C9=$C$48,$E9&lt;=5,$H9=$C$48,$J9&gt;=5),$L9,IF(AND($C9=$C$48,$E9&lt;=5,$H9=$C$49,$J9&lt;=3),$L9,0))</f>
        <v>0</v>
      </c>
      <c r="Q9" s="85">
        <f t="shared" ref="Q9:Q28" si="3">IF(AND($C9=$C$48,$E9&lt;=5,$H9=$C$48,$J9&gt;=5),$M9,IF(AND($C9=$C$48,$E9&lt;=5,$H9=$C$49,$J9&lt;=3),$M9,0))</f>
        <v>0</v>
      </c>
      <c r="R9" s="86">
        <f t="shared" ref="R9:R28" si="4">IF(AND($C9=$C$48,$E9&lt;=6,$H9=$C$48,$J9&gt;=6),$L9,IF(AND($C9=$C$48,$E9&lt;=6,$H9=$C$49,$J9&lt;=3),$L9,0))</f>
        <v>0</v>
      </c>
      <c r="S9" s="87">
        <f t="shared" ref="S9:S28" si="5">IF(AND($C9=$C$48,$E9&lt;=6,$H9=$C$48,$J9&gt;=6),$M9,IF(AND($C9=$C$48,$E9&lt;=6,$H9=$C$49,$J9&lt;=3),$M9,0))</f>
        <v>0</v>
      </c>
      <c r="T9" s="84">
        <f t="shared" ref="T9:T28" si="6">IF(AND($C9=$C$48,$E9&lt;=7,$H9=$C$48,$J9&gt;=7),$L9,IF(AND($C9=$C$48,$E9&lt;=7,$H9=$C$49,$J9&lt;=3),$L9,0))</f>
        <v>0</v>
      </c>
      <c r="U9" s="85">
        <f t="shared" ref="U9:U28" si="7">IF(AND($C9=$C$48,$E9&lt;=7,$H9=$C$48,$J9&gt;=7),$M9,IF(AND($C9=$C$48,$E9&lt;=7,$H9=$C$49,$J9&lt;=3),$M9,0))</f>
        <v>0</v>
      </c>
      <c r="V9" s="86">
        <f t="shared" ref="V9:V28" si="8">IF(AND($C9=$C$48,$E9&lt;=8,$H9=$C$48,$J9&gt;=8),$L9,IF(AND($C9=$C$48,$E9&lt;=8,$H9=$C$49,$J9&lt;=3),$L9,0))</f>
        <v>0</v>
      </c>
      <c r="W9" s="87">
        <f t="shared" ref="W9:W28" si="9">IF(AND($C9=$C$48,$E9&lt;=8,$H9=$C$48,$J9&gt;=8),$M9,IF(AND($C9=$C$48,$E9&lt;=8,$H9=$C$49,$J9&lt;=3),$M9,0))</f>
        <v>0</v>
      </c>
      <c r="X9" s="84">
        <f t="shared" ref="X9:X28" si="10">IF(AND($C9=$C$48,$E9&lt;=9,$H9=$C$48,$J9&gt;=9),$L9,IF(AND($C9=$C$48,$E9&lt;=9,$H9=$C$49,$J9&lt;=3),$L9,0))</f>
        <v>0</v>
      </c>
      <c r="Y9" s="85">
        <f t="shared" ref="Y9:Y28" si="11">IF(AND($C9=$C$48,$E9&lt;=9,$H9=$C$48,$J9&gt;=9),$M9,IF(AND($C9=$C$48,$E9&lt;=9,$H9=$C$49,$J9&lt;=3),$M9,0))</f>
        <v>0</v>
      </c>
      <c r="Z9" s="86">
        <f t="shared" ref="Z9:Z28" si="12">IF(AND($C9=$C$48,$E9&lt;=10,$H9=$C$48,$J9&gt;=10),$L9,IF(AND($C9=$C$48,$E9&lt;=10,$H9=$C$49,$J9&lt;=3),$L9,0))</f>
        <v>0</v>
      </c>
      <c r="AA9" s="87">
        <f t="shared" ref="AA9:AA28" si="13">IF(AND($C9=$C$48,$E9&lt;=10,$H9=$C$48,$J9&gt;=10),$M9,IF(AND($C9=$C$48,$E9&lt;=10,$H9=$C$49,$J9&lt;=3),$M9,0))</f>
        <v>0</v>
      </c>
      <c r="AB9" s="84">
        <f t="shared" ref="AB9:AB28" si="14">IF(AND($C9=$C$48,$E9&lt;=11,$H9=$C$48,$J9&gt;=11),$L9,IF(AND($C9=$C$48,$E9&lt;=11,$H9=$C$49,$J9&lt;=3),$L9,0))</f>
        <v>0</v>
      </c>
      <c r="AC9" s="85">
        <f t="shared" ref="AC9:AC28" si="15">IF(AND($C9=$C$48,$E9&lt;=11,$H9=$C$48,$J9&gt;=11),$M9,IF(AND($C9=$C$48,$E9&lt;=11,$H9=$C$49,$J9&lt;=3),$M9,0))</f>
        <v>0</v>
      </c>
      <c r="AD9" s="86">
        <f t="shared" ref="AD9:AD28" si="16">IF(AND($C9=$C$48,$E9&lt;=12,$H9=$C$48,$J9=12),$L9,IF(AND($C9=$C$48,$E9&lt;=12,$H9=$C$49,$J9&lt;=3),$L9,0))</f>
        <v>0</v>
      </c>
      <c r="AE9" s="83">
        <f t="shared" ref="AE9:AE28" si="17">IF(AND($C9=$C$48,$E9&lt;=12,$H9=$C$48,$J9&gt;=12),$M9,IF(AND($C9=$C$48,$E9&lt;=12,$H9=$C$49,$J9&lt;=3),$M9,0))</f>
        <v>0</v>
      </c>
      <c r="AF9" s="84">
        <f t="shared" ref="AF9:AF28" si="18">IF(AND($C9=$C$48,$E9&lt;=12,$H9=$C$49,$J9&lt;=3),$L9,IF(AND($C9=$C$49,$E9&lt;=1,$H9=$C$49,$J9&lt;=3),$L9,0))</f>
        <v>0</v>
      </c>
      <c r="AG9" s="83">
        <f t="shared" ref="AG9:AG28" si="19">IF(AND($C9=$C$48,$E9&lt;=12,$H9=$C$49,$J9&gt;=1),$M9,IF(AND($C9=$C$49,$E9&lt;=1,$H9=$C$49,$J9&lt;=3),$M9,0))</f>
        <v>0</v>
      </c>
      <c r="AH9" s="86">
        <f t="shared" ref="AH9:AH28" si="20">IF(AND($C9=$C$48,$E9&lt;=12,$H9=$C$49,$J9&gt;=2),$L9,IF(AND($C9=$C$49,$E9&lt;=2,$H9=$C$49,$J9&gt;1),$L9,0))</f>
        <v>0</v>
      </c>
      <c r="AI9" s="87">
        <f t="shared" ref="AI9:AI28" si="21">IF(AND($C9=$C$48,$E9&lt;=12,$H9=$C$49,$J9&gt;=2),$M9,IF(AND($C9=$C$49,$E9&lt;=2,$H9=$C$49,$J9&gt;1),$M9,0))</f>
        <v>0</v>
      </c>
      <c r="AJ9" s="84">
        <f t="shared" ref="AJ9:AJ28" si="22">IF(AND($C9=$C$48,$E9&lt;=12,$H9=$C$49,$J9=3),$L9,IF(AND($C9=$C$49,$E9&lt;=3,$H9=$C$49,$J9=3),$L9,0))</f>
        <v>0</v>
      </c>
      <c r="AK9" s="88">
        <f t="shared" ref="AK9:AK28" si="23">IF(AND($C9=$C$48,$E9&lt;=12,$H9=$C$49,$J9=3),$M9,IF(AND($C9=$C$49,$E9&lt;=3,$H9=$C$49,$J9=3),$M9,0))</f>
        <v>0</v>
      </c>
      <c r="AL9" s="7"/>
    </row>
    <row r="10" spans="1:38" ht="26.1" customHeight="1">
      <c r="A10" s="21">
        <v>2</v>
      </c>
      <c r="B10" s="2"/>
      <c r="C10" s="74"/>
      <c r="D10" s="211" t="s">
        <v>35</v>
      </c>
      <c r="E10" s="53"/>
      <c r="F10" s="211" t="s">
        <v>32</v>
      </c>
      <c r="G10" s="53" t="s">
        <v>71</v>
      </c>
      <c r="H10" s="74"/>
      <c r="I10" s="211" t="s">
        <v>35</v>
      </c>
      <c r="J10" s="53"/>
      <c r="K10" s="211" t="s">
        <v>34</v>
      </c>
      <c r="L10" s="28"/>
      <c r="M10" s="29"/>
      <c r="N10" s="82">
        <f t="shared" si="0"/>
        <v>0</v>
      </c>
      <c r="O10" s="83">
        <f t="shared" si="1"/>
        <v>0</v>
      </c>
      <c r="P10" s="84">
        <f t="shared" si="2"/>
        <v>0</v>
      </c>
      <c r="Q10" s="85">
        <f t="shared" si="3"/>
        <v>0</v>
      </c>
      <c r="R10" s="86">
        <f t="shared" si="4"/>
        <v>0</v>
      </c>
      <c r="S10" s="87">
        <f t="shared" si="5"/>
        <v>0</v>
      </c>
      <c r="T10" s="84">
        <f t="shared" si="6"/>
        <v>0</v>
      </c>
      <c r="U10" s="85">
        <f t="shared" si="7"/>
        <v>0</v>
      </c>
      <c r="V10" s="86">
        <f t="shared" si="8"/>
        <v>0</v>
      </c>
      <c r="W10" s="87">
        <f t="shared" si="9"/>
        <v>0</v>
      </c>
      <c r="X10" s="84">
        <f t="shared" si="10"/>
        <v>0</v>
      </c>
      <c r="Y10" s="85">
        <f t="shared" si="11"/>
        <v>0</v>
      </c>
      <c r="Z10" s="86">
        <f t="shared" si="12"/>
        <v>0</v>
      </c>
      <c r="AA10" s="87">
        <f t="shared" si="13"/>
        <v>0</v>
      </c>
      <c r="AB10" s="84">
        <f t="shared" si="14"/>
        <v>0</v>
      </c>
      <c r="AC10" s="85">
        <f t="shared" si="15"/>
        <v>0</v>
      </c>
      <c r="AD10" s="86">
        <f t="shared" si="16"/>
        <v>0</v>
      </c>
      <c r="AE10" s="83">
        <f t="shared" si="17"/>
        <v>0</v>
      </c>
      <c r="AF10" s="84">
        <f t="shared" si="18"/>
        <v>0</v>
      </c>
      <c r="AG10" s="83">
        <f t="shared" si="19"/>
        <v>0</v>
      </c>
      <c r="AH10" s="86">
        <f t="shared" si="20"/>
        <v>0</v>
      </c>
      <c r="AI10" s="87">
        <f t="shared" si="21"/>
        <v>0</v>
      </c>
      <c r="AJ10" s="84">
        <f t="shared" si="22"/>
        <v>0</v>
      </c>
      <c r="AK10" s="88">
        <f t="shared" si="23"/>
        <v>0</v>
      </c>
      <c r="AL10" s="7"/>
    </row>
    <row r="11" spans="1:38" ht="26.1" customHeight="1">
      <c r="A11" s="21">
        <v>3</v>
      </c>
      <c r="B11" s="2"/>
      <c r="C11" s="74"/>
      <c r="D11" s="211" t="s">
        <v>35</v>
      </c>
      <c r="E11" s="53"/>
      <c r="F11" s="211" t="s">
        <v>32</v>
      </c>
      <c r="G11" s="53" t="s">
        <v>71</v>
      </c>
      <c r="H11" s="74"/>
      <c r="I11" s="211" t="s">
        <v>35</v>
      </c>
      <c r="J11" s="53"/>
      <c r="K11" s="211" t="s">
        <v>34</v>
      </c>
      <c r="L11" s="28"/>
      <c r="M11" s="29"/>
      <c r="N11" s="82">
        <f t="shared" si="0"/>
        <v>0</v>
      </c>
      <c r="O11" s="83">
        <f t="shared" si="1"/>
        <v>0</v>
      </c>
      <c r="P11" s="84">
        <f t="shared" si="2"/>
        <v>0</v>
      </c>
      <c r="Q11" s="85">
        <f t="shared" si="3"/>
        <v>0</v>
      </c>
      <c r="R11" s="86">
        <f t="shared" si="4"/>
        <v>0</v>
      </c>
      <c r="S11" s="87">
        <f t="shared" si="5"/>
        <v>0</v>
      </c>
      <c r="T11" s="84">
        <f t="shared" si="6"/>
        <v>0</v>
      </c>
      <c r="U11" s="85">
        <f t="shared" si="7"/>
        <v>0</v>
      </c>
      <c r="V11" s="86">
        <f t="shared" si="8"/>
        <v>0</v>
      </c>
      <c r="W11" s="87">
        <f t="shared" si="9"/>
        <v>0</v>
      </c>
      <c r="X11" s="84">
        <f t="shared" si="10"/>
        <v>0</v>
      </c>
      <c r="Y11" s="85">
        <f t="shared" si="11"/>
        <v>0</v>
      </c>
      <c r="Z11" s="86">
        <f t="shared" si="12"/>
        <v>0</v>
      </c>
      <c r="AA11" s="87">
        <f t="shared" si="13"/>
        <v>0</v>
      </c>
      <c r="AB11" s="84">
        <f t="shared" si="14"/>
        <v>0</v>
      </c>
      <c r="AC11" s="85">
        <f t="shared" si="15"/>
        <v>0</v>
      </c>
      <c r="AD11" s="86">
        <f t="shared" si="16"/>
        <v>0</v>
      </c>
      <c r="AE11" s="83">
        <f t="shared" si="17"/>
        <v>0</v>
      </c>
      <c r="AF11" s="84">
        <f t="shared" si="18"/>
        <v>0</v>
      </c>
      <c r="AG11" s="83">
        <f t="shared" si="19"/>
        <v>0</v>
      </c>
      <c r="AH11" s="86">
        <f t="shared" si="20"/>
        <v>0</v>
      </c>
      <c r="AI11" s="87">
        <f t="shared" si="21"/>
        <v>0</v>
      </c>
      <c r="AJ11" s="84">
        <f t="shared" si="22"/>
        <v>0</v>
      </c>
      <c r="AK11" s="88">
        <f t="shared" si="23"/>
        <v>0</v>
      </c>
      <c r="AL11" s="7"/>
    </row>
    <row r="12" spans="1:38" ht="26.1" customHeight="1">
      <c r="A12" s="21">
        <v>4</v>
      </c>
      <c r="B12" s="2"/>
      <c r="C12" s="74"/>
      <c r="D12" s="211" t="s">
        <v>35</v>
      </c>
      <c r="E12" s="53"/>
      <c r="F12" s="211" t="s">
        <v>32</v>
      </c>
      <c r="G12" s="53" t="s">
        <v>71</v>
      </c>
      <c r="H12" s="74"/>
      <c r="I12" s="211" t="s">
        <v>35</v>
      </c>
      <c r="J12" s="53"/>
      <c r="K12" s="211" t="s">
        <v>34</v>
      </c>
      <c r="L12" s="28"/>
      <c r="M12" s="29"/>
      <c r="N12" s="82">
        <f t="shared" si="0"/>
        <v>0</v>
      </c>
      <c r="O12" s="83">
        <f t="shared" si="1"/>
        <v>0</v>
      </c>
      <c r="P12" s="84">
        <f t="shared" si="2"/>
        <v>0</v>
      </c>
      <c r="Q12" s="85">
        <f t="shared" si="3"/>
        <v>0</v>
      </c>
      <c r="R12" s="86">
        <f t="shared" si="4"/>
        <v>0</v>
      </c>
      <c r="S12" s="87">
        <f t="shared" si="5"/>
        <v>0</v>
      </c>
      <c r="T12" s="84">
        <f t="shared" si="6"/>
        <v>0</v>
      </c>
      <c r="U12" s="85">
        <f t="shared" si="7"/>
        <v>0</v>
      </c>
      <c r="V12" s="86">
        <f t="shared" si="8"/>
        <v>0</v>
      </c>
      <c r="W12" s="87">
        <f t="shared" si="9"/>
        <v>0</v>
      </c>
      <c r="X12" s="84">
        <f t="shared" si="10"/>
        <v>0</v>
      </c>
      <c r="Y12" s="85">
        <f t="shared" si="11"/>
        <v>0</v>
      </c>
      <c r="Z12" s="86">
        <f t="shared" si="12"/>
        <v>0</v>
      </c>
      <c r="AA12" s="87">
        <f t="shared" si="13"/>
        <v>0</v>
      </c>
      <c r="AB12" s="84">
        <f t="shared" si="14"/>
        <v>0</v>
      </c>
      <c r="AC12" s="85">
        <f t="shared" si="15"/>
        <v>0</v>
      </c>
      <c r="AD12" s="86">
        <f t="shared" si="16"/>
        <v>0</v>
      </c>
      <c r="AE12" s="83">
        <f t="shared" si="17"/>
        <v>0</v>
      </c>
      <c r="AF12" s="84">
        <f t="shared" si="18"/>
        <v>0</v>
      </c>
      <c r="AG12" s="83">
        <f t="shared" si="19"/>
        <v>0</v>
      </c>
      <c r="AH12" s="86">
        <f t="shared" si="20"/>
        <v>0</v>
      </c>
      <c r="AI12" s="87">
        <f t="shared" si="21"/>
        <v>0</v>
      </c>
      <c r="AJ12" s="84">
        <f t="shared" si="22"/>
        <v>0</v>
      </c>
      <c r="AK12" s="88">
        <f t="shared" si="23"/>
        <v>0</v>
      </c>
      <c r="AL12" s="7"/>
    </row>
    <row r="13" spans="1:38" ht="26.1" customHeight="1">
      <c r="A13" s="21">
        <v>5</v>
      </c>
      <c r="B13" s="2"/>
      <c r="C13" s="74"/>
      <c r="D13" s="211" t="s">
        <v>35</v>
      </c>
      <c r="E13" s="53"/>
      <c r="F13" s="211" t="s">
        <v>32</v>
      </c>
      <c r="G13" s="53" t="s">
        <v>71</v>
      </c>
      <c r="H13" s="74"/>
      <c r="I13" s="211" t="s">
        <v>35</v>
      </c>
      <c r="J13" s="53"/>
      <c r="K13" s="211" t="s">
        <v>34</v>
      </c>
      <c r="L13" s="28"/>
      <c r="M13" s="29"/>
      <c r="N13" s="82">
        <f t="shared" si="0"/>
        <v>0</v>
      </c>
      <c r="O13" s="83">
        <f t="shared" si="1"/>
        <v>0</v>
      </c>
      <c r="P13" s="84">
        <f t="shared" si="2"/>
        <v>0</v>
      </c>
      <c r="Q13" s="85">
        <f t="shared" si="3"/>
        <v>0</v>
      </c>
      <c r="R13" s="86">
        <f t="shared" si="4"/>
        <v>0</v>
      </c>
      <c r="S13" s="87">
        <f t="shared" si="5"/>
        <v>0</v>
      </c>
      <c r="T13" s="84">
        <f t="shared" si="6"/>
        <v>0</v>
      </c>
      <c r="U13" s="85">
        <f t="shared" si="7"/>
        <v>0</v>
      </c>
      <c r="V13" s="86">
        <f t="shared" si="8"/>
        <v>0</v>
      </c>
      <c r="W13" s="87">
        <f t="shared" si="9"/>
        <v>0</v>
      </c>
      <c r="X13" s="84">
        <f t="shared" si="10"/>
        <v>0</v>
      </c>
      <c r="Y13" s="85">
        <f t="shared" si="11"/>
        <v>0</v>
      </c>
      <c r="Z13" s="86">
        <f t="shared" si="12"/>
        <v>0</v>
      </c>
      <c r="AA13" s="87">
        <f t="shared" si="13"/>
        <v>0</v>
      </c>
      <c r="AB13" s="84">
        <f t="shared" si="14"/>
        <v>0</v>
      </c>
      <c r="AC13" s="85">
        <f t="shared" si="15"/>
        <v>0</v>
      </c>
      <c r="AD13" s="86">
        <f t="shared" si="16"/>
        <v>0</v>
      </c>
      <c r="AE13" s="83">
        <f t="shared" si="17"/>
        <v>0</v>
      </c>
      <c r="AF13" s="84">
        <f t="shared" si="18"/>
        <v>0</v>
      </c>
      <c r="AG13" s="83">
        <f t="shared" si="19"/>
        <v>0</v>
      </c>
      <c r="AH13" s="86">
        <f t="shared" si="20"/>
        <v>0</v>
      </c>
      <c r="AI13" s="87">
        <f t="shared" si="21"/>
        <v>0</v>
      </c>
      <c r="AJ13" s="84">
        <f t="shared" si="22"/>
        <v>0</v>
      </c>
      <c r="AK13" s="88">
        <f t="shared" si="23"/>
        <v>0</v>
      </c>
      <c r="AL13" s="7"/>
    </row>
    <row r="14" spans="1:38" ht="26.1" customHeight="1">
      <c r="A14" s="21">
        <v>6</v>
      </c>
      <c r="B14" s="2"/>
      <c r="C14" s="74"/>
      <c r="D14" s="211" t="s">
        <v>35</v>
      </c>
      <c r="E14" s="53"/>
      <c r="F14" s="211" t="s">
        <v>32</v>
      </c>
      <c r="G14" s="53" t="s">
        <v>71</v>
      </c>
      <c r="H14" s="74"/>
      <c r="I14" s="211" t="s">
        <v>35</v>
      </c>
      <c r="J14" s="53"/>
      <c r="K14" s="211" t="s">
        <v>34</v>
      </c>
      <c r="L14" s="28"/>
      <c r="M14" s="29"/>
      <c r="N14" s="82">
        <f t="shared" si="0"/>
        <v>0</v>
      </c>
      <c r="O14" s="83">
        <f t="shared" si="1"/>
        <v>0</v>
      </c>
      <c r="P14" s="84">
        <f t="shared" si="2"/>
        <v>0</v>
      </c>
      <c r="Q14" s="85">
        <f t="shared" si="3"/>
        <v>0</v>
      </c>
      <c r="R14" s="86">
        <f t="shared" si="4"/>
        <v>0</v>
      </c>
      <c r="S14" s="87">
        <f t="shared" si="5"/>
        <v>0</v>
      </c>
      <c r="T14" s="84">
        <f t="shared" si="6"/>
        <v>0</v>
      </c>
      <c r="U14" s="85">
        <f t="shared" si="7"/>
        <v>0</v>
      </c>
      <c r="V14" s="86">
        <f t="shared" si="8"/>
        <v>0</v>
      </c>
      <c r="W14" s="87">
        <f t="shared" si="9"/>
        <v>0</v>
      </c>
      <c r="X14" s="84">
        <f t="shared" si="10"/>
        <v>0</v>
      </c>
      <c r="Y14" s="85">
        <f t="shared" si="11"/>
        <v>0</v>
      </c>
      <c r="Z14" s="86">
        <f t="shared" si="12"/>
        <v>0</v>
      </c>
      <c r="AA14" s="87">
        <f t="shared" si="13"/>
        <v>0</v>
      </c>
      <c r="AB14" s="84">
        <f t="shared" si="14"/>
        <v>0</v>
      </c>
      <c r="AC14" s="85">
        <f t="shared" si="15"/>
        <v>0</v>
      </c>
      <c r="AD14" s="86">
        <f t="shared" si="16"/>
        <v>0</v>
      </c>
      <c r="AE14" s="83">
        <f t="shared" si="17"/>
        <v>0</v>
      </c>
      <c r="AF14" s="84">
        <f t="shared" si="18"/>
        <v>0</v>
      </c>
      <c r="AG14" s="83">
        <f t="shared" si="19"/>
        <v>0</v>
      </c>
      <c r="AH14" s="86">
        <f t="shared" si="20"/>
        <v>0</v>
      </c>
      <c r="AI14" s="87">
        <f t="shared" si="21"/>
        <v>0</v>
      </c>
      <c r="AJ14" s="84">
        <f t="shared" si="22"/>
        <v>0</v>
      </c>
      <c r="AK14" s="88">
        <f t="shared" si="23"/>
        <v>0</v>
      </c>
      <c r="AL14" s="7"/>
    </row>
    <row r="15" spans="1:38" ht="26.1" customHeight="1">
      <c r="A15" s="21">
        <v>7</v>
      </c>
      <c r="B15" s="2"/>
      <c r="C15" s="74"/>
      <c r="D15" s="211" t="s">
        <v>35</v>
      </c>
      <c r="E15" s="53"/>
      <c r="F15" s="211" t="s">
        <v>32</v>
      </c>
      <c r="G15" s="53" t="s">
        <v>71</v>
      </c>
      <c r="H15" s="74"/>
      <c r="I15" s="211" t="s">
        <v>35</v>
      </c>
      <c r="J15" s="53"/>
      <c r="K15" s="211" t="s">
        <v>34</v>
      </c>
      <c r="L15" s="28"/>
      <c r="M15" s="29"/>
      <c r="N15" s="82">
        <f t="shared" si="0"/>
        <v>0</v>
      </c>
      <c r="O15" s="83">
        <f t="shared" si="1"/>
        <v>0</v>
      </c>
      <c r="P15" s="84">
        <f t="shared" si="2"/>
        <v>0</v>
      </c>
      <c r="Q15" s="85">
        <f t="shared" si="3"/>
        <v>0</v>
      </c>
      <c r="R15" s="86">
        <f t="shared" si="4"/>
        <v>0</v>
      </c>
      <c r="S15" s="87">
        <f t="shared" si="5"/>
        <v>0</v>
      </c>
      <c r="T15" s="84">
        <f t="shared" si="6"/>
        <v>0</v>
      </c>
      <c r="U15" s="85">
        <f t="shared" si="7"/>
        <v>0</v>
      </c>
      <c r="V15" s="86">
        <f t="shared" si="8"/>
        <v>0</v>
      </c>
      <c r="W15" s="87">
        <f t="shared" si="9"/>
        <v>0</v>
      </c>
      <c r="X15" s="84">
        <f t="shared" si="10"/>
        <v>0</v>
      </c>
      <c r="Y15" s="85">
        <f t="shared" si="11"/>
        <v>0</v>
      </c>
      <c r="Z15" s="86">
        <f t="shared" si="12"/>
        <v>0</v>
      </c>
      <c r="AA15" s="87">
        <f t="shared" si="13"/>
        <v>0</v>
      </c>
      <c r="AB15" s="84">
        <f t="shared" si="14"/>
        <v>0</v>
      </c>
      <c r="AC15" s="85">
        <f t="shared" si="15"/>
        <v>0</v>
      </c>
      <c r="AD15" s="86">
        <f t="shared" si="16"/>
        <v>0</v>
      </c>
      <c r="AE15" s="83">
        <f t="shared" si="17"/>
        <v>0</v>
      </c>
      <c r="AF15" s="84">
        <f t="shared" si="18"/>
        <v>0</v>
      </c>
      <c r="AG15" s="83">
        <f t="shared" si="19"/>
        <v>0</v>
      </c>
      <c r="AH15" s="86">
        <f t="shared" si="20"/>
        <v>0</v>
      </c>
      <c r="AI15" s="87">
        <f t="shared" si="21"/>
        <v>0</v>
      </c>
      <c r="AJ15" s="84">
        <f t="shared" si="22"/>
        <v>0</v>
      </c>
      <c r="AK15" s="88">
        <f t="shared" si="23"/>
        <v>0</v>
      </c>
      <c r="AL15" s="7"/>
    </row>
    <row r="16" spans="1:38" ht="26.1" customHeight="1">
      <c r="A16" s="21">
        <v>8</v>
      </c>
      <c r="B16" s="2"/>
      <c r="C16" s="74"/>
      <c r="D16" s="211" t="s">
        <v>35</v>
      </c>
      <c r="E16" s="53"/>
      <c r="F16" s="211" t="s">
        <v>32</v>
      </c>
      <c r="G16" s="53" t="s">
        <v>71</v>
      </c>
      <c r="H16" s="74"/>
      <c r="I16" s="211" t="s">
        <v>35</v>
      </c>
      <c r="J16" s="53"/>
      <c r="K16" s="211" t="s">
        <v>34</v>
      </c>
      <c r="L16" s="28"/>
      <c r="M16" s="29"/>
      <c r="N16" s="82">
        <f t="shared" si="0"/>
        <v>0</v>
      </c>
      <c r="O16" s="83">
        <f t="shared" si="1"/>
        <v>0</v>
      </c>
      <c r="P16" s="84">
        <f t="shared" si="2"/>
        <v>0</v>
      </c>
      <c r="Q16" s="85">
        <f t="shared" si="3"/>
        <v>0</v>
      </c>
      <c r="R16" s="86">
        <f t="shared" si="4"/>
        <v>0</v>
      </c>
      <c r="S16" s="87">
        <f t="shared" si="5"/>
        <v>0</v>
      </c>
      <c r="T16" s="84">
        <f t="shared" si="6"/>
        <v>0</v>
      </c>
      <c r="U16" s="85">
        <f t="shared" si="7"/>
        <v>0</v>
      </c>
      <c r="V16" s="86">
        <f t="shared" si="8"/>
        <v>0</v>
      </c>
      <c r="W16" s="87">
        <f t="shared" si="9"/>
        <v>0</v>
      </c>
      <c r="X16" s="84">
        <f t="shared" si="10"/>
        <v>0</v>
      </c>
      <c r="Y16" s="85">
        <f t="shared" si="11"/>
        <v>0</v>
      </c>
      <c r="Z16" s="86">
        <f t="shared" si="12"/>
        <v>0</v>
      </c>
      <c r="AA16" s="87">
        <f t="shared" si="13"/>
        <v>0</v>
      </c>
      <c r="AB16" s="84">
        <f t="shared" si="14"/>
        <v>0</v>
      </c>
      <c r="AC16" s="85">
        <f t="shared" si="15"/>
        <v>0</v>
      </c>
      <c r="AD16" s="86">
        <f t="shared" si="16"/>
        <v>0</v>
      </c>
      <c r="AE16" s="83">
        <f t="shared" si="17"/>
        <v>0</v>
      </c>
      <c r="AF16" s="84">
        <f t="shared" si="18"/>
        <v>0</v>
      </c>
      <c r="AG16" s="83">
        <f t="shared" si="19"/>
        <v>0</v>
      </c>
      <c r="AH16" s="86">
        <f t="shared" si="20"/>
        <v>0</v>
      </c>
      <c r="AI16" s="87">
        <f t="shared" si="21"/>
        <v>0</v>
      </c>
      <c r="AJ16" s="84">
        <f t="shared" si="22"/>
        <v>0</v>
      </c>
      <c r="AK16" s="88">
        <f t="shared" si="23"/>
        <v>0</v>
      </c>
      <c r="AL16" s="7"/>
    </row>
    <row r="17" spans="1:38" ht="26.1" customHeight="1">
      <c r="A17" s="21">
        <v>9</v>
      </c>
      <c r="B17" s="2"/>
      <c r="C17" s="74"/>
      <c r="D17" s="211" t="s">
        <v>35</v>
      </c>
      <c r="E17" s="53"/>
      <c r="F17" s="211" t="s">
        <v>32</v>
      </c>
      <c r="G17" s="53" t="s">
        <v>71</v>
      </c>
      <c r="H17" s="74"/>
      <c r="I17" s="211" t="s">
        <v>35</v>
      </c>
      <c r="J17" s="53"/>
      <c r="K17" s="211" t="s">
        <v>34</v>
      </c>
      <c r="L17" s="28"/>
      <c r="M17" s="29"/>
      <c r="N17" s="82">
        <f t="shared" si="0"/>
        <v>0</v>
      </c>
      <c r="O17" s="83">
        <f t="shared" si="1"/>
        <v>0</v>
      </c>
      <c r="P17" s="84">
        <f t="shared" si="2"/>
        <v>0</v>
      </c>
      <c r="Q17" s="85">
        <f t="shared" si="3"/>
        <v>0</v>
      </c>
      <c r="R17" s="86">
        <f t="shared" si="4"/>
        <v>0</v>
      </c>
      <c r="S17" s="87">
        <f t="shared" si="5"/>
        <v>0</v>
      </c>
      <c r="T17" s="84">
        <f t="shared" si="6"/>
        <v>0</v>
      </c>
      <c r="U17" s="85">
        <f t="shared" si="7"/>
        <v>0</v>
      </c>
      <c r="V17" s="86">
        <f t="shared" si="8"/>
        <v>0</v>
      </c>
      <c r="W17" s="87">
        <f t="shared" si="9"/>
        <v>0</v>
      </c>
      <c r="X17" s="84">
        <f t="shared" si="10"/>
        <v>0</v>
      </c>
      <c r="Y17" s="85">
        <f t="shared" si="11"/>
        <v>0</v>
      </c>
      <c r="Z17" s="86">
        <f t="shared" si="12"/>
        <v>0</v>
      </c>
      <c r="AA17" s="87">
        <f t="shared" si="13"/>
        <v>0</v>
      </c>
      <c r="AB17" s="84">
        <f t="shared" si="14"/>
        <v>0</v>
      </c>
      <c r="AC17" s="85">
        <f t="shared" si="15"/>
        <v>0</v>
      </c>
      <c r="AD17" s="86">
        <f t="shared" si="16"/>
        <v>0</v>
      </c>
      <c r="AE17" s="83">
        <f t="shared" si="17"/>
        <v>0</v>
      </c>
      <c r="AF17" s="84">
        <f t="shared" si="18"/>
        <v>0</v>
      </c>
      <c r="AG17" s="83">
        <f t="shared" si="19"/>
        <v>0</v>
      </c>
      <c r="AH17" s="86">
        <f t="shared" si="20"/>
        <v>0</v>
      </c>
      <c r="AI17" s="87">
        <f t="shared" si="21"/>
        <v>0</v>
      </c>
      <c r="AJ17" s="84">
        <f t="shared" si="22"/>
        <v>0</v>
      </c>
      <c r="AK17" s="88">
        <f t="shared" si="23"/>
        <v>0</v>
      </c>
      <c r="AL17" s="7"/>
    </row>
    <row r="18" spans="1:38" ht="26.1" customHeight="1">
      <c r="A18" s="21">
        <v>10</v>
      </c>
      <c r="B18" s="2"/>
      <c r="C18" s="74"/>
      <c r="D18" s="211" t="s">
        <v>35</v>
      </c>
      <c r="E18" s="53"/>
      <c r="F18" s="211" t="s">
        <v>32</v>
      </c>
      <c r="G18" s="53" t="s">
        <v>71</v>
      </c>
      <c r="H18" s="74"/>
      <c r="I18" s="211" t="s">
        <v>35</v>
      </c>
      <c r="J18" s="53"/>
      <c r="K18" s="211" t="s">
        <v>34</v>
      </c>
      <c r="L18" s="28"/>
      <c r="M18" s="29"/>
      <c r="N18" s="82">
        <f t="shared" si="0"/>
        <v>0</v>
      </c>
      <c r="O18" s="83">
        <f t="shared" si="1"/>
        <v>0</v>
      </c>
      <c r="P18" s="84">
        <f t="shared" si="2"/>
        <v>0</v>
      </c>
      <c r="Q18" s="85">
        <f t="shared" si="3"/>
        <v>0</v>
      </c>
      <c r="R18" s="86">
        <f t="shared" si="4"/>
        <v>0</v>
      </c>
      <c r="S18" s="87">
        <f t="shared" si="5"/>
        <v>0</v>
      </c>
      <c r="T18" s="84">
        <f t="shared" si="6"/>
        <v>0</v>
      </c>
      <c r="U18" s="85">
        <f t="shared" si="7"/>
        <v>0</v>
      </c>
      <c r="V18" s="86">
        <f t="shared" si="8"/>
        <v>0</v>
      </c>
      <c r="W18" s="87">
        <f t="shared" si="9"/>
        <v>0</v>
      </c>
      <c r="X18" s="84">
        <f t="shared" si="10"/>
        <v>0</v>
      </c>
      <c r="Y18" s="85">
        <f t="shared" si="11"/>
        <v>0</v>
      </c>
      <c r="Z18" s="86">
        <f t="shared" si="12"/>
        <v>0</v>
      </c>
      <c r="AA18" s="87">
        <f t="shared" si="13"/>
        <v>0</v>
      </c>
      <c r="AB18" s="84">
        <f t="shared" si="14"/>
        <v>0</v>
      </c>
      <c r="AC18" s="85">
        <f t="shared" si="15"/>
        <v>0</v>
      </c>
      <c r="AD18" s="86">
        <f t="shared" si="16"/>
        <v>0</v>
      </c>
      <c r="AE18" s="83">
        <f t="shared" si="17"/>
        <v>0</v>
      </c>
      <c r="AF18" s="84">
        <f t="shared" si="18"/>
        <v>0</v>
      </c>
      <c r="AG18" s="83">
        <f t="shared" si="19"/>
        <v>0</v>
      </c>
      <c r="AH18" s="86">
        <f t="shared" si="20"/>
        <v>0</v>
      </c>
      <c r="AI18" s="87">
        <f t="shared" si="21"/>
        <v>0</v>
      </c>
      <c r="AJ18" s="84">
        <f t="shared" si="22"/>
        <v>0</v>
      </c>
      <c r="AK18" s="88">
        <f t="shared" si="23"/>
        <v>0</v>
      </c>
      <c r="AL18" s="7"/>
    </row>
    <row r="19" spans="1:38" ht="26.1" customHeight="1">
      <c r="A19" s="21">
        <v>11</v>
      </c>
      <c r="B19" s="2"/>
      <c r="C19" s="74"/>
      <c r="D19" s="211" t="s">
        <v>35</v>
      </c>
      <c r="E19" s="53"/>
      <c r="F19" s="211" t="s">
        <v>32</v>
      </c>
      <c r="G19" s="53" t="s">
        <v>71</v>
      </c>
      <c r="H19" s="74"/>
      <c r="I19" s="211" t="s">
        <v>35</v>
      </c>
      <c r="J19" s="53"/>
      <c r="K19" s="211" t="s">
        <v>34</v>
      </c>
      <c r="L19" s="28"/>
      <c r="M19" s="29"/>
      <c r="N19" s="82">
        <f t="shared" si="0"/>
        <v>0</v>
      </c>
      <c r="O19" s="83">
        <f t="shared" si="1"/>
        <v>0</v>
      </c>
      <c r="P19" s="84">
        <f t="shared" si="2"/>
        <v>0</v>
      </c>
      <c r="Q19" s="85">
        <f t="shared" si="3"/>
        <v>0</v>
      </c>
      <c r="R19" s="86">
        <f t="shared" si="4"/>
        <v>0</v>
      </c>
      <c r="S19" s="87">
        <f t="shared" si="5"/>
        <v>0</v>
      </c>
      <c r="T19" s="84">
        <f t="shared" si="6"/>
        <v>0</v>
      </c>
      <c r="U19" s="85">
        <f t="shared" si="7"/>
        <v>0</v>
      </c>
      <c r="V19" s="86">
        <f t="shared" si="8"/>
        <v>0</v>
      </c>
      <c r="W19" s="87">
        <f t="shared" si="9"/>
        <v>0</v>
      </c>
      <c r="X19" s="84">
        <f t="shared" si="10"/>
        <v>0</v>
      </c>
      <c r="Y19" s="85">
        <f t="shared" si="11"/>
        <v>0</v>
      </c>
      <c r="Z19" s="86">
        <f t="shared" si="12"/>
        <v>0</v>
      </c>
      <c r="AA19" s="87">
        <f t="shared" si="13"/>
        <v>0</v>
      </c>
      <c r="AB19" s="84">
        <f t="shared" si="14"/>
        <v>0</v>
      </c>
      <c r="AC19" s="85">
        <f t="shared" si="15"/>
        <v>0</v>
      </c>
      <c r="AD19" s="86">
        <f t="shared" si="16"/>
        <v>0</v>
      </c>
      <c r="AE19" s="83">
        <f t="shared" si="17"/>
        <v>0</v>
      </c>
      <c r="AF19" s="84">
        <f t="shared" si="18"/>
        <v>0</v>
      </c>
      <c r="AG19" s="83">
        <f t="shared" si="19"/>
        <v>0</v>
      </c>
      <c r="AH19" s="86">
        <f t="shared" si="20"/>
        <v>0</v>
      </c>
      <c r="AI19" s="87">
        <f t="shared" si="21"/>
        <v>0</v>
      </c>
      <c r="AJ19" s="84">
        <f t="shared" si="22"/>
        <v>0</v>
      </c>
      <c r="AK19" s="88">
        <f t="shared" si="23"/>
        <v>0</v>
      </c>
      <c r="AL19" s="7"/>
    </row>
    <row r="20" spans="1:38" ht="26.1" customHeight="1">
      <c r="A20" s="21">
        <v>12</v>
      </c>
      <c r="B20" s="2"/>
      <c r="C20" s="74"/>
      <c r="D20" s="211" t="s">
        <v>35</v>
      </c>
      <c r="E20" s="53"/>
      <c r="F20" s="211" t="s">
        <v>32</v>
      </c>
      <c r="G20" s="53" t="s">
        <v>71</v>
      </c>
      <c r="H20" s="74"/>
      <c r="I20" s="211" t="s">
        <v>35</v>
      </c>
      <c r="J20" s="53"/>
      <c r="K20" s="211" t="s">
        <v>34</v>
      </c>
      <c r="L20" s="28"/>
      <c r="M20" s="29"/>
      <c r="N20" s="82">
        <f t="shared" si="0"/>
        <v>0</v>
      </c>
      <c r="O20" s="83">
        <f t="shared" si="1"/>
        <v>0</v>
      </c>
      <c r="P20" s="84">
        <f t="shared" si="2"/>
        <v>0</v>
      </c>
      <c r="Q20" s="85">
        <f t="shared" si="3"/>
        <v>0</v>
      </c>
      <c r="R20" s="86">
        <f t="shared" si="4"/>
        <v>0</v>
      </c>
      <c r="S20" s="87">
        <f t="shared" si="5"/>
        <v>0</v>
      </c>
      <c r="T20" s="84">
        <f t="shared" si="6"/>
        <v>0</v>
      </c>
      <c r="U20" s="85">
        <f t="shared" si="7"/>
        <v>0</v>
      </c>
      <c r="V20" s="86">
        <f t="shared" si="8"/>
        <v>0</v>
      </c>
      <c r="W20" s="87">
        <f t="shared" si="9"/>
        <v>0</v>
      </c>
      <c r="X20" s="84">
        <f t="shared" si="10"/>
        <v>0</v>
      </c>
      <c r="Y20" s="85">
        <f t="shared" si="11"/>
        <v>0</v>
      </c>
      <c r="Z20" s="86">
        <f t="shared" si="12"/>
        <v>0</v>
      </c>
      <c r="AA20" s="87">
        <f t="shared" si="13"/>
        <v>0</v>
      </c>
      <c r="AB20" s="84">
        <f t="shared" si="14"/>
        <v>0</v>
      </c>
      <c r="AC20" s="85">
        <f t="shared" si="15"/>
        <v>0</v>
      </c>
      <c r="AD20" s="86">
        <f t="shared" si="16"/>
        <v>0</v>
      </c>
      <c r="AE20" s="83">
        <f t="shared" si="17"/>
        <v>0</v>
      </c>
      <c r="AF20" s="84">
        <f t="shared" si="18"/>
        <v>0</v>
      </c>
      <c r="AG20" s="83">
        <f t="shared" si="19"/>
        <v>0</v>
      </c>
      <c r="AH20" s="86">
        <f t="shared" si="20"/>
        <v>0</v>
      </c>
      <c r="AI20" s="87">
        <f t="shared" si="21"/>
        <v>0</v>
      </c>
      <c r="AJ20" s="84">
        <f t="shared" si="22"/>
        <v>0</v>
      </c>
      <c r="AK20" s="88">
        <f t="shared" si="23"/>
        <v>0</v>
      </c>
      <c r="AL20" s="7"/>
    </row>
    <row r="21" spans="1:38" ht="26.1" customHeight="1">
      <c r="A21" s="21">
        <v>13</v>
      </c>
      <c r="B21" s="2"/>
      <c r="C21" s="74"/>
      <c r="D21" s="211" t="s">
        <v>35</v>
      </c>
      <c r="E21" s="53"/>
      <c r="F21" s="211" t="s">
        <v>32</v>
      </c>
      <c r="G21" s="53" t="s">
        <v>71</v>
      </c>
      <c r="H21" s="74"/>
      <c r="I21" s="211" t="s">
        <v>35</v>
      </c>
      <c r="J21" s="53"/>
      <c r="K21" s="211" t="s">
        <v>34</v>
      </c>
      <c r="L21" s="28"/>
      <c r="M21" s="29"/>
      <c r="N21" s="82">
        <f t="shared" si="0"/>
        <v>0</v>
      </c>
      <c r="O21" s="83">
        <f t="shared" si="1"/>
        <v>0</v>
      </c>
      <c r="P21" s="84">
        <f t="shared" si="2"/>
        <v>0</v>
      </c>
      <c r="Q21" s="85">
        <f t="shared" si="3"/>
        <v>0</v>
      </c>
      <c r="R21" s="86">
        <f t="shared" si="4"/>
        <v>0</v>
      </c>
      <c r="S21" s="87">
        <f t="shared" si="5"/>
        <v>0</v>
      </c>
      <c r="T21" s="84">
        <f t="shared" si="6"/>
        <v>0</v>
      </c>
      <c r="U21" s="85">
        <f t="shared" si="7"/>
        <v>0</v>
      </c>
      <c r="V21" s="86">
        <f t="shared" si="8"/>
        <v>0</v>
      </c>
      <c r="W21" s="87">
        <f t="shared" si="9"/>
        <v>0</v>
      </c>
      <c r="X21" s="84">
        <f t="shared" si="10"/>
        <v>0</v>
      </c>
      <c r="Y21" s="85">
        <f t="shared" si="11"/>
        <v>0</v>
      </c>
      <c r="Z21" s="86">
        <f t="shared" si="12"/>
        <v>0</v>
      </c>
      <c r="AA21" s="87">
        <f t="shared" si="13"/>
        <v>0</v>
      </c>
      <c r="AB21" s="84">
        <f t="shared" si="14"/>
        <v>0</v>
      </c>
      <c r="AC21" s="85">
        <f t="shared" si="15"/>
        <v>0</v>
      </c>
      <c r="AD21" s="86">
        <f t="shared" si="16"/>
        <v>0</v>
      </c>
      <c r="AE21" s="83">
        <f t="shared" si="17"/>
        <v>0</v>
      </c>
      <c r="AF21" s="84">
        <f t="shared" si="18"/>
        <v>0</v>
      </c>
      <c r="AG21" s="83">
        <f t="shared" si="19"/>
        <v>0</v>
      </c>
      <c r="AH21" s="86">
        <f t="shared" si="20"/>
        <v>0</v>
      </c>
      <c r="AI21" s="87">
        <f t="shared" si="21"/>
        <v>0</v>
      </c>
      <c r="AJ21" s="84">
        <f t="shared" si="22"/>
        <v>0</v>
      </c>
      <c r="AK21" s="88">
        <f t="shared" si="23"/>
        <v>0</v>
      </c>
      <c r="AL21" s="7"/>
    </row>
    <row r="22" spans="1:38" ht="26.1" customHeight="1">
      <c r="A22" s="21">
        <v>14</v>
      </c>
      <c r="B22" s="2"/>
      <c r="C22" s="74"/>
      <c r="D22" s="211" t="s">
        <v>35</v>
      </c>
      <c r="E22" s="53"/>
      <c r="F22" s="211" t="s">
        <v>32</v>
      </c>
      <c r="G22" s="53" t="s">
        <v>71</v>
      </c>
      <c r="H22" s="74"/>
      <c r="I22" s="211" t="s">
        <v>35</v>
      </c>
      <c r="J22" s="53"/>
      <c r="K22" s="211" t="s">
        <v>34</v>
      </c>
      <c r="L22" s="28"/>
      <c r="M22" s="29"/>
      <c r="N22" s="82">
        <f t="shared" si="0"/>
        <v>0</v>
      </c>
      <c r="O22" s="83">
        <f t="shared" si="1"/>
        <v>0</v>
      </c>
      <c r="P22" s="84">
        <f t="shared" si="2"/>
        <v>0</v>
      </c>
      <c r="Q22" s="85">
        <f t="shared" si="3"/>
        <v>0</v>
      </c>
      <c r="R22" s="86">
        <f t="shared" si="4"/>
        <v>0</v>
      </c>
      <c r="S22" s="87">
        <f t="shared" si="5"/>
        <v>0</v>
      </c>
      <c r="T22" s="84">
        <f t="shared" si="6"/>
        <v>0</v>
      </c>
      <c r="U22" s="85">
        <f t="shared" si="7"/>
        <v>0</v>
      </c>
      <c r="V22" s="86">
        <f t="shared" si="8"/>
        <v>0</v>
      </c>
      <c r="W22" s="87">
        <f t="shared" si="9"/>
        <v>0</v>
      </c>
      <c r="X22" s="84">
        <f t="shared" si="10"/>
        <v>0</v>
      </c>
      <c r="Y22" s="85">
        <f t="shared" si="11"/>
        <v>0</v>
      </c>
      <c r="Z22" s="86">
        <f t="shared" si="12"/>
        <v>0</v>
      </c>
      <c r="AA22" s="87">
        <f t="shared" si="13"/>
        <v>0</v>
      </c>
      <c r="AB22" s="84">
        <f t="shared" si="14"/>
        <v>0</v>
      </c>
      <c r="AC22" s="85">
        <f t="shared" si="15"/>
        <v>0</v>
      </c>
      <c r="AD22" s="86">
        <f t="shared" si="16"/>
        <v>0</v>
      </c>
      <c r="AE22" s="83">
        <f t="shared" si="17"/>
        <v>0</v>
      </c>
      <c r="AF22" s="84">
        <f t="shared" si="18"/>
        <v>0</v>
      </c>
      <c r="AG22" s="83">
        <f t="shared" si="19"/>
        <v>0</v>
      </c>
      <c r="AH22" s="86">
        <f t="shared" si="20"/>
        <v>0</v>
      </c>
      <c r="AI22" s="87">
        <f t="shared" si="21"/>
        <v>0</v>
      </c>
      <c r="AJ22" s="84">
        <f t="shared" si="22"/>
        <v>0</v>
      </c>
      <c r="AK22" s="88">
        <f t="shared" si="23"/>
        <v>0</v>
      </c>
      <c r="AL22" s="7"/>
    </row>
    <row r="23" spans="1:38" ht="26.1" customHeight="1">
      <c r="A23" s="21">
        <v>15</v>
      </c>
      <c r="B23" s="2"/>
      <c r="C23" s="74"/>
      <c r="D23" s="211" t="s">
        <v>35</v>
      </c>
      <c r="E23" s="53"/>
      <c r="F23" s="211" t="s">
        <v>32</v>
      </c>
      <c r="G23" s="53" t="s">
        <v>71</v>
      </c>
      <c r="H23" s="74"/>
      <c r="I23" s="211" t="s">
        <v>35</v>
      </c>
      <c r="J23" s="53"/>
      <c r="K23" s="211" t="s">
        <v>34</v>
      </c>
      <c r="L23" s="28"/>
      <c r="M23" s="29"/>
      <c r="N23" s="82">
        <f t="shared" si="0"/>
        <v>0</v>
      </c>
      <c r="O23" s="83">
        <f t="shared" si="1"/>
        <v>0</v>
      </c>
      <c r="P23" s="84">
        <f t="shared" si="2"/>
        <v>0</v>
      </c>
      <c r="Q23" s="85">
        <f t="shared" si="3"/>
        <v>0</v>
      </c>
      <c r="R23" s="86">
        <f t="shared" si="4"/>
        <v>0</v>
      </c>
      <c r="S23" s="87">
        <f t="shared" si="5"/>
        <v>0</v>
      </c>
      <c r="T23" s="84">
        <f t="shared" si="6"/>
        <v>0</v>
      </c>
      <c r="U23" s="85">
        <f t="shared" si="7"/>
        <v>0</v>
      </c>
      <c r="V23" s="86">
        <f t="shared" si="8"/>
        <v>0</v>
      </c>
      <c r="W23" s="87">
        <f t="shared" si="9"/>
        <v>0</v>
      </c>
      <c r="X23" s="84">
        <f t="shared" si="10"/>
        <v>0</v>
      </c>
      <c r="Y23" s="85">
        <f t="shared" si="11"/>
        <v>0</v>
      </c>
      <c r="Z23" s="86">
        <f t="shared" si="12"/>
        <v>0</v>
      </c>
      <c r="AA23" s="87">
        <f t="shared" si="13"/>
        <v>0</v>
      </c>
      <c r="AB23" s="84">
        <f t="shared" si="14"/>
        <v>0</v>
      </c>
      <c r="AC23" s="85">
        <f t="shared" si="15"/>
        <v>0</v>
      </c>
      <c r="AD23" s="86">
        <f t="shared" si="16"/>
        <v>0</v>
      </c>
      <c r="AE23" s="83">
        <f t="shared" si="17"/>
        <v>0</v>
      </c>
      <c r="AF23" s="84">
        <f t="shared" si="18"/>
        <v>0</v>
      </c>
      <c r="AG23" s="83">
        <f t="shared" si="19"/>
        <v>0</v>
      </c>
      <c r="AH23" s="86">
        <f t="shared" si="20"/>
        <v>0</v>
      </c>
      <c r="AI23" s="87">
        <f t="shared" si="21"/>
        <v>0</v>
      </c>
      <c r="AJ23" s="84">
        <f t="shared" si="22"/>
        <v>0</v>
      </c>
      <c r="AK23" s="88">
        <f t="shared" si="23"/>
        <v>0</v>
      </c>
      <c r="AL23" s="7"/>
    </row>
    <row r="24" spans="1:38" ht="26.1" customHeight="1">
      <c r="A24" s="21">
        <v>16</v>
      </c>
      <c r="B24" s="2"/>
      <c r="C24" s="74"/>
      <c r="D24" s="211" t="s">
        <v>35</v>
      </c>
      <c r="E24" s="53"/>
      <c r="F24" s="211" t="s">
        <v>32</v>
      </c>
      <c r="G24" s="53" t="s">
        <v>71</v>
      </c>
      <c r="H24" s="74"/>
      <c r="I24" s="211" t="s">
        <v>35</v>
      </c>
      <c r="J24" s="53"/>
      <c r="K24" s="211" t="s">
        <v>34</v>
      </c>
      <c r="L24" s="28"/>
      <c r="M24" s="29"/>
      <c r="N24" s="82">
        <f t="shared" si="0"/>
        <v>0</v>
      </c>
      <c r="O24" s="83">
        <f t="shared" si="1"/>
        <v>0</v>
      </c>
      <c r="P24" s="84">
        <f t="shared" si="2"/>
        <v>0</v>
      </c>
      <c r="Q24" s="85">
        <f t="shared" si="3"/>
        <v>0</v>
      </c>
      <c r="R24" s="86">
        <f t="shared" si="4"/>
        <v>0</v>
      </c>
      <c r="S24" s="87">
        <f t="shared" si="5"/>
        <v>0</v>
      </c>
      <c r="T24" s="84">
        <f t="shared" si="6"/>
        <v>0</v>
      </c>
      <c r="U24" s="85">
        <f t="shared" si="7"/>
        <v>0</v>
      </c>
      <c r="V24" s="86">
        <f t="shared" si="8"/>
        <v>0</v>
      </c>
      <c r="W24" s="87">
        <f t="shared" si="9"/>
        <v>0</v>
      </c>
      <c r="X24" s="84">
        <f t="shared" si="10"/>
        <v>0</v>
      </c>
      <c r="Y24" s="85">
        <f t="shared" si="11"/>
        <v>0</v>
      </c>
      <c r="Z24" s="86">
        <f t="shared" si="12"/>
        <v>0</v>
      </c>
      <c r="AA24" s="87">
        <f t="shared" si="13"/>
        <v>0</v>
      </c>
      <c r="AB24" s="84">
        <f t="shared" si="14"/>
        <v>0</v>
      </c>
      <c r="AC24" s="85">
        <f t="shared" si="15"/>
        <v>0</v>
      </c>
      <c r="AD24" s="86">
        <f t="shared" si="16"/>
        <v>0</v>
      </c>
      <c r="AE24" s="83">
        <f t="shared" si="17"/>
        <v>0</v>
      </c>
      <c r="AF24" s="84">
        <f t="shared" si="18"/>
        <v>0</v>
      </c>
      <c r="AG24" s="83">
        <f t="shared" si="19"/>
        <v>0</v>
      </c>
      <c r="AH24" s="86">
        <f t="shared" si="20"/>
        <v>0</v>
      </c>
      <c r="AI24" s="87">
        <f t="shared" si="21"/>
        <v>0</v>
      </c>
      <c r="AJ24" s="84">
        <f t="shared" si="22"/>
        <v>0</v>
      </c>
      <c r="AK24" s="88">
        <f t="shared" si="23"/>
        <v>0</v>
      </c>
      <c r="AL24" s="7"/>
    </row>
    <row r="25" spans="1:38" ht="26.1" customHeight="1">
      <c r="A25" s="21">
        <v>17</v>
      </c>
      <c r="B25" s="2"/>
      <c r="C25" s="74"/>
      <c r="D25" s="211" t="s">
        <v>35</v>
      </c>
      <c r="E25" s="53"/>
      <c r="F25" s="211" t="s">
        <v>32</v>
      </c>
      <c r="G25" s="53" t="s">
        <v>71</v>
      </c>
      <c r="H25" s="74"/>
      <c r="I25" s="211" t="s">
        <v>35</v>
      </c>
      <c r="J25" s="53"/>
      <c r="K25" s="211" t="s">
        <v>34</v>
      </c>
      <c r="L25" s="28"/>
      <c r="M25" s="29"/>
      <c r="N25" s="82">
        <f t="shared" si="0"/>
        <v>0</v>
      </c>
      <c r="O25" s="83">
        <f t="shared" si="1"/>
        <v>0</v>
      </c>
      <c r="P25" s="84">
        <f t="shared" si="2"/>
        <v>0</v>
      </c>
      <c r="Q25" s="85">
        <f t="shared" si="3"/>
        <v>0</v>
      </c>
      <c r="R25" s="86">
        <f t="shared" si="4"/>
        <v>0</v>
      </c>
      <c r="S25" s="87">
        <f t="shared" si="5"/>
        <v>0</v>
      </c>
      <c r="T25" s="84">
        <f t="shared" si="6"/>
        <v>0</v>
      </c>
      <c r="U25" s="85">
        <f t="shared" si="7"/>
        <v>0</v>
      </c>
      <c r="V25" s="86">
        <f t="shared" si="8"/>
        <v>0</v>
      </c>
      <c r="W25" s="87">
        <f t="shared" si="9"/>
        <v>0</v>
      </c>
      <c r="X25" s="84">
        <f t="shared" si="10"/>
        <v>0</v>
      </c>
      <c r="Y25" s="85">
        <f t="shared" si="11"/>
        <v>0</v>
      </c>
      <c r="Z25" s="86">
        <f t="shared" si="12"/>
        <v>0</v>
      </c>
      <c r="AA25" s="87">
        <f t="shared" si="13"/>
        <v>0</v>
      </c>
      <c r="AB25" s="84">
        <f t="shared" si="14"/>
        <v>0</v>
      </c>
      <c r="AC25" s="85">
        <f t="shared" si="15"/>
        <v>0</v>
      </c>
      <c r="AD25" s="86">
        <f t="shared" si="16"/>
        <v>0</v>
      </c>
      <c r="AE25" s="83">
        <f t="shared" si="17"/>
        <v>0</v>
      </c>
      <c r="AF25" s="84">
        <f t="shared" si="18"/>
        <v>0</v>
      </c>
      <c r="AG25" s="83">
        <f t="shared" si="19"/>
        <v>0</v>
      </c>
      <c r="AH25" s="86">
        <f t="shared" si="20"/>
        <v>0</v>
      </c>
      <c r="AI25" s="87">
        <f t="shared" si="21"/>
        <v>0</v>
      </c>
      <c r="AJ25" s="84">
        <f t="shared" si="22"/>
        <v>0</v>
      </c>
      <c r="AK25" s="88">
        <f t="shared" si="23"/>
        <v>0</v>
      </c>
      <c r="AL25" s="7"/>
    </row>
    <row r="26" spans="1:38" ht="26.1" customHeight="1">
      <c r="A26" s="21">
        <v>18</v>
      </c>
      <c r="B26" s="2"/>
      <c r="C26" s="74"/>
      <c r="D26" s="211" t="s">
        <v>35</v>
      </c>
      <c r="E26" s="53"/>
      <c r="F26" s="211" t="s">
        <v>32</v>
      </c>
      <c r="G26" s="53" t="s">
        <v>71</v>
      </c>
      <c r="H26" s="74"/>
      <c r="I26" s="211" t="s">
        <v>35</v>
      </c>
      <c r="J26" s="53"/>
      <c r="K26" s="211" t="s">
        <v>34</v>
      </c>
      <c r="L26" s="28"/>
      <c r="M26" s="29"/>
      <c r="N26" s="82">
        <f t="shared" si="0"/>
        <v>0</v>
      </c>
      <c r="O26" s="83">
        <f t="shared" si="1"/>
        <v>0</v>
      </c>
      <c r="P26" s="84">
        <f t="shared" si="2"/>
        <v>0</v>
      </c>
      <c r="Q26" s="85">
        <f t="shared" si="3"/>
        <v>0</v>
      </c>
      <c r="R26" s="86">
        <f t="shared" si="4"/>
        <v>0</v>
      </c>
      <c r="S26" s="87">
        <f t="shared" si="5"/>
        <v>0</v>
      </c>
      <c r="T26" s="84">
        <f t="shared" si="6"/>
        <v>0</v>
      </c>
      <c r="U26" s="85">
        <f t="shared" si="7"/>
        <v>0</v>
      </c>
      <c r="V26" s="86">
        <f t="shared" si="8"/>
        <v>0</v>
      </c>
      <c r="W26" s="87">
        <f t="shared" si="9"/>
        <v>0</v>
      </c>
      <c r="X26" s="84">
        <f t="shared" si="10"/>
        <v>0</v>
      </c>
      <c r="Y26" s="85">
        <f t="shared" si="11"/>
        <v>0</v>
      </c>
      <c r="Z26" s="86">
        <f t="shared" si="12"/>
        <v>0</v>
      </c>
      <c r="AA26" s="87">
        <f t="shared" si="13"/>
        <v>0</v>
      </c>
      <c r="AB26" s="84">
        <f t="shared" si="14"/>
        <v>0</v>
      </c>
      <c r="AC26" s="85">
        <f t="shared" si="15"/>
        <v>0</v>
      </c>
      <c r="AD26" s="86">
        <f t="shared" si="16"/>
        <v>0</v>
      </c>
      <c r="AE26" s="83">
        <f t="shared" si="17"/>
        <v>0</v>
      </c>
      <c r="AF26" s="84">
        <f t="shared" si="18"/>
        <v>0</v>
      </c>
      <c r="AG26" s="83">
        <f t="shared" si="19"/>
        <v>0</v>
      </c>
      <c r="AH26" s="86">
        <f t="shared" si="20"/>
        <v>0</v>
      </c>
      <c r="AI26" s="87">
        <f t="shared" si="21"/>
        <v>0</v>
      </c>
      <c r="AJ26" s="84">
        <f t="shared" si="22"/>
        <v>0</v>
      </c>
      <c r="AK26" s="88">
        <f t="shared" si="23"/>
        <v>0</v>
      </c>
      <c r="AL26" s="7"/>
    </row>
    <row r="27" spans="1:38" ht="26.1" customHeight="1">
      <c r="A27" s="21">
        <v>19</v>
      </c>
      <c r="B27" s="2"/>
      <c r="C27" s="74"/>
      <c r="D27" s="211" t="s">
        <v>35</v>
      </c>
      <c r="E27" s="53"/>
      <c r="F27" s="211" t="s">
        <v>32</v>
      </c>
      <c r="G27" s="53" t="s">
        <v>71</v>
      </c>
      <c r="H27" s="74"/>
      <c r="I27" s="211" t="s">
        <v>35</v>
      </c>
      <c r="J27" s="53"/>
      <c r="K27" s="211" t="s">
        <v>34</v>
      </c>
      <c r="L27" s="28"/>
      <c r="M27" s="29"/>
      <c r="N27" s="82">
        <f t="shared" si="0"/>
        <v>0</v>
      </c>
      <c r="O27" s="83">
        <f t="shared" si="1"/>
        <v>0</v>
      </c>
      <c r="P27" s="84">
        <f t="shared" si="2"/>
        <v>0</v>
      </c>
      <c r="Q27" s="85">
        <f t="shared" si="3"/>
        <v>0</v>
      </c>
      <c r="R27" s="86">
        <f t="shared" si="4"/>
        <v>0</v>
      </c>
      <c r="S27" s="87">
        <f t="shared" si="5"/>
        <v>0</v>
      </c>
      <c r="T27" s="84">
        <f t="shared" si="6"/>
        <v>0</v>
      </c>
      <c r="U27" s="85">
        <f t="shared" si="7"/>
        <v>0</v>
      </c>
      <c r="V27" s="86">
        <f t="shared" si="8"/>
        <v>0</v>
      </c>
      <c r="W27" s="87">
        <f t="shared" si="9"/>
        <v>0</v>
      </c>
      <c r="X27" s="84">
        <f t="shared" si="10"/>
        <v>0</v>
      </c>
      <c r="Y27" s="85">
        <f t="shared" si="11"/>
        <v>0</v>
      </c>
      <c r="Z27" s="86">
        <f t="shared" si="12"/>
        <v>0</v>
      </c>
      <c r="AA27" s="87">
        <f t="shared" si="13"/>
        <v>0</v>
      </c>
      <c r="AB27" s="84">
        <f t="shared" si="14"/>
        <v>0</v>
      </c>
      <c r="AC27" s="85">
        <f t="shared" si="15"/>
        <v>0</v>
      </c>
      <c r="AD27" s="86">
        <f t="shared" si="16"/>
        <v>0</v>
      </c>
      <c r="AE27" s="83">
        <f t="shared" si="17"/>
        <v>0</v>
      </c>
      <c r="AF27" s="84">
        <f t="shared" si="18"/>
        <v>0</v>
      </c>
      <c r="AG27" s="83">
        <f t="shared" si="19"/>
        <v>0</v>
      </c>
      <c r="AH27" s="86">
        <f t="shared" si="20"/>
        <v>0</v>
      </c>
      <c r="AI27" s="87">
        <f t="shared" si="21"/>
        <v>0</v>
      </c>
      <c r="AJ27" s="84">
        <f t="shared" si="22"/>
        <v>0</v>
      </c>
      <c r="AK27" s="88">
        <f t="shared" si="23"/>
        <v>0</v>
      </c>
      <c r="AL27" s="7"/>
    </row>
    <row r="28" spans="1:38" ht="26.1" customHeight="1" thickBot="1">
      <c r="A28" s="21">
        <v>20</v>
      </c>
      <c r="B28" s="2"/>
      <c r="C28" s="74"/>
      <c r="D28" s="211" t="s">
        <v>35</v>
      </c>
      <c r="E28" s="53"/>
      <c r="F28" s="211" t="s">
        <v>32</v>
      </c>
      <c r="G28" s="53" t="s">
        <v>71</v>
      </c>
      <c r="H28" s="74"/>
      <c r="I28" s="211" t="s">
        <v>35</v>
      </c>
      <c r="J28" s="53"/>
      <c r="K28" s="211" t="s">
        <v>34</v>
      </c>
      <c r="L28" s="30"/>
      <c r="M28" s="31"/>
      <c r="N28" s="89">
        <f t="shared" si="0"/>
        <v>0</v>
      </c>
      <c r="O28" s="90">
        <f t="shared" si="1"/>
        <v>0</v>
      </c>
      <c r="P28" s="91">
        <f t="shared" si="2"/>
        <v>0</v>
      </c>
      <c r="Q28" s="92">
        <f t="shared" si="3"/>
        <v>0</v>
      </c>
      <c r="R28" s="93">
        <f t="shared" si="4"/>
        <v>0</v>
      </c>
      <c r="S28" s="94">
        <f t="shared" si="5"/>
        <v>0</v>
      </c>
      <c r="T28" s="91">
        <f t="shared" si="6"/>
        <v>0</v>
      </c>
      <c r="U28" s="92">
        <f t="shared" si="7"/>
        <v>0</v>
      </c>
      <c r="V28" s="93">
        <f t="shared" si="8"/>
        <v>0</v>
      </c>
      <c r="W28" s="94">
        <f t="shared" si="9"/>
        <v>0</v>
      </c>
      <c r="X28" s="91">
        <f t="shared" si="10"/>
        <v>0</v>
      </c>
      <c r="Y28" s="92">
        <f t="shared" si="11"/>
        <v>0</v>
      </c>
      <c r="Z28" s="93">
        <f t="shared" si="12"/>
        <v>0</v>
      </c>
      <c r="AA28" s="94">
        <f t="shared" si="13"/>
        <v>0</v>
      </c>
      <c r="AB28" s="91">
        <f t="shared" si="14"/>
        <v>0</v>
      </c>
      <c r="AC28" s="92">
        <f t="shared" si="15"/>
        <v>0</v>
      </c>
      <c r="AD28" s="93">
        <f t="shared" si="16"/>
        <v>0</v>
      </c>
      <c r="AE28" s="90">
        <f t="shared" si="17"/>
        <v>0</v>
      </c>
      <c r="AF28" s="91">
        <f t="shared" si="18"/>
        <v>0</v>
      </c>
      <c r="AG28" s="90">
        <f t="shared" si="19"/>
        <v>0</v>
      </c>
      <c r="AH28" s="93">
        <f t="shared" si="20"/>
        <v>0</v>
      </c>
      <c r="AI28" s="94">
        <f t="shared" si="21"/>
        <v>0</v>
      </c>
      <c r="AJ28" s="91">
        <f t="shared" si="22"/>
        <v>0</v>
      </c>
      <c r="AK28" s="95">
        <f t="shared" si="23"/>
        <v>0</v>
      </c>
      <c r="AL28" s="7"/>
    </row>
    <row r="29" spans="1:38" ht="26.1" customHeight="1">
      <c r="A29" s="296" t="s">
        <v>5</v>
      </c>
      <c r="B29" s="297"/>
      <c r="C29" s="297"/>
      <c r="D29" s="297"/>
      <c r="E29" s="297"/>
      <c r="F29" s="297"/>
      <c r="G29" s="297"/>
      <c r="H29" s="297"/>
      <c r="I29" s="297"/>
      <c r="J29" s="297"/>
      <c r="K29" s="298"/>
      <c r="L29" s="288">
        <f>(SUM(L9:L28)*60+SUM(M9:M28))/60</f>
        <v>0</v>
      </c>
      <c r="M29" s="289"/>
      <c r="N29" s="288">
        <f>(SUM(N9:N28)*60+SUM(O9:O28))/60</f>
        <v>0</v>
      </c>
      <c r="O29" s="289"/>
      <c r="P29" s="288">
        <f>(SUM(P9:P28)*60+SUM(Q9:Q28))/60</f>
        <v>0</v>
      </c>
      <c r="Q29" s="289"/>
      <c r="R29" s="288">
        <f>(SUM(R9:R28)*60+SUM(S9:S28))/60</f>
        <v>0</v>
      </c>
      <c r="S29" s="289"/>
      <c r="T29" s="288">
        <f>(SUM(T9:T28)*60+SUM(U9:U28))/60</f>
        <v>0</v>
      </c>
      <c r="U29" s="289"/>
      <c r="V29" s="288">
        <f>(SUM(V9:V28)*60+SUM(W9:W28))/60</f>
        <v>0</v>
      </c>
      <c r="W29" s="289"/>
      <c r="X29" s="288">
        <f>(SUM(X9:X28)*60+SUM(Y9:Y28))/60</f>
        <v>0</v>
      </c>
      <c r="Y29" s="289"/>
      <c r="Z29" s="288">
        <f>(SUM(Z9:Z28)*60+SUM(AA9:AA28))/60</f>
        <v>0</v>
      </c>
      <c r="AA29" s="289"/>
      <c r="AB29" s="288">
        <f>(SUM(AB9:AB28)*60+SUM(AC9:AC28))/60</f>
        <v>0</v>
      </c>
      <c r="AC29" s="289"/>
      <c r="AD29" s="288">
        <f>(SUM(AD9:AD28)*60+SUM(AE9:AE28))/60</f>
        <v>0</v>
      </c>
      <c r="AE29" s="289"/>
      <c r="AF29" s="322">
        <f>(SUM(AF9:AF28)*60+SUM(AG9:AG28))/60</f>
        <v>0</v>
      </c>
      <c r="AG29" s="322"/>
      <c r="AH29" s="312">
        <f>(SUM(AH9:AH28)*60+SUM(AI9:AI28))/60</f>
        <v>0</v>
      </c>
      <c r="AI29" s="312"/>
      <c r="AJ29" s="288">
        <f>(SUM(AJ9:AJ28)*60+SUM(AK9:AK28))/60</f>
        <v>0</v>
      </c>
      <c r="AK29" s="289"/>
      <c r="AL29" s="7"/>
    </row>
    <row r="30" spans="1:38" ht="26.1" customHeight="1">
      <c r="A30" s="285" t="s">
        <v>93</v>
      </c>
      <c r="B30" s="286"/>
      <c r="C30" s="286"/>
      <c r="D30" s="286"/>
      <c r="E30" s="286"/>
      <c r="F30" s="286"/>
      <c r="G30" s="286"/>
      <c r="H30" s="286"/>
      <c r="I30" s="286"/>
      <c r="J30" s="286"/>
      <c r="K30" s="287"/>
      <c r="L30" s="283">
        <f>IFERROR(L29/$L$5,0)</f>
        <v>0</v>
      </c>
      <c r="M30" s="284"/>
      <c r="N30" s="283">
        <f>IFERROR(N29/$L$5,0)</f>
        <v>0</v>
      </c>
      <c r="O30" s="284"/>
      <c r="P30" s="283">
        <f>IFERROR(P29/$L$5,0)</f>
        <v>0</v>
      </c>
      <c r="Q30" s="284"/>
      <c r="R30" s="283">
        <f>IFERROR(R29/$L$5,0)</f>
        <v>0</v>
      </c>
      <c r="S30" s="284"/>
      <c r="T30" s="283">
        <f>IFERROR(T29/$L$5,0)</f>
        <v>0</v>
      </c>
      <c r="U30" s="284"/>
      <c r="V30" s="283">
        <f>IFERROR(V29/$L$5,0)</f>
        <v>0</v>
      </c>
      <c r="W30" s="284"/>
      <c r="X30" s="283">
        <f>IFERROR(X29/$L$5,0)</f>
        <v>0</v>
      </c>
      <c r="Y30" s="284"/>
      <c r="Z30" s="283">
        <f>IFERROR(Z29/$L$5,0)</f>
        <v>0</v>
      </c>
      <c r="AA30" s="284"/>
      <c r="AB30" s="283">
        <f>IFERROR(AB29/$L$5,0)</f>
        <v>0</v>
      </c>
      <c r="AC30" s="284"/>
      <c r="AD30" s="283">
        <f>IFERROR(AD29/$L$5,0)</f>
        <v>0</v>
      </c>
      <c r="AE30" s="284"/>
      <c r="AF30" s="283">
        <f>IFERROR(AF29/$L$5,0)</f>
        <v>0</v>
      </c>
      <c r="AG30" s="284"/>
      <c r="AH30" s="283">
        <f>IFERROR(AH29/$L$5,0)</f>
        <v>0</v>
      </c>
      <c r="AI30" s="284"/>
      <c r="AJ30" s="283">
        <f>IFERROR(AJ29/$L$5,0)</f>
        <v>0</v>
      </c>
      <c r="AK30" s="284"/>
      <c r="AL30" s="7"/>
    </row>
    <row r="31" spans="1:38">
      <c r="AL31" s="7"/>
    </row>
    <row r="32" spans="1:38">
      <c r="AL32" s="7"/>
    </row>
    <row r="33" spans="1:38">
      <c r="AL33" s="7"/>
    </row>
    <row r="34" spans="1:38" ht="26.1" customHeight="1" thickBot="1">
      <c r="A34" s="148" t="s">
        <v>92</v>
      </c>
      <c r="B34" s="79"/>
      <c r="C34" s="79"/>
      <c r="D34" s="79"/>
      <c r="E34" s="79"/>
      <c r="F34" s="79"/>
      <c r="G34" s="79"/>
      <c r="H34" s="79"/>
      <c r="I34" s="79"/>
      <c r="J34" s="79"/>
      <c r="K34" s="79"/>
      <c r="L34" s="80"/>
      <c r="M34" s="80"/>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7"/>
    </row>
    <row r="35" spans="1:38">
      <c r="A35" s="274" t="s">
        <v>3</v>
      </c>
      <c r="B35" s="300" t="s">
        <v>74</v>
      </c>
      <c r="C35" s="229" t="s">
        <v>31</v>
      </c>
      <c r="D35" s="229"/>
      <c r="E35" s="229"/>
      <c r="F35" s="229"/>
      <c r="G35" s="229"/>
      <c r="H35" s="229"/>
      <c r="I35" s="229"/>
      <c r="J35" s="229"/>
      <c r="K35" s="303"/>
      <c r="L35" s="307" t="s">
        <v>56</v>
      </c>
      <c r="M35" s="308"/>
      <c r="N35" s="280" t="s">
        <v>57</v>
      </c>
      <c r="O35" s="281"/>
      <c r="P35" s="281"/>
      <c r="Q35" s="281"/>
      <c r="R35" s="281"/>
      <c r="S35" s="281"/>
      <c r="T35" s="281"/>
      <c r="U35" s="281"/>
      <c r="V35" s="281"/>
      <c r="W35" s="281"/>
      <c r="X35" s="281"/>
      <c r="Y35" s="281"/>
      <c r="Z35" s="281"/>
      <c r="AA35" s="281"/>
      <c r="AB35" s="281"/>
      <c r="AC35" s="281"/>
      <c r="AD35" s="281"/>
      <c r="AE35" s="281"/>
      <c r="AF35" s="281"/>
      <c r="AG35" s="281"/>
      <c r="AH35" s="281"/>
      <c r="AI35" s="281"/>
      <c r="AJ35" s="281"/>
      <c r="AK35" s="282"/>
      <c r="AL35" s="7"/>
    </row>
    <row r="36" spans="1:38">
      <c r="A36" s="275"/>
      <c r="B36" s="301"/>
      <c r="C36" s="304"/>
      <c r="D36" s="304"/>
      <c r="E36" s="304"/>
      <c r="F36" s="304"/>
      <c r="G36" s="304"/>
      <c r="H36" s="304"/>
      <c r="I36" s="304"/>
      <c r="J36" s="304"/>
      <c r="K36" s="305"/>
      <c r="L36" s="309"/>
      <c r="M36" s="310"/>
      <c r="N36" s="311">
        <v>4</v>
      </c>
      <c r="O36" s="291"/>
      <c r="P36" s="291">
        <v>5</v>
      </c>
      <c r="Q36" s="291"/>
      <c r="R36" s="291">
        <v>6</v>
      </c>
      <c r="S36" s="291"/>
      <c r="T36" s="291">
        <v>7</v>
      </c>
      <c r="U36" s="291"/>
      <c r="V36" s="291">
        <v>8</v>
      </c>
      <c r="W36" s="291"/>
      <c r="X36" s="291">
        <v>9</v>
      </c>
      <c r="Y36" s="291"/>
      <c r="Z36" s="291">
        <v>10</v>
      </c>
      <c r="AA36" s="291"/>
      <c r="AB36" s="291">
        <v>11</v>
      </c>
      <c r="AC36" s="291"/>
      <c r="AD36" s="291">
        <v>12</v>
      </c>
      <c r="AE36" s="291"/>
      <c r="AF36" s="293">
        <v>1</v>
      </c>
      <c r="AG36" s="294"/>
      <c r="AH36" s="291">
        <v>2</v>
      </c>
      <c r="AI36" s="291"/>
      <c r="AJ36" s="291">
        <v>3</v>
      </c>
      <c r="AK36" s="292"/>
      <c r="AL36" s="7"/>
    </row>
    <row r="37" spans="1:38" ht="13.5" customHeight="1">
      <c r="A37" s="299"/>
      <c r="B37" s="302"/>
      <c r="C37" s="219"/>
      <c r="D37" s="219"/>
      <c r="E37" s="219"/>
      <c r="F37" s="219"/>
      <c r="G37" s="219"/>
      <c r="H37" s="219"/>
      <c r="I37" s="219"/>
      <c r="J37" s="219"/>
      <c r="K37" s="306"/>
      <c r="L37" s="26" t="s">
        <v>8</v>
      </c>
      <c r="M37" s="27" t="s">
        <v>9</v>
      </c>
      <c r="N37" s="76" t="s">
        <v>8</v>
      </c>
      <c r="O37" s="35" t="s">
        <v>9</v>
      </c>
      <c r="P37" s="36" t="s">
        <v>8</v>
      </c>
      <c r="Q37" s="77" t="s">
        <v>9</v>
      </c>
      <c r="R37" s="78" t="s">
        <v>8</v>
      </c>
      <c r="S37" s="35" t="s">
        <v>9</v>
      </c>
      <c r="T37" s="36" t="s">
        <v>8</v>
      </c>
      <c r="U37" s="77" t="s">
        <v>9</v>
      </c>
      <c r="V37" s="78" t="s">
        <v>8</v>
      </c>
      <c r="W37" s="35" t="s">
        <v>9</v>
      </c>
      <c r="X37" s="36" t="s">
        <v>8</v>
      </c>
      <c r="Y37" s="77" t="s">
        <v>9</v>
      </c>
      <c r="Z37" s="78" t="s">
        <v>8</v>
      </c>
      <c r="AA37" s="35" t="s">
        <v>9</v>
      </c>
      <c r="AB37" s="36" t="s">
        <v>8</v>
      </c>
      <c r="AC37" s="77" t="s">
        <v>9</v>
      </c>
      <c r="AD37" s="36" t="s">
        <v>8</v>
      </c>
      <c r="AE37" s="35" t="s">
        <v>9</v>
      </c>
      <c r="AF37" s="36" t="s">
        <v>8</v>
      </c>
      <c r="AG37" s="35" t="s">
        <v>9</v>
      </c>
      <c r="AH37" s="34" t="s">
        <v>8</v>
      </c>
      <c r="AI37" s="35" t="s">
        <v>9</v>
      </c>
      <c r="AJ37" s="36" t="s">
        <v>8</v>
      </c>
      <c r="AK37" s="47" t="s">
        <v>9</v>
      </c>
      <c r="AL37" s="7"/>
    </row>
    <row r="38" spans="1:38" ht="26.1" customHeight="1">
      <c r="A38" s="21">
        <v>1</v>
      </c>
      <c r="B38" s="2"/>
      <c r="C38" s="74"/>
      <c r="D38" s="211" t="s">
        <v>35</v>
      </c>
      <c r="E38" s="53"/>
      <c r="F38" s="211" t="s">
        <v>32</v>
      </c>
      <c r="G38" s="53" t="s">
        <v>71</v>
      </c>
      <c r="H38" s="74"/>
      <c r="I38" s="211" t="s">
        <v>35</v>
      </c>
      <c r="J38" s="53"/>
      <c r="K38" s="211" t="s">
        <v>34</v>
      </c>
      <c r="L38" s="28"/>
      <c r="M38" s="29"/>
      <c r="N38" s="96">
        <f>IF(AND($C38=$C$48,$E38=4),$L38,0)</f>
        <v>0</v>
      </c>
      <c r="O38" s="87">
        <f>IF(AND($C38=$C$48,$E38=4),$M38,0)</f>
        <v>0</v>
      </c>
      <c r="P38" s="97">
        <f>IF(AND($C38=$C$48,$E38&lt;=5,$H38=$C$48,$J38&gt;=5),$L38,IF(AND($C38=$C$48,$E38&lt;=5,$H38=$C$49,$J38&lt;=3),$L38,0))</f>
        <v>0</v>
      </c>
      <c r="Q38" s="85">
        <f>IF(AND($C38=$C$48,$E38&lt;=5,$H38=$C$48,$J38&gt;=5),$M38,IF(AND($C38=$C$48,$E38&lt;=5,$H38=$C$49,$J38&lt;=3),$M38,0))</f>
        <v>0</v>
      </c>
      <c r="R38" s="96">
        <f>IF(AND($C38=$C$48,$E38&lt;=6,$H38=$C$48,$J38&gt;=6),$L38,IF(AND($C38=$C$48,$E38&lt;=6,$H38=$C$49,$J38&lt;=3),$L38,0))</f>
        <v>0</v>
      </c>
      <c r="S38" s="87">
        <f>IF(AND($C38=$C$48,$E38&lt;=6,$H38=$C$48,$J38&gt;=6),$M38,IF(AND($C38=$C$48,$E38&lt;=6,$H38=$C$49,$J38&lt;=3),$M38,0))</f>
        <v>0</v>
      </c>
      <c r="T38" s="97">
        <f>IF(AND($C38=$C$48,$E38&lt;=7,$H38=$C$48,$J38&gt;=7),$L38,IF(AND($C38=$C$48,$E38&lt;=7,$H38=$C$49,$J38&lt;=3),$L38,0))</f>
        <v>0</v>
      </c>
      <c r="U38" s="85">
        <f>IF(AND($C38=$C$48,$E38&lt;=7,$H38=$C$48,$J38&gt;=7),$M38,IF(AND($C38=$C$48,$E38&lt;=7,$H38=$C$49,$J38&lt;=3),$M38,0))</f>
        <v>0</v>
      </c>
      <c r="V38" s="96">
        <f>IF(AND($C38=$C$48,$E38&lt;=8,$H38=$C$48,$J38&gt;=8),$L38,IF(AND($C38=$C$48,$E38&lt;=8,$H38=$C$49,$J38&lt;=3),$L38,0))</f>
        <v>0</v>
      </c>
      <c r="W38" s="87">
        <f>IF(AND($C38=$C$48,$E38&lt;=8,$H38=$C$48,$J38&gt;=8),$M38,IF(AND($C38=$C$48,$E38&lt;=8,$H38=$C$49,$J38&lt;=3),$M38,0))</f>
        <v>0</v>
      </c>
      <c r="X38" s="97">
        <f>IF(AND($C38=$C$48,$E38&lt;=9,$H38=$C$48,$J38&gt;=9),$L38,IF(AND($C38=$C$48,$E38&lt;=9,$H38=$C$49,$J38&lt;=3),$L38,0))</f>
        <v>0</v>
      </c>
      <c r="Y38" s="85">
        <f>IF(AND($C38=$C$48,$E38&lt;=9,$H38=$C$48,$J38&gt;=9),$M38,IF(AND($C38=$C$48,$E38&lt;=9,$H38=$C$49,$J38&lt;=3),$M38,0))</f>
        <v>0</v>
      </c>
      <c r="Z38" s="96">
        <f>IF(AND($C38=$C$48,$E38&lt;=10,$H38=$C$48,$J38&gt;=10),$L38,IF(AND($C38=$C$48,$E38&lt;=10,$H38=$C$49,$J38&lt;=3),$L38,0))</f>
        <v>0</v>
      </c>
      <c r="AA38" s="87">
        <f>IF(AND($C38=$C$48,$E38&lt;=10,$H38=$C$48,$J38&gt;=10),$M38,IF(AND($C38=$C$48,$E38&lt;=10,$H38=$C$49,$J38&lt;=3),$M38,0))</f>
        <v>0</v>
      </c>
      <c r="AB38" s="97">
        <f>IF(AND($C38=$C$48,$E38&lt;=11,$H38=$C$48,$J38&gt;=11),$L38,IF(AND($C38=$C$48,$E38&lt;=11,$H38=$C$49,$J38&lt;=3),$L38,0))</f>
        <v>0</v>
      </c>
      <c r="AC38" s="85">
        <f>IF(AND($C38=$C$48,$E38&lt;=11,$H38=$C$48,$J38&gt;=11),$M38,IF(AND($C38=$C$48,$E38&lt;=11,$H38=$C$49,$J38&lt;=3),$M38,0))</f>
        <v>0</v>
      </c>
      <c r="AD38" s="96">
        <f>IF(AND($C38=$C$48,$E38&lt;=12,$H38=$C$48,$J38=12),$L38,IF(AND($C38=$C$48,$E38&lt;=12,$H38=$C$49,$J38&lt;=3),$L38,0))</f>
        <v>0</v>
      </c>
      <c r="AE38" s="87">
        <f>IF(AND($C38=$C$48,$E38&lt;=12,$H38=$C$48,$J38&gt;=12),$M38,IF(AND($C38=$C$48,$E38&lt;=12,$H38=$C$49,$J38&lt;=3),$M38,0))</f>
        <v>0</v>
      </c>
      <c r="AF38" s="97">
        <f>IF(AND($C38=$C$48,$E38&lt;=12,$H38=$C$49,$J38&lt;=3),$L38,IF(AND($C38=$C$49,$E38&lt;=1,$H38=$C$49,$J38&lt;=3),$L38,0))</f>
        <v>0</v>
      </c>
      <c r="AG38" s="87">
        <f>IF(AND($C38=$C$48,$E38&lt;=12,$H38=$C$49,$J38&gt;=1),$M38,IF(AND($C38=$C$49,$E38&lt;=1,$H38=$C$49,$J38&lt;=3),$M38,0))</f>
        <v>0</v>
      </c>
      <c r="AH38" s="96">
        <f>IF(AND($C38=$C$48,$E38&lt;=12,$H38=$C$49,$J38&gt;=2),$L38,IF(AND($C38=$C$49,$E38&lt;=2,$H38=$C$49,$J38&gt;1),$L38,0))</f>
        <v>0</v>
      </c>
      <c r="AI38" s="87">
        <f>IF(AND($C38=$C$48,$E38&lt;=12,$H38=$C$49,$J38&gt;=2),$M38,IF(AND($C38=$C$49,$E38&lt;=2,$H38=$C$49,$J38&gt;1),$M38,0))</f>
        <v>0</v>
      </c>
      <c r="AJ38" s="97">
        <f>IF(AND($C38=$C$48,$E38&lt;=12,$H38=$C$49,$J38=3),$L38,IF(AND($C38=$C$49,$E38&lt;=3,$H38=$C$49,$J38=3),$L38,0))</f>
        <v>0</v>
      </c>
      <c r="AK38" s="88">
        <f>IF(AND($C38=$C$48,$E38&lt;=12,$H38=$C$49,$J38=3),$M38,IF(AND($C38=$C$49,$E38&lt;=3,$H38=$C$49,$J38=3),$M38,0))</f>
        <v>0</v>
      </c>
      <c r="AL38" s="7"/>
    </row>
    <row r="39" spans="1:38" ht="26.1" customHeight="1">
      <c r="A39" s="21">
        <v>2</v>
      </c>
      <c r="B39" s="2"/>
      <c r="C39" s="74"/>
      <c r="D39" s="211" t="s">
        <v>35</v>
      </c>
      <c r="E39" s="53"/>
      <c r="F39" s="211" t="s">
        <v>32</v>
      </c>
      <c r="G39" s="53" t="s">
        <v>71</v>
      </c>
      <c r="H39" s="74"/>
      <c r="I39" s="211" t="s">
        <v>35</v>
      </c>
      <c r="J39" s="53"/>
      <c r="K39" s="211" t="s">
        <v>34</v>
      </c>
      <c r="L39" s="28"/>
      <c r="M39" s="29"/>
      <c r="N39" s="96">
        <f>IF(AND($C39=$C$48,$E39=4),$L39,0)</f>
        <v>0</v>
      </c>
      <c r="O39" s="87">
        <f>IF(AND($C39=$C$48,$E39=4),$M39,0)</f>
        <v>0</v>
      </c>
      <c r="P39" s="97">
        <f>IF(AND($C39=$C$48,$E39&lt;=5,$H39=$C$48,$J39&gt;=5),$L39,IF(AND($C39=$C$48,$E39&lt;=5,$H39=$C$49,$J39&lt;=3),$L39,0))</f>
        <v>0</v>
      </c>
      <c r="Q39" s="85">
        <f>IF(AND($C39=$C$48,$E39&lt;=5,$H39=$C$48,$J39&gt;=5),$M39,IF(AND($C39=$C$48,$E39&lt;=5,$H39=$C$49,$J39&lt;=3),$M39,0))</f>
        <v>0</v>
      </c>
      <c r="R39" s="96">
        <f>IF(AND($C39=$C$48,$E39&lt;=6,$H39=$C$48,$J39&gt;=6),$L39,IF(AND($C39=$C$48,$E39&lt;=6,$H39=$C$49,$J39&lt;=3),$L39,0))</f>
        <v>0</v>
      </c>
      <c r="S39" s="87">
        <f>IF(AND($C39=$C$48,$E39&lt;=6,$H39=$C$48,$J39&gt;=6),$M39,IF(AND($C39=$C$48,$E39&lt;=6,$H39=$C$49,$J39&lt;=3),$M39,0))</f>
        <v>0</v>
      </c>
      <c r="T39" s="97">
        <f>IF(AND($C39=$C$48,$E39&lt;=7,$H39=$C$48,$J39&gt;=7),$L39,IF(AND($C39=$C$48,$E39&lt;=7,$H39=$C$49,$J39&lt;=3),$L39,0))</f>
        <v>0</v>
      </c>
      <c r="U39" s="85">
        <f>IF(AND($C39=$C$48,$E39&lt;=7,$H39=$C$48,$J39&gt;=7),$M39,IF(AND($C39=$C$48,$E39&lt;=7,$H39=$C$49,$J39&lt;=3),$M39,0))</f>
        <v>0</v>
      </c>
      <c r="V39" s="96">
        <f>IF(AND($C39=$C$48,$E39&lt;=8,$H39=$C$48,$J39&gt;=8),$L39,IF(AND($C39=$C$48,$E39&lt;=8,$H39=$C$49,$J39&lt;=3),$L39,0))</f>
        <v>0</v>
      </c>
      <c r="W39" s="87">
        <f>IF(AND($C39=$C$48,$E39&lt;=8,$H39=$C$48,$J39&gt;=8),$M39,IF(AND($C39=$C$48,$E39&lt;=8,$H39=$C$49,$J39&lt;=3),$M39,0))</f>
        <v>0</v>
      </c>
      <c r="X39" s="97">
        <f>IF(AND($C39=$C$48,$E39&lt;=9,$H39=$C$48,$J39&gt;=9),$L39,IF(AND($C39=$C$48,$E39&lt;=9,$H39=$C$49,$J39&lt;=3),$L39,0))</f>
        <v>0</v>
      </c>
      <c r="Y39" s="85">
        <f>IF(AND($C39=$C$48,$E39&lt;=9,$H39=$C$48,$J39&gt;=9),$M39,IF(AND($C39=$C$48,$E39&lt;=9,$H39=$C$49,$J39&lt;=3),$M39,0))</f>
        <v>0</v>
      </c>
      <c r="Z39" s="96">
        <f>IF(AND($C39=$C$48,$E39&lt;=10,$H39=$C$48,$J39&gt;=10),$L39,IF(AND($C39=$C$48,$E39&lt;=10,$H39=$C$49,$J39&lt;=3),$L39,0))</f>
        <v>0</v>
      </c>
      <c r="AA39" s="87">
        <f>IF(AND($C39=$C$48,$E39&lt;=10,$H39=$C$48,$J39&gt;=10),$M39,IF(AND($C39=$C$48,$E39&lt;=10,$H39=$C$49,$J39&lt;=3),$M39,0))</f>
        <v>0</v>
      </c>
      <c r="AB39" s="97">
        <f>IF(AND($C39=$C$48,$E39&lt;=11,$H39=$C$48,$J39&gt;=11),$L39,IF(AND($C39=$C$48,$E39&lt;=11,$H39=$C$49,$J39&lt;=3),$L39,0))</f>
        <v>0</v>
      </c>
      <c r="AC39" s="85">
        <f>IF(AND($C39=$C$48,$E39&lt;=11,$H39=$C$48,$J39&gt;=11),$M39,IF(AND($C39=$C$48,$E39&lt;=11,$H39=$C$49,$J39&lt;=3),$M39,0))</f>
        <v>0</v>
      </c>
      <c r="AD39" s="96">
        <f>IF(AND($C39=$C$48,$E39&lt;=12,$H39=$C$48,$J39=12),$L39,IF(AND($C39=$C$48,$E39&lt;=12,$H39=$C$49,$J39&lt;=3),$L39,0))</f>
        <v>0</v>
      </c>
      <c r="AE39" s="87">
        <f>IF(AND($C39=$C$48,$E39&lt;=12,$H39=$C$48,$J39&gt;=12),$M39,IF(AND($C39=$C$48,$E39&lt;=12,$H39=$C$49,$J39&lt;=3),$M39,0))</f>
        <v>0</v>
      </c>
      <c r="AF39" s="97">
        <f>IF(AND($C39=$C$48,$E39&lt;=12,$H39=$C$49,$J39&lt;=3),$L39,IF(AND($C39=$C$49,$E39&lt;=1,$H39=$C$49,$J39&lt;=3),$L39,0))</f>
        <v>0</v>
      </c>
      <c r="AG39" s="87">
        <f>IF(AND($C39=$C$48,$E39&lt;=12,$H39=$C$49,$J39&gt;=1),$M39,IF(AND($C39=$C$49,$E39&lt;=1,$H39=$C$49,$J39&lt;=3),$M39,0))</f>
        <v>0</v>
      </c>
      <c r="AH39" s="96">
        <f>IF(AND($C39=$C$48,$E39&lt;=12,$H39=$C$49,$J39&gt;=2),$L39,IF(AND($C39=$C$49,$E39&lt;=2,$H39=$C$49,$J39&gt;1),$L39,0))</f>
        <v>0</v>
      </c>
      <c r="AI39" s="87">
        <f>IF(AND($C39=$C$48,$E39&lt;=12,$H39=$C$49,$J39&gt;=2),$M39,IF(AND($C39=$C$49,$E39&lt;=2,$H39=$C$49,$J39&gt;1),$M39,0))</f>
        <v>0</v>
      </c>
      <c r="AJ39" s="97">
        <f>IF(AND($C39=$C$48,$E39&lt;=12,$H39=$C$49,$J39=3),$L39,IF(AND($C39=$C$49,$E39&lt;=3,$H39=$C$49,$J39=3),$L39,0))</f>
        <v>0</v>
      </c>
      <c r="AK39" s="88">
        <f>IF(AND($C39=$C$48,$E39&lt;=12,$H39=$C$49,$J39=3),$M39,IF(AND($C39=$C$49,$E39&lt;=3,$H39=$C$49,$J39=3),$M39,0))</f>
        <v>0</v>
      </c>
      <c r="AL39" s="7"/>
    </row>
    <row r="40" spans="1:38" ht="26.1" customHeight="1">
      <c r="A40" s="21">
        <v>3</v>
      </c>
      <c r="B40" s="2"/>
      <c r="C40" s="74"/>
      <c r="D40" s="211" t="s">
        <v>35</v>
      </c>
      <c r="E40" s="53"/>
      <c r="F40" s="211" t="s">
        <v>32</v>
      </c>
      <c r="G40" s="53" t="s">
        <v>71</v>
      </c>
      <c r="H40" s="74"/>
      <c r="I40" s="211" t="s">
        <v>35</v>
      </c>
      <c r="J40" s="53"/>
      <c r="K40" s="211" t="s">
        <v>34</v>
      </c>
      <c r="L40" s="28"/>
      <c r="M40" s="29"/>
      <c r="N40" s="96">
        <f>IF(AND($C40=$C$48,$E40=4),$L40,0)</f>
        <v>0</v>
      </c>
      <c r="O40" s="87">
        <f>IF(AND($C40=$C$48,$E40=4),$M40,0)</f>
        <v>0</v>
      </c>
      <c r="P40" s="97">
        <f>IF(AND($C40=$C$48,$E40&lt;=5,$H40=$C$48,$J40&gt;=5),$L40,IF(AND($C40=$C$48,$E40&lt;=5,$H40=$C$49,$J40&lt;=3),$L40,0))</f>
        <v>0</v>
      </c>
      <c r="Q40" s="85">
        <f>IF(AND($C40=$C$48,$E40&lt;=5,$H40=$C$48,$J40&gt;=5),$M40,IF(AND($C40=$C$48,$E40&lt;=5,$H40=$C$49,$J40&lt;=3),$M40,0))</f>
        <v>0</v>
      </c>
      <c r="R40" s="96">
        <f>IF(AND($C40=$C$48,$E40&lt;=6,$H40=$C$48,$J40&gt;=6),$L40,IF(AND($C40=$C$48,$E40&lt;=6,$H40=$C$49,$J40&lt;=3),$L40,0))</f>
        <v>0</v>
      </c>
      <c r="S40" s="87">
        <f>IF(AND($C40=$C$48,$E40&lt;=6,$H40=$C$48,$J40&gt;=6),$M40,IF(AND($C40=$C$48,$E40&lt;=6,$H40=$C$49,$J40&lt;=3),$M40,0))</f>
        <v>0</v>
      </c>
      <c r="T40" s="97">
        <f>IF(AND($C40=$C$48,$E40&lt;=7,$H40=$C$48,$J40&gt;=7),$L40,IF(AND($C40=$C$48,$E40&lt;=7,$H40=$C$49,$J40&lt;=3),$L40,0))</f>
        <v>0</v>
      </c>
      <c r="U40" s="85">
        <f>IF(AND($C40=$C$48,$E40&lt;=7,$H40=$C$48,$J40&gt;=7),$M40,IF(AND($C40=$C$48,$E40&lt;=7,$H40=$C$49,$J40&lt;=3),$M40,0))</f>
        <v>0</v>
      </c>
      <c r="V40" s="96">
        <f>IF(AND($C40=$C$48,$E40&lt;=8,$H40=$C$48,$J40&gt;=8),$L40,IF(AND($C40=$C$48,$E40&lt;=8,$H40=$C$49,$J40&lt;=3),$L40,0))</f>
        <v>0</v>
      </c>
      <c r="W40" s="87">
        <f>IF(AND($C40=$C$48,$E40&lt;=8,$H40=$C$48,$J40&gt;=8),$M40,IF(AND($C40=$C$48,$E40&lt;=8,$H40=$C$49,$J40&lt;=3),$M40,0))</f>
        <v>0</v>
      </c>
      <c r="X40" s="97">
        <f>IF(AND($C40=$C$48,$E40&lt;=9,$H40=$C$48,$J40&gt;=9),$L40,IF(AND($C40=$C$48,$E40&lt;=9,$H40=$C$49,$J40&lt;=3),$L40,0))</f>
        <v>0</v>
      </c>
      <c r="Y40" s="85">
        <f>IF(AND($C40=$C$48,$E40&lt;=9,$H40=$C$48,$J40&gt;=9),$M40,IF(AND($C40=$C$48,$E40&lt;=9,$H40=$C$49,$J40&lt;=3),$M40,0))</f>
        <v>0</v>
      </c>
      <c r="Z40" s="96">
        <f>IF(AND($C40=$C$48,$E40&lt;=10,$H40=$C$48,$J40&gt;=10),$L40,IF(AND($C40=$C$48,$E40&lt;=10,$H40=$C$49,$J40&lt;=3),$L40,0))</f>
        <v>0</v>
      </c>
      <c r="AA40" s="87">
        <f>IF(AND($C40=$C$48,$E40&lt;=10,$H40=$C$48,$J40&gt;=10),$M40,IF(AND($C40=$C$48,$E40&lt;=10,$H40=$C$49,$J40&lt;=3),$M40,0))</f>
        <v>0</v>
      </c>
      <c r="AB40" s="97">
        <f>IF(AND($C40=$C$48,$E40&lt;=11,$H40=$C$48,$J40&gt;=11),$L40,IF(AND($C40=$C$48,$E40&lt;=11,$H40=$C$49,$J40&lt;=3),$L40,0))</f>
        <v>0</v>
      </c>
      <c r="AC40" s="85">
        <f>IF(AND($C40=$C$48,$E40&lt;=11,$H40=$C$48,$J40&gt;=11),$M40,IF(AND($C40=$C$48,$E40&lt;=11,$H40=$C$49,$J40&lt;=3),$M40,0))</f>
        <v>0</v>
      </c>
      <c r="AD40" s="96">
        <f>IF(AND($C40=$C$48,$E40&lt;=12,$H40=$C$48,$J40=12),$L40,IF(AND($C40=$C$48,$E40&lt;=12,$H40=$C$49,$J40&lt;=3),$L40,0))</f>
        <v>0</v>
      </c>
      <c r="AE40" s="87">
        <f>IF(AND($C40=$C$48,$E40&lt;=12,$H40=$C$48,$J40&gt;=12),$M40,IF(AND($C40=$C$48,$E40&lt;=12,$H40=$C$49,$J40&lt;=3),$M40,0))</f>
        <v>0</v>
      </c>
      <c r="AF40" s="97">
        <f>IF(AND($C40=$C$48,$E40&lt;=12,$H40=$C$49,$J40&lt;=3),$L40,IF(AND($C40=$C$49,$E40&lt;=1,$H40=$C$49,$J40&lt;=3),$L40,0))</f>
        <v>0</v>
      </c>
      <c r="AG40" s="87">
        <f>IF(AND($C40=$C$48,$E40&lt;=12,$H40=$C$49,$J40&gt;=1),$M40,IF(AND($C40=$C$49,$E40&lt;=1,$H40=$C$49,$J40&lt;=3),$M40,0))</f>
        <v>0</v>
      </c>
      <c r="AH40" s="96">
        <f>IF(AND($C40=$C$48,$E40&lt;=12,$H40=$C$49,$J40&gt;=2),$L40,IF(AND($C40=$C$49,$E40&lt;=2,$H40=$C$49,$J40&gt;1),$L40,0))</f>
        <v>0</v>
      </c>
      <c r="AI40" s="87">
        <f>IF(AND($C40=$C$48,$E40&lt;=12,$H40=$C$49,$J40&gt;=2),$M40,IF(AND($C40=$C$49,$E40&lt;=2,$H40=$C$49,$J40&gt;1),$M40,0))</f>
        <v>0</v>
      </c>
      <c r="AJ40" s="97">
        <f>IF(AND($C40=$C$48,$E40&lt;=12,$H40=$C$49,$J40=3),$L40,IF(AND($C40=$C$49,$E40&lt;=3,$H40=$C$49,$J40=3),$L40,0))</f>
        <v>0</v>
      </c>
      <c r="AK40" s="88">
        <f>IF(AND($C40=$C$48,$E40&lt;=12,$H40=$C$49,$J40=3),$M40,IF(AND($C40=$C$49,$E40&lt;=3,$H40=$C$49,$J40=3),$M40,0))</f>
        <v>0</v>
      </c>
      <c r="AL40" s="7"/>
    </row>
    <row r="41" spans="1:38" ht="26.1" customHeight="1">
      <c r="A41" s="21">
        <v>4</v>
      </c>
      <c r="B41" s="2"/>
      <c r="C41" s="74"/>
      <c r="D41" s="211" t="s">
        <v>35</v>
      </c>
      <c r="E41" s="53"/>
      <c r="F41" s="211" t="s">
        <v>32</v>
      </c>
      <c r="G41" s="53" t="s">
        <v>71</v>
      </c>
      <c r="H41" s="74"/>
      <c r="I41" s="211" t="s">
        <v>35</v>
      </c>
      <c r="J41" s="53"/>
      <c r="K41" s="211" t="s">
        <v>34</v>
      </c>
      <c r="L41" s="28"/>
      <c r="M41" s="29"/>
      <c r="N41" s="96">
        <f>IF(AND($C41=$C$48,$E41=4),$L41,0)</f>
        <v>0</v>
      </c>
      <c r="O41" s="87">
        <f>IF(AND($C41=$C$48,$E41=4),$M41,0)</f>
        <v>0</v>
      </c>
      <c r="P41" s="97">
        <f>IF(AND($C41=$C$48,$E41&lt;=5,$H41=$C$48,$J41&gt;=5),$L41,IF(AND($C41=$C$48,$E41&lt;=5,$H41=$C$49,$J41&lt;=3),$L41,0))</f>
        <v>0</v>
      </c>
      <c r="Q41" s="85">
        <f>IF(AND($C41=$C$48,$E41&lt;=5,$H41=$C$48,$J41&gt;=5),$M41,IF(AND($C41=$C$48,$E41&lt;=5,$H41=$C$49,$J41&lt;=3),$M41,0))</f>
        <v>0</v>
      </c>
      <c r="R41" s="96">
        <f>IF(AND($C41=$C$48,$E41&lt;=6,$H41=$C$48,$J41&gt;=6),$L41,IF(AND($C41=$C$48,$E41&lt;=6,$H41=$C$49,$J41&lt;=3),$L41,0))</f>
        <v>0</v>
      </c>
      <c r="S41" s="87">
        <f>IF(AND($C41=$C$48,$E41&lt;=6,$H41=$C$48,$J41&gt;=6),$M41,IF(AND($C41=$C$48,$E41&lt;=6,$H41=$C$49,$J41&lt;=3),$M41,0))</f>
        <v>0</v>
      </c>
      <c r="T41" s="97">
        <f>IF(AND($C41=$C$48,$E41&lt;=7,$H41=$C$48,$J41&gt;=7),$L41,IF(AND($C41=$C$48,$E41&lt;=7,$H41=$C$49,$J41&lt;=3),$L41,0))</f>
        <v>0</v>
      </c>
      <c r="U41" s="85">
        <f>IF(AND($C41=$C$48,$E41&lt;=7,$H41=$C$48,$J41&gt;=7),$M41,IF(AND($C41=$C$48,$E41&lt;=7,$H41=$C$49,$J41&lt;=3),$M41,0))</f>
        <v>0</v>
      </c>
      <c r="V41" s="96">
        <f>IF(AND($C41=$C$48,$E41&lt;=8,$H41=$C$48,$J41&gt;=8),$L41,IF(AND($C41=$C$48,$E41&lt;=8,$H41=$C$49,$J41&lt;=3),$L41,0))</f>
        <v>0</v>
      </c>
      <c r="W41" s="87">
        <f>IF(AND($C41=$C$48,$E41&lt;=8,$H41=$C$48,$J41&gt;=8),$M41,IF(AND($C41=$C$48,$E41&lt;=8,$H41=$C$49,$J41&lt;=3),$M41,0))</f>
        <v>0</v>
      </c>
      <c r="X41" s="97">
        <f>IF(AND($C41=$C$48,$E41&lt;=9,$H41=$C$48,$J41&gt;=9),$L41,IF(AND($C41=$C$48,$E41&lt;=9,$H41=$C$49,$J41&lt;=3),$L41,0))</f>
        <v>0</v>
      </c>
      <c r="Y41" s="85">
        <f>IF(AND($C41=$C$48,$E41&lt;=9,$H41=$C$48,$J41&gt;=9),$M41,IF(AND($C41=$C$48,$E41&lt;=9,$H41=$C$49,$J41&lt;=3),$M41,0))</f>
        <v>0</v>
      </c>
      <c r="Z41" s="96">
        <f>IF(AND($C41=$C$48,$E41&lt;=10,$H41=$C$48,$J41&gt;=10),$L41,IF(AND($C41=$C$48,$E41&lt;=10,$H41=$C$49,$J41&lt;=3),$L41,0))</f>
        <v>0</v>
      </c>
      <c r="AA41" s="87">
        <f>IF(AND($C41=$C$48,$E41&lt;=10,$H41=$C$48,$J41&gt;=10),$M41,IF(AND($C41=$C$48,$E41&lt;=10,$H41=$C$49,$J41&lt;=3),$M41,0))</f>
        <v>0</v>
      </c>
      <c r="AB41" s="97">
        <f>IF(AND($C41=$C$48,$E41&lt;=11,$H41=$C$48,$J41&gt;=11),$L41,IF(AND($C41=$C$48,$E41&lt;=11,$H41=$C$49,$J41&lt;=3),$L41,0))</f>
        <v>0</v>
      </c>
      <c r="AC41" s="85">
        <f>IF(AND($C41=$C$48,$E41&lt;=11,$H41=$C$48,$J41&gt;=11),$M41,IF(AND($C41=$C$48,$E41&lt;=11,$H41=$C$49,$J41&lt;=3),$M41,0))</f>
        <v>0</v>
      </c>
      <c r="AD41" s="96">
        <f>IF(AND($C41=$C$48,$E41&lt;=12,$H41=$C$48,$J41=12),$L41,IF(AND($C41=$C$48,$E41&lt;=12,$H41=$C$49,$J41&lt;=3),$L41,0))</f>
        <v>0</v>
      </c>
      <c r="AE41" s="87">
        <f>IF(AND($C41=$C$48,$E41&lt;=12,$H41=$C$48,$J41&gt;=12),$M41,IF(AND($C41=$C$48,$E41&lt;=12,$H41=$C$49,$J41&lt;=3),$M41,0))</f>
        <v>0</v>
      </c>
      <c r="AF41" s="97">
        <f>IF(AND($C41=$C$48,$E41&lt;=12,$H41=$C$49,$J41&lt;=3),$L41,IF(AND($C41=$C$49,$E41&lt;=1,$H41=$C$49,$J41&lt;=3),$L41,0))</f>
        <v>0</v>
      </c>
      <c r="AG41" s="87">
        <f>IF(AND($C41=$C$48,$E41&lt;=12,$H41=$C$49,$J41&gt;=1),$M41,IF(AND($C41=$C$49,$E41&lt;=1,$H41=$C$49,$J41&lt;=3),$M41,0))</f>
        <v>0</v>
      </c>
      <c r="AH41" s="96">
        <f>IF(AND($C41=$C$48,$E41&lt;=12,$H41=$C$49,$J41&gt;=2),$L41,IF(AND($C41=$C$49,$E41&lt;=2,$H41=$C$49,$J41&gt;1),$L41,0))</f>
        <v>0</v>
      </c>
      <c r="AI41" s="87">
        <f>IF(AND($C41=$C$48,$E41&lt;=12,$H41=$C$49,$J41&gt;=2),$M41,IF(AND($C41=$C$49,$E41&lt;=2,$H41=$C$49,$J41&gt;1),$M41,0))</f>
        <v>0</v>
      </c>
      <c r="AJ41" s="97">
        <f>IF(AND($C41=$C$48,$E41&lt;=12,$H41=$C$49,$J41=3),$L41,IF(AND($C41=$C$49,$E41&lt;=3,$H41=$C$49,$J41=3),$L41,0))</f>
        <v>0</v>
      </c>
      <c r="AK41" s="88">
        <f>IF(AND($C41=$C$48,$E41&lt;=12,$H41=$C$49,$J41=3),$M41,IF(AND($C41=$C$49,$E41&lt;=3,$H41=$C$49,$J41=3),$M41,0))</f>
        <v>0</v>
      </c>
      <c r="AL41" s="7"/>
    </row>
    <row r="42" spans="1:38" ht="26.1" customHeight="1" thickBot="1">
      <c r="A42" s="21">
        <v>5</v>
      </c>
      <c r="B42" s="2"/>
      <c r="C42" s="74"/>
      <c r="D42" s="211" t="s">
        <v>35</v>
      </c>
      <c r="E42" s="53"/>
      <c r="F42" s="211" t="s">
        <v>32</v>
      </c>
      <c r="G42" s="53" t="s">
        <v>71</v>
      </c>
      <c r="H42" s="74"/>
      <c r="I42" s="211" t="s">
        <v>35</v>
      </c>
      <c r="J42" s="53"/>
      <c r="K42" s="211" t="s">
        <v>34</v>
      </c>
      <c r="L42" s="30"/>
      <c r="M42" s="31"/>
      <c r="N42" s="98">
        <f>IF(AND($C42=$C$48,$E42=4),$L42,0)</f>
        <v>0</v>
      </c>
      <c r="O42" s="94">
        <f>IF(AND($C42=$C$48,$E42=4),$M42,0)</f>
        <v>0</v>
      </c>
      <c r="P42" s="99">
        <f>IF(AND($C42=$C$48,$E42&lt;=5,$H42=$C$48,$J42&gt;=5),$L42,IF(AND($C42=$C$48,$E42&lt;=5,$H42=$C$49,$J42&lt;=3),$L42,0))</f>
        <v>0</v>
      </c>
      <c r="Q42" s="92">
        <f>IF(AND($C42=$C$48,$E42&lt;=5,$H42=$C$48,$J42&gt;=5),$M42,IF(AND($C42=$C$48,$E42&lt;=5,$H42=$C$49,$J42&lt;=3),$M42,0))</f>
        <v>0</v>
      </c>
      <c r="R42" s="98">
        <f>IF(AND($C42=$C$48,$E42&lt;=6,$H42=$C$48,$J42&gt;=6),$L42,IF(AND($C42=$C$48,$E42&lt;=6,$H42=$C$49,$J42&lt;=3),$L42,0))</f>
        <v>0</v>
      </c>
      <c r="S42" s="94">
        <f>IF(AND($C42=$C$48,$E42&lt;=6,$H42=$C$48,$J42&gt;=6),$M42,IF(AND($C42=$C$48,$E42&lt;=6,$H42=$C$49,$J42&lt;=3),$M42,0))</f>
        <v>0</v>
      </c>
      <c r="T42" s="99">
        <f>IF(AND($C42=$C$48,$E42&lt;=7,$H42=$C$48,$J42&gt;=7),$L42,IF(AND($C42=$C$48,$E42&lt;=7,$H42=$C$49,$J42&lt;=3),$L42,0))</f>
        <v>0</v>
      </c>
      <c r="U42" s="92">
        <f>IF(AND($C42=$C$48,$E42&lt;=7,$H42=$C$48,$J42&gt;=7),$M42,IF(AND($C42=$C$48,$E42&lt;=7,$H42=$C$49,$J42&lt;=3),$M42,0))</f>
        <v>0</v>
      </c>
      <c r="V42" s="98">
        <f>IF(AND($C42=$C$48,$E42&lt;=8,$H42=$C$48,$J42&gt;=8),$L42,IF(AND($C42=$C$48,$E42&lt;=8,$H42=$C$49,$J42&lt;=3),$L42,0))</f>
        <v>0</v>
      </c>
      <c r="W42" s="94">
        <f>IF(AND($C42=$C$48,$E42&lt;=8,$H42=$C$48,$J42&gt;=8),$M42,IF(AND($C42=$C$48,$E42&lt;=8,$H42=$C$49,$J42&lt;=3),$M42,0))</f>
        <v>0</v>
      </c>
      <c r="X42" s="99">
        <f>IF(AND($C42=$C$48,$E42&lt;=9,$H42=$C$48,$J42&gt;=9),$L42,IF(AND($C42=$C$48,$E42&lt;=9,$H42=$C$49,$J42&lt;=3),$L42,0))</f>
        <v>0</v>
      </c>
      <c r="Y42" s="92">
        <f>IF(AND($C42=$C$48,$E42&lt;=9,$H42=$C$48,$J42&gt;=9),$M42,IF(AND($C42=$C$48,$E42&lt;=9,$H42=$C$49,$J42&lt;=3),$M42,0))</f>
        <v>0</v>
      </c>
      <c r="Z42" s="98">
        <f>IF(AND($C42=$C$48,$E42&lt;=10,$H42=$C$48,$J42&gt;=10),$L42,IF(AND($C42=$C$48,$E42&lt;=10,$H42=$C$49,$J42&lt;=3),$L42,0))</f>
        <v>0</v>
      </c>
      <c r="AA42" s="94">
        <f>IF(AND($C42=$C$48,$E42&lt;=10,$H42=$C$48,$J42&gt;=10),$M42,IF(AND($C42=$C$48,$E42&lt;=10,$H42=$C$49,$J42&lt;=3),$M42,0))</f>
        <v>0</v>
      </c>
      <c r="AB42" s="99">
        <f>IF(AND($C42=$C$48,$E42&lt;=11,$H42=$C$48,$J42&gt;=11),$L42,IF(AND($C42=$C$48,$E42&lt;=11,$H42=$C$49,$J42&lt;=3),$L42,0))</f>
        <v>0</v>
      </c>
      <c r="AC42" s="92">
        <f>IF(AND($C42=$C$48,$E42&lt;=11,$H42=$C$48,$J42&gt;=11),$M42,IF(AND($C42=$C$48,$E42&lt;=11,$H42=$C$49,$J42&lt;=3),$M42,0))</f>
        <v>0</v>
      </c>
      <c r="AD42" s="98">
        <f>IF(AND($C42=$C$48,$E42&lt;=12,$H42=$C$48,$J42=12),$L42,IF(AND($C42=$C$48,$E42&lt;=12,$H42=$C$49,$J42&lt;=3),$L42,0))</f>
        <v>0</v>
      </c>
      <c r="AE42" s="94">
        <f>IF(AND($C42=$C$48,$E42&lt;=12,$H42=$C$48,$J42&gt;=12),$M42,IF(AND($C42=$C$48,$E42&lt;=12,$H42=$C$49,$J42&lt;=3),$M42,0))</f>
        <v>0</v>
      </c>
      <c r="AF42" s="100">
        <f>IF(AND($C42=$C$48,$E42&lt;=12,$H42=$C$49,$J42&lt;=3),$L42,IF(AND($C42=$C$49,$E42&lt;=1,$H42=$C$49,$J42&lt;=3),$L42,0))</f>
        <v>0</v>
      </c>
      <c r="AG42" s="101">
        <f>IF(AND($C42=$C$48,$E42&lt;=12,$H42=$C$49,$J42&gt;=1),$M42,IF(AND($C42=$C$49,$E42&lt;=1,$H42=$C$49,$J42&lt;=3),$M42,0))</f>
        <v>0</v>
      </c>
      <c r="AH42" s="98">
        <f>IF(AND($C42=$C$48,$E42&lt;=12,$H42=$C$49,$J42&gt;=2),$L42,IF(AND($C42=$C$49,$E42&lt;=2,$H42=$C$49,$J42&gt;1),$L42,0))</f>
        <v>0</v>
      </c>
      <c r="AI42" s="94">
        <f>IF(AND($C42=$C$48,$E42&lt;=12,$H42=$C$49,$J42&gt;=2),$M42,IF(AND($C42=$C$49,$E42&lt;=2,$H42=$C$49,$J42&gt;1),$M42,0))</f>
        <v>0</v>
      </c>
      <c r="AJ42" s="99">
        <f>IF(AND($C42=$C$48,$E42&lt;=12,$H42=$C$49,$J42=3),$L42,IF(AND($C42=$C$49,$E42&lt;=3,$H42=$C$49,$J42=3),$L42,0))</f>
        <v>0</v>
      </c>
      <c r="AK42" s="95">
        <f>IF(AND($C42=$C$48,$E42&lt;=12,$H42=$C$49,$J42=3),$M42,IF(AND($C42=$C$49,$E42&lt;=3,$H42=$C$49,$J42=3),$M42,0))</f>
        <v>0</v>
      </c>
      <c r="AL42" s="7"/>
    </row>
    <row r="43" spans="1:38" ht="26.1" customHeight="1">
      <c r="A43" s="296" t="s">
        <v>5</v>
      </c>
      <c r="B43" s="297"/>
      <c r="C43" s="297"/>
      <c r="D43" s="297"/>
      <c r="E43" s="297"/>
      <c r="F43" s="297"/>
      <c r="G43" s="297"/>
      <c r="H43" s="297"/>
      <c r="I43" s="297"/>
      <c r="J43" s="297"/>
      <c r="K43" s="298"/>
      <c r="L43" s="288">
        <f>(SUM(L38:L42)*60+SUM(M38:M42))/60</f>
        <v>0</v>
      </c>
      <c r="M43" s="289"/>
      <c r="N43" s="288">
        <f>(SUM(N38:N42)*60+SUM(O38:O42))/60</f>
        <v>0</v>
      </c>
      <c r="O43" s="289"/>
      <c r="P43" s="288">
        <f>(SUM(P38:P42)*60+SUM(Q38:Q42))/60</f>
        <v>0</v>
      </c>
      <c r="Q43" s="289"/>
      <c r="R43" s="288">
        <f>(SUM(R38:R42)*60+SUM(S38:S42))/60</f>
        <v>0</v>
      </c>
      <c r="S43" s="289"/>
      <c r="T43" s="288">
        <f>(SUM(T38:T42)*60+SUM(U38:U42))/60</f>
        <v>0</v>
      </c>
      <c r="U43" s="289"/>
      <c r="V43" s="288">
        <f>(SUM(V38:V42)*60+SUM(W38:W42))/60</f>
        <v>0</v>
      </c>
      <c r="W43" s="289"/>
      <c r="X43" s="288">
        <f>(SUM(X38:X42)*60+SUM(Y38:Y42))/60</f>
        <v>0</v>
      </c>
      <c r="Y43" s="289"/>
      <c r="Z43" s="288">
        <f>(SUM(Z38:Z42)*60+SUM(AA38:AA42))/60</f>
        <v>0</v>
      </c>
      <c r="AA43" s="289"/>
      <c r="AB43" s="288">
        <f>(SUM(AB38:AB42)*60+SUM(AC38:AC42))/60</f>
        <v>0</v>
      </c>
      <c r="AC43" s="289"/>
      <c r="AD43" s="288">
        <f>(SUM(AD38:AD42)*60+SUM(AE38:AE42))/60</f>
        <v>0</v>
      </c>
      <c r="AE43" s="289"/>
      <c r="AF43" s="295">
        <f>(SUM(AF38:AF42)*60+SUM(AG38:AG42))/60</f>
        <v>0</v>
      </c>
      <c r="AG43" s="295"/>
      <c r="AH43" s="290">
        <f>(SUM(AH38:AH42)*60+SUM(AI38:AI42))/60</f>
        <v>0</v>
      </c>
      <c r="AI43" s="289"/>
      <c r="AJ43" s="288">
        <f>(SUM(AJ38:AJ42)*60+SUM(AK38:AK42))/60</f>
        <v>0</v>
      </c>
      <c r="AK43" s="289"/>
      <c r="AL43" s="7"/>
    </row>
    <row r="44" spans="1:38" ht="26.1" customHeight="1">
      <c r="A44" s="285" t="s">
        <v>93</v>
      </c>
      <c r="B44" s="286"/>
      <c r="C44" s="286"/>
      <c r="D44" s="286"/>
      <c r="E44" s="286"/>
      <c r="F44" s="286"/>
      <c r="G44" s="286"/>
      <c r="H44" s="286"/>
      <c r="I44" s="286"/>
      <c r="J44" s="286"/>
      <c r="K44" s="287"/>
      <c r="L44" s="283">
        <f>IFERROR(L43/$L$5,0)</f>
        <v>0</v>
      </c>
      <c r="M44" s="284"/>
      <c r="N44" s="283">
        <f>IFERROR(N43/$L$5,0)</f>
        <v>0</v>
      </c>
      <c r="O44" s="284"/>
      <c r="P44" s="283">
        <f>IFERROR(P43/$L$5,0)</f>
        <v>0</v>
      </c>
      <c r="Q44" s="284"/>
      <c r="R44" s="283">
        <f>IFERROR(R43/$L$5,0)</f>
        <v>0</v>
      </c>
      <c r="S44" s="284"/>
      <c r="T44" s="283">
        <f>IFERROR(T43/$L$5,0)</f>
        <v>0</v>
      </c>
      <c r="U44" s="284"/>
      <c r="V44" s="283">
        <f>IFERROR(V43/$L$5,0)</f>
        <v>0</v>
      </c>
      <c r="W44" s="284"/>
      <c r="X44" s="283">
        <f>IFERROR(X43/$L$5,0)</f>
        <v>0</v>
      </c>
      <c r="Y44" s="284"/>
      <c r="Z44" s="283">
        <f>IFERROR(Z43/$L$5,0)</f>
        <v>0</v>
      </c>
      <c r="AA44" s="284"/>
      <c r="AB44" s="283">
        <f>IFERROR(AB43/$L$5,0)</f>
        <v>0</v>
      </c>
      <c r="AC44" s="284"/>
      <c r="AD44" s="283">
        <f>IFERROR(AD43/$L$5,0)</f>
        <v>0</v>
      </c>
      <c r="AE44" s="284"/>
      <c r="AF44" s="283">
        <f>IFERROR(AF43/$L$5,0)</f>
        <v>0</v>
      </c>
      <c r="AG44" s="284"/>
      <c r="AH44" s="283">
        <f>IFERROR(AH43/$L$5,0)</f>
        <v>0</v>
      </c>
      <c r="AI44" s="284"/>
      <c r="AJ44" s="283">
        <f>IFERROR(AJ43/$L$5,0)</f>
        <v>0</v>
      </c>
      <c r="AK44" s="284"/>
      <c r="AL44" s="7"/>
    </row>
    <row r="45" spans="1:38">
      <c r="AL45" s="7"/>
    </row>
    <row r="46" spans="1:38">
      <c r="AL46" s="7"/>
    </row>
    <row r="47" spans="1:38">
      <c r="AL47" s="7"/>
    </row>
    <row r="48" spans="1:38">
      <c r="C48" s="1">
        <v>2026</v>
      </c>
    </row>
    <row r="49" spans="3:4">
      <c r="C49" s="1">
        <v>2027</v>
      </c>
    </row>
    <row r="51" spans="3:4">
      <c r="D51" s="1">
        <v>4</v>
      </c>
    </row>
    <row r="52" spans="3:4">
      <c r="D52" s="1">
        <v>5</v>
      </c>
    </row>
    <row r="53" spans="3:4">
      <c r="D53" s="1">
        <v>6</v>
      </c>
    </row>
    <row r="54" spans="3:4">
      <c r="D54" s="1">
        <v>7</v>
      </c>
    </row>
    <row r="55" spans="3:4">
      <c r="D55" s="1">
        <v>8</v>
      </c>
    </row>
    <row r="56" spans="3:4">
      <c r="D56" s="1">
        <v>9</v>
      </c>
    </row>
    <row r="57" spans="3:4">
      <c r="D57" s="1">
        <v>10</v>
      </c>
    </row>
    <row r="58" spans="3:4">
      <c r="D58" s="1">
        <v>11</v>
      </c>
    </row>
    <row r="59" spans="3:4">
      <c r="D59" s="1">
        <v>12</v>
      </c>
    </row>
    <row r="60" spans="3:4">
      <c r="D60" s="1">
        <v>1</v>
      </c>
    </row>
    <row r="61" spans="3:4">
      <c r="D61" s="1">
        <v>2</v>
      </c>
    </row>
    <row r="62" spans="3:4">
      <c r="D62" s="1">
        <v>3</v>
      </c>
    </row>
  </sheetData>
  <sheetProtection password="CAB1" sheet="1" objects="1" scenarios="1"/>
  <mergeCells count="97">
    <mergeCell ref="AF7:AG7"/>
    <mergeCell ref="V7:W7"/>
    <mergeCell ref="AF29:AG29"/>
    <mergeCell ref="Z7:AA7"/>
    <mergeCell ref="AB7:AC7"/>
    <mergeCell ref="AD7:AE7"/>
    <mergeCell ref="AB29:AC29"/>
    <mergeCell ref="AD29:AE29"/>
    <mergeCell ref="A2:B2"/>
    <mergeCell ref="C2:M2"/>
    <mergeCell ref="T2:W2"/>
    <mergeCell ref="N3:Q3"/>
    <mergeCell ref="T3:W3"/>
    <mergeCell ref="T29:U29"/>
    <mergeCell ref="N7:O7"/>
    <mergeCell ref="P7:Q7"/>
    <mergeCell ref="A5:K5"/>
    <mergeCell ref="L5:M5"/>
    <mergeCell ref="AH7:AI7"/>
    <mergeCell ref="A6:A8"/>
    <mergeCell ref="B6:B8"/>
    <mergeCell ref="C6:K8"/>
    <mergeCell ref="L6:M7"/>
    <mergeCell ref="N6:AK6"/>
    <mergeCell ref="AJ7:AK7"/>
    <mergeCell ref="R7:S7"/>
    <mergeCell ref="T7:U7"/>
    <mergeCell ref="X7:Y7"/>
    <mergeCell ref="AJ29:AK29"/>
    <mergeCell ref="V29:W29"/>
    <mergeCell ref="X29:Y29"/>
    <mergeCell ref="Z29:AA29"/>
    <mergeCell ref="AH29:AI29"/>
    <mergeCell ref="A29:K29"/>
    <mergeCell ref="L29:M29"/>
    <mergeCell ref="N29:O29"/>
    <mergeCell ref="P29:Q29"/>
    <mergeCell ref="R29:S29"/>
    <mergeCell ref="A30:K30"/>
    <mergeCell ref="L30:M30"/>
    <mergeCell ref="N30:O30"/>
    <mergeCell ref="P30:Q30"/>
    <mergeCell ref="R30:S30"/>
    <mergeCell ref="T30:U30"/>
    <mergeCell ref="AD30:AE30"/>
    <mergeCell ref="AH30:AI30"/>
    <mergeCell ref="AF30:AG30"/>
    <mergeCell ref="V30:W30"/>
    <mergeCell ref="X30:Y30"/>
    <mergeCell ref="Z30:AA30"/>
    <mergeCell ref="AB30:AC30"/>
    <mergeCell ref="AJ30:AK30"/>
    <mergeCell ref="A35:A37"/>
    <mergeCell ref="B35:B37"/>
    <mergeCell ref="C35:K37"/>
    <mergeCell ref="L35:M36"/>
    <mergeCell ref="N35:AK35"/>
    <mergeCell ref="N36:O36"/>
    <mergeCell ref="P36:Q36"/>
    <mergeCell ref="R36:S36"/>
    <mergeCell ref="T36:U36"/>
    <mergeCell ref="V36:W36"/>
    <mergeCell ref="X36:Y36"/>
    <mergeCell ref="Z36:AA36"/>
    <mergeCell ref="AB36:AC36"/>
    <mergeCell ref="Z43:AA43"/>
    <mergeCell ref="AB43:AC43"/>
    <mergeCell ref="A43:K43"/>
    <mergeCell ref="L43:M43"/>
    <mergeCell ref="N43:O43"/>
    <mergeCell ref="P43:Q43"/>
    <mergeCell ref="R43:S43"/>
    <mergeCell ref="T43:U43"/>
    <mergeCell ref="AJ43:AK43"/>
    <mergeCell ref="AH36:AI36"/>
    <mergeCell ref="AJ36:AK36"/>
    <mergeCell ref="AD36:AE36"/>
    <mergeCell ref="AF36:AG36"/>
    <mergeCell ref="AF43:AG43"/>
    <mergeCell ref="Z44:AA44"/>
    <mergeCell ref="AB44:AC44"/>
    <mergeCell ref="AD43:AE43"/>
    <mergeCell ref="AH43:AI43"/>
    <mergeCell ref="V43:W43"/>
    <mergeCell ref="X43:Y43"/>
    <mergeCell ref="AD44:AE44"/>
    <mergeCell ref="AH44:AI44"/>
    <mergeCell ref="AJ44:AK44"/>
    <mergeCell ref="AF44:AG44"/>
    <mergeCell ref="A44:K44"/>
    <mergeCell ref="L44:M44"/>
    <mergeCell ref="N44:O44"/>
    <mergeCell ref="P44:Q44"/>
    <mergeCell ref="R44:S44"/>
    <mergeCell ref="T44:U44"/>
    <mergeCell ref="V44:W44"/>
    <mergeCell ref="X44:Y44"/>
  </mergeCells>
  <phoneticPr fontId="1"/>
  <conditionalFormatting sqref="L5:M5">
    <cfRule type="notContainsBlanks" dxfId="0" priority="1">
      <formula>LEN(TRIM(L5))&gt;0</formula>
    </cfRule>
  </conditionalFormatting>
  <dataValidations count="4">
    <dataValidation type="list" allowBlank="1" showInputMessage="1" showErrorMessage="1" sqref="H9:H28 C9:C28 H38:H42 C38:C42" xr:uid="{5E5E51F9-0617-4F5A-9439-C8651500DE0E}">
      <formula1>$C$48:$C$49</formula1>
    </dataValidation>
    <dataValidation type="list" allowBlank="1" showInputMessage="1" showErrorMessage="1" sqref="J9:J28 E9:E28 J38:J42 E38:E42" xr:uid="{3DD44AE8-636D-49F8-835C-44BD53C53107}">
      <formula1>$D$51:$D$62</formula1>
    </dataValidation>
    <dataValidation type="list" allowBlank="1" showInputMessage="1" showErrorMessage="1" sqref="E34 J34" xr:uid="{8736A4C0-DB88-42BE-9C88-50AD12371F69}">
      <formula1>$D$45:$D$58</formula1>
    </dataValidation>
    <dataValidation type="list" allowBlank="1" showInputMessage="1" showErrorMessage="1" sqref="C34 H34" xr:uid="{A7C39FE4-9A7A-4682-9D7A-63E15E0E1C9B}">
      <formula1>$C$43:$C$43</formula1>
    </dataValidation>
  </dataValidations>
  <pageMargins left="0.62992125984251968" right="0.31496062992125984" top="0.82677165354330717" bottom="0.43307086614173229" header="0.51181102362204722" footer="0.27559055118110237"/>
  <pageSetup paperSize="9" scale="47" fitToWidth="0" pageOrder="overThenDown" orientation="landscape" cellComments="asDisplayed" r:id="rId1"/>
  <headerFooter alignWithMargins="0">
    <oddHeader>&amp;L&amp;"ＭＳ Ｐゴシック,太字"&amp;22 令和６年度　保育施設職員配置状況確認書（様式３（非常勤教諭））</oddHead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42F95-7B20-4DF6-9FBA-68D41FA6B463}">
  <sheetPr codeName="Sheet6"/>
  <dimension ref="A1:J121"/>
  <sheetViews>
    <sheetView view="pageBreakPreview" zoomScale="90" zoomScaleNormal="100" zoomScaleSheetLayoutView="90" workbookViewId="0">
      <selection activeCell="I24" sqref="I24"/>
    </sheetView>
  </sheetViews>
  <sheetFormatPr defaultRowHeight="18.75"/>
  <cols>
    <col min="1" max="1" width="19.25" style="169" bestFit="1" customWidth="1"/>
    <col min="2" max="2" width="13.375" style="169" customWidth="1"/>
    <col min="3" max="3" width="15.25" style="169" customWidth="1"/>
    <col min="4" max="4" width="7.125" style="169" bestFit="1" customWidth="1"/>
    <col min="5" max="7" width="7.875" style="169" customWidth="1"/>
    <col min="8" max="8" width="1.5" style="169" customWidth="1"/>
    <col min="9" max="9" width="9" style="169"/>
    <col min="10" max="10" width="9" style="182"/>
    <col min="11" max="16384" width="9" style="169"/>
  </cols>
  <sheetData>
    <row r="1" spans="1:9" ht="47.25" customHeight="1" thickBot="1">
      <c r="A1" s="169" t="s">
        <v>137</v>
      </c>
      <c r="D1" s="170" t="str">
        <f>加算等適用状況!A12</f>
        <v>対象月</v>
      </c>
      <c r="E1" s="171" t="str">
        <f>加算等適用状況!G12</f>
        <v>4歳以上児配置改善加算</v>
      </c>
      <c r="F1" s="171" t="str">
        <f>加算等適用状況!H12</f>
        <v>3歳児配置改善加算</v>
      </c>
      <c r="G1" s="171" t="str">
        <f>加算等適用状況!I12</f>
        <v>満3歳児対応加配加算</v>
      </c>
      <c r="H1" s="180"/>
      <c r="I1" s="170" t="s">
        <v>160</v>
      </c>
    </row>
    <row r="2" spans="1:9">
      <c r="A2" s="329" t="str">
        <f>D2</f>
        <v>4月</v>
      </c>
      <c r="B2" s="323" t="s">
        <v>138</v>
      </c>
      <c r="C2" s="325" t="s">
        <v>139</v>
      </c>
      <c r="D2" s="172" t="str">
        <f>加算等適用状況!A14</f>
        <v>4月</v>
      </c>
      <c r="E2" s="172">
        <f>加算等適用状況!G14</f>
        <v>0</v>
      </c>
      <c r="F2" s="172">
        <f>加算等適用状況!H14</f>
        <v>0</v>
      </c>
      <c r="G2" s="172">
        <f>加算等適用状況!I14</f>
        <v>0</v>
      </c>
      <c r="H2" s="181"/>
      <c r="I2" s="172" t="s">
        <v>161</v>
      </c>
    </row>
    <row r="3" spans="1:9">
      <c r="A3" s="330"/>
      <c r="B3" s="324"/>
      <c r="C3" s="326"/>
      <c r="D3" s="173"/>
      <c r="E3" s="173"/>
      <c r="F3" s="173"/>
      <c r="G3" s="173"/>
      <c r="H3" s="181"/>
      <c r="I3" s="173"/>
    </row>
    <row r="4" spans="1:9" ht="19.5">
      <c r="A4" s="331"/>
      <c r="B4" s="183" t="s">
        <v>58</v>
      </c>
      <c r="C4" s="174">
        <f>ROUND(SUM(C5:C11),0)</f>
        <v>0</v>
      </c>
      <c r="D4" s="173"/>
      <c r="E4" s="173"/>
      <c r="F4" s="173"/>
      <c r="G4" s="173"/>
      <c r="H4" s="181"/>
      <c r="I4" s="197">
        <f>ROUND(SUM(I5:I11),0)</f>
        <v>0</v>
      </c>
    </row>
    <row r="5" spans="1:9">
      <c r="A5" s="175" t="s">
        <v>140</v>
      </c>
      <c r="B5" s="186"/>
      <c r="C5" s="188"/>
      <c r="D5" s="173"/>
      <c r="E5" s="173"/>
      <c r="F5" s="173"/>
      <c r="G5" s="173"/>
      <c r="H5" s="181"/>
      <c r="I5" s="173"/>
    </row>
    <row r="6" spans="1:9">
      <c r="A6" s="176" t="s">
        <v>141</v>
      </c>
      <c r="B6" s="187"/>
      <c r="C6" s="189"/>
      <c r="D6" s="173"/>
      <c r="E6" s="173"/>
      <c r="F6" s="173"/>
      <c r="G6" s="173"/>
      <c r="H6" s="181"/>
      <c r="I6" s="173"/>
    </row>
    <row r="7" spans="1:9">
      <c r="A7" s="176" t="s">
        <v>142</v>
      </c>
      <c r="B7" s="187"/>
      <c r="C7" s="189"/>
      <c r="D7" s="173"/>
      <c r="E7" s="173"/>
      <c r="F7" s="173"/>
      <c r="G7" s="173"/>
      <c r="H7" s="181"/>
      <c r="I7" s="173"/>
    </row>
    <row r="8" spans="1:9">
      <c r="A8" s="176" t="s">
        <v>59</v>
      </c>
      <c r="B8" s="184">
        <f>様式１!D7</f>
        <v>0</v>
      </c>
      <c r="C8" s="177">
        <f>IF($G2="○",ROUNDDOWN(B8/6,1),IF($F2="○",ROUNDDOWN(B8/15,1),ROUNDDOWN(B8/20,1)))</f>
        <v>0</v>
      </c>
      <c r="D8" s="173"/>
      <c r="E8" s="173"/>
      <c r="F8" s="173"/>
      <c r="G8" s="173"/>
      <c r="H8" s="181"/>
      <c r="I8" s="197">
        <f>ROUNDDOWN(B8/20,1)</f>
        <v>0</v>
      </c>
    </row>
    <row r="9" spans="1:9">
      <c r="A9" s="176" t="s">
        <v>143</v>
      </c>
      <c r="B9" s="184">
        <f>様式１!E7</f>
        <v>0</v>
      </c>
      <c r="C9" s="177">
        <f>IF($F2="○",ROUNDDOWN(B9/15,1),ROUNDDOWN(B9/20,1))</f>
        <v>0</v>
      </c>
      <c r="D9" s="173"/>
      <c r="E9" s="173"/>
      <c r="F9" s="173"/>
      <c r="G9" s="173"/>
      <c r="H9" s="181"/>
      <c r="I9" s="197">
        <f>ROUNDDOWN(B9/20,1)</f>
        <v>0</v>
      </c>
    </row>
    <row r="10" spans="1:9">
      <c r="A10" s="176" t="s">
        <v>144</v>
      </c>
      <c r="B10" s="184">
        <f>様式１!F7</f>
        <v>0</v>
      </c>
      <c r="C10" s="327">
        <f>IF($E2="○",ROUNDDOWN(SUM(B10,B11)/25,1),ROUNDDOWN(SUM(B10,B11)/30,1))</f>
        <v>0</v>
      </c>
      <c r="D10" s="173"/>
      <c r="E10" s="173"/>
      <c r="F10" s="173"/>
      <c r="G10" s="173"/>
      <c r="H10" s="181"/>
      <c r="I10" s="332">
        <f>ROUNDDOWN(SUM(B10:B11)/30,1)</f>
        <v>0</v>
      </c>
    </row>
    <row r="11" spans="1:9" ht="19.5" thickBot="1">
      <c r="A11" s="178" t="s">
        <v>145</v>
      </c>
      <c r="B11" s="185">
        <f>様式１!G7</f>
        <v>0</v>
      </c>
      <c r="C11" s="328"/>
      <c r="D11" s="173"/>
      <c r="E11" s="173"/>
      <c r="F11" s="173"/>
      <c r="G11" s="173"/>
      <c r="H11" s="181"/>
      <c r="I11" s="333"/>
    </row>
    <row r="12" spans="1:9">
      <c r="A12" s="329" t="str">
        <f>D12</f>
        <v>5月</v>
      </c>
      <c r="B12" s="323" t="s">
        <v>138</v>
      </c>
      <c r="C12" s="325" t="s">
        <v>139</v>
      </c>
      <c r="D12" s="172" t="str">
        <f>加算等適用状況!A15</f>
        <v>5月</v>
      </c>
      <c r="E12" s="172" t="str">
        <f>加算等適用状況!G15</f>
        <v/>
      </c>
      <c r="F12" s="172" t="str">
        <f>加算等適用状況!H15</f>
        <v/>
      </c>
      <c r="G12" s="172" t="str">
        <f>加算等適用状況!I15</f>
        <v/>
      </c>
      <c r="H12" s="181"/>
      <c r="I12" s="172" t="s">
        <v>161</v>
      </c>
    </row>
    <row r="13" spans="1:9">
      <c r="A13" s="330"/>
      <c r="B13" s="324"/>
      <c r="C13" s="326"/>
      <c r="D13" s="173"/>
      <c r="E13" s="173"/>
      <c r="F13" s="173"/>
      <c r="G13" s="173"/>
      <c r="H13" s="181"/>
      <c r="I13" s="173"/>
    </row>
    <row r="14" spans="1:9" ht="19.5">
      <c r="A14" s="331"/>
      <c r="B14" s="183" t="s">
        <v>58</v>
      </c>
      <c r="C14" s="174">
        <f>ROUND(SUM(C15:C21),0)</f>
        <v>0</v>
      </c>
      <c r="D14" s="173"/>
      <c r="E14" s="173"/>
      <c r="F14" s="173"/>
      <c r="G14" s="173"/>
      <c r="H14" s="181"/>
      <c r="I14" s="197">
        <f>ROUND(SUM(I15:I21),0)</f>
        <v>0</v>
      </c>
    </row>
    <row r="15" spans="1:9">
      <c r="A15" s="175" t="s">
        <v>140</v>
      </c>
      <c r="B15" s="186"/>
      <c r="C15" s="188"/>
      <c r="D15" s="173"/>
      <c r="E15" s="173"/>
      <c r="F15" s="173"/>
      <c r="G15" s="173"/>
      <c r="H15" s="181"/>
      <c r="I15" s="173"/>
    </row>
    <row r="16" spans="1:9">
      <c r="A16" s="176" t="s">
        <v>141</v>
      </c>
      <c r="B16" s="187"/>
      <c r="C16" s="189"/>
      <c r="D16" s="173"/>
      <c r="E16" s="173"/>
      <c r="F16" s="173"/>
      <c r="G16" s="173"/>
      <c r="H16" s="181"/>
      <c r="I16" s="173"/>
    </row>
    <row r="17" spans="1:9">
      <c r="A17" s="176" t="s">
        <v>142</v>
      </c>
      <c r="B17" s="187"/>
      <c r="C17" s="189"/>
      <c r="D17" s="173"/>
      <c r="E17" s="173"/>
      <c r="F17" s="173"/>
      <c r="G17" s="173"/>
      <c r="H17" s="181"/>
      <c r="I17" s="173"/>
    </row>
    <row r="18" spans="1:9">
      <c r="A18" s="176" t="s">
        <v>59</v>
      </c>
      <c r="B18" s="184">
        <f>様式１!D8</f>
        <v>0</v>
      </c>
      <c r="C18" s="177">
        <f>IF($G12="○",ROUNDDOWN(B18/6,1),IF($F12="○",ROUNDDOWN(B18/15,1),ROUNDDOWN(B18/20,1)))</f>
        <v>0</v>
      </c>
      <c r="D18" s="173"/>
      <c r="E18" s="173"/>
      <c r="F18" s="173"/>
      <c r="G18" s="173"/>
      <c r="H18" s="181"/>
      <c r="I18" s="197">
        <f>ROUNDDOWN(B18/20,1)</f>
        <v>0</v>
      </c>
    </row>
    <row r="19" spans="1:9">
      <c r="A19" s="176" t="s">
        <v>143</v>
      </c>
      <c r="B19" s="184">
        <f>様式１!E8</f>
        <v>0</v>
      </c>
      <c r="C19" s="177">
        <f>IF($F12="○",ROUNDDOWN(B19/15,1),ROUNDDOWN(B19/20,1))</f>
        <v>0</v>
      </c>
      <c r="D19" s="173"/>
      <c r="E19" s="173"/>
      <c r="F19" s="173"/>
      <c r="G19" s="173"/>
      <c r="H19" s="181"/>
      <c r="I19" s="197">
        <f>ROUNDDOWN(B19/20,1)</f>
        <v>0</v>
      </c>
    </row>
    <row r="20" spans="1:9">
      <c r="A20" s="176" t="s">
        <v>144</v>
      </c>
      <c r="B20" s="184">
        <f>様式１!F8</f>
        <v>0</v>
      </c>
      <c r="C20" s="177">
        <f>IF($E12="○",ROUNDDOWN(B20/25,1),ROUNDDOWN(B20/30,1))</f>
        <v>0</v>
      </c>
      <c r="D20" s="173"/>
      <c r="E20" s="173"/>
      <c r="F20" s="173"/>
      <c r="G20" s="173"/>
      <c r="H20" s="181"/>
      <c r="I20" s="332">
        <f>ROUNDDOWN(SUM(B20:B21)/30,1)</f>
        <v>0</v>
      </c>
    </row>
    <row r="21" spans="1:9" ht="19.5" thickBot="1">
      <c r="A21" s="178" t="s">
        <v>145</v>
      </c>
      <c r="B21" s="185">
        <f>様式１!G8</f>
        <v>0</v>
      </c>
      <c r="C21" s="179">
        <f>IF($E12="○",ROUNDDOWN(B21/25,1),ROUNDDOWN(B21/30,1))</f>
        <v>0</v>
      </c>
      <c r="D21" s="173"/>
      <c r="E21" s="173"/>
      <c r="F21" s="173"/>
      <c r="G21" s="173"/>
      <c r="H21" s="181"/>
      <c r="I21" s="333"/>
    </row>
    <row r="22" spans="1:9">
      <c r="A22" s="329" t="str">
        <f>D22</f>
        <v>6月</v>
      </c>
      <c r="B22" s="323" t="s">
        <v>138</v>
      </c>
      <c r="C22" s="325" t="s">
        <v>139</v>
      </c>
      <c r="D22" s="172" t="str">
        <f>加算等適用状況!A16</f>
        <v>6月</v>
      </c>
      <c r="E22" s="172" t="str">
        <f>加算等適用状況!G16</f>
        <v/>
      </c>
      <c r="F22" s="172" t="str">
        <f>加算等適用状況!H16</f>
        <v/>
      </c>
      <c r="G22" s="172" t="str">
        <f>加算等適用状況!I16</f>
        <v/>
      </c>
      <c r="H22" s="181"/>
      <c r="I22" s="172" t="s">
        <v>161</v>
      </c>
    </row>
    <row r="23" spans="1:9">
      <c r="A23" s="330"/>
      <c r="B23" s="324"/>
      <c r="C23" s="326"/>
      <c r="D23" s="173"/>
      <c r="E23" s="173"/>
      <c r="F23" s="173"/>
      <c r="G23" s="173"/>
      <c r="H23" s="181"/>
      <c r="I23" s="173"/>
    </row>
    <row r="24" spans="1:9" ht="19.5">
      <c r="A24" s="331"/>
      <c r="B24" s="183" t="s">
        <v>58</v>
      </c>
      <c r="C24" s="174">
        <f>ROUND(SUM(C25:C31),0)</f>
        <v>0</v>
      </c>
      <c r="D24" s="173"/>
      <c r="E24" s="173"/>
      <c r="F24" s="173"/>
      <c r="G24" s="173"/>
      <c r="H24" s="181"/>
      <c r="I24" s="197">
        <f>ROUND(SUM(I25:I31),0)</f>
        <v>0</v>
      </c>
    </row>
    <row r="25" spans="1:9">
      <c r="A25" s="175" t="s">
        <v>140</v>
      </c>
      <c r="B25" s="186"/>
      <c r="C25" s="188"/>
      <c r="D25" s="173"/>
      <c r="E25" s="173"/>
      <c r="F25" s="173"/>
      <c r="G25" s="173"/>
      <c r="H25" s="181"/>
      <c r="I25" s="173"/>
    </row>
    <row r="26" spans="1:9">
      <c r="A26" s="176" t="s">
        <v>141</v>
      </c>
      <c r="B26" s="187"/>
      <c r="C26" s="189"/>
      <c r="D26" s="173"/>
      <c r="E26" s="173"/>
      <c r="F26" s="173"/>
      <c r="G26" s="173"/>
      <c r="H26" s="181"/>
      <c r="I26" s="173"/>
    </row>
    <row r="27" spans="1:9">
      <c r="A27" s="176" t="s">
        <v>142</v>
      </c>
      <c r="B27" s="187"/>
      <c r="C27" s="189"/>
      <c r="D27" s="173"/>
      <c r="E27" s="173"/>
      <c r="F27" s="173"/>
      <c r="G27" s="173"/>
      <c r="H27" s="181"/>
      <c r="I27" s="173"/>
    </row>
    <row r="28" spans="1:9">
      <c r="A28" s="176" t="s">
        <v>59</v>
      </c>
      <c r="B28" s="184">
        <f>様式１!D9</f>
        <v>0</v>
      </c>
      <c r="C28" s="177">
        <f>IF($G22="○",ROUNDDOWN(B28/6,1),IF($F22="○",ROUNDDOWN(B28/15,1),ROUNDDOWN(B28/20,1)))</f>
        <v>0</v>
      </c>
      <c r="D28" s="173"/>
      <c r="E28" s="173"/>
      <c r="F28" s="173"/>
      <c r="G28" s="173"/>
      <c r="H28" s="181"/>
      <c r="I28" s="197">
        <f>ROUNDDOWN(B28/20,1)</f>
        <v>0</v>
      </c>
    </row>
    <row r="29" spans="1:9">
      <c r="A29" s="176" t="s">
        <v>143</v>
      </c>
      <c r="B29" s="184">
        <f>様式１!E9</f>
        <v>0</v>
      </c>
      <c r="C29" s="177">
        <f>IF($F22="○",ROUNDDOWN(B29/15,1),ROUNDDOWN(B29/20,1))</f>
        <v>0</v>
      </c>
      <c r="D29" s="173"/>
      <c r="E29" s="173"/>
      <c r="F29" s="173"/>
      <c r="G29" s="173"/>
      <c r="H29" s="181"/>
      <c r="I29" s="197">
        <f>ROUNDDOWN(B29/20,1)</f>
        <v>0</v>
      </c>
    </row>
    <row r="30" spans="1:9">
      <c r="A30" s="176" t="s">
        <v>144</v>
      </c>
      <c r="B30" s="184">
        <f>様式１!F9</f>
        <v>0</v>
      </c>
      <c r="C30" s="327">
        <f>IF($E22="○",ROUNDDOWN(SUM(B30,B31)/25,1),ROUNDDOWN(SUM(B30,B31)/30,1))</f>
        <v>0</v>
      </c>
      <c r="D30" s="173"/>
      <c r="E30" s="173"/>
      <c r="F30" s="173"/>
      <c r="G30" s="173"/>
      <c r="H30" s="181"/>
      <c r="I30" s="332">
        <f>ROUNDDOWN(SUM(B30:B31)/30,1)</f>
        <v>0</v>
      </c>
    </row>
    <row r="31" spans="1:9" ht="19.5" thickBot="1">
      <c r="A31" s="178" t="s">
        <v>145</v>
      </c>
      <c r="B31" s="185">
        <f>様式１!G9</f>
        <v>0</v>
      </c>
      <c r="C31" s="328"/>
      <c r="D31" s="173"/>
      <c r="E31" s="173"/>
      <c r="F31" s="173"/>
      <c r="G31" s="173"/>
      <c r="H31" s="181"/>
      <c r="I31" s="333"/>
    </row>
    <row r="32" spans="1:9">
      <c r="A32" s="329" t="str">
        <f>D32</f>
        <v>7月</v>
      </c>
      <c r="B32" s="323" t="s">
        <v>138</v>
      </c>
      <c r="C32" s="325" t="s">
        <v>139</v>
      </c>
      <c r="D32" s="172" t="str">
        <f>加算等適用状況!A17</f>
        <v>7月</v>
      </c>
      <c r="E32" s="172" t="str">
        <f>加算等適用状況!G17</f>
        <v/>
      </c>
      <c r="F32" s="172" t="str">
        <f>加算等適用状況!H17</f>
        <v/>
      </c>
      <c r="G32" s="172" t="str">
        <f>加算等適用状況!I17</f>
        <v/>
      </c>
      <c r="H32" s="181"/>
      <c r="I32" s="172" t="s">
        <v>161</v>
      </c>
    </row>
    <row r="33" spans="1:9">
      <c r="A33" s="330"/>
      <c r="B33" s="324"/>
      <c r="C33" s="326"/>
      <c r="D33" s="173"/>
      <c r="E33" s="173"/>
      <c r="F33" s="173"/>
      <c r="G33" s="173"/>
      <c r="H33" s="181"/>
      <c r="I33" s="173"/>
    </row>
    <row r="34" spans="1:9" ht="19.5">
      <c r="A34" s="331"/>
      <c r="B34" s="183" t="s">
        <v>58</v>
      </c>
      <c r="C34" s="174">
        <f>ROUND(SUM(C35:C41),0)</f>
        <v>0</v>
      </c>
      <c r="D34" s="173"/>
      <c r="E34" s="173"/>
      <c r="F34" s="173"/>
      <c r="G34" s="173"/>
      <c r="H34" s="181"/>
      <c r="I34" s="197">
        <f>ROUND(SUM(I35:I41),0)</f>
        <v>0</v>
      </c>
    </row>
    <row r="35" spans="1:9">
      <c r="A35" s="175" t="s">
        <v>140</v>
      </c>
      <c r="B35" s="186"/>
      <c r="C35" s="188"/>
      <c r="D35" s="173"/>
      <c r="E35" s="173"/>
      <c r="F35" s="173"/>
      <c r="G35" s="173"/>
      <c r="H35" s="181"/>
      <c r="I35" s="173"/>
    </row>
    <row r="36" spans="1:9">
      <c r="A36" s="176" t="s">
        <v>141</v>
      </c>
      <c r="B36" s="187"/>
      <c r="C36" s="189"/>
      <c r="D36" s="173"/>
      <c r="E36" s="173"/>
      <c r="F36" s="173"/>
      <c r="G36" s="173"/>
      <c r="H36" s="181"/>
      <c r="I36" s="173"/>
    </row>
    <row r="37" spans="1:9">
      <c r="A37" s="176" t="s">
        <v>142</v>
      </c>
      <c r="B37" s="187"/>
      <c r="C37" s="189"/>
      <c r="D37" s="173"/>
      <c r="E37" s="173"/>
      <c r="F37" s="173"/>
      <c r="G37" s="173"/>
      <c r="H37" s="181"/>
      <c r="I37" s="173"/>
    </row>
    <row r="38" spans="1:9">
      <c r="A38" s="176" t="s">
        <v>59</v>
      </c>
      <c r="B38" s="184">
        <f>様式１!D10</f>
        <v>0</v>
      </c>
      <c r="C38" s="177">
        <f>IF($G32="○",ROUNDDOWN(B38/6,1),IF($F32="○",ROUNDDOWN(B38/15,1),ROUNDDOWN(B38/20,1)))</f>
        <v>0</v>
      </c>
      <c r="D38" s="173"/>
      <c r="E38" s="173"/>
      <c r="F38" s="173"/>
      <c r="G38" s="173"/>
      <c r="H38" s="181"/>
      <c r="I38" s="197">
        <f>ROUNDDOWN(B38/20,1)</f>
        <v>0</v>
      </c>
    </row>
    <row r="39" spans="1:9">
      <c r="A39" s="176" t="s">
        <v>143</v>
      </c>
      <c r="B39" s="184">
        <f>様式１!E10</f>
        <v>0</v>
      </c>
      <c r="C39" s="177">
        <f>IF($F32="○",ROUNDDOWN(B39/15,1),ROUNDDOWN(B39/20,1))</f>
        <v>0</v>
      </c>
      <c r="D39" s="173"/>
      <c r="E39" s="173"/>
      <c r="F39" s="173"/>
      <c r="G39" s="173"/>
      <c r="H39" s="181"/>
      <c r="I39" s="197">
        <f>ROUNDDOWN(B39/20,1)</f>
        <v>0</v>
      </c>
    </row>
    <row r="40" spans="1:9">
      <c r="A40" s="176" t="s">
        <v>144</v>
      </c>
      <c r="B40" s="184">
        <f>様式１!F10</f>
        <v>0</v>
      </c>
      <c r="C40" s="327">
        <f>IF($E32="○",ROUNDDOWN(SUM(B40,B41)/25,1),ROUNDDOWN(SUM(B40,B41)/30,1))</f>
        <v>0</v>
      </c>
      <c r="D40" s="173"/>
      <c r="E40" s="173"/>
      <c r="F40" s="173"/>
      <c r="G40" s="173"/>
      <c r="H40" s="181"/>
      <c r="I40" s="332">
        <f>ROUNDDOWN(SUM(B40:B41)/30,1)</f>
        <v>0</v>
      </c>
    </row>
    <row r="41" spans="1:9" ht="19.5" thickBot="1">
      <c r="A41" s="178" t="s">
        <v>145</v>
      </c>
      <c r="B41" s="185">
        <f>様式１!G10</f>
        <v>0</v>
      </c>
      <c r="C41" s="328"/>
      <c r="D41" s="173"/>
      <c r="E41" s="173"/>
      <c r="F41" s="173"/>
      <c r="G41" s="173"/>
      <c r="H41" s="181"/>
      <c r="I41" s="333"/>
    </row>
    <row r="42" spans="1:9">
      <c r="A42" s="329" t="str">
        <f>D42</f>
        <v>8月</v>
      </c>
      <c r="B42" s="323" t="s">
        <v>138</v>
      </c>
      <c r="C42" s="325" t="s">
        <v>139</v>
      </c>
      <c r="D42" s="172" t="str">
        <f>加算等適用状況!A18</f>
        <v>8月</v>
      </c>
      <c r="E42" s="172" t="str">
        <f>加算等適用状況!G18</f>
        <v/>
      </c>
      <c r="F42" s="172" t="str">
        <f>加算等適用状況!H18</f>
        <v/>
      </c>
      <c r="G42" s="172" t="str">
        <f>加算等適用状況!I18</f>
        <v/>
      </c>
      <c r="H42" s="181"/>
      <c r="I42" s="172" t="s">
        <v>161</v>
      </c>
    </row>
    <row r="43" spans="1:9">
      <c r="A43" s="330"/>
      <c r="B43" s="324"/>
      <c r="C43" s="326"/>
      <c r="D43" s="173"/>
      <c r="E43" s="173"/>
      <c r="F43" s="173"/>
      <c r="G43" s="173"/>
      <c r="H43" s="181"/>
      <c r="I43" s="173"/>
    </row>
    <row r="44" spans="1:9" ht="19.5">
      <c r="A44" s="331"/>
      <c r="B44" s="183" t="s">
        <v>58</v>
      </c>
      <c r="C44" s="174">
        <f>ROUND(SUM(C45:C51),0)</f>
        <v>0</v>
      </c>
      <c r="D44" s="173"/>
      <c r="E44" s="173"/>
      <c r="F44" s="173"/>
      <c r="G44" s="173"/>
      <c r="H44" s="181"/>
      <c r="I44" s="197">
        <f>ROUND(SUM(I45:I51),0)</f>
        <v>0</v>
      </c>
    </row>
    <row r="45" spans="1:9">
      <c r="A45" s="175" t="s">
        <v>140</v>
      </c>
      <c r="B45" s="186"/>
      <c r="C45" s="188"/>
      <c r="D45" s="173"/>
      <c r="E45" s="173"/>
      <c r="F45" s="173"/>
      <c r="G45" s="173"/>
      <c r="H45" s="181"/>
      <c r="I45" s="173"/>
    </row>
    <row r="46" spans="1:9">
      <c r="A46" s="176" t="s">
        <v>141</v>
      </c>
      <c r="B46" s="187"/>
      <c r="C46" s="189"/>
      <c r="D46" s="173"/>
      <c r="E46" s="173"/>
      <c r="F46" s="173"/>
      <c r="G46" s="173"/>
      <c r="H46" s="181"/>
      <c r="I46" s="173"/>
    </row>
    <row r="47" spans="1:9">
      <c r="A47" s="176" t="s">
        <v>142</v>
      </c>
      <c r="B47" s="187"/>
      <c r="C47" s="189"/>
      <c r="D47" s="173"/>
      <c r="E47" s="173"/>
      <c r="F47" s="173"/>
      <c r="G47" s="173"/>
      <c r="H47" s="181"/>
      <c r="I47" s="173"/>
    </row>
    <row r="48" spans="1:9">
      <c r="A48" s="176" t="s">
        <v>59</v>
      </c>
      <c r="B48" s="184">
        <f>様式１!D11</f>
        <v>0</v>
      </c>
      <c r="C48" s="177">
        <f>IF($G42="○",ROUNDDOWN(B48/6,1),IF($F42="○",ROUNDDOWN(B48/15,1),ROUNDDOWN(B48/20,1)))</f>
        <v>0</v>
      </c>
      <c r="D48" s="173"/>
      <c r="E48" s="173"/>
      <c r="F48" s="173"/>
      <c r="G48" s="173"/>
      <c r="H48" s="181"/>
      <c r="I48" s="197">
        <f>ROUNDDOWN(B48/20,1)</f>
        <v>0</v>
      </c>
    </row>
    <row r="49" spans="1:9">
      <c r="A49" s="176" t="s">
        <v>143</v>
      </c>
      <c r="B49" s="184">
        <f>様式１!E11</f>
        <v>0</v>
      </c>
      <c r="C49" s="177">
        <f>IF($F42="○",ROUNDDOWN(B49/15,1),ROUNDDOWN(B49/20,1))</f>
        <v>0</v>
      </c>
      <c r="D49" s="173"/>
      <c r="E49" s="173"/>
      <c r="F49" s="173"/>
      <c r="G49" s="173"/>
      <c r="H49" s="181"/>
      <c r="I49" s="197">
        <f>ROUNDDOWN(B49/20,1)</f>
        <v>0</v>
      </c>
    </row>
    <row r="50" spans="1:9">
      <c r="A50" s="176" t="s">
        <v>144</v>
      </c>
      <c r="B50" s="184">
        <f>様式１!F11</f>
        <v>0</v>
      </c>
      <c r="C50" s="327">
        <f>IF($E42="○",ROUNDDOWN(SUM(B50,B51)/25,1),ROUNDDOWN(SUM(B50,B51)/30,1))</f>
        <v>0</v>
      </c>
      <c r="D50" s="173"/>
      <c r="E50" s="173"/>
      <c r="F50" s="173"/>
      <c r="G50" s="173"/>
      <c r="H50" s="181"/>
      <c r="I50" s="332">
        <f>ROUNDDOWN(SUM(B50:B51)/30,1)</f>
        <v>0</v>
      </c>
    </row>
    <row r="51" spans="1:9" ht="19.5" thickBot="1">
      <c r="A51" s="178" t="s">
        <v>145</v>
      </c>
      <c r="B51" s="185">
        <f>様式１!G11</f>
        <v>0</v>
      </c>
      <c r="C51" s="328"/>
      <c r="D51" s="173"/>
      <c r="E51" s="173"/>
      <c r="F51" s="173"/>
      <c r="G51" s="173"/>
      <c r="H51" s="181"/>
      <c r="I51" s="333"/>
    </row>
    <row r="52" spans="1:9">
      <c r="A52" s="329" t="str">
        <f>D52</f>
        <v>9月</v>
      </c>
      <c r="B52" s="323" t="s">
        <v>138</v>
      </c>
      <c r="C52" s="325" t="s">
        <v>139</v>
      </c>
      <c r="D52" s="172" t="str">
        <f>加算等適用状況!A19</f>
        <v>9月</v>
      </c>
      <c r="E52" s="172" t="str">
        <f>加算等適用状況!G19</f>
        <v/>
      </c>
      <c r="F52" s="172" t="str">
        <f>加算等適用状況!H19</f>
        <v/>
      </c>
      <c r="G52" s="172" t="str">
        <f>加算等適用状況!I19</f>
        <v/>
      </c>
      <c r="H52" s="181"/>
      <c r="I52" s="172" t="s">
        <v>161</v>
      </c>
    </row>
    <row r="53" spans="1:9">
      <c r="A53" s="330"/>
      <c r="B53" s="324"/>
      <c r="C53" s="326"/>
      <c r="D53" s="173"/>
      <c r="E53" s="173"/>
      <c r="F53" s="173"/>
      <c r="G53" s="173"/>
      <c r="H53" s="181"/>
      <c r="I53" s="173"/>
    </row>
    <row r="54" spans="1:9" ht="19.5">
      <c r="A54" s="331"/>
      <c r="B54" s="183" t="s">
        <v>58</v>
      </c>
      <c r="C54" s="174">
        <f>ROUND(SUM(C55:C61),0)</f>
        <v>0</v>
      </c>
      <c r="D54" s="173"/>
      <c r="E54" s="173"/>
      <c r="F54" s="173"/>
      <c r="G54" s="173"/>
      <c r="H54" s="181"/>
      <c r="I54" s="197">
        <f>ROUND(SUM(I55:I61),0)</f>
        <v>0</v>
      </c>
    </row>
    <row r="55" spans="1:9">
      <c r="A55" s="175" t="s">
        <v>140</v>
      </c>
      <c r="B55" s="186"/>
      <c r="C55" s="188"/>
      <c r="D55" s="173"/>
      <c r="E55" s="173"/>
      <c r="F55" s="173"/>
      <c r="G55" s="173"/>
      <c r="H55" s="181"/>
      <c r="I55" s="173"/>
    </row>
    <row r="56" spans="1:9">
      <c r="A56" s="176" t="s">
        <v>141</v>
      </c>
      <c r="B56" s="187"/>
      <c r="C56" s="189"/>
      <c r="D56" s="173"/>
      <c r="E56" s="173"/>
      <c r="F56" s="173"/>
      <c r="G56" s="173"/>
      <c r="H56" s="181"/>
      <c r="I56" s="173"/>
    </row>
    <row r="57" spans="1:9">
      <c r="A57" s="176" t="s">
        <v>142</v>
      </c>
      <c r="B57" s="187"/>
      <c r="C57" s="189"/>
      <c r="D57" s="173"/>
      <c r="E57" s="173"/>
      <c r="F57" s="173"/>
      <c r="G57" s="173"/>
      <c r="H57" s="181"/>
      <c r="I57" s="173"/>
    </row>
    <row r="58" spans="1:9">
      <c r="A58" s="176" t="s">
        <v>59</v>
      </c>
      <c r="B58" s="184">
        <f>様式１!D12</f>
        <v>0</v>
      </c>
      <c r="C58" s="177">
        <f>IF($G52="○",ROUNDDOWN(B58/6,1),IF($F52="○",ROUNDDOWN(B58/15,1),ROUNDDOWN(B58/20,1)))</f>
        <v>0</v>
      </c>
      <c r="D58" s="173"/>
      <c r="E58" s="173"/>
      <c r="F58" s="173"/>
      <c r="G58" s="173"/>
      <c r="H58" s="181"/>
      <c r="I58" s="197">
        <f>ROUNDDOWN(B58/20,1)</f>
        <v>0</v>
      </c>
    </row>
    <row r="59" spans="1:9">
      <c r="A59" s="176" t="s">
        <v>143</v>
      </c>
      <c r="B59" s="184">
        <f>様式１!E12</f>
        <v>0</v>
      </c>
      <c r="C59" s="177">
        <f>IF($F52="○",ROUNDDOWN(B59/15,1),ROUNDDOWN(B59/20,1))</f>
        <v>0</v>
      </c>
      <c r="D59" s="173"/>
      <c r="E59" s="173"/>
      <c r="F59" s="173"/>
      <c r="G59" s="173"/>
      <c r="H59" s="181"/>
      <c r="I59" s="197">
        <f>ROUNDDOWN(B59/20,1)</f>
        <v>0</v>
      </c>
    </row>
    <row r="60" spans="1:9">
      <c r="A60" s="176" t="s">
        <v>144</v>
      </c>
      <c r="B60" s="184">
        <f>様式１!F12</f>
        <v>0</v>
      </c>
      <c r="C60" s="327">
        <f>IF($E52="○",ROUNDDOWN(SUM(B60,B61)/25,1),ROUNDDOWN(SUM(B60,B61)/30,1))</f>
        <v>0</v>
      </c>
      <c r="D60" s="173"/>
      <c r="E60" s="173"/>
      <c r="F60" s="173"/>
      <c r="G60" s="173"/>
      <c r="H60" s="181"/>
      <c r="I60" s="332">
        <f>ROUNDDOWN(SUM(B60:B61)/30,1)</f>
        <v>0</v>
      </c>
    </row>
    <row r="61" spans="1:9" ht="19.5" thickBot="1">
      <c r="A61" s="178" t="s">
        <v>145</v>
      </c>
      <c r="B61" s="185">
        <f>様式１!G12</f>
        <v>0</v>
      </c>
      <c r="C61" s="328"/>
      <c r="D61" s="173"/>
      <c r="E61" s="173"/>
      <c r="F61" s="173"/>
      <c r="G61" s="173"/>
      <c r="H61" s="181"/>
      <c r="I61" s="333"/>
    </row>
    <row r="62" spans="1:9">
      <c r="A62" s="329" t="str">
        <f>D62</f>
        <v>10月</v>
      </c>
      <c r="B62" s="323" t="s">
        <v>138</v>
      </c>
      <c r="C62" s="325" t="s">
        <v>139</v>
      </c>
      <c r="D62" s="172" t="str">
        <f>加算等適用状況!A20</f>
        <v>10月</v>
      </c>
      <c r="E62" s="172" t="str">
        <f>加算等適用状況!G20</f>
        <v/>
      </c>
      <c r="F62" s="172" t="str">
        <f>加算等適用状況!H20</f>
        <v/>
      </c>
      <c r="G62" s="172" t="str">
        <f>加算等適用状況!I20</f>
        <v/>
      </c>
      <c r="H62" s="181"/>
      <c r="I62" s="172" t="s">
        <v>161</v>
      </c>
    </row>
    <row r="63" spans="1:9">
      <c r="A63" s="330"/>
      <c r="B63" s="324"/>
      <c r="C63" s="326"/>
      <c r="D63" s="173"/>
      <c r="E63" s="173"/>
      <c r="F63" s="173"/>
      <c r="G63" s="173"/>
      <c r="H63" s="181"/>
      <c r="I63" s="173"/>
    </row>
    <row r="64" spans="1:9" ht="19.5">
      <c r="A64" s="331"/>
      <c r="B64" s="183" t="s">
        <v>58</v>
      </c>
      <c r="C64" s="174">
        <f>ROUND(SUM(C65:C71),0)</f>
        <v>0</v>
      </c>
      <c r="D64" s="173"/>
      <c r="E64" s="173"/>
      <c r="F64" s="173"/>
      <c r="G64" s="173"/>
      <c r="H64" s="181"/>
      <c r="I64" s="197">
        <f>ROUND(SUM(I65:I71),0)</f>
        <v>0</v>
      </c>
    </row>
    <row r="65" spans="1:9">
      <c r="A65" s="175" t="s">
        <v>140</v>
      </c>
      <c r="B65" s="186"/>
      <c r="C65" s="188"/>
      <c r="D65" s="173"/>
      <c r="E65" s="173"/>
      <c r="F65" s="173"/>
      <c r="G65" s="173"/>
      <c r="H65" s="181"/>
      <c r="I65" s="173"/>
    </row>
    <row r="66" spans="1:9">
      <c r="A66" s="176" t="s">
        <v>141</v>
      </c>
      <c r="B66" s="187"/>
      <c r="C66" s="189"/>
      <c r="D66" s="173"/>
      <c r="E66" s="173"/>
      <c r="F66" s="173"/>
      <c r="G66" s="173"/>
      <c r="H66" s="181"/>
      <c r="I66" s="173"/>
    </row>
    <row r="67" spans="1:9">
      <c r="A67" s="176" t="s">
        <v>142</v>
      </c>
      <c r="B67" s="187"/>
      <c r="C67" s="189"/>
      <c r="D67" s="173"/>
      <c r="E67" s="173"/>
      <c r="F67" s="173"/>
      <c r="G67" s="173"/>
      <c r="H67" s="181"/>
      <c r="I67" s="173"/>
    </row>
    <row r="68" spans="1:9">
      <c r="A68" s="176" t="s">
        <v>59</v>
      </c>
      <c r="B68" s="184">
        <f>様式１!D13</f>
        <v>0</v>
      </c>
      <c r="C68" s="177">
        <f>IF($G62="○",ROUNDDOWN(B68/6,1),IF($F62="○",ROUNDDOWN(B68/15,1),ROUNDDOWN(B68/20,1)))</f>
        <v>0</v>
      </c>
      <c r="D68" s="173"/>
      <c r="E68" s="173"/>
      <c r="F68" s="173"/>
      <c r="G68" s="173"/>
      <c r="H68" s="181"/>
      <c r="I68" s="197">
        <f>ROUNDDOWN(B68/20,1)</f>
        <v>0</v>
      </c>
    </row>
    <row r="69" spans="1:9">
      <c r="A69" s="176" t="s">
        <v>143</v>
      </c>
      <c r="B69" s="184">
        <f>様式１!E13</f>
        <v>0</v>
      </c>
      <c r="C69" s="177">
        <f>IF($F62="○",ROUNDDOWN(B69/15,1),ROUNDDOWN(B69/20,1))</f>
        <v>0</v>
      </c>
      <c r="D69" s="173"/>
      <c r="E69" s="173"/>
      <c r="F69" s="173"/>
      <c r="G69" s="173"/>
      <c r="H69" s="181"/>
      <c r="I69" s="197">
        <f>ROUNDDOWN(B69/20,1)</f>
        <v>0</v>
      </c>
    </row>
    <row r="70" spans="1:9">
      <c r="A70" s="176" t="s">
        <v>144</v>
      </c>
      <c r="B70" s="184">
        <f>様式１!F13</f>
        <v>0</v>
      </c>
      <c r="C70" s="327">
        <f>IF($E62="○",ROUNDDOWN(SUM(B70,B71)/25,1),ROUNDDOWN(SUM(B70,B71)/30,1))</f>
        <v>0</v>
      </c>
      <c r="D70" s="173"/>
      <c r="E70" s="173"/>
      <c r="F70" s="173"/>
      <c r="G70" s="173"/>
      <c r="H70" s="181"/>
      <c r="I70" s="332">
        <f>ROUNDDOWN(SUM(B70:B71)/30,1)</f>
        <v>0</v>
      </c>
    </row>
    <row r="71" spans="1:9" ht="19.5" thickBot="1">
      <c r="A71" s="178" t="s">
        <v>145</v>
      </c>
      <c r="B71" s="185">
        <f>様式１!G13</f>
        <v>0</v>
      </c>
      <c r="C71" s="328"/>
      <c r="D71" s="173"/>
      <c r="E71" s="173"/>
      <c r="F71" s="173"/>
      <c r="G71" s="173"/>
      <c r="H71" s="181"/>
      <c r="I71" s="333"/>
    </row>
    <row r="72" spans="1:9">
      <c r="A72" s="329" t="str">
        <f>D72</f>
        <v>11月</v>
      </c>
      <c r="B72" s="323" t="s">
        <v>138</v>
      </c>
      <c r="C72" s="325" t="s">
        <v>139</v>
      </c>
      <c r="D72" s="172" t="str">
        <f>加算等適用状況!A21</f>
        <v>11月</v>
      </c>
      <c r="E72" s="172" t="str">
        <f>加算等適用状況!G21</f>
        <v/>
      </c>
      <c r="F72" s="172" t="str">
        <f>加算等適用状況!H21</f>
        <v/>
      </c>
      <c r="G72" s="172" t="str">
        <f>加算等適用状況!I21</f>
        <v/>
      </c>
      <c r="H72" s="181"/>
      <c r="I72" s="172" t="s">
        <v>161</v>
      </c>
    </row>
    <row r="73" spans="1:9">
      <c r="A73" s="330"/>
      <c r="B73" s="324"/>
      <c r="C73" s="326"/>
      <c r="D73" s="173"/>
      <c r="E73" s="173"/>
      <c r="F73" s="173"/>
      <c r="G73" s="173"/>
      <c r="H73" s="181"/>
      <c r="I73" s="173"/>
    </row>
    <row r="74" spans="1:9" ht="19.5">
      <c r="A74" s="331"/>
      <c r="B74" s="183" t="s">
        <v>58</v>
      </c>
      <c r="C74" s="174">
        <f>ROUND(SUM(C75:C81),0)</f>
        <v>0</v>
      </c>
      <c r="D74" s="173"/>
      <c r="E74" s="173"/>
      <c r="F74" s="173"/>
      <c r="G74" s="173"/>
      <c r="H74" s="181"/>
      <c r="I74" s="197">
        <f>ROUND(SUM(I75:I81),0)</f>
        <v>0</v>
      </c>
    </row>
    <row r="75" spans="1:9">
      <c r="A75" s="175" t="s">
        <v>140</v>
      </c>
      <c r="B75" s="186"/>
      <c r="C75" s="188"/>
      <c r="D75" s="173"/>
      <c r="E75" s="173"/>
      <c r="F75" s="173"/>
      <c r="G75" s="173"/>
      <c r="H75" s="181"/>
      <c r="I75" s="173"/>
    </row>
    <row r="76" spans="1:9">
      <c r="A76" s="176" t="s">
        <v>141</v>
      </c>
      <c r="B76" s="187"/>
      <c r="C76" s="189"/>
      <c r="D76" s="173"/>
      <c r="E76" s="173"/>
      <c r="F76" s="173"/>
      <c r="G76" s="173"/>
      <c r="H76" s="181"/>
      <c r="I76" s="173"/>
    </row>
    <row r="77" spans="1:9">
      <c r="A77" s="176" t="s">
        <v>142</v>
      </c>
      <c r="B77" s="187"/>
      <c r="C77" s="189"/>
      <c r="D77" s="173"/>
      <c r="E77" s="173"/>
      <c r="F77" s="173"/>
      <c r="G77" s="173"/>
      <c r="H77" s="181"/>
      <c r="I77" s="173"/>
    </row>
    <row r="78" spans="1:9">
      <c r="A78" s="176" t="s">
        <v>59</v>
      </c>
      <c r="B78" s="184">
        <f>様式１!D14</f>
        <v>0</v>
      </c>
      <c r="C78" s="177">
        <f>IF($G72="○",ROUNDDOWN(B78/6,1),IF($F72="○",ROUNDDOWN(B78/15,1),ROUNDDOWN(B78/20,1)))</f>
        <v>0</v>
      </c>
      <c r="D78" s="173"/>
      <c r="E78" s="173"/>
      <c r="F78" s="173"/>
      <c r="G78" s="173"/>
      <c r="H78" s="181"/>
      <c r="I78" s="197">
        <f>ROUNDDOWN(B78/20,1)</f>
        <v>0</v>
      </c>
    </row>
    <row r="79" spans="1:9">
      <c r="A79" s="176" t="s">
        <v>143</v>
      </c>
      <c r="B79" s="184">
        <f>様式１!E14</f>
        <v>0</v>
      </c>
      <c r="C79" s="177">
        <f>IF($F72="○",ROUNDDOWN(B79/15,1),ROUNDDOWN(B79/20,1))</f>
        <v>0</v>
      </c>
      <c r="D79" s="173"/>
      <c r="E79" s="173"/>
      <c r="F79" s="173"/>
      <c r="G79" s="173"/>
      <c r="H79" s="181"/>
      <c r="I79" s="197">
        <f>ROUNDDOWN(B79/20,1)</f>
        <v>0</v>
      </c>
    </row>
    <row r="80" spans="1:9">
      <c r="A80" s="176" t="s">
        <v>144</v>
      </c>
      <c r="B80" s="184">
        <f>様式１!F14</f>
        <v>0</v>
      </c>
      <c r="C80" s="327">
        <f>IF($E72="○",ROUNDDOWN(SUM(B80,B81)/25,1),ROUNDDOWN(SUM(B80,B81)/30,1))</f>
        <v>0</v>
      </c>
      <c r="D80" s="173"/>
      <c r="E80" s="173"/>
      <c r="F80" s="173"/>
      <c r="G80" s="173"/>
      <c r="H80" s="181"/>
      <c r="I80" s="332">
        <f>ROUNDDOWN(SUM(B80:B81)/30,1)</f>
        <v>0</v>
      </c>
    </row>
    <row r="81" spans="1:9" ht="19.5" thickBot="1">
      <c r="A81" s="178" t="s">
        <v>145</v>
      </c>
      <c r="B81" s="185">
        <f>様式１!G14</f>
        <v>0</v>
      </c>
      <c r="C81" s="328"/>
      <c r="D81" s="173"/>
      <c r="E81" s="173"/>
      <c r="F81" s="173"/>
      <c r="G81" s="173"/>
      <c r="H81" s="181"/>
      <c r="I81" s="333"/>
    </row>
    <row r="82" spans="1:9">
      <c r="A82" s="329" t="str">
        <f>D82</f>
        <v>12月</v>
      </c>
      <c r="B82" s="323" t="s">
        <v>138</v>
      </c>
      <c r="C82" s="325" t="s">
        <v>139</v>
      </c>
      <c r="D82" s="172" t="str">
        <f>加算等適用状況!A22</f>
        <v>12月</v>
      </c>
      <c r="E82" s="172" t="str">
        <f>加算等適用状況!G22</f>
        <v/>
      </c>
      <c r="F82" s="172" t="str">
        <f>加算等適用状況!H22</f>
        <v/>
      </c>
      <c r="G82" s="172" t="str">
        <f>加算等適用状況!I22</f>
        <v/>
      </c>
      <c r="H82" s="181"/>
      <c r="I82" s="172" t="s">
        <v>161</v>
      </c>
    </row>
    <row r="83" spans="1:9">
      <c r="A83" s="330"/>
      <c r="B83" s="324"/>
      <c r="C83" s="326"/>
      <c r="D83" s="173"/>
      <c r="E83" s="173"/>
      <c r="F83" s="173"/>
      <c r="G83" s="173"/>
      <c r="H83" s="181"/>
      <c r="I83" s="173"/>
    </row>
    <row r="84" spans="1:9" ht="19.5">
      <c r="A84" s="331"/>
      <c r="B84" s="183" t="s">
        <v>58</v>
      </c>
      <c r="C84" s="174">
        <f>ROUND(SUM(C85:C91),0)</f>
        <v>0</v>
      </c>
      <c r="D84" s="173"/>
      <c r="E84" s="173"/>
      <c r="F84" s="173"/>
      <c r="G84" s="173"/>
      <c r="H84" s="181"/>
      <c r="I84" s="197">
        <f>ROUND(SUM(I85:I91),0)</f>
        <v>0</v>
      </c>
    </row>
    <row r="85" spans="1:9">
      <c r="A85" s="175" t="s">
        <v>140</v>
      </c>
      <c r="B85" s="186"/>
      <c r="C85" s="188"/>
      <c r="D85" s="173"/>
      <c r="E85" s="173"/>
      <c r="F85" s="173"/>
      <c r="G85" s="173"/>
      <c r="H85" s="181"/>
      <c r="I85" s="173"/>
    </row>
    <row r="86" spans="1:9">
      <c r="A86" s="176" t="s">
        <v>141</v>
      </c>
      <c r="B86" s="187"/>
      <c r="C86" s="189"/>
      <c r="D86" s="173"/>
      <c r="E86" s="173"/>
      <c r="F86" s="173"/>
      <c r="G86" s="173"/>
      <c r="H86" s="181"/>
      <c r="I86" s="173"/>
    </row>
    <row r="87" spans="1:9">
      <c r="A87" s="176" t="s">
        <v>142</v>
      </c>
      <c r="B87" s="187"/>
      <c r="C87" s="189"/>
      <c r="D87" s="173"/>
      <c r="E87" s="173"/>
      <c r="F87" s="173"/>
      <c r="G87" s="173"/>
      <c r="H87" s="181"/>
      <c r="I87" s="173"/>
    </row>
    <row r="88" spans="1:9">
      <c r="A88" s="176" t="s">
        <v>59</v>
      </c>
      <c r="B88" s="184">
        <f>様式１!D15</f>
        <v>0</v>
      </c>
      <c r="C88" s="177">
        <f>IF($G82="○",ROUNDDOWN(B88/6,1),IF($F82="○",ROUNDDOWN(B88/15,1),ROUNDDOWN(B88/20,1)))</f>
        <v>0</v>
      </c>
      <c r="D88" s="173"/>
      <c r="E88" s="173"/>
      <c r="F88" s="173"/>
      <c r="G88" s="173"/>
      <c r="H88" s="181"/>
      <c r="I88" s="197">
        <f>ROUNDDOWN(B88/20,1)</f>
        <v>0</v>
      </c>
    </row>
    <row r="89" spans="1:9">
      <c r="A89" s="176" t="s">
        <v>143</v>
      </c>
      <c r="B89" s="184">
        <f>様式１!E15</f>
        <v>0</v>
      </c>
      <c r="C89" s="177">
        <f>IF($F82="○",ROUNDDOWN(B89/15,1),ROUNDDOWN(B89/20,1))</f>
        <v>0</v>
      </c>
      <c r="D89" s="173"/>
      <c r="E89" s="173"/>
      <c r="F89" s="173"/>
      <c r="G89" s="173"/>
      <c r="H89" s="181"/>
      <c r="I89" s="197">
        <f>ROUNDDOWN(B89/20,1)</f>
        <v>0</v>
      </c>
    </row>
    <row r="90" spans="1:9">
      <c r="A90" s="176" t="s">
        <v>144</v>
      </c>
      <c r="B90" s="184">
        <f>様式１!F15</f>
        <v>0</v>
      </c>
      <c r="C90" s="327">
        <f>IF($E82="○",ROUNDDOWN(SUM(B90,B91)/25,1),ROUNDDOWN(SUM(B90,B91)/30,1))</f>
        <v>0</v>
      </c>
      <c r="D90" s="173"/>
      <c r="E90" s="173"/>
      <c r="F90" s="173"/>
      <c r="G90" s="173"/>
      <c r="H90" s="181"/>
      <c r="I90" s="332">
        <f>ROUNDDOWN(SUM(B90:B91)/30,1)</f>
        <v>0</v>
      </c>
    </row>
    <row r="91" spans="1:9" ht="19.5" thickBot="1">
      <c r="A91" s="178" t="s">
        <v>145</v>
      </c>
      <c r="B91" s="185">
        <f>様式１!G15</f>
        <v>0</v>
      </c>
      <c r="C91" s="328"/>
      <c r="D91" s="173"/>
      <c r="E91" s="173"/>
      <c r="F91" s="173"/>
      <c r="G91" s="173"/>
      <c r="H91" s="181"/>
      <c r="I91" s="333"/>
    </row>
    <row r="92" spans="1:9">
      <c r="A92" s="329" t="str">
        <f>D92</f>
        <v>1月</v>
      </c>
      <c r="B92" s="323" t="s">
        <v>138</v>
      </c>
      <c r="C92" s="325" t="s">
        <v>139</v>
      </c>
      <c r="D92" s="172" t="str">
        <f>加算等適用状況!A23</f>
        <v>1月</v>
      </c>
      <c r="E92" s="172" t="str">
        <f>加算等適用状況!G23</f>
        <v/>
      </c>
      <c r="F92" s="172" t="str">
        <f>加算等適用状況!H23</f>
        <v/>
      </c>
      <c r="G92" s="172" t="str">
        <f>加算等適用状況!I23</f>
        <v/>
      </c>
      <c r="H92" s="181"/>
      <c r="I92" s="172" t="s">
        <v>161</v>
      </c>
    </row>
    <row r="93" spans="1:9">
      <c r="A93" s="330"/>
      <c r="B93" s="324"/>
      <c r="C93" s="326"/>
      <c r="D93" s="173"/>
      <c r="E93" s="173"/>
      <c r="F93" s="173"/>
      <c r="G93" s="173"/>
      <c r="H93" s="181"/>
      <c r="I93" s="173"/>
    </row>
    <row r="94" spans="1:9" ht="19.5">
      <c r="A94" s="331"/>
      <c r="B94" s="183" t="s">
        <v>58</v>
      </c>
      <c r="C94" s="174">
        <f>ROUND(SUM(C95:C101),0)</f>
        <v>0</v>
      </c>
      <c r="D94" s="173"/>
      <c r="E94" s="173"/>
      <c r="F94" s="173"/>
      <c r="G94" s="173"/>
      <c r="H94" s="181"/>
      <c r="I94" s="197">
        <f>ROUND(SUM(I95:I101),0)</f>
        <v>0</v>
      </c>
    </row>
    <row r="95" spans="1:9">
      <c r="A95" s="175" t="s">
        <v>140</v>
      </c>
      <c r="B95" s="186"/>
      <c r="C95" s="188"/>
      <c r="D95" s="173"/>
      <c r="E95" s="173"/>
      <c r="F95" s="173"/>
      <c r="G95" s="173"/>
      <c r="H95" s="181"/>
      <c r="I95" s="173"/>
    </row>
    <row r="96" spans="1:9">
      <c r="A96" s="176" t="s">
        <v>141</v>
      </c>
      <c r="B96" s="187"/>
      <c r="C96" s="189"/>
      <c r="D96" s="173"/>
      <c r="E96" s="173"/>
      <c r="F96" s="173"/>
      <c r="G96" s="173"/>
      <c r="H96" s="181"/>
      <c r="I96" s="173"/>
    </row>
    <row r="97" spans="1:9">
      <c r="A97" s="176" t="s">
        <v>142</v>
      </c>
      <c r="B97" s="187"/>
      <c r="C97" s="189"/>
      <c r="D97" s="173"/>
      <c r="E97" s="173"/>
      <c r="F97" s="173"/>
      <c r="G97" s="173"/>
      <c r="H97" s="181"/>
      <c r="I97" s="173"/>
    </row>
    <row r="98" spans="1:9">
      <c r="A98" s="176" t="s">
        <v>59</v>
      </c>
      <c r="B98" s="184">
        <f>様式１!D16</f>
        <v>0</v>
      </c>
      <c r="C98" s="177">
        <f>IF($G92="○",ROUNDDOWN(B98/6,1),IF($F92="○",ROUNDDOWN(B98/15,1),ROUNDDOWN(B98/20,1)))</f>
        <v>0</v>
      </c>
      <c r="D98" s="173"/>
      <c r="E98" s="173"/>
      <c r="F98" s="173"/>
      <c r="G98" s="173"/>
      <c r="H98" s="181"/>
      <c r="I98" s="197">
        <f>ROUNDDOWN(B98/20,1)</f>
        <v>0</v>
      </c>
    </row>
    <row r="99" spans="1:9">
      <c r="A99" s="176" t="s">
        <v>143</v>
      </c>
      <c r="B99" s="184">
        <f>様式１!E16</f>
        <v>0</v>
      </c>
      <c r="C99" s="177">
        <f>IF($F92="○",ROUNDDOWN(B99/15,1),ROUNDDOWN(B99/20,1))</f>
        <v>0</v>
      </c>
      <c r="D99" s="173"/>
      <c r="E99" s="173"/>
      <c r="F99" s="173"/>
      <c r="G99" s="173"/>
      <c r="H99" s="181"/>
      <c r="I99" s="197">
        <f>ROUNDDOWN(B99/20,1)</f>
        <v>0</v>
      </c>
    </row>
    <row r="100" spans="1:9">
      <c r="A100" s="176" t="s">
        <v>144</v>
      </c>
      <c r="B100" s="184">
        <f>様式１!F16</f>
        <v>0</v>
      </c>
      <c r="C100" s="327">
        <f>IF($E92="○",ROUNDDOWN(SUM(B100,B101)/25,1),ROUNDDOWN(SUM(B100,B101)/30,1))</f>
        <v>0</v>
      </c>
      <c r="D100" s="173"/>
      <c r="E100" s="173"/>
      <c r="F100" s="173"/>
      <c r="G100" s="173"/>
      <c r="H100" s="181"/>
      <c r="I100" s="332">
        <f>ROUNDDOWN(SUM(B100:B101)/30,1)</f>
        <v>0</v>
      </c>
    </row>
    <row r="101" spans="1:9" ht="19.5" thickBot="1">
      <c r="A101" s="178" t="s">
        <v>145</v>
      </c>
      <c r="B101" s="185">
        <f>様式１!G16</f>
        <v>0</v>
      </c>
      <c r="C101" s="328"/>
      <c r="D101" s="173"/>
      <c r="E101" s="173"/>
      <c r="F101" s="173"/>
      <c r="G101" s="173"/>
      <c r="H101" s="181"/>
      <c r="I101" s="333"/>
    </row>
    <row r="102" spans="1:9">
      <c r="A102" s="329" t="str">
        <f>D102</f>
        <v>2月</v>
      </c>
      <c r="B102" s="323" t="s">
        <v>138</v>
      </c>
      <c r="C102" s="325" t="s">
        <v>139</v>
      </c>
      <c r="D102" s="172" t="str">
        <f>加算等適用状況!A24</f>
        <v>2月</v>
      </c>
      <c r="E102" s="172" t="str">
        <f>加算等適用状況!G24</f>
        <v/>
      </c>
      <c r="F102" s="172" t="str">
        <f>加算等適用状況!H24</f>
        <v/>
      </c>
      <c r="G102" s="172" t="str">
        <f>加算等適用状況!I24</f>
        <v/>
      </c>
      <c r="H102" s="181"/>
      <c r="I102" s="172" t="s">
        <v>161</v>
      </c>
    </row>
    <row r="103" spans="1:9">
      <c r="A103" s="330"/>
      <c r="B103" s="324"/>
      <c r="C103" s="326"/>
      <c r="D103" s="173"/>
      <c r="E103" s="173"/>
      <c r="F103" s="173"/>
      <c r="G103" s="173"/>
      <c r="H103" s="181"/>
      <c r="I103" s="173"/>
    </row>
    <row r="104" spans="1:9" ht="19.5">
      <c r="A104" s="331"/>
      <c r="B104" s="183" t="s">
        <v>58</v>
      </c>
      <c r="C104" s="174">
        <f>ROUND(SUM(C105:C111),0)</f>
        <v>0</v>
      </c>
      <c r="D104" s="173"/>
      <c r="E104" s="173"/>
      <c r="F104" s="173"/>
      <c r="G104" s="173"/>
      <c r="H104" s="181"/>
      <c r="I104" s="197">
        <f>ROUND(SUM(I105:I111),0)</f>
        <v>0</v>
      </c>
    </row>
    <row r="105" spans="1:9">
      <c r="A105" s="175" t="s">
        <v>140</v>
      </c>
      <c r="B105" s="186"/>
      <c r="C105" s="188"/>
      <c r="D105" s="173"/>
      <c r="E105" s="173"/>
      <c r="F105" s="173"/>
      <c r="G105" s="173"/>
      <c r="H105" s="181"/>
      <c r="I105" s="173"/>
    </row>
    <row r="106" spans="1:9">
      <c r="A106" s="176" t="s">
        <v>141</v>
      </c>
      <c r="B106" s="187"/>
      <c r="C106" s="189"/>
      <c r="D106" s="173"/>
      <c r="E106" s="173"/>
      <c r="F106" s="173"/>
      <c r="G106" s="173"/>
      <c r="H106" s="181"/>
      <c r="I106" s="173"/>
    </row>
    <row r="107" spans="1:9">
      <c r="A107" s="176" t="s">
        <v>142</v>
      </c>
      <c r="B107" s="187"/>
      <c r="C107" s="189"/>
      <c r="D107" s="173"/>
      <c r="E107" s="173"/>
      <c r="F107" s="173"/>
      <c r="G107" s="173"/>
      <c r="H107" s="181"/>
      <c r="I107" s="173"/>
    </row>
    <row r="108" spans="1:9">
      <c r="A108" s="176" t="s">
        <v>59</v>
      </c>
      <c r="B108" s="184">
        <f>様式１!D17</f>
        <v>0</v>
      </c>
      <c r="C108" s="177">
        <f>IF($G102="○",ROUNDDOWN(B108/6,1),IF($F102="○",ROUNDDOWN(B108/15,1),ROUNDDOWN(B108/20,1)))</f>
        <v>0</v>
      </c>
      <c r="D108" s="173"/>
      <c r="E108" s="173"/>
      <c r="F108" s="173"/>
      <c r="G108" s="173"/>
      <c r="H108" s="181"/>
      <c r="I108" s="197">
        <f>ROUNDDOWN(B108/20,1)</f>
        <v>0</v>
      </c>
    </row>
    <row r="109" spans="1:9">
      <c r="A109" s="176" t="s">
        <v>143</v>
      </c>
      <c r="B109" s="184">
        <f>様式１!E17</f>
        <v>0</v>
      </c>
      <c r="C109" s="177">
        <f>IF($F102="○",ROUNDDOWN(B109/15,1),ROUNDDOWN(B109/20,1))</f>
        <v>0</v>
      </c>
      <c r="D109" s="173"/>
      <c r="E109" s="173"/>
      <c r="F109" s="173"/>
      <c r="G109" s="173"/>
      <c r="H109" s="181"/>
      <c r="I109" s="197">
        <f>ROUNDDOWN(B109/20,1)</f>
        <v>0</v>
      </c>
    </row>
    <row r="110" spans="1:9">
      <c r="A110" s="176" t="s">
        <v>144</v>
      </c>
      <c r="B110" s="184">
        <f>様式１!F17</f>
        <v>0</v>
      </c>
      <c r="C110" s="327">
        <f>IF($E102="○",ROUNDDOWN(SUM(B110,B111)/25,1),ROUNDDOWN(SUM(B110,B111)/30,1))</f>
        <v>0</v>
      </c>
      <c r="D110" s="173"/>
      <c r="E110" s="173"/>
      <c r="F110" s="173"/>
      <c r="G110" s="173"/>
      <c r="H110" s="181"/>
      <c r="I110" s="332">
        <f>ROUNDDOWN(SUM(B110:B111)/30,1)</f>
        <v>0</v>
      </c>
    </row>
    <row r="111" spans="1:9" ht="19.5" thickBot="1">
      <c r="A111" s="178" t="s">
        <v>145</v>
      </c>
      <c r="B111" s="185">
        <f>様式１!G17</f>
        <v>0</v>
      </c>
      <c r="C111" s="328"/>
      <c r="D111" s="173"/>
      <c r="E111" s="173"/>
      <c r="F111" s="173"/>
      <c r="G111" s="173"/>
      <c r="H111" s="181"/>
      <c r="I111" s="333"/>
    </row>
    <row r="112" spans="1:9">
      <c r="A112" s="329" t="str">
        <f>D112</f>
        <v>3月</v>
      </c>
      <c r="B112" s="323" t="s">
        <v>138</v>
      </c>
      <c r="C112" s="325" t="s">
        <v>139</v>
      </c>
      <c r="D112" s="172" t="str">
        <f>加算等適用状況!A25</f>
        <v>3月</v>
      </c>
      <c r="E112" s="172" t="str">
        <f>加算等適用状況!G25</f>
        <v/>
      </c>
      <c r="F112" s="172" t="str">
        <f>加算等適用状況!H25</f>
        <v/>
      </c>
      <c r="G112" s="172" t="str">
        <f>加算等適用状況!I25</f>
        <v/>
      </c>
      <c r="H112" s="181"/>
      <c r="I112" s="172" t="s">
        <v>161</v>
      </c>
    </row>
    <row r="113" spans="1:9">
      <c r="A113" s="330"/>
      <c r="B113" s="324"/>
      <c r="C113" s="326"/>
      <c r="D113" s="173"/>
      <c r="E113" s="173"/>
      <c r="F113" s="173"/>
      <c r="G113" s="173"/>
      <c r="H113" s="181"/>
      <c r="I113" s="173"/>
    </row>
    <row r="114" spans="1:9" ht="19.5">
      <c r="A114" s="331"/>
      <c r="B114" s="183" t="s">
        <v>58</v>
      </c>
      <c r="C114" s="174">
        <f>ROUND(SUM(C115:C121),0)</f>
        <v>0</v>
      </c>
      <c r="D114" s="173"/>
      <c r="E114" s="173"/>
      <c r="F114" s="173"/>
      <c r="G114" s="173"/>
      <c r="H114" s="181"/>
      <c r="I114" s="197">
        <f>ROUND(SUM(I115:I121),0)</f>
        <v>0</v>
      </c>
    </row>
    <row r="115" spans="1:9">
      <c r="A115" s="175" t="s">
        <v>140</v>
      </c>
      <c r="B115" s="186"/>
      <c r="C115" s="188"/>
      <c r="D115" s="173"/>
      <c r="E115" s="173"/>
      <c r="F115" s="173"/>
      <c r="G115" s="173"/>
      <c r="H115" s="181"/>
      <c r="I115" s="173"/>
    </row>
    <row r="116" spans="1:9">
      <c r="A116" s="176" t="s">
        <v>141</v>
      </c>
      <c r="B116" s="187"/>
      <c r="C116" s="189"/>
      <c r="D116" s="173"/>
      <c r="E116" s="173"/>
      <c r="F116" s="173"/>
      <c r="G116" s="173"/>
      <c r="H116" s="181"/>
      <c r="I116" s="173"/>
    </row>
    <row r="117" spans="1:9">
      <c r="A117" s="176" t="s">
        <v>142</v>
      </c>
      <c r="B117" s="187"/>
      <c r="C117" s="189"/>
      <c r="D117" s="173"/>
      <c r="E117" s="173"/>
      <c r="F117" s="173"/>
      <c r="G117" s="173"/>
      <c r="H117" s="181"/>
      <c r="I117" s="173"/>
    </row>
    <row r="118" spans="1:9">
      <c r="A118" s="176" t="s">
        <v>59</v>
      </c>
      <c r="B118" s="184">
        <f>様式１!D18</f>
        <v>0</v>
      </c>
      <c r="C118" s="177">
        <f>IF($G112="○",ROUNDDOWN(B118/6,1),IF($F112="○",ROUNDDOWN(B118/15,1),ROUNDDOWN(B118/20,1)))</f>
        <v>0</v>
      </c>
      <c r="D118" s="173"/>
      <c r="E118" s="173"/>
      <c r="F118" s="173"/>
      <c r="G118" s="173"/>
      <c r="H118" s="181"/>
      <c r="I118" s="197">
        <f>ROUNDDOWN(B118/20,1)</f>
        <v>0</v>
      </c>
    </row>
    <row r="119" spans="1:9">
      <c r="A119" s="176" t="s">
        <v>143</v>
      </c>
      <c r="B119" s="184">
        <f>様式１!E18</f>
        <v>0</v>
      </c>
      <c r="C119" s="177">
        <f>IF($F112="○",ROUNDDOWN(B119/15,1),ROUNDDOWN(B119/20,1))</f>
        <v>0</v>
      </c>
      <c r="D119" s="173"/>
      <c r="E119" s="173"/>
      <c r="F119" s="173"/>
      <c r="G119" s="173"/>
      <c r="H119" s="181"/>
      <c r="I119" s="197">
        <f>ROUNDDOWN(B119/20,1)</f>
        <v>0</v>
      </c>
    </row>
    <row r="120" spans="1:9">
      <c r="A120" s="176" t="s">
        <v>144</v>
      </c>
      <c r="B120" s="184">
        <f>様式１!F18</f>
        <v>0</v>
      </c>
      <c r="C120" s="327">
        <f>IF($E112="○",ROUNDDOWN(SUM(B120,B121)/25,1),ROUNDDOWN(SUM(B120,B121)/30,1))</f>
        <v>0</v>
      </c>
      <c r="D120" s="173"/>
      <c r="E120" s="173"/>
      <c r="F120" s="173"/>
      <c r="G120" s="173"/>
      <c r="H120" s="181"/>
      <c r="I120" s="332">
        <f>ROUNDDOWN(SUM(B120:B121)/30,1)</f>
        <v>0</v>
      </c>
    </row>
    <row r="121" spans="1:9" ht="19.5" thickBot="1">
      <c r="A121" s="178" t="s">
        <v>145</v>
      </c>
      <c r="B121" s="185">
        <f>様式１!G18</f>
        <v>0</v>
      </c>
      <c r="C121" s="328"/>
      <c r="D121" s="173"/>
      <c r="E121" s="173"/>
      <c r="F121" s="173"/>
      <c r="G121" s="173"/>
      <c r="H121" s="181"/>
      <c r="I121" s="333"/>
    </row>
  </sheetData>
  <sheetProtection password="CAB1" sheet="1" objects="1" scenarios="1"/>
  <mergeCells count="59">
    <mergeCell ref="I100:I101"/>
    <mergeCell ref="I110:I111"/>
    <mergeCell ref="I120:I121"/>
    <mergeCell ref="I70:I71"/>
    <mergeCell ref="I80:I81"/>
    <mergeCell ref="I90:I91"/>
    <mergeCell ref="I40:I41"/>
    <mergeCell ref="I50:I51"/>
    <mergeCell ref="I60:I61"/>
    <mergeCell ref="I10:I11"/>
    <mergeCell ref="I20:I21"/>
    <mergeCell ref="I30:I31"/>
    <mergeCell ref="C120:C121"/>
    <mergeCell ref="C10:C11"/>
    <mergeCell ref="C30:C31"/>
    <mergeCell ref="C40:C41"/>
    <mergeCell ref="C50:C51"/>
    <mergeCell ref="C60:C61"/>
    <mergeCell ref="C70:C71"/>
    <mergeCell ref="C80:C81"/>
    <mergeCell ref="C90:C91"/>
    <mergeCell ref="B2:B3"/>
    <mergeCell ref="C2:C3"/>
    <mergeCell ref="A42:A44"/>
    <mergeCell ref="A52:A54"/>
    <mergeCell ref="A22:A24"/>
    <mergeCell ref="A32:A34"/>
    <mergeCell ref="A2:A4"/>
    <mergeCell ref="A12:A14"/>
    <mergeCell ref="B12:B13"/>
    <mergeCell ref="C12:C13"/>
    <mergeCell ref="B42:B43"/>
    <mergeCell ref="C42:C43"/>
    <mergeCell ref="B32:B33"/>
    <mergeCell ref="C32:C33"/>
    <mergeCell ref="A102:A104"/>
    <mergeCell ref="C22:C23"/>
    <mergeCell ref="C82:C83"/>
    <mergeCell ref="C72:C73"/>
    <mergeCell ref="C52:C53"/>
    <mergeCell ref="C62:C63"/>
    <mergeCell ref="A112:A114"/>
    <mergeCell ref="A82:A84"/>
    <mergeCell ref="A92:A94"/>
    <mergeCell ref="A62:A64"/>
    <mergeCell ref="A72:A74"/>
    <mergeCell ref="B22:B23"/>
    <mergeCell ref="B82:B83"/>
    <mergeCell ref="B72:B73"/>
    <mergeCell ref="B52:B53"/>
    <mergeCell ref="B62:B63"/>
    <mergeCell ref="B112:B113"/>
    <mergeCell ref="C112:C113"/>
    <mergeCell ref="B102:B103"/>
    <mergeCell ref="C102:C103"/>
    <mergeCell ref="B92:B93"/>
    <mergeCell ref="C92:C93"/>
    <mergeCell ref="C100:C101"/>
    <mergeCell ref="C110:C111"/>
  </mergeCells>
  <phoneticPr fontId="1"/>
  <pageMargins left="0.7" right="0.7" top="0.75" bottom="0.75" header="0.3" footer="0.3"/>
  <pageSetup paperSize="9" orientation="portrait" r:id="rId1"/>
  <rowBreaks count="1" manualBreakCount="1">
    <brk id="81" max="2"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B8158-FD76-4887-ACAC-C92759F50BEE}">
  <sheetPr codeName="Sheet7"/>
  <dimension ref="A1:AN52"/>
  <sheetViews>
    <sheetView view="pageBreakPreview" topLeftCell="C22" zoomScale="75" zoomScaleNormal="75" zoomScaleSheetLayoutView="75" workbookViewId="0">
      <selection activeCell="P31" sqref="P31:Q31"/>
    </sheetView>
  </sheetViews>
  <sheetFormatPr defaultRowHeight="13.5"/>
  <cols>
    <col min="1" max="1" width="4.5" style="1" customWidth="1"/>
    <col min="2" max="2" width="17.375" style="1" customWidth="1"/>
    <col min="3" max="3" width="5.625" style="1" bestFit="1" customWidth="1"/>
    <col min="4" max="8" width="3.625" style="1" bestFit="1" customWidth="1"/>
    <col min="9" max="9" width="5.25" style="1" bestFit="1" customWidth="1"/>
    <col min="10" max="11" width="3.625" style="1" customWidth="1"/>
    <col min="12" max="13" width="3.625" style="1" bestFit="1" customWidth="1"/>
    <col min="14" max="14" width="7.625" style="1" customWidth="1"/>
    <col min="15" max="15" width="3.625" style="1" customWidth="1"/>
    <col min="16" max="16" width="7.625" style="1" customWidth="1"/>
    <col min="17" max="17" width="5" style="1" customWidth="1"/>
    <col min="18" max="18" width="7.625" style="1" customWidth="1"/>
    <col min="19" max="19" width="5" style="1" customWidth="1"/>
    <col min="20" max="20" width="7.625" style="1" customWidth="1"/>
    <col min="21" max="21" width="5" style="1" customWidth="1"/>
    <col min="22" max="22" width="7.625" style="1" customWidth="1"/>
    <col min="23" max="23" width="5" style="1" customWidth="1"/>
    <col min="24" max="24" width="7.625" style="1" customWidth="1"/>
    <col min="25" max="25" width="5" style="1" customWidth="1"/>
    <col min="26" max="26" width="7.625" style="1" customWidth="1"/>
    <col min="27" max="27" width="5" style="1" customWidth="1"/>
    <col min="28" max="28" width="7.625" style="1" customWidth="1"/>
    <col min="29" max="29" width="5" style="1" customWidth="1"/>
    <col min="30" max="30" width="7.625" style="1" customWidth="1"/>
    <col min="31" max="31" width="3.75" style="1" customWidth="1"/>
    <col min="32" max="32" width="7.625" style="1" customWidth="1"/>
    <col min="33" max="33" width="5" style="1" customWidth="1"/>
    <col min="34" max="34" width="7.625" style="1" customWidth="1"/>
    <col min="35" max="35" width="5" style="1" customWidth="1"/>
    <col min="36" max="36" width="7.625" style="1" customWidth="1"/>
    <col min="37" max="37" width="5" style="1" customWidth="1"/>
    <col min="38" max="38" width="7.625" style="1" customWidth="1"/>
    <col min="39" max="39" width="5" style="1" customWidth="1"/>
    <col min="40" max="40" width="8.125" style="1" customWidth="1"/>
    <col min="41" max="50" width="7.25" style="1" customWidth="1"/>
    <col min="51" max="51" width="10.375" style="1" customWidth="1"/>
    <col min="52" max="52" width="17.375" style="1" customWidth="1"/>
    <col min="53" max="16384" width="9" style="1"/>
  </cols>
  <sheetData>
    <row r="1" spans="1:40" ht="18" customHeight="1" thickBot="1">
      <c r="A1" s="8"/>
      <c r="B1" s="9"/>
      <c r="C1" s="10"/>
      <c r="D1" s="10"/>
      <c r="E1" s="10"/>
      <c r="F1" s="10"/>
      <c r="G1" s="10"/>
      <c r="H1" s="10"/>
      <c r="I1" s="10"/>
      <c r="J1" s="10"/>
      <c r="K1" s="10"/>
      <c r="L1" s="10"/>
      <c r="M1" s="10"/>
      <c r="P1" s="11"/>
      <c r="Q1" s="12"/>
      <c r="R1" s="13"/>
      <c r="S1" s="13"/>
      <c r="T1" s="13"/>
      <c r="U1" s="13"/>
      <c r="V1" s="13"/>
      <c r="W1" s="13"/>
      <c r="X1" s="13"/>
      <c r="Y1" s="13"/>
      <c r="AB1" s="14"/>
      <c r="AC1" s="14"/>
      <c r="AD1" s="15"/>
      <c r="AE1" s="15"/>
      <c r="AF1" s="14"/>
      <c r="AG1" s="14"/>
      <c r="AH1" s="14"/>
      <c r="AI1" s="14"/>
    </row>
    <row r="2" spans="1:40" ht="21.95" customHeight="1" thickTop="1" thickBot="1">
      <c r="A2" s="313" t="s">
        <v>37</v>
      </c>
      <c r="B2" s="314"/>
      <c r="C2" s="334">
        <f>様式１!C2</f>
        <v>0</v>
      </c>
      <c r="D2" s="335"/>
      <c r="E2" s="335"/>
      <c r="F2" s="335"/>
      <c r="G2" s="335"/>
      <c r="H2" s="335"/>
      <c r="I2" s="335"/>
      <c r="J2" s="335"/>
      <c r="K2" s="335"/>
      <c r="L2" s="335"/>
      <c r="M2" s="335"/>
      <c r="N2" s="335"/>
      <c r="O2" s="336"/>
      <c r="P2" s="43"/>
      <c r="Q2" s="44"/>
      <c r="R2" s="44"/>
      <c r="S2" s="44"/>
      <c r="T2" s="22"/>
      <c r="U2" s="22"/>
      <c r="V2" s="273"/>
      <c r="W2" s="273"/>
      <c r="X2" s="273"/>
      <c r="Y2" s="273"/>
      <c r="Z2" s="22"/>
      <c r="AA2" s="5"/>
      <c r="AB2" s="6"/>
      <c r="AC2" s="6"/>
      <c r="AD2" s="6"/>
      <c r="AE2" s="6"/>
      <c r="AF2" s="6"/>
      <c r="AG2" s="6"/>
      <c r="AH2" s="6"/>
      <c r="AI2" s="6"/>
      <c r="AJ2" s="6"/>
      <c r="AK2" s="6"/>
      <c r="AL2" s="6"/>
      <c r="AM2" s="6"/>
      <c r="AN2" s="6"/>
    </row>
    <row r="3" spans="1:40" ht="18" customHeight="1" thickTop="1">
      <c r="A3" s="16"/>
      <c r="B3" s="16"/>
      <c r="C3" s="16"/>
      <c r="D3" s="16"/>
      <c r="E3" s="16"/>
      <c r="F3" s="16"/>
      <c r="G3" s="16"/>
      <c r="H3" s="16"/>
      <c r="I3" s="16"/>
      <c r="J3" s="16"/>
      <c r="K3" s="16"/>
      <c r="L3" s="16"/>
      <c r="M3" s="16"/>
      <c r="P3" s="337"/>
      <c r="Q3" s="337"/>
      <c r="R3" s="337"/>
      <c r="S3" s="337"/>
      <c r="T3" s="3"/>
      <c r="U3" s="3"/>
      <c r="V3" s="337"/>
      <c r="W3" s="337"/>
      <c r="X3" s="337"/>
      <c r="Y3" s="337"/>
      <c r="Z3" s="3"/>
      <c r="AA3" s="3"/>
      <c r="AB3" s="6"/>
      <c r="AC3" s="6"/>
      <c r="AD3" s="6"/>
      <c r="AE3" s="6"/>
      <c r="AF3" s="6"/>
      <c r="AG3" s="6"/>
      <c r="AH3" s="6"/>
      <c r="AI3" s="6"/>
      <c r="AJ3" s="6"/>
      <c r="AK3" s="6"/>
      <c r="AL3" s="6"/>
      <c r="AM3" s="6"/>
      <c r="AN3" s="6"/>
    </row>
    <row r="4" spans="1:40" ht="17.25">
      <c r="A4" s="17"/>
      <c r="B4" s="338" t="s">
        <v>38</v>
      </c>
      <c r="C4" s="339"/>
      <c r="D4" s="339"/>
      <c r="E4" s="339"/>
      <c r="F4" s="339"/>
      <c r="G4" s="339"/>
      <c r="H4" s="339"/>
      <c r="I4" s="339"/>
      <c r="J4" s="339"/>
      <c r="K4" s="339"/>
      <c r="L4" s="339"/>
      <c r="M4" s="339"/>
      <c r="N4" s="339"/>
      <c r="O4" s="339"/>
      <c r="P4" s="339"/>
      <c r="Q4" s="340"/>
      <c r="R4" s="23"/>
      <c r="S4" s="23"/>
      <c r="T4" s="24"/>
      <c r="U4" s="3"/>
      <c r="V4" s="337"/>
      <c r="W4" s="337"/>
      <c r="X4" s="337"/>
      <c r="Y4" s="337"/>
      <c r="Z4" s="3"/>
      <c r="AA4" s="3"/>
      <c r="AB4" s="6"/>
      <c r="AC4" s="6"/>
      <c r="AD4" s="6"/>
      <c r="AE4" s="6"/>
      <c r="AF4" s="6"/>
      <c r="AG4" s="6"/>
      <c r="AH4" s="6"/>
      <c r="AI4" s="6"/>
      <c r="AJ4" s="6"/>
      <c r="AK4" s="6"/>
      <c r="AL4" s="6"/>
      <c r="AM4" s="6"/>
      <c r="AN4" s="6"/>
    </row>
    <row r="5" spans="1:40" ht="24.75" customHeight="1" thickBot="1">
      <c r="A5" s="18" t="s">
        <v>39</v>
      </c>
      <c r="B5" s="19"/>
      <c r="C5" s="20"/>
      <c r="D5" s="20"/>
      <c r="E5" s="20"/>
      <c r="F5" s="20"/>
      <c r="G5" s="20"/>
      <c r="H5" s="20"/>
      <c r="I5" s="20"/>
      <c r="J5" s="20"/>
      <c r="K5" s="20"/>
      <c r="L5" s="20"/>
      <c r="M5" s="20"/>
      <c r="P5" s="4"/>
      <c r="Q5" s="4"/>
      <c r="R5" s="4"/>
      <c r="S5" s="4"/>
      <c r="T5" s="4"/>
      <c r="U5" s="4"/>
      <c r="V5" s="4"/>
      <c r="W5" s="4"/>
      <c r="X5" s="4"/>
      <c r="Y5" s="4"/>
      <c r="Z5" s="4"/>
      <c r="AA5" s="4"/>
      <c r="AB5" s="4"/>
      <c r="AC5" s="4"/>
      <c r="AD5" s="4"/>
      <c r="AE5" s="4"/>
      <c r="AF5" s="4"/>
      <c r="AG5" s="4"/>
      <c r="AH5" s="4"/>
      <c r="AI5" s="4"/>
      <c r="AJ5" s="4"/>
      <c r="AK5" s="4"/>
      <c r="AL5" s="4"/>
      <c r="AM5" s="4"/>
      <c r="AN5" s="4"/>
    </row>
    <row r="6" spans="1:40" ht="28.5" customHeight="1">
      <c r="A6" s="274" t="s">
        <v>40</v>
      </c>
      <c r="B6" s="274" t="s">
        <v>41</v>
      </c>
      <c r="C6" s="341" t="s">
        <v>42</v>
      </c>
      <c r="D6" s="229"/>
      <c r="E6" s="229"/>
      <c r="F6" s="229"/>
      <c r="G6" s="229"/>
      <c r="H6" s="229"/>
      <c r="I6" s="229"/>
      <c r="J6" s="229"/>
      <c r="K6" s="229"/>
      <c r="L6" s="229"/>
      <c r="M6" s="303"/>
      <c r="N6" s="38" t="s">
        <v>43</v>
      </c>
      <c r="O6" s="39"/>
      <c r="P6" s="39"/>
      <c r="Q6" s="39"/>
      <c r="R6" s="39"/>
      <c r="S6" s="39"/>
      <c r="T6" s="39"/>
      <c r="U6" s="39"/>
      <c r="V6" s="39"/>
      <c r="W6" s="39"/>
      <c r="X6" s="39"/>
      <c r="Y6" s="39"/>
      <c r="Z6" s="39"/>
      <c r="AA6" s="39"/>
      <c r="AB6" s="39"/>
      <c r="AC6" s="39"/>
      <c r="AD6" s="39"/>
      <c r="AE6" s="39"/>
      <c r="AF6" s="39"/>
      <c r="AG6" s="39"/>
      <c r="AH6" s="39"/>
      <c r="AI6" s="39"/>
      <c r="AJ6" s="39"/>
      <c r="AK6" s="39"/>
      <c r="AL6" s="39"/>
      <c r="AM6" s="40"/>
      <c r="AN6" s="7"/>
    </row>
    <row r="7" spans="1:40" ht="27" customHeight="1">
      <c r="A7" s="275"/>
      <c r="B7" s="301"/>
      <c r="C7" s="342"/>
      <c r="D7" s="304"/>
      <c r="E7" s="304"/>
      <c r="F7" s="304"/>
      <c r="G7" s="304"/>
      <c r="H7" s="304"/>
      <c r="I7" s="304"/>
      <c r="J7" s="304"/>
      <c r="K7" s="304"/>
      <c r="L7" s="304"/>
      <c r="M7" s="305"/>
      <c r="N7" s="41"/>
      <c r="O7" s="42"/>
      <c r="P7" s="343">
        <v>4</v>
      </c>
      <c r="Q7" s="343"/>
      <c r="R7" s="343">
        <v>5</v>
      </c>
      <c r="S7" s="343"/>
      <c r="T7" s="343">
        <v>6</v>
      </c>
      <c r="U7" s="343"/>
      <c r="V7" s="343">
        <v>7</v>
      </c>
      <c r="W7" s="343"/>
      <c r="X7" s="343">
        <v>8</v>
      </c>
      <c r="Y7" s="343"/>
      <c r="Z7" s="343">
        <v>9</v>
      </c>
      <c r="AA7" s="343"/>
      <c r="AB7" s="343">
        <v>10</v>
      </c>
      <c r="AC7" s="343"/>
      <c r="AD7" s="343">
        <v>11</v>
      </c>
      <c r="AE7" s="343"/>
      <c r="AF7" s="343">
        <v>12</v>
      </c>
      <c r="AG7" s="343"/>
      <c r="AH7" s="343">
        <v>1</v>
      </c>
      <c r="AI7" s="343"/>
      <c r="AJ7" s="343">
        <v>2</v>
      </c>
      <c r="AK7" s="343"/>
      <c r="AL7" s="343">
        <v>3</v>
      </c>
      <c r="AM7" s="344"/>
      <c r="AN7" s="7"/>
    </row>
    <row r="8" spans="1:40">
      <c r="A8" s="299"/>
      <c r="B8" s="302"/>
      <c r="C8" s="218"/>
      <c r="D8" s="219"/>
      <c r="E8" s="219"/>
      <c r="F8" s="219"/>
      <c r="G8" s="219"/>
      <c r="H8" s="219"/>
      <c r="I8" s="219"/>
      <c r="J8" s="219"/>
      <c r="K8" s="219"/>
      <c r="L8" s="219"/>
      <c r="M8" s="306"/>
      <c r="N8" s="26" t="s">
        <v>44</v>
      </c>
      <c r="O8" s="27" t="s">
        <v>45</v>
      </c>
      <c r="P8" s="34" t="s">
        <v>44</v>
      </c>
      <c r="Q8" s="35" t="s">
        <v>45</v>
      </c>
      <c r="R8" s="36" t="s">
        <v>44</v>
      </c>
      <c r="S8" s="35" t="s">
        <v>45</v>
      </c>
      <c r="T8" s="36" t="s">
        <v>44</v>
      </c>
      <c r="U8" s="35" t="s">
        <v>45</v>
      </c>
      <c r="V8" s="36" t="s">
        <v>44</v>
      </c>
      <c r="W8" s="35" t="s">
        <v>45</v>
      </c>
      <c r="X8" s="36" t="s">
        <v>44</v>
      </c>
      <c r="Y8" s="35" t="s">
        <v>45</v>
      </c>
      <c r="Z8" s="36" t="s">
        <v>44</v>
      </c>
      <c r="AA8" s="35" t="s">
        <v>45</v>
      </c>
      <c r="AB8" s="36" t="s">
        <v>44</v>
      </c>
      <c r="AC8" s="35" t="s">
        <v>45</v>
      </c>
      <c r="AD8" s="36" t="s">
        <v>44</v>
      </c>
      <c r="AE8" s="35" t="s">
        <v>45</v>
      </c>
      <c r="AF8" s="36" t="s">
        <v>44</v>
      </c>
      <c r="AG8" s="35" t="s">
        <v>45</v>
      </c>
      <c r="AH8" s="36" t="s">
        <v>44</v>
      </c>
      <c r="AI8" s="35" t="s">
        <v>45</v>
      </c>
      <c r="AJ8" s="34" t="s">
        <v>44</v>
      </c>
      <c r="AK8" s="35" t="s">
        <v>45</v>
      </c>
      <c r="AL8" s="36" t="s">
        <v>44</v>
      </c>
      <c r="AM8" s="47" t="s">
        <v>45</v>
      </c>
      <c r="AN8" s="7"/>
    </row>
    <row r="9" spans="1:40" ht="26.1" customHeight="1">
      <c r="A9" s="21">
        <v>1</v>
      </c>
      <c r="B9" s="2" t="s">
        <v>10</v>
      </c>
      <c r="C9" s="25" t="s">
        <v>46</v>
      </c>
      <c r="D9" s="37"/>
      <c r="E9" s="37" t="s">
        <v>47</v>
      </c>
      <c r="F9" s="37"/>
      <c r="G9" s="37" t="s">
        <v>48</v>
      </c>
      <c r="H9" s="37" t="s">
        <v>33</v>
      </c>
      <c r="I9" s="37" t="s">
        <v>46</v>
      </c>
      <c r="J9" s="37"/>
      <c r="K9" s="37" t="s">
        <v>47</v>
      </c>
      <c r="L9" s="37"/>
      <c r="M9" s="37" t="s">
        <v>48</v>
      </c>
      <c r="N9" s="28"/>
      <c r="O9" s="29"/>
      <c r="P9" s="32">
        <f>IF(AND($D9=27,$F9=4),$N9,0)</f>
        <v>0</v>
      </c>
      <c r="Q9" s="46">
        <f>IF(AND($D9=27,$F9=4),$O9,0)</f>
        <v>0</v>
      </c>
      <c r="R9" s="45">
        <f>IF(AND($D9=27,$F9&lt;=5,$J9=27,$L9&gt;=5),$N9,IF(AND($D9=27,$F9&lt;=5,$J9=28,$L9&lt;=3),$N9,0))</f>
        <v>0</v>
      </c>
      <c r="S9" s="46">
        <f>IF(AND($D9=27,$F9&lt;=5,$J9=27,$L9&gt;=5),$O9,IF(AND($D9=27,$F9&lt;=5,$J9=28,$L9&lt;=3),$O9,0))</f>
        <v>0</v>
      </c>
      <c r="T9" s="45">
        <f>IF(AND($D9=27,$F9&lt;=6,$J9=27,$L9&gt;=6),$N9,IF(AND($D9=27,$F9&lt;=6,$J9=28,$L9&lt;=3),$N9,0))</f>
        <v>0</v>
      </c>
      <c r="U9" s="46">
        <f>IF(AND($D9=27,$F9&lt;=6,$J9=27,$L9&gt;=6),$O9,IF(AND($D9=27,$F9&lt;=6,$J9=28,$L9&lt;=3),$O9,0))</f>
        <v>0</v>
      </c>
      <c r="V9" s="45">
        <f>IF(AND($D9=27,$F9&lt;=7,$J9=27,$L9&gt;=7),$N9,IF(AND($D9=27,$F9&lt;=7,$J9=28,$L9&lt;=3),$N9,0))</f>
        <v>0</v>
      </c>
      <c r="W9" s="46">
        <f>IF(AND($D9=27,$F9&lt;=7,$J9=27,$L9&gt;=7),$O9,IF(AND($D9=27,$F9&lt;=7,$J9=28,$L9&lt;=3),$O9,0))</f>
        <v>0</v>
      </c>
      <c r="X9" s="45">
        <f>IF(AND($D9=27,$F9&lt;=8,$J9=27,$L9&gt;=8),$N9,IF(AND($D9=27,$F9&lt;=8,$J9=28,$L9&lt;=3),$N9,0))</f>
        <v>0</v>
      </c>
      <c r="Y9" s="46">
        <f>IF(AND($D9=27,$F9&lt;=8,$J9=27,$L9&gt;=8),$O9,IF(AND($D9=27,$F9&lt;=8,$J9=28,$L9&lt;=3),$O9,0))</f>
        <v>0</v>
      </c>
      <c r="Z9" s="45">
        <f>IF(AND($D9=27,$F9&lt;=9,$J9=27,$L9&gt;=9),$N9,IF(AND($D9=27,$F9&lt;=9,$J9=28,$L9&lt;=3),$N9,0))</f>
        <v>0</v>
      </c>
      <c r="AA9" s="46">
        <f>IF(AND($D9=27,$F9&lt;=9,$J9=27,$L9&gt;=9),$O9,IF(AND($D9=27,$F9&lt;=9,$J9=28,$L9&lt;=3),$O9,0))</f>
        <v>0</v>
      </c>
      <c r="AB9" s="45">
        <f>IF(AND($D9=27,$F9&lt;=10,$J9=27,$L9&gt;=10),$N9,IF(AND($D9=27,$F9&lt;=10,$J9=28,$L9&lt;=3),$N9,0))</f>
        <v>0</v>
      </c>
      <c r="AC9" s="46">
        <f>IF(AND($D9=27,$F9&lt;=10,$J9=27,$L9&gt;=10),$O9,IF(AND($D9=27,$F9&lt;=10,$J9=28,$L9&lt;=3),$O9,0))</f>
        <v>0</v>
      </c>
      <c r="AD9" s="45">
        <f>IF(AND($D9=27,$F9&lt;=11,$J9=27,$L9&gt;=11),$N9,IF(AND($D9=27,$F9&lt;=11,$J9=28,$L9&lt;=3),$N9,0))</f>
        <v>0</v>
      </c>
      <c r="AE9" s="46">
        <f>IF(AND($D9=27,$F9&lt;=11,$J9=27,$L9&gt;=11),$O9,IF(AND($D9=27,$F9&lt;=11,$J9=28,$L9&lt;=3),$O9,0))</f>
        <v>0</v>
      </c>
      <c r="AF9" s="45">
        <f>IF(AND($D9=27,$F9&lt;=12,$J9=27,$L9=12),$N9,IF(AND($D9=27,$F9&lt;=12,$J9=28,$L9&lt;=3),$N9,0))</f>
        <v>0</v>
      </c>
      <c r="AG9" s="46">
        <f>IF(AND($D9=27,$F9&lt;=12,$J9=27,$L9=12),$O9,IF(AND($D9=27,$F9&lt;=12,$J9=28,$L9&lt;=3),$O9,0))</f>
        <v>0</v>
      </c>
      <c r="AH9" s="45">
        <f>IF(AND($D9=27,$F9&lt;=12,$J9=28,$L9&lt;=3),$N9,IF(AND($D9=28,$F9=1,$J9=28,$L9&lt;=3),$N9,0))</f>
        <v>0</v>
      </c>
      <c r="AI9" s="46">
        <f>IF(AND($D9=27,$F9&lt;=12,$J9=28,$L9&lt;=3),$O9,IF(AND($D9=28,$F9=1,$J9=28,$L9&lt;=3),$O9,0))</f>
        <v>0</v>
      </c>
      <c r="AJ9" s="45">
        <f>IF(AND($D9=27,$F9&lt;=12,$J9=28,$L9&gt;=2),$N9,IF(AND($D9=28,$F9&lt;=2,$J9=28,$L9&gt;1),$N9,0))</f>
        <v>0</v>
      </c>
      <c r="AK9" s="46">
        <f>IF(AND($D9=27,$F9&lt;=12,$J9=28,$L9&gt;=2),$O9,IF(AND($D9=28,$F9&lt;=2,$J9=28,$L9&gt;1),$O9,0))</f>
        <v>0</v>
      </c>
      <c r="AL9" s="45">
        <f>IF(AND($D9=27,$F9&lt;=12,$J9=28,$L9=3),$N9,IF(AND($D9=28,$F9&lt;=3,$J9=28,$L9=3),$N9,0))</f>
        <v>0</v>
      </c>
      <c r="AM9" s="48">
        <f>IF(AND($D9=27,$F9&lt;=12,$J9=28,$L9=3),$O9,IF(AND($D9=28,$F9&lt;=3,$J9=28,$L9=3),$O9,0))</f>
        <v>0</v>
      </c>
      <c r="AN9" s="6"/>
    </row>
    <row r="10" spans="1:40" ht="26.1" customHeight="1">
      <c r="A10" s="21">
        <v>2</v>
      </c>
      <c r="B10" s="2" t="s">
        <v>11</v>
      </c>
      <c r="C10" s="25" t="s">
        <v>46</v>
      </c>
      <c r="D10" s="37"/>
      <c r="E10" s="37" t="s">
        <v>47</v>
      </c>
      <c r="F10" s="37"/>
      <c r="G10" s="37" t="s">
        <v>48</v>
      </c>
      <c r="H10" s="37" t="s">
        <v>33</v>
      </c>
      <c r="I10" s="37" t="s">
        <v>46</v>
      </c>
      <c r="J10" s="37"/>
      <c r="K10" s="37" t="s">
        <v>47</v>
      </c>
      <c r="L10" s="37"/>
      <c r="M10" s="37" t="s">
        <v>48</v>
      </c>
      <c r="N10" s="28"/>
      <c r="O10" s="29"/>
      <c r="P10" s="32">
        <f t="shared" ref="P10:P28" si="0">IF(AND($D10=27,$F10=4),$N10,0)</f>
        <v>0</v>
      </c>
      <c r="Q10" s="33">
        <f t="shared" ref="Q10:Q28" si="1">IF(AND($D10=27,$F10=4),$O10,0)</f>
        <v>0</v>
      </c>
      <c r="R10" s="32">
        <f t="shared" ref="R10:R28" si="2">IF(AND($D10=27,$F10&lt;=5,$J10=27,$L10&gt;=5),$N10,IF(AND($D10=27,$F10&lt;=5,$J10=28,$L10&lt;=3),$N10,0))</f>
        <v>0</v>
      </c>
      <c r="S10" s="33">
        <f t="shared" ref="S10:S28" si="3">IF(AND($D10=27,$F10&lt;=5,$J10=27,$L10&gt;=5),$O10,IF(AND($D10=27,$F10&lt;=5,$J10=28,$L10&lt;=3),$O10,0))</f>
        <v>0</v>
      </c>
      <c r="T10" s="32">
        <f t="shared" ref="T10:T28" si="4">IF(AND($D10=27,$F10&lt;=6,$J10=27,$L10&gt;=6),$N10,IF(AND($D10=27,$F10&lt;=6,$J10=28,$L10&lt;=3),$N10,0))</f>
        <v>0</v>
      </c>
      <c r="U10" s="33">
        <f t="shared" ref="U10:U28" si="5">IF(AND($D10=27,$F10&lt;=6,$J10=27,$L10&gt;=6),$O10,IF(AND($D10=27,$F10&lt;=6,$J10=28,$L10&lt;=3),$O10,0))</f>
        <v>0</v>
      </c>
      <c r="V10" s="32">
        <f t="shared" ref="V10:V28" si="6">IF(AND($D10=27,$F10&lt;=7,$J10=27,$L10&gt;=7),$N10,IF(AND($D10=27,$F10&lt;=7,$J10=28,$L10&lt;=3),$N10,0))</f>
        <v>0</v>
      </c>
      <c r="W10" s="33">
        <f t="shared" ref="W10:W28" si="7">IF(AND($D10=27,$F10&lt;=7,$J10=27,$L10&gt;=7),$O10,IF(AND($D10=27,$F10&lt;=7,$J10=28,$L10&lt;=3),$O10,0))</f>
        <v>0</v>
      </c>
      <c r="X10" s="32">
        <f t="shared" ref="X10:X28" si="8">IF(AND($D10=27,$F10&lt;=8,$J10=27,$L10&gt;=8),$N10,IF(AND($D10=27,$F10&lt;=8,$J10=28,$L10&lt;=3),$N10,0))</f>
        <v>0</v>
      </c>
      <c r="Y10" s="33">
        <f t="shared" ref="Y10:Y28" si="9">IF(AND($D10=27,$F10&lt;=8,$J10=27,$L10&gt;=8),$O10,IF(AND($D10=27,$F10&lt;=8,$J10=28,$L10&lt;=3),$O10,0))</f>
        <v>0</v>
      </c>
      <c r="Z10" s="32">
        <f t="shared" ref="Z10:Z28" si="10">IF(AND($D10=27,$F10&lt;=9,$J10=27,$L10&gt;=9),$N10,IF(AND($D10=27,$F10&lt;=9,$J10=28,$L10&lt;=3),$N10,0))</f>
        <v>0</v>
      </c>
      <c r="AA10" s="33">
        <f t="shared" ref="AA10:AA28" si="11">IF(AND($D10=27,$F10&lt;=9,$J10=27,$L10&gt;=9),$O10,IF(AND($D10=27,$F10&lt;=9,$J10=28,$L10&lt;=3),$O10,0))</f>
        <v>0</v>
      </c>
      <c r="AB10" s="32">
        <f t="shared" ref="AB10:AB28" si="12">IF(AND($D10=27,$F10&lt;=10,$J10=27,$L10&gt;=10),$N10,IF(AND($D10=27,$F10&lt;=10,$J10=28,$L10&lt;=3),$N10,0))</f>
        <v>0</v>
      </c>
      <c r="AC10" s="33">
        <f t="shared" ref="AC10:AC28" si="13">IF(AND($D10=27,$F10&lt;=10,$J10=27,$L10&gt;=10),$O10,IF(AND($D10=27,$F10&lt;=10,$J10=28,$L10&lt;=3),$O10,0))</f>
        <v>0</v>
      </c>
      <c r="AD10" s="32">
        <f t="shared" ref="AD10:AD28" si="14">IF(AND($D10=27,$F10&lt;=11,$J10=27,$L10&gt;=11),$N10,IF(AND($D10=27,$F10&lt;=11,$J10=28,$L10&lt;=3),$N10,0))</f>
        <v>0</v>
      </c>
      <c r="AE10" s="33">
        <f t="shared" ref="AE10:AE28" si="15">IF(AND($D10=27,$F10&lt;=11,$J10=27,$L10&gt;=11),$O10,IF(AND($D10=27,$F10&lt;=11,$J10=28,$L10&lt;=3),$O10,0))</f>
        <v>0</v>
      </c>
      <c r="AF10" s="32">
        <f t="shared" ref="AF10:AF28" si="16">IF(AND($D10=27,$F10&lt;=12,$J10=27,$L10=12),$N10,IF(AND($D10=27,$F10&lt;=12,$J10=28,$L10&lt;=3),$N10,0))</f>
        <v>0</v>
      </c>
      <c r="AG10" s="33">
        <f t="shared" ref="AG10:AG28" si="17">IF(AND($D10=27,$F10&lt;=12,$J10=27,$L10=12),$O10,IF(AND($D10=27,$F10&lt;=12,$J10=28,$L10&lt;=3),$O10,0))</f>
        <v>0</v>
      </c>
      <c r="AH10" s="32">
        <f t="shared" ref="AH10:AH28" si="18">IF(AND($D10=27,$F10&lt;=12,$J10=28,$L10&lt;=3),$N10,IF(AND($D10=28,$F10=1,$J10=28,$L10&lt;=3),$N10,0))</f>
        <v>0</v>
      </c>
      <c r="AI10" s="33">
        <f t="shared" ref="AI10:AI28" si="19">IF(AND($D10=27,$F10&lt;=12,$J10=28,$L10&lt;=3),$O10,IF(AND($D10=28,$F10=1,$J10=28,$L10&lt;=3),$O10,0))</f>
        <v>0</v>
      </c>
      <c r="AJ10" s="32">
        <f t="shared" ref="AJ10:AJ28" si="20">IF(AND($D10=27,$F10&lt;=12,$J10=28,$L10&gt;=2),$N10,IF(AND($D10=28,$F10&lt;=2,$J10=28,$L10&gt;1),$N10,0))</f>
        <v>0</v>
      </c>
      <c r="AK10" s="33">
        <f t="shared" ref="AK10:AK28" si="21">IF(AND($D10=27,$F10&lt;=12,$J10=28,$L10&gt;=2),$O10,IF(AND($D10=28,$F10&lt;=2,$J10=28,$L10&gt;1),$O10,0))</f>
        <v>0</v>
      </c>
      <c r="AL10" s="32">
        <f t="shared" ref="AL10:AL28" si="22">IF(AND($D10=27,$F10&lt;=12,$J10=28,$L10=3),$N10,IF(AND($D10=28,$F10&lt;=3,$J10=28,$L10=3),$N10,0))</f>
        <v>0</v>
      </c>
      <c r="AM10" s="49">
        <f t="shared" ref="AM10:AM28" si="23">IF(AND($D10=27,$F10&lt;=12,$J10=28,$L10=3),$O10,IF(AND($D10=28,$F10&lt;=3,$J10=28,$L10=3),$O10,0))</f>
        <v>0</v>
      </c>
      <c r="AN10" s="6"/>
    </row>
    <row r="11" spans="1:40" ht="26.1" customHeight="1">
      <c r="A11" s="21">
        <v>3</v>
      </c>
      <c r="B11" s="2" t="s">
        <v>12</v>
      </c>
      <c r="C11" s="25" t="s">
        <v>46</v>
      </c>
      <c r="D11" s="37"/>
      <c r="E11" s="37" t="s">
        <v>47</v>
      </c>
      <c r="F11" s="37"/>
      <c r="G11" s="37" t="s">
        <v>48</v>
      </c>
      <c r="H11" s="37" t="s">
        <v>33</v>
      </c>
      <c r="I11" s="37" t="s">
        <v>46</v>
      </c>
      <c r="J11" s="37"/>
      <c r="K11" s="37" t="s">
        <v>47</v>
      </c>
      <c r="L11" s="37"/>
      <c r="M11" s="37" t="s">
        <v>48</v>
      </c>
      <c r="N11" s="28"/>
      <c r="O11" s="29"/>
      <c r="P11" s="32">
        <f t="shared" si="0"/>
        <v>0</v>
      </c>
      <c r="Q11" s="33">
        <f t="shared" si="1"/>
        <v>0</v>
      </c>
      <c r="R11" s="32">
        <f t="shared" si="2"/>
        <v>0</v>
      </c>
      <c r="S11" s="33">
        <f t="shared" si="3"/>
        <v>0</v>
      </c>
      <c r="T11" s="32">
        <f t="shared" si="4"/>
        <v>0</v>
      </c>
      <c r="U11" s="33">
        <f t="shared" si="5"/>
        <v>0</v>
      </c>
      <c r="V11" s="32">
        <f t="shared" si="6"/>
        <v>0</v>
      </c>
      <c r="W11" s="33">
        <f t="shared" si="7"/>
        <v>0</v>
      </c>
      <c r="X11" s="32">
        <f t="shared" si="8"/>
        <v>0</v>
      </c>
      <c r="Y11" s="33">
        <f t="shared" si="9"/>
        <v>0</v>
      </c>
      <c r="Z11" s="32">
        <f t="shared" si="10"/>
        <v>0</v>
      </c>
      <c r="AA11" s="33">
        <f t="shared" si="11"/>
        <v>0</v>
      </c>
      <c r="AB11" s="32">
        <f t="shared" si="12"/>
        <v>0</v>
      </c>
      <c r="AC11" s="33">
        <f t="shared" si="13"/>
        <v>0</v>
      </c>
      <c r="AD11" s="32">
        <f t="shared" si="14"/>
        <v>0</v>
      </c>
      <c r="AE11" s="33">
        <f t="shared" si="15"/>
        <v>0</v>
      </c>
      <c r="AF11" s="32">
        <f t="shared" si="16"/>
        <v>0</v>
      </c>
      <c r="AG11" s="33">
        <f t="shared" si="17"/>
        <v>0</v>
      </c>
      <c r="AH11" s="32">
        <f t="shared" si="18"/>
        <v>0</v>
      </c>
      <c r="AI11" s="33">
        <f t="shared" si="19"/>
        <v>0</v>
      </c>
      <c r="AJ11" s="32">
        <f t="shared" si="20"/>
        <v>0</v>
      </c>
      <c r="AK11" s="33">
        <f t="shared" si="21"/>
        <v>0</v>
      </c>
      <c r="AL11" s="32">
        <f t="shared" si="22"/>
        <v>0</v>
      </c>
      <c r="AM11" s="49">
        <f t="shared" si="23"/>
        <v>0</v>
      </c>
      <c r="AN11" s="6"/>
    </row>
    <row r="12" spans="1:40" ht="26.1" customHeight="1">
      <c r="A12" s="21">
        <v>4</v>
      </c>
      <c r="B12" s="2" t="s">
        <v>13</v>
      </c>
      <c r="C12" s="25" t="s">
        <v>46</v>
      </c>
      <c r="D12" s="37"/>
      <c r="E12" s="37" t="s">
        <v>47</v>
      </c>
      <c r="F12" s="37"/>
      <c r="G12" s="37" t="s">
        <v>48</v>
      </c>
      <c r="H12" s="37" t="s">
        <v>33</v>
      </c>
      <c r="I12" s="37" t="s">
        <v>46</v>
      </c>
      <c r="J12" s="37"/>
      <c r="K12" s="37" t="s">
        <v>47</v>
      </c>
      <c r="L12" s="37"/>
      <c r="M12" s="37" t="s">
        <v>48</v>
      </c>
      <c r="N12" s="28"/>
      <c r="O12" s="29"/>
      <c r="P12" s="32">
        <f t="shared" si="0"/>
        <v>0</v>
      </c>
      <c r="Q12" s="33">
        <f t="shared" si="1"/>
        <v>0</v>
      </c>
      <c r="R12" s="32">
        <f t="shared" si="2"/>
        <v>0</v>
      </c>
      <c r="S12" s="33">
        <f t="shared" si="3"/>
        <v>0</v>
      </c>
      <c r="T12" s="32">
        <f t="shared" si="4"/>
        <v>0</v>
      </c>
      <c r="U12" s="33">
        <f t="shared" si="5"/>
        <v>0</v>
      </c>
      <c r="V12" s="32">
        <f t="shared" si="6"/>
        <v>0</v>
      </c>
      <c r="W12" s="33">
        <f t="shared" si="7"/>
        <v>0</v>
      </c>
      <c r="X12" s="32">
        <f t="shared" si="8"/>
        <v>0</v>
      </c>
      <c r="Y12" s="33">
        <f t="shared" si="9"/>
        <v>0</v>
      </c>
      <c r="Z12" s="32">
        <f t="shared" si="10"/>
        <v>0</v>
      </c>
      <c r="AA12" s="33">
        <f t="shared" si="11"/>
        <v>0</v>
      </c>
      <c r="AB12" s="32">
        <f t="shared" si="12"/>
        <v>0</v>
      </c>
      <c r="AC12" s="33">
        <f t="shared" si="13"/>
        <v>0</v>
      </c>
      <c r="AD12" s="32">
        <f t="shared" si="14"/>
        <v>0</v>
      </c>
      <c r="AE12" s="33">
        <f t="shared" si="15"/>
        <v>0</v>
      </c>
      <c r="AF12" s="32">
        <f t="shared" si="16"/>
        <v>0</v>
      </c>
      <c r="AG12" s="33">
        <f t="shared" si="17"/>
        <v>0</v>
      </c>
      <c r="AH12" s="32">
        <f t="shared" si="18"/>
        <v>0</v>
      </c>
      <c r="AI12" s="33">
        <f t="shared" si="19"/>
        <v>0</v>
      </c>
      <c r="AJ12" s="32">
        <f t="shared" si="20"/>
        <v>0</v>
      </c>
      <c r="AK12" s="33">
        <f t="shared" si="21"/>
        <v>0</v>
      </c>
      <c r="AL12" s="32">
        <f t="shared" si="22"/>
        <v>0</v>
      </c>
      <c r="AM12" s="49">
        <f t="shared" si="23"/>
        <v>0</v>
      </c>
      <c r="AN12" s="6"/>
    </row>
    <row r="13" spans="1:40" ht="26.1" customHeight="1">
      <c r="A13" s="21">
        <v>5</v>
      </c>
      <c r="B13" s="2" t="s">
        <v>14</v>
      </c>
      <c r="C13" s="25" t="s">
        <v>46</v>
      </c>
      <c r="D13" s="37"/>
      <c r="E13" s="37" t="s">
        <v>47</v>
      </c>
      <c r="F13" s="37"/>
      <c r="G13" s="37" t="s">
        <v>48</v>
      </c>
      <c r="H13" s="37" t="s">
        <v>33</v>
      </c>
      <c r="I13" s="37" t="s">
        <v>46</v>
      </c>
      <c r="J13" s="37"/>
      <c r="K13" s="37" t="s">
        <v>47</v>
      </c>
      <c r="L13" s="37"/>
      <c r="M13" s="37" t="s">
        <v>48</v>
      </c>
      <c r="N13" s="28"/>
      <c r="O13" s="29"/>
      <c r="P13" s="32">
        <f t="shared" si="0"/>
        <v>0</v>
      </c>
      <c r="Q13" s="33">
        <f t="shared" si="1"/>
        <v>0</v>
      </c>
      <c r="R13" s="32">
        <f t="shared" si="2"/>
        <v>0</v>
      </c>
      <c r="S13" s="33">
        <f t="shared" si="3"/>
        <v>0</v>
      </c>
      <c r="T13" s="32">
        <f t="shared" si="4"/>
        <v>0</v>
      </c>
      <c r="U13" s="33">
        <f t="shared" si="5"/>
        <v>0</v>
      </c>
      <c r="V13" s="32">
        <f t="shared" si="6"/>
        <v>0</v>
      </c>
      <c r="W13" s="33">
        <f t="shared" si="7"/>
        <v>0</v>
      </c>
      <c r="X13" s="32">
        <f t="shared" si="8"/>
        <v>0</v>
      </c>
      <c r="Y13" s="33">
        <f t="shared" si="9"/>
        <v>0</v>
      </c>
      <c r="Z13" s="32">
        <f t="shared" si="10"/>
        <v>0</v>
      </c>
      <c r="AA13" s="33">
        <f t="shared" si="11"/>
        <v>0</v>
      </c>
      <c r="AB13" s="32">
        <f t="shared" si="12"/>
        <v>0</v>
      </c>
      <c r="AC13" s="33">
        <f t="shared" si="13"/>
        <v>0</v>
      </c>
      <c r="AD13" s="32">
        <f t="shared" si="14"/>
        <v>0</v>
      </c>
      <c r="AE13" s="33">
        <f t="shared" si="15"/>
        <v>0</v>
      </c>
      <c r="AF13" s="32">
        <f t="shared" si="16"/>
        <v>0</v>
      </c>
      <c r="AG13" s="33">
        <f t="shared" si="17"/>
        <v>0</v>
      </c>
      <c r="AH13" s="32">
        <f t="shared" si="18"/>
        <v>0</v>
      </c>
      <c r="AI13" s="33">
        <f t="shared" si="19"/>
        <v>0</v>
      </c>
      <c r="AJ13" s="32">
        <f t="shared" si="20"/>
        <v>0</v>
      </c>
      <c r="AK13" s="33">
        <f t="shared" si="21"/>
        <v>0</v>
      </c>
      <c r="AL13" s="32">
        <f t="shared" si="22"/>
        <v>0</v>
      </c>
      <c r="AM13" s="49">
        <f t="shared" si="23"/>
        <v>0</v>
      </c>
      <c r="AN13" s="6"/>
    </row>
    <row r="14" spans="1:40" ht="26.1" customHeight="1">
      <c r="A14" s="21">
        <v>6</v>
      </c>
      <c r="B14" s="2" t="s">
        <v>15</v>
      </c>
      <c r="C14" s="25" t="s">
        <v>46</v>
      </c>
      <c r="D14" s="37"/>
      <c r="E14" s="37" t="s">
        <v>47</v>
      </c>
      <c r="F14" s="37"/>
      <c r="G14" s="37" t="s">
        <v>48</v>
      </c>
      <c r="H14" s="37" t="s">
        <v>33</v>
      </c>
      <c r="I14" s="37" t="s">
        <v>46</v>
      </c>
      <c r="J14" s="37"/>
      <c r="K14" s="37" t="s">
        <v>47</v>
      </c>
      <c r="L14" s="37"/>
      <c r="M14" s="37" t="s">
        <v>48</v>
      </c>
      <c r="N14" s="28"/>
      <c r="O14" s="29"/>
      <c r="P14" s="32">
        <f t="shared" si="0"/>
        <v>0</v>
      </c>
      <c r="Q14" s="33">
        <f t="shared" si="1"/>
        <v>0</v>
      </c>
      <c r="R14" s="32">
        <f t="shared" si="2"/>
        <v>0</v>
      </c>
      <c r="S14" s="33">
        <f t="shared" si="3"/>
        <v>0</v>
      </c>
      <c r="T14" s="32">
        <f t="shared" si="4"/>
        <v>0</v>
      </c>
      <c r="U14" s="33">
        <f t="shared" si="5"/>
        <v>0</v>
      </c>
      <c r="V14" s="32">
        <f t="shared" si="6"/>
        <v>0</v>
      </c>
      <c r="W14" s="33">
        <f t="shared" si="7"/>
        <v>0</v>
      </c>
      <c r="X14" s="32">
        <f t="shared" si="8"/>
        <v>0</v>
      </c>
      <c r="Y14" s="33">
        <f t="shared" si="9"/>
        <v>0</v>
      </c>
      <c r="Z14" s="32">
        <f t="shared" si="10"/>
        <v>0</v>
      </c>
      <c r="AA14" s="33">
        <f t="shared" si="11"/>
        <v>0</v>
      </c>
      <c r="AB14" s="32">
        <f t="shared" si="12"/>
        <v>0</v>
      </c>
      <c r="AC14" s="33">
        <f t="shared" si="13"/>
        <v>0</v>
      </c>
      <c r="AD14" s="32">
        <f t="shared" si="14"/>
        <v>0</v>
      </c>
      <c r="AE14" s="33">
        <f t="shared" si="15"/>
        <v>0</v>
      </c>
      <c r="AF14" s="32">
        <f t="shared" si="16"/>
        <v>0</v>
      </c>
      <c r="AG14" s="33">
        <f t="shared" si="17"/>
        <v>0</v>
      </c>
      <c r="AH14" s="32">
        <f t="shared" si="18"/>
        <v>0</v>
      </c>
      <c r="AI14" s="33">
        <f t="shared" si="19"/>
        <v>0</v>
      </c>
      <c r="AJ14" s="32">
        <f t="shared" si="20"/>
        <v>0</v>
      </c>
      <c r="AK14" s="33">
        <f t="shared" si="21"/>
        <v>0</v>
      </c>
      <c r="AL14" s="32">
        <f t="shared" si="22"/>
        <v>0</v>
      </c>
      <c r="AM14" s="49">
        <f t="shared" si="23"/>
        <v>0</v>
      </c>
      <c r="AN14" s="6"/>
    </row>
    <row r="15" spans="1:40" ht="26.1" customHeight="1">
      <c r="A15" s="21">
        <v>7</v>
      </c>
      <c r="B15" s="2" t="s">
        <v>16</v>
      </c>
      <c r="C15" s="25" t="s">
        <v>46</v>
      </c>
      <c r="D15" s="37"/>
      <c r="E15" s="37" t="s">
        <v>47</v>
      </c>
      <c r="F15" s="37"/>
      <c r="G15" s="37" t="s">
        <v>48</v>
      </c>
      <c r="H15" s="37" t="s">
        <v>33</v>
      </c>
      <c r="I15" s="37" t="s">
        <v>46</v>
      </c>
      <c r="J15" s="37"/>
      <c r="K15" s="37" t="s">
        <v>47</v>
      </c>
      <c r="L15" s="37"/>
      <c r="M15" s="37" t="s">
        <v>48</v>
      </c>
      <c r="N15" s="28"/>
      <c r="O15" s="29"/>
      <c r="P15" s="32">
        <f t="shared" si="0"/>
        <v>0</v>
      </c>
      <c r="Q15" s="33">
        <f t="shared" si="1"/>
        <v>0</v>
      </c>
      <c r="R15" s="32">
        <f t="shared" si="2"/>
        <v>0</v>
      </c>
      <c r="S15" s="33">
        <f t="shared" si="3"/>
        <v>0</v>
      </c>
      <c r="T15" s="32">
        <f t="shared" si="4"/>
        <v>0</v>
      </c>
      <c r="U15" s="33">
        <f t="shared" si="5"/>
        <v>0</v>
      </c>
      <c r="V15" s="32">
        <f t="shared" si="6"/>
        <v>0</v>
      </c>
      <c r="W15" s="33">
        <f t="shared" si="7"/>
        <v>0</v>
      </c>
      <c r="X15" s="32">
        <f t="shared" si="8"/>
        <v>0</v>
      </c>
      <c r="Y15" s="33">
        <f t="shared" si="9"/>
        <v>0</v>
      </c>
      <c r="Z15" s="32">
        <f t="shared" si="10"/>
        <v>0</v>
      </c>
      <c r="AA15" s="33">
        <f t="shared" si="11"/>
        <v>0</v>
      </c>
      <c r="AB15" s="32">
        <f t="shared" si="12"/>
        <v>0</v>
      </c>
      <c r="AC15" s="33">
        <f t="shared" si="13"/>
        <v>0</v>
      </c>
      <c r="AD15" s="32">
        <f t="shared" si="14"/>
        <v>0</v>
      </c>
      <c r="AE15" s="33">
        <f t="shared" si="15"/>
        <v>0</v>
      </c>
      <c r="AF15" s="32">
        <f t="shared" si="16"/>
        <v>0</v>
      </c>
      <c r="AG15" s="33">
        <f t="shared" si="17"/>
        <v>0</v>
      </c>
      <c r="AH15" s="32">
        <f t="shared" si="18"/>
        <v>0</v>
      </c>
      <c r="AI15" s="33">
        <f t="shared" si="19"/>
        <v>0</v>
      </c>
      <c r="AJ15" s="32">
        <f t="shared" si="20"/>
        <v>0</v>
      </c>
      <c r="AK15" s="33">
        <f t="shared" si="21"/>
        <v>0</v>
      </c>
      <c r="AL15" s="32">
        <f t="shared" si="22"/>
        <v>0</v>
      </c>
      <c r="AM15" s="49">
        <f t="shared" si="23"/>
        <v>0</v>
      </c>
      <c r="AN15" s="6"/>
    </row>
    <row r="16" spans="1:40" ht="26.1" customHeight="1">
      <c r="A16" s="21">
        <v>8</v>
      </c>
      <c r="B16" s="2" t="s">
        <v>17</v>
      </c>
      <c r="C16" s="25" t="s">
        <v>46</v>
      </c>
      <c r="D16" s="37"/>
      <c r="E16" s="37" t="s">
        <v>47</v>
      </c>
      <c r="F16" s="37"/>
      <c r="G16" s="37" t="s">
        <v>48</v>
      </c>
      <c r="H16" s="37" t="s">
        <v>33</v>
      </c>
      <c r="I16" s="37" t="s">
        <v>46</v>
      </c>
      <c r="J16" s="37"/>
      <c r="K16" s="37" t="s">
        <v>47</v>
      </c>
      <c r="L16" s="37"/>
      <c r="M16" s="37" t="s">
        <v>48</v>
      </c>
      <c r="N16" s="28"/>
      <c r="O16" s="29"/>
      <c r="P16" s="32">
        <f t="shared" si="0"/>
        <v>0</v>
      </c>
      <c r="Q16" s="33">
        <f t="shared" si="1"/>
        <v>0</v>
      </c>
      <c r="R16" s="32">
        <f t="shared" si="2"/>
        <v>0</v>
      </c>
      <c r="S16" s="33">
        <f t="shared" si="3"/>
        <v>0</v>
      </c>
      <c r="T16" s="32">
        <f t="shared" si="4"/>
        <v>0</v>
      </c>
      <c r="U16" s="33">
        <f t="shared" si="5"/>
        <v>0</v>
      </c>
      <c r="V16" s="32">
        <f t="shared" si="6"/>
        <v>0</v>
      </c>
      <c r="W16" s="33">
        <f t="shared" si="7"/>
        <v>0</v>
      </c>
      <c r="X16" s="32">
        <f t="shared" si="8"/>
        <v>0</v>
      </c>
      <c r="Y16" s="33">
        <f t="shared" si="9"/>
        <v>0</v>
      </c>
      <c r="Z16" s="32">
        <f t="shared" si="10"/>
        <v>0</v>
      </c>
      <c r="AA16" s="33">
        <f t="shared" si="11"/>
        <v>0</v>
      </c>
      <c r="AB16" s="32">
        <f t="shared" si="12"/>
        <v>0</v>
      </c>
      <c r="AC16" s="33">
        <f t="shared" si="13"/>
        <v>0</v>
      </c>
      <c r="AD16" s="32">
        <f t="shared" si="14"/>
        <v>0</v>
      </c>
      <c r="AE16" s="33">
        <f t="shared" si="15"/>
        <v>0</v>
      </c>
      <c r="AF16" s="32">
        <f t="shared" si="16"/>
        <v>0</v>
      </c>
      <c r="AG16" s="33">
        <f t="shared" si="17"/>
        <v>0</v>
      </c>
      <c r="AH16" s="32">
        <f t="shared" si="18"/>
        <v>0</v>
      </c>
      <c r="AI16" s="33">
        <f t="shared" si="19"/>
        <v>0</v>
      </c>
      <c r="AJ16" s="32">
        <f t="shared" si="20"/>
        <v>0</v>
      </c>
      <c r="AK16" s="33">
        <f t="shared" si="21"/>
        <v>0</v>
      </c>
      <c r="AL16" s="32">
        <f t="shared" si="22"/>
        <v>0</v>
      </c>
      <c r="AM16" s="49">
        <f t="shared" si="23"/>
        <v>0</v>
      </c>
      <c r="AN16" s="6"/>
    </row>
    <row r="17" spans="1:40" ht="26.1" customHeight="1">
      <c r="A17" s="21">
        <v>9</v>
      </c>
      <c r="B17" s="2" t="s">
        <v>18</v>
      </c>
      <c r="C17" s="25" t="s">
        <v>46</v>
      </c>
      <c r="D17" s="37"/>
      <c r="E17" s="37" t="s">
        <v>47</v>
      </c>
      <c r="F17" s="37"/>
      <c r="G17" s="37" t="s">
        <v>48</v>
      </c>
      <c r="H17" s="37" t="s">
        <v>33</v>
      </c>
      <c r="I17" s="37" t="s">
        <v>46</v>
      </c>
      <c r="J17" s="37"/>
      <c r="K17" s="37" t="s">
        <v>47</v>
      </c>
      <c r="L17" s="37"/>
      <c r="M17" s="37" t="s">
        <v>48</v>
      </c>
      <c r="N17" s="28"/>
      <c r="O17" s="29"/>
      <c r="P17" s="32">
        <f t="shared" si="0"/>
        <v>0</v>
      </c>
      <c r="Q17" s="33">
        <f t="shared" si="1"/>
        <v>0</v>
      </c>
      <c r="R17" s="32">
        <f t="shared" si="2"/>
        <v>0</v>
      </c>
      <c r="S17" s="33">
        <f t="shared" si="3"/>
        <v>0</v>
      </c>
      <c r="T17" s="32">
        <f t="shared" si="4"/>
        <v>0</v>
      </c>
      <c r="U17" s="33">
        <f t="shared" si="5"/>
        <v>0</v>
      </c>
      <c r="V17" s="32">
        <f t="shared" si="6"/>
        <v>0</v>
      </c>
      <c r="W17" s="33">
        <f t="shared" si="7"/>
        <v>0</v>
      </c>
      <c r="X17" s="32">
        <f t="shared" si="8"/>
        <v>0</v>
      </c>
      <c r="Y17" s="33">
        <f t="shared" si="9"/>
        <v>0</v>
      </c>
      <c r="Z17" s="32">
        <f t="shared" si="10"/>
        <v>0</v>
      </c>
      <c r="AA17" s="33">
        <f t="shared" si="11"/>
        <v>0</v>
      </c>
      <c r="AB17" s="32">
        <f t="shared" si="12"/>
        <v>0</v>
      </c>
      <c r="AC17" s="33">
        <f t="shared" si="13"/>
        <v>0</v>
      </c>
      <c r="AD17" s="32">
        <f t="shared" si="14"/>
        <v>0</v>
      </c>
      <c r="AE17" s="33">
        <f t="shared" si="15"/>
        <v>0</v>
      </c>
      <c r="AF17" s="32">
        <f t="shared" si="16"/>
        <v>0</v>
      </c>
      <c r="AG17" s="33">
        <f t="shared" si="17"/>
        <v>0</v>
      </c>
      <c r="AH17" s="32">
        <f t="shared" si="18"/>
        <v>0</v>
      </c>
      <c r="AI17" s="33">
        <f t="shared" si="19"/>
        <v>0</v>
      </c>
      <c r="AJ17" s="32">
        <f t="shared" si="20"/>
        <v>0</v>
      </c>
      <c r="AK17" s="33">
        <f t="shared" si="21"/>
        <v>0</v>
      </c>
      <c r="AL17" s="32">
        <f t="shared" si="22"/>
        <v>0</v>
      </c>
      <c r="AM17" s="49">
        <f t="shared" si="23"/>
        <v>0</v>
      </c>
      <c r="AN17" s="6"/>
    </row>
    <row r="18" spans="1:40" ht="26.1" customHeight="1">
      <c r="A18" s="21">
        <v>10</v>
      </c>
      <c r="B18" s="2" t="s">
        <v>19</v>
      </c>
      <c r="C18" s="25" t="s">
        <v>46</v>
      </c>
      <c r="D18" s="37"/>
      <c r="E18" s="37" t="s">
        <v>47</v>
      </c>
      <c r="F18" s="37"/>
      <c r="G18" s="37" t="s">
        <v>48</v>
      </c>
      <c r="H18" s="37" t="s">
        <v>33</v>
      </c>
      <c r="I18" s="37" t="s">
        <v>46</v>
      </c>
      <c r="J18" s="37"/>
      <c r="K18" s="37" t="s">
        <v>47</v>
      </c>
      <c r="L18" s="37"/>
      <c r="M18" s="37" t="s">
        <v>48</v>
      </c>
      <c r="N18" s="28"/>
      <c r="O18" s="29"/>
      <c r="P18" s="32">
        <f t="shared" si="0"/>
        <v>0</v>
      </c>
      <c r="Q18" s="33">
        <f t="shared" si="1"/>
        <v>0</v>
      </c>
      <c r="R18" s="32">
        <f t="shared" si="2"/>
        <v>0</v>
      </c>
      <c r="S18" s="33">
        <f t="shared" si="3"/>
        <v>0</v>
      </c>
      <c r="T18" s="32">
        <f t="shared" si="4"/>
        <v>0</v>
      </c>
      <c r="U18" s="33">
        <f t="shared" si="5"/>
        <v>0</v>
      </c>
      <c r="V18" s="32">
        <f t="shared" si="6"/>
        <v>0</v>
      </c>
      <c r="W18" s="33">
        <f t="shared" si="7"/>
        <v>0</v>
      </c>
      <c r="X18" s="32">
        <f t="shared" si="8"/>
        <v>0</v>
      </c>
      <c r="Y18" s="33">
        <f t="shared" si="9"/>
        <v>0</v>
      </c>
      <c r="Z18" s="32">
        <f t="shared" si="10"/>
        <v>0</v>
      </c>
      <c r="AA18" s="33">
        <f t="shared" si="11"/>
        <v>0</v>
      </c>
      <c r="AB18" s="32">
        <f t="shared" si="12"/>
        <v>0</v>
      </c>
      <c r="AC18" s="33">
        <f t="shared" si="13"/>
        <v>0</v>
      </c>
      <c r="AD18" s="32">
        <f t="shared" si="14"/>
        <v>0</v>
      </c>
      <c r="AE18" s="33">
        <f t="shared" si="15"/>
        <v>0</v>
      </c>
      <c r="AF18" s="32">
        <f t="shared" si="16"/>
        <v>0</v>
      </c>
      <c r="AG18" s="33">
        <f t="shared" si="17"/>
        <v>0</v>
      </c>
      <c r="AH18" s="32">
        <f t="shared" si="18"/>
        <v>0</v>
      </c>
      <c r="AI18" s="33">
        <f t="shared" si="19"/>
        <v>0</v>
      </c>
      <c r="AJ18" s="32">
        <f t="shared" si="20"/>
        <v>0</v>
      </c>
      <c r="AK18" s="33">
        <f t="shared" si="21"/>
        <v>0</v>
      </c>
      <c r="AL18" s="32">
        <f t="shared" si="22"/>
        <v>0</v>
      </c>
      <c r="AM18" s="49">
        <f t="shared" si="23"/>
        <v>0</v>
      </c>
      <c r="AN18" s="6"/>
    </row>
    <row r="19" spans="1:40" ht="26.1" customHeight="1">
      <c r="A19" s="21">
        <v>11</v>
      </c>
      <c r="B19" s="2" t="s">
        <v>20</v>
      </c>
      <c r="C19" s="25" t="s">
        <v>46</v>
      </c>
      <c r="D19" s="37"/>
      <c r="E19" s="37" t="s">
        <v>47</v>
      </c>
      <c r="F19" s="37"/>
      <c r="G19" s="37" t="s">
        <v>48</v>
      </c>
      <c r="H19" s="37" t="s">
        <v>33</v>
      </c>
      <c r="I19" s="37" t="s">
        <v>46</v>
      </c>
      <c r="J19" s="37"/>
      <c r="K19" s="37" t="s">
        <v>47</v>
      </c>
      <c r="L19" s="37"/>
      <c r="M19" s="37" t="s">
        <v>48</v>
      </c>
      <c r="N19" s="28"/>
      <c r="O19" s="29"/>
      <c r="P19" s="32">
        <f t="shared" si="0"/>
        <v>0</v>
      </c>
      <c r="Q19" s="33">
        <f t="shared" si="1"/>
        <v>0</v>
      </c>
      <c r="R19" s="32">
        <f t="shared" si="2"/>
        <v>0</v>
      </c>
      <c r="S19" s="33">
        <f t="shared" si="3"/>
        <v>0</v>
      </c>
      <c r="T19" s="32">
        <f t="shared" si="4"/>
        <v>0</v>
      </c>
      <c r="U19" s="33">
        <f t="shared" si="5"/>
        <v>0</v>
      </c>
      <c r="V19" s="32">
        <f t="shared" si="6"/>
        <v>0</v>
      </c>
      <c r="W19" s="33">
        <f t="shared" si="7"/>
        <v>0</v>
      </c>
      <c r="X19" s="32">
        <f t="shared" si="8"/>
        <v>0</v>
      </c>
      <c r="Y19" s="33">
        <f t="shared" si="9"/>
        <v>0</v>
      </c>
      <c r="Z19" s="32">
        <f t="shared" si="10"/>
        <v>0</v>
      </c>
      <c r="AA19" s="33">
        <f t="shared" si="11"/>
        <v>0</v>
      </c>
      <c r="AB19" s="32">
        <f t="shared" si="12"/>
        <v>0</v>
      </c>
      <c r="AC19" s="33">
        <f t="shared" si="13"/>
        <v>0</v>
      </c>
      <c r="AD19" s="32">
        <f t="shared" si="14"/>
        <v>0</v>
      </c>
      <c r="AE19" s="33">
        <f t="shared" si="15"/>
        <v>0</v>
      </c>
      <c r="AF19" s="32">
        <f t="shared" si="16"/>
        <v>0</v>
      </c>
      <c r="AG19" s="33">
        <f t="shared" si="17"/>
        <v>0</v>
      </c>
      <c r="AH19" s="32">
        <f t="shared" si="18"/>
        <v>0</v>
      </c>
      <c r="AI19" s="33">
        <f t="shared" si="19"/>
        <v>0</v>
      </c>
      <c r="AJ19" s="32">
        <f t="shared" si="20"/>
        <v>0</v>
      </c>
      <c r="AK19" s="33">
        <f t="shared" si="21"/>
        <v>0</v>
      </c>
      <c r="AL19" s="32">
        <f t="shared" si="22"/>
        <v>0</v>
      </c>
      <c r="AM19" s="49">
        <f t="shared" si="23"/>
        <v>0</v>
      </c>
      <c r="AN19" s="6"/>
    </row>
    <row r="20" spans="1:40" ht="26.1" customHeight="1">
      <c r="A20" s="21">
        <v>12</v>
      </c>
      <c r="B20" s="2" t="s">
        <v>21</v>
      </c>
      <c r="C20" s="25" t="s">
        <v>46</v>
      </c>
      <c r="D20" s="37"/>
      <c r="E20" s="37" t="s">
        <v>47</v>
      </c>
      <c r="F20" s="37"/>
      <c r="G20" s="37" t="s">
        <v>48</v>
      </c>
      <c r="H20" s="37" t="s">
        <v>33</v>
      </c>
      <c r="I20" s="37" t="s">
        <v>46</v>
      </c>
      <c r="J20" s="37"/>
      <c r="K20" s="37" t="s">
        <v>47</v>
      </c>
      <c r="L20" s="37"/>
      <c r="M20" s="37" t="s">
        <v>48</v>
      </c>
      <c r="N20" s="28"/>
      <c r="O20" s="29"/>
      <c r="P20" s="32">
        <f t="shared" si="0"/>
        <v>0</v>
      </c>
      <c r="Q20" s="33">
        <f t="shared" si="1"/>
        <v>0</v>
      </c>
      <c r="R20" s="32">
        <f t="shared" si="2"/>
        <v>0</v>
      </c>
      <c r="S20" s="33">
        <f t="shared" si="3"/>
        <v>0</v>
      </c>
      <c r="T20" s="32">
        <f t="shared" si="4"/>
        <v>0</v>
      </c>
      <c r="U20" s="33">
        <f t="shared" si="5"/>
        <v>0</v>
      </c>
      <c r="V20" s="32">
        <f t="shared" si="6"/>
        <v>0</v>
      </c>
      <c r="W20" s="33">
        <f t="shared" si="7"/>
        <v>0</v>
      </c>
      <c r="X20" s="32">
        <f t="shared" si="8"/>
        <v>0</v>
      </c>
      <c r="Y20" s="33">
        <f t="shared" si="9"/>
        <v>0</v>
      </c>
      <c r="Z20" s="32">
        <f t="shared" si="10"/>
        <v>0</v>
      </c>
      <c r="AA20" s="33">
        <f t="shared" si="11"/>
        <v>0</v>
      </c>
      <c r="AB20" s="32">
        <f t="shared" si="12"/>
        <v>0</v>
      </c>
      <c r="AC20" s="33">
        <f t="shared" si="13"/>
        <v>0</v>
      </c>
      <c r="AD20" s="32">
        <f t="shared" si="14"/>
        <v>0</v>
      </c>
      <c r="AE20" s="33">
        <f t="shared" si="15"/>
        <v>0</v>
      </c>
      <c r="AF20" s="32">
        <f t="shared" si="16"/>
        <v>0</v>
      </c>
      <c r="AG20" s="33">
        <f t="shared" si="17"/>
        <v>0</v>
      </c>
      <c r="AH20" s="32">
        <f t="shared" si="18"/>
        <v>0</v>
      </c>
      <c r="AI20" s="33">
        <f t="shared" si="19"/>
        <v>0</v>
      </c>
      <c r="AJ20" s="32">
        <f t="shared" si="20"/>
        <v>0</v>
      </c>
      <c r="AK20" s="33">
        <f t="shared" si="21"/>
        <v>0</v>
      </c>
      <c r="AL20" s="32">
        <f t="shared" si="22"/>
        <v>0</v>
      </c>
      <c r="AM20" s="49">
        <f t="shared" si="23"/>
        <v>0</v>
      </c>
      <c r="AN20" s="6"/>
    </row>
    <row r="21" spans="1:40" ht="26.1" customHeight="1">
      <c r="A21" s="21">
        <v>13</v>
      </c>
      <c r="B21" s="2" t="s">
        <v>22</v>
      </c>
      <c r="C21" s="25" t="s">
        <v>46</v>
      </c>
      <c r="D21" s="37"/>
      <c r="E21" s="37" t="s">
        <v>47</v>
      </c>
      <c r="F21" s="37"/>
      <c r="G21" s="37" t="s">
        <v>48</v>
      </c>
      <c r="H21" s="37" t="s">
        <v>33</v>
      </c>
      <c r="I21" s="37" t="s">
        <v>46</v>
      </c>
      <c r="J21" s="37"/>
      <c r="K21" s="37" t="s">
        <v>47</v>
      </c>
      <c r="L21" s="37"/>
      <c r="M21" s="37" t="s">
        <v>48</v>
      </c>
      <c r="N21" s="28"/>
      <c r="O21" s="29"/>
      <c r="P21" s="32">
        <f t="shared" si="0"/>
        <v>0</v>
      </c>
      <c r="Q21" s="33">
        <f t="shared" si="1"/>
        <v>0</v>
      </c>
      <c r="R21" s="32">
        <f t="shared" si="2"/>
        <v>0</v>
      </c>
      <c r="S21" s="33">
        <f t="shared" si="3"/>
        <v>0</v>
      </c>
      <c r="T21" s="32">
        <f t="shared" si="4"/>
        <v>0</v>
      </c>
      <c r="U21" s="33">
        <f t="shared" si="5"/>
        <v>0</v>
      </c>
      <c r="V21" s="32">
        <f t="shared" si="6"/>
        <v>0</v>
      </c>
      <c r="W21" s="33">
        <f t="shared" si="7"/>
        <v>0</v>
      </c>
      <c r="X21" s="32">
        <f t="shared" si="8"/>
        <v>0</v>
      </c>
      <c r="Y21" s="33">
        <f t="shared" si="9"/>
        <v>0</v>
      </c>
      <c r="Z21" s="32">
        <f t="shared" si="10"/>
        <v>0</v>
      </c>
      <c r="AA21" s="33">
        <f t="shared" si="11"/>
        <v>0</v>
      </c>
      <c r="AB21" s="32">
        <f t="shared" si="12"/>
        <v>0</v>
      </c>
      <c r="AC21" s="33">
        <f t="shared" si="13"/>
        <v>0</v>
      </c>
      <c r="AD21" s="32">
        <f t="shared" si="14"/>
        <v>0</v>
      </c>
      <c r="AE21" s="33">
        <f t="shared" si="15"/>
        <v>0</v>
      </c>
      <c r="AF21" s="32">
        <f t="shared" si="16"/>
        <v>0</v>
      </c>
      <c r="AG21" s="33">
        <f t="shared" si="17"/>
        <v>0</v>
      </c>
      <c r="AH21" s="32">
        <f t="shared" si="18"/>
        <v>0</v>
      </c>
      <c r="AI21" s="33">
        <f t="shared" si="19"/>
        <v>0</v>
      </c>
      <c r="AJ21" s="32">
        <f t="shared" si="20"/>
        <v>0</v>
      </c>
      <c r="AK21" s="33">
        <f t="shared" si="21"/>
        <v>0</v>
      </c>
      <c r="AL21" s="32">
        <f t="shared" si="22"/>
        <v>0</v>
      </c>
      <c r="AM21" s="49">
        <f t="shared" si="23"/>
        <v>0</v>
      </c>
      <c r="AN21" s="6"/>
    </row>
    <row r="22" spans="1:40" ht="26.1" customHeight="1">
      <c r="A22" s="21">
        <v>14</v>
      </c>
      <c r="B22" s="2" t="s">
        <v>23</v>
      </c>
      <c r="C22" s="25" t="s">
        <v>46</v>
      </c>
      <c r="D22" s="37"/>
      <c r="E22" s="37" t="s">
        <v>47</v>
      </c>
      <c r="F22" s="37"/>
      <c r="G22" s="37" t="s">
        <v>48</v>
      </c>
      <c r="H22" s="37" t="s">
        <v>33</v>
      </c>
      <c r="I22" s="37" t="s">
        <v>46</v>
      </c>
      <c r="J22" s="37"/>
      <c r="K22" s="37" t="s">
        <v>47</v>
      </c>
      <c r="L22" s="37"/>
      <c r="M22" s="37" t="s">
        <v>48</v>
      </c>
      <c r="N22" s="28"/>
      <c r="O22" s="29"/>
      <c r="P22" s="32">
        <f t="shared" si="0"/>
        <v>0</v>
      </c>
      <c r="Q22" s="33">
        <f t="shared" si="1"/>
        <v>0</v>
      </c>
      <c r="R22" s="32">
        <f t="shared" si="2"/>
        <v>0</v>
      </c>
      <c r="S22" s="33">
        <f t="shared" si="3"/>
        <v>0</v>
      </c>
      <c r="T22" s="32">
        <f t="shared" si="4"/>
        <v>0</v>
      </c>
      <c r="U22" s="33">
        <f t="shared" si="5"/>
        <v>0</v>
      </c>
      <c r="V22" s="32">
        <f t="shared" si="6"/>
        <v>0</v>
      </c>
      <c r="W22" s="33">
        <f t="shared" si="7"/>
        <v>0</v>
      </c>
      <c r="X22" s="32">
        <f t="shared" si="8"/>
        <v>0</v>
      </c>
      <c r="Y22" s="33">
        <f t="shared" si="9"/>
        <v>0</v>
      </c>
      <c r="Z22" s="32">
        <f t="shared" si="10"/>
        <v>0</v>
      </c>
      <c r="AA22" s="33">
        <f t="shared" si="11"/>
        <v>0</v>
      </c>
      <c r="AB22" s="32">
        <f t="shared" si="12"/>
        <v>0</v>
      </c>
      <c r="AC22" s="33">
        <f t="shared" si="13"/>
        <v>0</v>
      </c>
      <c r="AD22" s="32">
        <f t="shared" si="14"/>
        <v>0</v>
      </c>
      <c r="AE22" s="33">
        <f t="shared" si="15"/>
        <v>0</v>
      </c>
      <c r="AF22" s="32">
        <f t="shared" si="16"/>
        <v>0</v>
      </c>
      <c r="AG22" s="33">
        <f t="shared" si="17"/>
        <v>0</v>
      </c>
      <c r="AH22" s="32">
        <f t="shared" si="18"/>
        <v>0</v>
      </c>
      <c r="AI22" s="33">
        <f t="shared" si="19"/>
        <v>0</v>
      </c>
      <c r="AJ22" s="32">
        <f t="shared" si="20"/>
        <v>0</v>
      </c>
      <c r="AK22" s="33">
        <f t="shared" si="21"/>
        <v>0</v>
      </c>
      <c r="AL22" s="32">
        <f t="shared" si="22"/>
        <v>0</v>
      </c>
      <c r="AM22" s="49">
        <f t="shared" si="23"/>
        <v>0</v>
      </c>
      <c r="AN22" s="6"/>
    </row>
    <row r="23" spans="1:40" ht="26.1" customHeight="1">
      <c r="A23" s="21">
        <v>15</v>
      </c>
      <c r="B23" s="2" t="s">
        <v>24</v>
      </c>
      <c r="C23" s="25" t="s">
        <v>46</v>
      </c>
      <c r="D23" s="37"/>
      <c r="E23" s="37" t="s">
        <v>47</v>
      </c>
      <c r="F23" s="37"/>
      <c r="G23" s="37" t="s">
        <v>48</v>
      </c>
      <c r="H23" s="37" t="s">
        <v>33</v>
      </c>
      <c r="I23" s="37" t="s">
        <v>46</v>
      </c>
      <c r="J23" s="37"/>
      <c r="K23" s="37" t="s">
        <v>47</v>
      </c>
      <c r="L23" s="37"/>
      <c r="M23" s="37" t="s">
        <v>48</v>
      </c>
      <c r="N23" s="28"/>
      <c r="O23" s="29"/>
      <c r="P23" s="32">
        <f t="shared" si="0"/>
        <v>0</v>
      </c>
      <c r="Q23" s="33">
        <f t="shared" si="1"/>
        <v>0</v>
      </c>
      <c r="R23" s="32">
        <f t="shared" si="2"/>
        <v>0</v>
      </c>
      <c r="S23" s="33">
        <f t="shared" si="3"/>
        <v>0</v>
      </c>
      <c r="T23" s="32">
        <f t="shared" si="4"/>
        <v>0</v>
      </c>
      <c r="U23" s="33">
        <f t="shared" si="5"/>
        <v>0</v>
      </c>
      <c r="V23" s="32">
        <f t="shared" si="6"/>
        <v>0</v>
      </c>
      <c r="W23" s="33">
        <f t="shared" si="7"/>
        <v>0</v>
      </c>
      <c r="X23" s="32">
        <f t="shared" si="8"/>
        <v>0</v>
      </c>
      <c r="Y23" s="33">
        <f t="shared" si="9"/>
        <v>0</v>
      </c>
      <c r="Z23" s="32">
        <f t="shared" si="10"/>
        <v>0</v>
      </c>
      <c r="AA23" s="33">
        <f t="shared" si="11"/>
        <v>0</v>
      </c>
      <c r="AB23" s="32">
        <f t="shared" si="12"/>
        <v>0</v>
      </c>
      <c r="AC23" s="33">
        <f t="shared" si="13"/>
        <v>0</v>
      </c>
      <c r="AD23" s="32">
        <f t="shared" si="14"/>
        <v>0</v>
      </c>
      <c r="AE23" s="33">
        <f t="shared" si="15"/>
        <v>0</v>
      </c>
      <c r="AF23" s="32">
        <f t="shared" si="16"/>
        <v>0</v>
      </c>
      <c r="AG23" s="33">
        <f t="shared" si="17"/>
        <v>0</v>
      </c>
      <c r="AH23" s="32">
        <f t="shared" si="18"/>
        <v>0</v>
      </c>
      <c r="AI23" s="33">
        <f t="shared" si="19"/>
        <v>0</v>
      </c>
      <c r="AJ23" s="32">
        <f t="shared" si="20"/>
        <v>0</v>
      </c>
      <c r="AK23" s="33">
        <f t="shared" si="21"/>
        <v>0</v>
      </c>
      <c r="AL23" s="32">
        <f t="shared" si="22"/>
        <v>0</v>
      </c>
      <c r="AM23" s="49">
        <f t="shared" si="23"/>
        <v>0</v>
      </c>
      <c r="AN23" s="6"/>
    </row>
    <row r="24" spans="1:40" ht="26.1" customHeight="1">
      <c r="A24" s="21">
        <v>16</v>
      </c>
      <c r="B24" s="2" t="s">
        <v>25</v>
      </c>
      <c r="C24" s="25" t="s">
        <v>46</v>
      </c>
      <c r="D24" s="37"/>
      <c r="E24" s="37" t="s">
        <v>47</v>
      </c>
      <c r="F24" s="37"/>
      <c r="G24" s="37" t="s">
        <v>48</v>
      </c>
      <c r="H24" s="37" t="s">
        <v>33</v>
      </c>
      <c r="I24" s="37" t="s">
        <v>46</v>
      </c>
      <c r="J24" s="37"/>
      <c r="K24" s="37" t="s">
        <v>47</v>
      </c>
      <c r="L24" s="37"/>
      <c r="M24" s="37" t="s">
        <v>48</v>
      </c>
      <c r="N24" s="28"/>
      <c r="O24" s="29"/>
      <c r="P24" s="32">
        <f t="shared" si="0"/>
        <v>0</v>
      </c>
      <c r="Q24" s="33">
        <f t="shared" si="1"/>
        <v>0</v>
      </c>
      <c r="R24" s="32">
        <f t="shared" si="2"/>
        <v>0</v>
      </c>
      <c r="S24" s="33">
        <f t="shared" si="3"/>
        <v>0</v>
      </c>
      <c r="T24" s="32">
        <f t="shared" si="4"/>
        <v>0</v>
      </c>
      <c r="U24" s="33">
        <f t="shared" si="5"/>
        <v>0</v>
      </c>
      <c r="V24" s="32">
        <f t="shared" si="6"/>
        <v>0</v>
      </c>
      <c r="W24" s="33">
        <f t="shared" si="7"/>
        <v>0</v>
      </c>
      <c r="X24" s="32">
        <f t="shared" si="8"/>
        <v>0</v>
      </c>
      <c r="Y24" s="33">
        <f t="shared" si="9"/>
        <v>0</v>
      </c>
      <c r="Z24" s="32">
        <f t="shared" si="10"/>
        <v>0</v>
      </c>
      <c r="AA24" s="33">
        <f t="shared" si="11"/>
        <v>0</v>
      </c>
      <c r="AB24" s="32">
        <f t="shared" si="12"/>
        <v>0</v>
      </c>
      <c r="AC24" s="33">
        <f t="shared" si="13"/>
        <v>0</v>
      </c>
      <c r="AD24" s="32">
        <f t="shared" si="14"/>
        <v>0</v>
      </c>
      <c r="AE24" s="33">
        <f t="shared" si="15"/>
        <v>0</v>
      </c>
      <c r="AF24" s="32">
        <f t="shared" si="16"/>
        <v>0</v>
      </c>
      <c r="AG24" s="33">
        <f t="shared" si="17"/>
        <v>0</v>
      </c>
      <c r="AH24" s="32">
        <f t="shared" si="18"/>
        <v>0</v>
      </c>
      <c r="AI24" s="33">
        <f t="shared" si="19"/>
        <v>0</v>
      </c>
      <c r="AJ24" s="32">
        <f t="shared" si="20"/>
        <v>0</v>
      </c>
      <c r="AK24" s="33">
        <f t="shared" si="21"/>
        <v>0</v>
      </c>
      <c r="AL24" s="32">
        <f t="shared" si="22"/>
        <v>0</v>
      </c>
      <c r="AM24" s="49">
        <f t="shared" si="23"/>
        <v>0</v>
      </c>
      <c r="AN24" s="6"/>
    </row>
    <row r="25" spans="1:40" ht="26.1" customHeight="1">
      <c r="A25" s="21">
        <v>17</v>
      </c>
      <c r="B25" s="2" t="s">
        <v>26</v>
      </c>
      <c r="C25" s="25" t="s">
        <v>46</v>
      </c>
      <c r="D25" s="37"/>
      <c r="E25" s="37" t="s">
        <v>47</v>
      </c>
      <c r="F25" s="37"/>
      <c r="G25" s="37" t="s">
        <v>48</v>
      </c>
      <c r="H25" s="37" t="s">
        <v>33</v>
      </c>
      <c r="I25" s="37" t="s">
        <v>46</v>
      </c>
      <c r="J25" s="37"/>
      <c r="K25" s="37" t="s">
        <v>47</v>
      </c>
      <c r="L25" s="37"/>
      <c r="M25" s="37" t="s">
        <v>48</v>
      </c>
      <c r="N25" s="28"/>
      <c r="O25" s="29"/>
      <c r="P25" s="32">
        <f t="shared" si="0"/>
        <v>0</v>
      </c>
      <c r="Q25" s="33">
        <f t="shared" si="1"/>
        <v>0</v>
      </c>
      <c r="R25" s="32">
        <f t="shared" si="2"/>
        <v>0</v>
      </c>
      <c r="S25" s="33">
        <f t="shared" si="3"/>
        <v>0</v>
      </c>
      <c r="T25" s="32">
        <f t="shared" si="4"/>
        <v>0</v>
      </c>
      <c r="U25" s="33">
        <f t="shared" si="5"/>
        <v>0</v>
      </c>
      <c r="V25" s="32">
        <f t="shared" si="6"/>
        <v>0</v>
      </c>
      <c r="W25" s="33">
        <f t="shared" si="7"/>
        <v>0</v>
      </c>
      <c r="X25" s="32">
        <f>IF(AND($D25=27,$F25&lt;=8,$J25=27,$L25&gt;=8),$N25,IF(AND($D25=27,$F25&lt;=8,$J25=28,$L25&lt;=3),$N25,0))</f>
        <v>0</v>
      </c>
      <c r="Y25" s="33">
        <f t="shared" si="9"/>
        <v>0</v>
      </c>
      <c r="Z25" s="32">
        <f t="shared" si="10"/>
        <v>0</v>
      </c>
      <c r="AA25" s="33">
        <f t="shared" si="11"/>
        <v>0</v>
      </c>
      <c r="AB25" s="32">
        <f t="shared" si="12"/>
        <v>0</v>
      </c>
      <c r="AC25" s="33">
        <f t="shared" si="13"/>
        <v>0</v>
      </c>
      <c r="AD25" s="32">
        <f t="shared" si="14"/>
        <v>0</v>
      </c>
      <c r="AE25" s="33">
        <f t="shared" si="15"/>
        <v>0</v>
      </c>
      <c r="AF25" s="32">
        <f t="shared" si="16"/>
        <v>0</v>
      </c>
      <c r="AG25" s="33">
        <f t="shared" si="17"/>
        <v>0</v>
      </c>
      <c r="AH25" s="32">
        <f t="shared" si="18"/>
        <v>0</v>
      </c>
      <c r="AI25" s="33">
        <f t="shared" si="19"/>
        <v>0</v>
      </c>
      <c r="AJ25" s="32">
        <f t="shared" si="20"/>
        <v>0</v>
      </c>
      <c r="AK25" s="33">
        <f t="shared" si="21"/>
        <v>0</v>
      </c>
      <c r="AL25" s="32">
        <f t="shared" si="22"/>
        <v>0</v>
      </c>
      <c r="AM25" s="49">
        <f t="shared" si="23"/>
        <v>0</v>
      </c>
      <c r="AN25" s="6"/>
    </row>
    <row r="26" spans="1:40" ht="26.1" customHeight="1">
      <c r="A26" s="21">
        <v>18</v>
      </c>
      <c r="B26" s="2" t="s">
        <v>27</v>
      </c>
      <c r="C26" s="25" t="s">
        <v>46</v>
      </c>
      <c r="D26" s="37"/>
      <c r="E26" s="37" t="s">
        <v>47</v>
      </c>
      <c r="F26" s="37"/>
      <c r="G26" s="37" t="s">
        <v>48</v>
      </c>
      <c r="H26" s="37" t="s">
        <v>33</v>
      </c>
      <c r="I26" s="37" t="s">
        <v>46</v>
      </c>
      <c r="J26" s="37"/>
      <c r="K26" s="37" t="s">
        <v>47</v>
      </c>
      <c r="L26" s="37"/>
      <c r="M26" s="37" t="s">
        <v>48</v>
      </c>
      <c r="N26" s="28"/>
      <c r="O26" s="29"/>
      <c r="P26" s="32">
        <f t="shared" si="0"/>
        <v>0</v>
      </c>
      <c r="Q26" s="33">
        <f t="shared" si="1"/>
        <v>0</v>
      </c>
      <c r="R26" s="32">
        <f t="shared" si="2"/>
        <v>0</v>
      </c>
      <c r="S26" s="33">
        <f t="shared" si="3"/>
        <v>0</v>
      </c>
      <c r="T26" s="32">
        <f t="shared" si="4"/>
        <v>0</v>
      </c>
      <c r="U26" s="33">
        <f t="shared" si="5"/>
        <v>0</v>
      </c>
      <c r="V26" s="32">
        <f t="shared" si="6"/>
        <v>0</v>
      </c>
      <c r="W26" s="33">
        <f t="shared" si="7"/>
        <v>0</v>
      </c>
      <c r="X26" s="32">
        <f t="shared" si="8"/>
        <v>0</v>
      </c>
      <c r="Y26" s="33">
        <f t="shared" si="9"/>
        <v>0</v>
      </c>
      <c r="Z26" s="32">
        <f t="shared" si="10"/>
        <v>0</v>
      </c>
      <c r="AA26" s="33">
        <f t="shared" si="11"/>
        <v>0</v>
      </c>
      <c r="AB26" s="32">
        <f t="shared" si="12"/>
        <v>0</v>
      </c>
      <c r="AC26" s="33">
        <f t="shared" si="13"/>
        <v>0</v>
      </c>
      <c r="AD26" s="32">
        <f t="shared" si="14"/>
        <v>0</v>
      </c>
      <c r="AE26" s="33">
        <f t="shared" si="15"/>
        <v>0</v>
      </c>
      <c r="AF26" s="32">
        <f t="shared" si="16"/>
        <v>0</v>
      </c>
      <c r="AG26" s="33">
        <f t="shared" si="17"/>
        <v>0</v>
      </c>
      <c r="AH26" s="32">
        <f t="shared" si="18"/>
        <v>0</v>
      </c>
      <c r="AI26" s="33">
        <f t="shared" si="19"/>
        <v>0</v>
      </c>
      <c r="AJ26" s="32">
        <f t="shared" si="20"/>
        <v>0</v>
      </c>
      <c r="AK26" s="33">
        <f t="shared" si="21"/>
        <v>0</v>
      </c>
      <c r="AL26" s="32">
        <f t="shared" si="22"/>
        <v>0</v>
      </c>
      <c r="AM26" s="49">
        <f t="shared" si="23"/>
        <v>0</v>
      </c>
      <c r="AN26" s="6"/>
    </row>
    <row r="27" spans="1:40" ht="26.1" customHeight="1">
      <c r="A27" s="21">
        <v>19</v>
      </c>
      <c r="B27" s="2" t="s">
        <v>28</v>
      </c>
      <c r="C27" s="25" t="s">
        <v>46</v>
      </c>
      <c r="D27" s="37"/>
      <c r="E27" s="37" t="s">
        <v>47</v>
      </c>
      <c r="F27" s="37"/>
      <c r="G27" s="37" t="s">
        <v>48</v>
      </c>
      <c r="H27" s="37" t="s">
        <v>33</v>
      </c>
      <c r="I27" s="37" t="s">
        <v>46</v>
      </c>
      <c r="J27" s="37"/>
      <c r="K27" s="37" t="s">
        <v>47</v>
      </c>
      <c r="L27" s="37"/>
      <c r="M27" s="37" t="s">
        <v>48</v>
      </c>
      <c r="N27" s="28"/>
      <c r="O27" s="29"/>
      <c r="P27" s="32">
        <f t="shared" si="0"/>
        <v>0</v>
      </c>
      <c r="Q27" s="33">
        <f t="shared" si="1"/>
        <v>0</v>
      </c>
      <c r="R27" s="32">
        <f t="shared" si="2"/>
        <v>0</v>
      </c>
      <c r="S27" s="33">
        <f t="shared" si="3"/>
        <v>0</v>
      </c>
      <c r="T27" s="32">
        <f t="shared" si="4"/>
        <v>0</v>
      </c>
      <c r="U27" s="33">
        <f t="shared" si="5"/>
        <v>0</v>
      </c>
      <c r="V27" s="32">
        <f t="shared" si="6"/>
        <v>0</v>
      </c>
      <c r="W27" s="33">
        <f t="shared" si="7"/>
        <v>0</v>
      </c>
      <c r="X27" s="32">
        <f t="shared" si="8"/>
        <v>0</v>
      </c>
      <c r="Y27" s="33">
        <f t="shared" si="9"/>
        <v>0</v>
      </c>
      <c r="Z27" s="32">
        <f t="shared" si="10"/>
        <v>0</v>
      </c>
      <c r="AA27" s="33">
        <f t="shared" si="11"/>
        <v>0</v>
      </c>
      <c r="AB27" s="32">
        <f t="shared" si="12"/>
        <v>0</v>
      </c>
      <c r="AC27" s="33">
        <f t="shared" si="13"/>
        <v>0</v>
      </c>
      <c r="AD27" s="32">
        <f t="shared" si="14"/>
        <v>0</v>
      </c>
      <c r="AE27" s="33">
        <f t="shared" si="15"/>
        <v>0</v>
      </c>
      <c r="AF27" s="32">
        <f t="shared" si="16"/>
        <v>0</v>
      </c>
      <c r="AG27" s="33">
        <f t="shared" si="17"/>
        <v>0</v>
      </c>
      <c r="AH27" s="32">
        <f t="shared" si="18"/>
        <v>0</v>
      </c>
      <c r="AI27" s="33">
        <f t="shared" si="19"/>
        <v>0</v>
      </c>
      <c r="AJ27" s="32">
        <f t="shared" si="20"/>
        <v>0</v>
      </c>
      <c r="AK27" s="33">
        <f t="shared" si="21"/>
        <v>0</v>
      </c>
      <c r="AL27" s="32">
        <f t="shared" si="22"/>
        <v>0</v>
      </c>
      <c r="AM27" s="49">
        <f t="shared" si="23"/>
        <v>0</v>
      </c>
      <c r="AN27" s="6"/>
    </row>
    <row r="28" spans="1:40" ht="26.1" customHeight="1" thickBot="1">
      <c r="A28" s="21">
        <v>20</v>
      </c>
      <c r="B28" s="2" t="s">
        <v>29</v>
      </c>
      <c r="C28" s="25" t="s">
        <v>46</v>
      </c>
      <c r="D28" s="37"/>
      <c r="E28" s="37" t="s">
        <v>47</v>
      </c>
      <c r="F28" s="37"/>
      <c r="G28" s="37" t="s">
        <v>48</v>
      </c>
      <c r="H28" s="37" t="s">
        <v>33</v>
      </c>
      <c r="I28" s="37" t="s">
        <v>46</v>
      </c>
      <c r="J28" s="37"/>
      <c r="K28" s="37" t="s">
        <v>47</v>
      </c>
      <c r="L28" s="37"/>
      <c r="M28" s="37" t="s">
        <v>48</v>
      </c>
      <c r="N28" s="30"/>
      <c r="O28" s="31"/>
      <c r="P28" s="50">
        <f t="shared" si="0"/>
        <v>0</v>
      </c>
      <c r="Q28" s="51">
        <f t="shared" si="1"/>
        <v>0</v>
      </c>
      <c r="R28" s="50">
        <f t="shared" si="2"/>
        <v>0</v>
      </c>
      <c r="S28" s="51">
        <f t="shared" si="3"/>
        <v>0</v>
      </c>
      <c r="T28" s="50">
        <f t="shared" si="4"/>
        <v>0</v>
      </c>
      <c r="U28" s="51">
        <f t="shared" si="5"/>
        <v>0</v>
      </c>
      <c r="V28" s="50">
        <f t="shared" si="6"/>
        <v>0</v>
      </c>
      <c r="W28" s="51">
        <f t="shared" si="7"/>
        <v>0</v>
      </c>
      <c r="X28" s="50">
        <f t="shared" si="8"/>
        <v>0</v>
      </c>
      <c r="Y28" s="51">
        <f t="shared" si="9"/>
        <v>0</v>
      </c>
      <c r="Z28" s="50">
        <f t="shared" si="10"/>
        <v>0</v>
      </c>
      <c r="AA28" s="51">
        <f t="shared" si="11"/>
        <v>0</v>
      </c>
      <c r="AB28" s="50">
        <f t="shared" si="12"/>
        <v>0</v>
      </c>
      <c r="AC28" s="51">
        <f t="shared" si="13"/>
        <v>0</v>
      </c>
      <c r="AD28" s="50">
        <f t="shared" si="14"/>
        <v>0</v>
      </c>
      <c r="AE28" s="51">
        <f t="shared" si="15"/>
        <v>0</v>
      </c>
      <c r="AF28" s="50">
        <f t="shared" si="16"/>
        <v>0</v>
      </c>
      <c r="AG28" s="51">
        <f t="shared" si="17"/>
        <v>0</v>
      </c>
      <c r="AH28" s="50">
        <f t="shared" si="18"/>
        <v>0</v>
      </c>
      <c r="AI28" s="51">
        <f t="shared" si="19"/>
        <v>0</v>
      </c>
      <c r="AJ28" s="50">
        <f t="shared" si="20"/>
        <v>0</v>
      </c>
      <c r="AK28" s="51">
        <f t="shared" si="21"/>
        <v>0</v>
      </c>
      <c r="AL28" s="50">
        <f t="shared" si="22"/>
        <v>0</v>
      </c>
      <c r="AM28" s="52">
        <f t="shared" si="23"/>
        <v>0</v>
      </c>
      <c r="AN28" s="6"/>
    </row>
    <row r="29" spans="1:40" ht="26.1" customHeight="1" thickBot="1">
      <c r="A29" s="345" t="s">
        <v>49</v>
      </c>
      <c r="B29" s="346"/>
      <c r="C29" s="346"/>
      <c r="D29" s="346"/>
      <c r="E29" s="346"/>
      <c r="F29" s="346"/>
      <c r="G29" s="346"/>
      <c r="H29" s="346"/>
      <c r="I29" s="346"/>
      <c r="J29" s="346"/>
      <c r="K29" s="346"/>
      <c r="L29" s="346"/>
      <c r="M29" s="347"/>
      <c r="N29" s="348">
        <f>(SUM(N9:N28)*60+SUM(O9:O28))/60</f>
        <v>0</v>
      </c>
      <c r="O29" s="349"/>
      <c r="P29" s="288">
        <f>(SUM(P9:P28)*60+SUM(Q9:Q28))/60</f>
        <v>0</v>
      </c>
      <c r="Q29" s="289"/>
      <c r="R29" s="288">
        <f>(SUM(R9:R28)*60+SUM(S9:S28))/60</f>
        <v>0</v>
      </c>
      <c r="S29" s="289"/>
      <c r="T29" s="288">
        <f>(SUM(T9:T28)*60+SUM(U9:U28))/60</f>
        <v>0</v>
      </c>
      <c r="U29" s="289"/>
      <c r="V29" s="288">
        <f>(SUM(V9:V28)*60+SUM(W9:W28))/60</f>
        <v>0</v>
      </c>
      <c r="W29" s="289"/>
      <c r="X29" s="288">
        <f>(SUM(X9:X28)*60+SUM(Y9:Y28))/60</f>
        <v>0</v>
      </c>
      <c r="Y29" s="289"/>
      <c r="Z29" s="288">
        <f>(SUM(Z9:Z28)*60+SUM(AA9:AA28))/60</f>
        <v>0</v>
      </c>
      <c r="AA29" s="289"/>
      <c r="AB29" s="288">
        <f>(SUM(AB9:AB28)*60+SUM(AC9:AC28))/60</f>
        <v>0</v>
      </c>
      <c r="AC29" s="289"/>
      <c r="AD29" s="288">
        <f>(SUM(AD9:AD28)*60+SUM(AE9:AE28))/60</f>
        <v>0</v>
      </c>
      <c r="AE29" s="289"/>
      <c r="AF29" s="288">
        <f>(SUM(AF9:AF28)*60+SUM(AG9:AG28))/60</f>
        <v>0</v>
      </c>
      <c r="AG29" s="289"/>
      <c r="AH29" s="288">
        <f>(SUM(AH9:AH28)*60+SUM(AI9:AI28))/60</f>
        <v>0</v>
      </c>
      <c r="AI29" s="289"/>
      <c r="AJ29" s="290">
        <f>(SUM(AJ9:AJ28)*60+SUM(AK9:AK28))/60</f>
        <v>0</v>
      </c>
      <c r="AK29" s="289"/>
      <c r="AL29" s="288">
        <f>(SUM(AL9:AL28)*60+SUM(AM9:AM28))/60</f>
        <v>0</v>
      </c>
      <c r="AM29" s="289"/>
      <c r="AN29" s="6"/>
    </row>
    <row r="30" spans="1:40" ht="26.1" customHeight="1" thickBot="1">
      <c r="A30" s="350" t="s">
        <v>50</v>
      </c>
      <c r="B30" s="351"/>
      <c r="C30" s="351"/>
      <c r="D30" s="351"/>
      <c r="E30" s="351"/>
      <c r="F30" s="351"/>
      <c r="G30" s="351"/>
      <c r="H30" s="351"/>
      <c r="I30" s="351"/>
      <c r="J30" s="351"/>
      <c r="K30" s="351"/>
      <c r="L30" s="351"/>
      <c r="M30" s="352"/>
      <c r="N30" s="353">
        <v>173</v>
      </c>
      <c r="O30" s="354"/>
      <c r="P30" s="355">
        <f>$N30</f>
        <v>173</v>
      </c>
      <c r="Q30" s="356"/>
      <c r="R30" s="357">
        <f>$N30</f>
        <v>173</v>
      </c>
      <c r="S30" s="356"/>
      <c r="T30" s="357">
        <f>$N30</f>
        <v>173</v>
      </c>
      <c r="U30" s="356"/>
      <c r="V30" s="357">
        <f>$N30</f>
        <v>173</v>
      </c>
      <c r="W30" s="356"/>
      <c r="X30" s="357">
        <f>$N30</f>
        <v>173</v>
      </c>
      <c r="Y30" s="356"/>
      <c r="Z30" s="357">
        <f>$N30</f>
        <v>173</v>
      </c>
      <c r="AA30" s="356"/>
      <c r="AB30" s="357">
        <f>$N30</f>
        <v>173</v>
      </c>
      <c r="AC30" s="356"/>
      <c r="AD30" s="357">
        <f>$N30</f>
        <v>173</v>
      </c>
      <c r="AE30" s="356"/>
      <c r="AF30" s="357">
        <f>$N30</f>
        <v>173</v>
      </c>
      <c r="AG30" s="356"/>
      <c r="AH30" s="357">
        <f>$N30</f>
        <v>173</v>
      </c>
      <c r="AI30" s="356"/>
      <c r="AJ30" s="355">
        <f>$N30</f>
        <v>173</v>
      </c>
      <c r="AK30" s="356"/>
      <c r="AL30" s="357">
        <f>$N30</f>
        <v>173</v>
      </c>
      <c r="AM30" s="356"/>
      <c r="AN30" s="6"/>
    </row>
    <row r="31" spans="1:40" ht="26.1" customHeight="1">
      <c r="A31" s="285" t="s">
        <v>51</v>
      </c>
      <c r="B31" s="286"/>
      <c r="C31" s="286"/>
      <c r="D31" s="286"/>
      <c r="E31" s="286"/>
      <c r="F31" s="286"/>
      <c r="G31" s="286"/>
      <c r="H31" s="286"/>
      <c r="I31" s="286"/>
      <c r="J31" s="286"/>
      <c r="K31" s="286"/>
      <c r="L31" s="286"/>
      <c r="M31" s="287"/>
      <c r="N31" s="288">
        <f>IF(ISERROR(ROUNDDOWN(N29/N30,1))=FALSE,ROUNDDOWN(N29/N30,1),0)</f>
        <v>0</v>
      </c>
      <c r="O31" s="289"/>
      <c r="P31" s="358">
        <f>IF(ISERROR(ROUNDDOWN(P29/P30,1))=FALSE,ROUNDDOWN(P29/P30,1),0)</f>
        <v>0</v>
      </c>
      <c r="Q31" s="359"/>
      <c r="R31" s="357">
        <f>IF(ISERROR(ROUNDDOWN(R29/R30,1))=FALSE,ROUNDDOWN(R29/R30,1),0)</f>
        <v>0</v>
      </c>
      <c r="S31" s="356"/>
      <c r="T31" s="357">
        <f>IF(ISERROR(ROUNDDOWN(T29/T30,1))=FALSE,ROUNDDOWN(T29/T30,1),0)</f>
        <v>0</v>
      </c>
      <c r="U31" s="356"/>
      <c r="V31" s="357">
        <f>IF(ISERROR(ROUNDDOWN(V29/V30,1))=FALSE,ROUNDDOWN(V29/V30,1),0)</f>
        <v>0</v>
      </c>
      <c r="W31" s="356"/>
      <c r="X31" s="357">
        <f>IF(ISERROR(ROUNDDOWN(X29/X30,1))=FALSE,ROUNDDOWN(X29/X30,1),0)</f>
        <v>0</v>
      </c>
      <c r="Y31" s="356"/>
      <c r="Z31" s="357">
        <f>IF(ISERROR(ROUNDDOWN(Z29/Z30,1))=FALSE,ROUNDDOWN(Z29/Z30,1),0)</f>
        <v>0</v>
      </c>
      <c r="AA31" s="356"/>
      <c r="AB31" s="357">
        <f>IF(ISERROR(ROUNDDOWN(AB29/AB30,1))=FALSE,ROUNDDOWN(AB29/AB30,1),0)</f>
        <v>0</v>
      </c>
      <c r="AC31" s="356"/>
      <c r="AD31" s="357">
        <f>IF(ISERROR(ROUNDDOWN(AD29/AD30,1))=FALSE,ROUNDDOWN(AD29/AD30,1),0)</f>
        <v>0</v>
      </c>
      <c r="AE31" s="356"/>
      <c r="AF31" s="357">
        <f>IF(ISERROR(ROUNDDOWN(AF29/AF30,1))=FALSE,ROUNDDOWN(AF29/AF30,1),0)</f>
        <v>0</v>
      </c>
      <c r="AG31" s="356"/>
      <c r="AH31" s="357">
        <f>IF(ISERROR(ROUNDDOWN(AH29/AH30,1))=FALSE,ROUNDDOWN(AH29/AH30,1),0)</f>
        <v>0</v>
      </c>
      <c r="AI31" s="356"/>
      <c r="AJ31" s="355">
        <f>IF(ISERROR(ROUNDDOWN(AJ29/AJ30,1))=FALSE,ROUNDDOWN(AJ29/AJ30,1),0)</f>
        <v>0</v>
      </c>
      <c r="AK31" s="356"/>
      <c r="AL31" s="357">
        <f>IF(ISERROR(ROUNDDOWN(AL29/AL30,1))=FALSE,ROUNDDOWN(AL29/AL30,1),0)</f>
        <v>0</v>
      </c>
      <c r="AM31" s="356"/>
      <c r="AN31" s="6"/>
    </row>
    <row r="32" spans="1:40">
      <c r="AN32" s="7"/>
    </row>
    <row r="33" spans="4:40">
      <c r="AN33" s="7"/>
    </row>
    <row r="34" spans="4:40">
      <c r="AN34" s="7"/>
    </row>
    <row r="35" spans="4:40">
      <c r="AN35" s="7"/>
    </row>
    <row r="36" spans="4:40">
      <c r="AN36" s="7"/>
    </row>
    <row r="37" spans="4:40">
      <c r="AN37" s="7"/>
    </row>
    <row r="38" spans="4:40">
      <c r="D38" s="1">
        <v>27</v>
      </c>
    </row>
    <row r="39" spans="4:40">
      <c r="D39" s="1">
        <v>28</v>
      </c>
    </row>
    <row r="41" spans="4:40">
      <c r="E41" s="1">
        <v>4</v>
      </c>
    </row>
    <row r="42" spans="4:40">
      <c r="E42" s="1">
        <v>5</v>
      </c>
    </row>
    <row r="43" spans="4:40">
      <c r="E43" s="1">
        <v>6</v>
      </c>
    </row>
    <row r="44" spans="4:40">
      <c r="E44" s="1">
        <v>7</v>
      </c>
    </row>
    <row r="45" spans="4:40">
      <c r="E45" s="1">
        <v>8</v>
      </c>
    </row>
    <row r="46" spans="4:40">
      <c r="E46" s="1">
        <v>9</v>
      </c>
    </row>
    <row r="47" spans="4:40">
      <c r="E47" s="1">
        <v>10</v>
      </c>
    </row>
    <row r="48" spans="4:40">
      <c r="E48" s="1">
        <v>11</v>
      </c>
    </row>
    <row r="49" spans="5:5">
      <c r="E49" s="1">
        <v>12</v>
      </c>
    </row>
    <row r="50" spans="5:5">
      <c r="E50" s="1">
        <v>1</v>
      </c>
    </row>
    <row r="51" spans="5:5">
      <c r="E51" s="1">
        <v>2</v>
      </c>
    </row>
    <row r="52" spans="5:5">
      <c r="E52" s="1">
        <v>3</v>
      </c>
    </row>
  </sheetData>
  <sheetProtection password="CAB1" sheet="1" objects="1" scenarios="1"/>
  <mergeCells count="64">
    <mergeCell ref="AH31:AI31"/>
    <mergeCell ref="AJ31:AK31"/>
    <mergeCell ref="AL31:AM31"/>
    <mergeCell ref="V31:W31"/>
    <mergeCell ref="X31:Y31"/>
    <mergeCell ref="Z31:AA31"/>
    <mergeCell ref="AB31:AC31"/>
    <mergeCell ref="AD31:AE31"/>
    <mergeCell ref="AF31:AG31"/>
    <mergeCell ref="AD30:AE30"/>
    <mergeCell ref="AF30:AG30"/>
    <mergeCell ref="AH30:AI30"/>
    <mergeCell ref="AJ30:AK30"/>
    <mergeCell ref="AL30:AM30"/>
    <mergeCell ref="A31:M31"/>
    <mergeCell ref="N31:O31"/>
    <mergeCell ref="P31:Q31"/>
    <mergeCell ref="R31:S31"/>
    <mergeCell ref="T31:U31"/>
    <mergeCell ref="AL29:AM29"/>
    <mergeCell ref="A30:M30"/>
    <mergeCell ref="N30:O30"/>
    <mergeCell ref="P30:Q30"/>
    <mergeCell ref="R30:S30"/>
    <mergeCell ref="T30:U30"/>
    <mergeCell ref="V30:W30"/>
    <mergeCell ref="X30:Y30"/>
    <mergeCell ref="Z30:AA30"/>
    <mergeCell ref="AB30:AC30"/>
    <mergeCell ref="Z29:AA29"/>
    <mergeCell ref="AB29:AC29"/>
    <mergeCell ref="AD29:AE29"/>
    <mergeCell ref="AF29:AG29"/>
    <mergeCell ref="AH29:AI29"/>
    <mergeCell ref="AJ29:AK29"/>
    <mergeCell ref="AH7:AI7"/>
    <mergeCell ref="AJ7:AK7"/>
    <mergeCell ref="AL7:AM7"/>
    <mergeCell ref="A29:M29"/>
    <mergeCell ref="N29:O29"/>
    <mergeCell ref="P29:Q29"/>
    <mergeCell ref="R29:S29"/>
    <mergeCell ref="T29:U29"/>
    <mergeCell ref="V29:W29"/>
    <mergeCell ref="X29:Y29"/>
    <mergeCell ref="V7:W7"/>
    <mergeCell ref="X7:Y7"/>
    <mergeCell ref="Z7:AA7"/>
    <mergeCell ref="AB7:AC7"/>
    <mergeCell ref="AD7:AE7"/>
    <mergeCell ref="AF7:AG7"/>
    <mergeCell ref="A6:A8"/>
    <mergeCell ref="B6:B8"/>
    <mergeCell ref="C6:M8"/>
    <mergeCell ref="P7:Q7"/>
    <mergeCell ref="R7:S7"/>
    <mergeCell ref="T7:U7"/>
    <mergeCell ref="A2:B2"/>
    <mergeCell ref="C2:O2"/>
    <mergeCell ref="V2:Y2"/>
    <mergeCell ref="P3:S3"/>
    <mergeCell ref="V3:Y3"/>
    <mergeCell ref="B4:Q4"/>
    <mergeCell ref="V4:Y4"/>
  </mergeCells>
  <phoneticPr fontId="1"/>
  <dataValidations count="2">
    <dataValidation type="list" allowBlank="1" showInputMessage="1" showErrorMessage="1" sqref="D9:D28 J9:J28" xr:uid="{6392CF08-A37D-475F-AAF3-FFC7C5283ABD}">
      <formula1>$D$38:$D$39</formula1>
    </dataValidation>
    <dataValidation type="list" allowBlank="1" showInputMessage="1" showErrorMessage="1" sqref="F9:F28 L9:L28" xr:uid="{11968BEF-DA87-4E56-9F9D-658625B68F78}">
      <formula1>$E$41:$E$52</formula1>
    </dataValidation>
  </dataValidations>
  <pageMargins left="0.7" right="0.7" top="0.75" bottom="0.75" header="0.3" footer="0.3"/>
  <pageSetup paperSize="9" scale="3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【京都市集計】</vt:lpstr>
      <vt:lpstr>様式１</vt:lpstr>
      <vt:lpstr>加算等適用状況</vt:lpstr>
      <vt:lpstr>様式２（専従の常勤教諭）</vt:lpstr>
      <vt:lpstr>様式３（非専従の常勤+非常勤教諭）</vt:lpstr>
      <vt:lpstr>参考_歳児別配置基準</vt:lpstr>
      <vt:lpstr>Sheet2</vt:lpstr>
      <vt:lpstr>Sheet2!Print_Area</vt:lpstr>
      <vt:lpstr>加算等適用状況!Print_Area</vt:lpstr>
      <vt:lpstr>参考_歳児別配置基準!Print_Area</vt:lpstr>
      <vt:lpstr>様式１!Print_Area</vt:lpstr>
      <vt:lpstr>'様式２（専従の常勤教諭）'!Print_Area</vt:lpstr>
      <vt:lpstr>'様式３（非専従の常勤+非常勤教諭）'!Print_Area</vt:lpstr>
      <vt:lpstr>様式１!Print_Titles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河田 修</dc:creator>
  <cp:lastModifiedBy>Hiroi</cp:lastModifiedBy>
  <cp:lastPrinted>2020-04-27T02:56:29Z</cp:lastPrinted>
  <dcterms:created xsi:type="dcterms:W3CDTF">2004-04-07T04:46:17Z</dcterms:created>
  <dcterms:modified xsi:type="dcterms:W3CDTF">2026-06-09T06:51:18Z</dcterms:modified>
</cp:coreProperties>
</file>