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2.xml" ContentType="application/vnd.openxmlformats-officedocument.drawing+xml"/>
  <Override PartName="/xl/comments5.xml" ContentType="application/vnd.openxmlformats-officedocument.spreadsheetml.comments+xml"/>
  <Override PartName="/xl/drawings/drawing3.xml" ContentType="application/vnd.openxmlformats-officedocument.drawing+xml"/>
  <Override PartName="/xl/comments6.xml" ContentType="application/vnd.openxmlformats-officedocument.spreadsheetml.comments+xml"/>
  <Override PartName="/xl/drawings/drawing4.xml" ContentType="application/vnd.openxmlformats-officedocument.drawing+xml"/>
  <Override PartName="/xl/comments7.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docserve\docserve\free_space(2230020000)\【H29はぐくみ局移管先フォルダ】\０４民営保育施設\◎新フォルダ「運営担当」◎\58_職員配置確認\R08\00_配置状況確認書【様式】\決裁用（ロック後）\"/>
    </mc:Choice>
  </mc:AlternateContent>
  <xr:revisionPtr revIDLastSave="0" documentId="13_ncr:1_{2968BCB0-BFFE-41ED-ADE6-9ABA7A2E69F9}" xr6:coauthVersionLast="47" xr6:coauthVersionMax="47" xr10:uidLastSave="{00000000-0000-0000-0000-000000000000}"/>
  <bookViews>
    <workbookView xWindow="-120" yWindow="-120" windowWidth="29040" windowHeight="15720" tabRatio="662" firstSheet="2" activeTab="2" xr2:uid="{F572097D-C1E6-4A6D-82DB-9D069BD629B2}"/>
  </bookViews>
  <sheets>
    <sheet name="【京都市集計】" sheetId="78" r:id="rId1"/>
    <sheet name="【補助金算定に係る確認表】" sheetId="72" r:id="rId2"/>
    <sheet name="様式１" sheetId="64" r:id="rId3"/>
    <sheet name="加算等適用状況" sheetId="74" r:id="rId4"/>
    <sheet name="様式１－１（標準時間対応）" sheetId="71" r:id="rId5"/>
    <sheet name="様式２（専従の常勤）" sheetId="69" r:id="rId6"/>
    <sheet name="様式３（非専従の常勤＋非常勤）" sheetId="68" r:id="rId7"/>
    <sheet name="参考_歳児別配置基準" sheetId="76" r:id="rId8"/>
    <sheet name="職員一覧" sheetId="80" state="hidden" r:id="rId9"/>
    <sheet name="Sheet2" sheetId="67" state="hidden" r:id="rId10"/>
  </sheets>
  <definedNames>
    <definedName name="_xlnm.Print_Area" localSheetId="0">【京都市集計】!$A$1:$AC$13</definedName>
    <definedName name="_xlnm.Print_Area" localSheetId="1">【補助金算定に係る確認表】!$B$1:$AG$25</definedName>
    <definedName name="_xlnm.Print_Area" localSheetId="9">Sheet2!$A$1:$AM$35</definedName>
    <definedName name="_xlnm.Print_Area" localSheetId="3">加算等適用状況!$A$1:$N$25</definedName>
    <definedName name="_xlnm.Print_Area" localSheetId="7">参考_歳児別配置基準!$A$1:$D$121</definedName>
    <definedName name="_xlnm.Print_Area" localSheetId="2">様式１!$A$1:$AX$54</definedName>
    <definedName name="_xlnm.Print_Area" localSheetId="4">'様式１－１（標準時間対応）'!$A$1:$AZ$30</definedName>
    <definedName name="_xlnm.Print_Area" localSheetId="5">'様式２（専従の常勤）'!$A$1:$R$87</definedName>
    <definedName name="_xlnm.Print_Area" localSheetId="6">'様式３（非専従の常勤＋非常勤）'!$A$1:$AK$55</definedName>
    <definedName name="_xlnm.Print_Titles" localSheetId="2">様式１!$3:$6</definedName>
  </definedNames>
  <calcPr calcId="191029"/>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3" i="78" l="1"/>
  <c r="A4" i="78"/>
  <c r="A5" i="78"/>
  <c r="A6" i="78"/>
  <c r="A7" i="78"/>
  <c r="A8" i="78"/>
  <c r="A9" i="78"/>
  <c r="A10" i="78"/>
  <c r="A11" i="78"/>
  <c r="A12" i="78"/>
  <c r="A13" i="78"/>
  <c r="A2" i="78"/>
  <c r="A86" i="80"/>
  <c r="M86" i="80" s="1"/>
  <c r="A85" i="80"/>
  <c r="N85" i="80" s="1"/>
  <c r="A84" i="80"/>
  <c r="N84" i="80" s="1"/>
  <c r="A83" i="80"/>
  <c r="N83" i="80" s="1"/>
  <c r="N82" i="80"/>
  <c r="M82" i="80"/>
  <c r="L82" i="80"/>
  <c r="K82" i="80"/>
  <c r="J82" i="80"/>
  <c r="I82" i="80"/>
  <c r="H82" i="80"/>
  <c r="G82" i="80"/>
  <c r="F82" i="80"/>
  <c r="E82" i="80"/>
  <c r="D82" i="80"/>
  <c r="C82" i="80"/>
  <c r="A82" i="80"/>
  <c r="B82" i="80" s="1"/>
  <c r="F86" i="80" l="1"/>
  <c r="N86" i="80"/>
  <c r="G86" i="80"/>
  <c r="I86" i="80"/>
  <c r="H86" i="80"/>
  <c r="B86" i="80"/>
  <c r="J86" i="80"/>
  <c r="K86" i="80"/>
  <c r="D86" i="80"/>
  <c r="L86" i="80"/>
  <c r="C86" i="80"/>
  <c r="E86" i="80"/>
  <c r="G85" i="80"/>
  <c r="H85" i="80"/>
  <c r="I85" i="80"/>
  <c r="B85" i="80"/>
  <c r="J85" i="80"/>
  <c r="C85" i="80"/>
  <c r="K85" i="80"/>
  <c r="D85" i="80"/>
  <c r="L85" i="80"/>
  <c r="E85" i="80"/>
  <c r="M85" i="80"/>
  <c r="F85" i="80"/>
  <c r="G84" i="80"/>
  <c r="H84" i="80"/>
  <c r="I84" i="80"/>
  <c r="B84" i="80"/>
  <c r="J84" i="80"/>
  <c r="C84" i="80"/>
  <c r="K84" i="80"/>
  <c r="D84" i="80"/>
  <c r="L84" i="80"/>
  <c r="E84" i="80"/>
  <c r="M84" i="80"/>
  <c r="F84" i="80"/>
  <c r="H83" i="80"/>
  <c r="M83" i="80"/>
  <c r="G83" i="80"/>
  <c r="I83" i="80"/>
  <c r="B83" i="80"/>
  <c r="J83" i="80"/>
  <c r="C83" i="80"/>
  <c r="K83" i="80"/>
  <c r="D83" i="80"/>
  <c r="L83" i="80"/>
  <c r="E83" i="80"/>
  <c r="F83" i="80"/>
  <c r="A96" i="80" l="1"/>
  <c r="N96" i="80" s="1"/>
  <c r="A95" i="80"/>
  <c r="N95" i="80" s="1"/>
  <c r="A94" i="80"/>
  <c r="N94" i="80" s="1"/>
  <c r="A93" i="80"/>
  <c r="M93" i="80" s="1"/>
  <c r="A92" i="80"/>
  <c r="M92" i="80" s="1"/>
  <c r="A91" i="80"/>
  <c r="M91" i="80" s="1"/>
  <c r="A90" i="80"/>
  <c r="K90" i="80" s="1"/>
  <c r="A89" i="80"/>
  <c r="I89" i="80" s="1"/>
  <c r="A88" i="80"/>
  <c r="G88" i="80" s="1"/>
  <c r="A87" i="80"/>
  <c r="M87" i="80" s="1"/>
  <c r="A81" i="80"/>
  <c r="N81" i="80" s="1"/>
  <c r="A80" i="80"/>
  <c r="L80" i="80" s="1"/>
  <c r="A79" i="80"/>
  <c r="J79" i="80" s="1"/>
  <c r="A78" i="80"/>
  <c r="H78" i="80" s="1"/>
  <c r="A77" i="80"/>
  <c r="N77" i="80" s="1"/>
  <c r="A76" i="80"/>
  <c r="L76" i="80" s="1"/>
  <c r="A75" i="80"/>
  <c r="J75" i="80" s="1"/>
  <c r="A74" i="80"/>
  <c r="H74" i="80" s="1"/>
  <c r="A73" i="80"/>
  <c r="N73" i="80" s="1"/>
  <c r="A72" i="80"/>
  <c r="L72" i="80" s="1"/>
  <c r="A71" i="80"/>
  <c r="J71" i="80" s="1"/>
  <c r="A70" i="80"/>
  <c r="H70" i="80" s="1"/>
  <c r="A69" i="80"/>
  <c r="N69" i="80" s="1"/>
  <c r="A68" i="80"/>
  <c r="L68" i="80" s="1"/>
  <c r="A67" i="80"/>
  <c r="J67" i="80" s="1"/>
  <c r="A66" i="80"/>
  <c r="H66" i="80" s="1"/>
  <c r="A65" i="80"/>
  <c r="N65" i="80" s="1"/>
  <c r="A64" i="80"/>
  <c r="L64" i="80" s="1"/>
  <c r="A63" i="80"/>
  <c r="J63" i="80" s="1"/>
  <c r="A62" i="80"/>
  <c r="H62" i="80" s="1"/>
  <c r="A61" i="80"/>
  <c r="N61" i="80" s="1"/>
  <c r="A60" i="80"/>
  <c r="L60" i="80" s="1"/>
  <c r="A59" i="80"/>
  <c r="J59" i="80" s="1"/>
  <c r="A58" i="80"/>
  <c r="H58" i="80" s="1"/>
  <c r="A57" i="80"/>
  <c r="N57" i="80" s="1"/>
  <c r="A56" i="80"/>
  <c r="L56" i="80" s="1"/>
  <c r="A55" i="80"/>
  <c r="J55" i="80" s="1"/>
  <c r="A54" i="80"/>
  <c r="H54" i="80" s="1"/>
  <c r="A53" i="80"/>
  <c r="N53" i="80" s="1"/>
  <c r="A52" i="80"/>
  <c r="M52" i="80" s="1"/>
  <c r="A51" i="80"/>
  <c r="N51" i="80" s="1"/>
  <c r="A50" i="80"/>
  <c r="L50" i="80" s="1"/>
  <c r="A49" i="80"/>
  <c r="J49" i="80" s="1"/>
  <c r="A48" i="80"/>
  <c r="H48" i="80" s="1"/>
  <c r="K47" i="80"/>
  <c r="A47" i="80"/>
  <c r="N47" i="80" s="1"/>
  <c r="A46" i="80"/>
  <c r="L46" i="80" s="1"/>
  <c r="A45" i="80"/>
  <c r="J45" i="80" s="1"/>
  <c r="A44" i="80"/>
  <c r="H44" i="80" s="1"/>
  <c r="A43" i="80"/>
  <c r="N43" i="80" s="1"/>
  <c r="A42" i="80"/>
  <c r="L42" i="80" s="1"/>
  <c r="A41" i="80"/>
  <c r="J41" i="80" s="1"/>
  <c r="J40" i="80"/>
  <c r="A40" i="80"/>
  <c r="H40" i="80" s="1"/>
  <c r="A39" i="80"/>
  <c r="N39" i="80" s="1"/>
  <c r="A38" i="80"/>
  <c r="L38" i="80" s="1"/>
  <c r="A37" i="80"/>
  <c r="J37" i="80" s="1"/>
  <c r="A36" i="80"/>
  <c r="H36" i="80" s="1"/>
  <c r="A35" i="80"/>
  <c r="N35" i="80" s="1"/>
  <c r="A34" i="80"/>
  <c r="L34" i="80" s="1"/>
  <c r="A33" i="80"/>
  <c r="J33" i="80" s="1"/>
  <c r="A32" i="80"/>
  <c r="H32" i="80" s="1"/>
  <c r="A31" i="80"/>
  <c r="K31" i="80" s="1"/>
  <c r="A30" i="80"/>
  <c r="N30" i="80" s="1"/>
  <c r="A29" i="80"/>
  <c r="J29" i="80" s="1"/>
  <c r="A28" i="80"/>
  <c r="H28" i="80" s="1"/>
  <c r="A27" i="80"/>
  <c r="H27" i="80" s="1"/>
  <c r="A26" i="80"/>
  <c r="K26" i="80" s="1"/>
  <c r="A25" i="80"/>
  <c r="M25" i="80" s="1"/>
  <c r="A24" i="80"/>
  <c r="H24" i="80" s="1"/>
  <c r="A23" i="80"/>
  <c r="M23" i="80" s="1"/>
  <c r="A22" i="80"/>
  <c r="I22" i="80" s="1"/>
  <c r="A21" i="80"/>
  <c r="I21" i="80" s="1"/>
  <c r="A20" i="80"/>
  <c r="H20" i="80" s="1"/>
  <c r="A19" i="80"/>
  <c r="C19" i="80" s="1"/>
  <c r="A18" i="80"/>
  <c r="N18" i="80" s="1"/>
  <c r="A17" i="80"/>
  <c r="L17" i="80" s="1"/>
  <c r="A16" i="80"/>
  <c r="H16" i="80" s="1"/>
  <c r="A15" i="80"/>
  <c r="I15" i="80" s="1"/>
  <c r="A14" i="80"/>
  <c r="N14" i="80" s="1"/>
  <c r="A13" i="80"/>
  <c r="C13" i="80" s="1"/>
  <c r="A12" i="80"/>
  <c r="G12" i="80" s="1"/>
  <c r="A11" i="80"/>
  <c r="H11" i="80" s="1"/>
  <c r="A10" i="80"/>
  <c r="G10" i="80" s="1"/>
  <c r="A9" i="80"/>
  <c r="L9" i="80" s="1"/>
  <c r="A8" i="80"/>
  <c r="J8" i="80" s="1"/>
  <c r="A7" i="80"/>
  <c r="K7" i="80" s="1"/>
  <c r="A6" i="80"/>
  <c r="C6" i="80" s="1"/>
  <c r="A5" i="80"/>
  <c r="I5" i="80" s="1"/>
  <c r="A4" i="80"/>
  <c r="J4" i="80" s="1"/>
  <c r="A3" i="80"/>
  <c r="C3" i="80" s="1"/>
  <c r="A2" i="80"/>
  <c r="N2" i="80" s="1"/>
  <c r="L5" i="80" l="1"/>
  <c r="B44" i="80"/>
  <c r="M73" i="80"/>
  <c r="G16" i="80"/>
  <c r="K61" i="80"/>
  <c r="C66" i="80"/>
  <c r="J44" i="80"/>
  <c r="K44" i="80"/>
  <c r="N68" i="80"/>
  <c r="C81" i="80"/>
  <c r="G18" i="80"/>
  <c r="G63" i="80"/>
  <c r="D45" i="80"/>
  <c r="N50" i="80"/>
  <c r="G45" i="80"/>
  <c r="G96" i="80"/>
  <c r="G36" i="80"/>
  <c r="E78" i="80"/>
  <c r="G3" i="80"/>
  <c r="M17" i="80"/>
  <c r="N22" i="80"/>
  <c r="J32" i="80"/>
  <c r="C48" i="80"/>
  <c r="E53" i="80"/>
  <c r="C62" i="80"/>
  <c r="K65" i="80"/>
  <c r="H69" i="80"/>
  <c r="H7" i="80"/>
  <c r="G29" i="80"/>
  <c r="L37" i="80"/>
  <c r="G48" i="80"/>
  <c r="K53" i="80"/>
  <c r="E62" i="80"/>
  <c r="M69" i="80"/>
  <c r="G62" i="80"/>
  <c r="M78" i="80"/>
  <c r="J88" i="80"/>
  <c r="H93" i="80"/>
  <c r="C5" i="80"/>
  <c r="G8" i="80"/>
  <c r="I30" i="80"/>
  <c r="C44" i="80"/>
  <c r="J54" i="80"/>
  <c r="M62" i="80"/>
  <c r="J66" i="80"/>
  <c r="B70" i="80"/>
  <c r="G74" i="80"/>
  <c r="D5" i="80"/>
  <c r="K8" i="80"/>
  <c r="G44" i="80"/>
  <c r="N46" i="80"/>
  <c r="G70" i="80"/>
  <c r="M74" i="80"/>
  <c r="L89" i="80"/>
  <c r="G5" i="80"/>
  <c r="I31" i="80"/>
  <c r="C36" i="80"/>
  <c r="M61" i="80"/>
  <c r="J70" i="80"/>
  <c r="I10" i="80"/>
  <c r="K22" i="80"/>
  <c r="J28" i="80"/>
  <c r="C32" i="80"/>
  <c r="K36" i="80"/>
  <c r="M44" i="80"/>
  <c r="H57" i="80"/>
  <c r="B62" i="80"/>
  <c r="K81" i="80"/>
  <c r="H91" i="80"/>
  <c r="D17" i="80"/>
  <c r="H23" i="80"/>
  <c r="B40" i="80"/>
  <c r="H43" i="80"/>
  <c r="K48" i="80"/>
  <c r="C57" i="80"/>
  <c r="N64" i="80"/>
  <c r="J78" i="80"/>
  <c r="D89" i="80"/>
  <c r="F3" i="80"/>
  <c r="E5" i="80"/>
  <c r="K11" i="80"/>
  <c r="I17" i="80"/>
  <c r="J20" i="80"/>
  <c r="E28" i="80"/>
  <c r="K32" i="80"/>
  <c r="B36" i="80"/>
  <c r="E37" i="80"/>
  <c r="G40" i="80"/>
  <c r="H47" i="80"/>
  <c r="M48" i="80"/>
  <c r="G52" i="80"/>
  <c r="B54" i="80"/>
  <c r="E57" i="80"/>
  <c r="C61" i="80"/>
  <c r="K62" i="80"/>
  <c r="M66" i="80"/>
  <c r="E69" i="80"/>
  <c r="D71" i="80"/>
  <c r="K78" i="80"/>
  <c r="M81" i="80"/>
  <c r="J89" i="80"/>
  <c r="D93" i="80"/>
  <c r="B12" i="80"/>
  <c r="K28" i="80"/>
  <c r="M37" i="80"/>
  <c r="K57" i="80"/>
  <c r="L93" i="80"/>
  <c r="H3" i="80"/>
  <c r="M21" i="80"/>
  <c r="D33" i="80"/>
  <c r="D49" i="80"/>
  <c r="D67" i="80"/>
  <c r="M3" i="80"/>
  <c r="C12" i="80"/>
  <c r="B16" i="80"/>
  <c r="F18" i="80"/>
  <c r="M28" i="80"/>
  <c r="H31" i="80"/>
  <c r="E33" i="80"/>
  <c r="J36" i="80"/>
  <c r="D41" i="80"/>
  <c r="E44" i="80"/>
  <c r="L45" i="80"/>
  <c r="B48" i="80"/>
  <c r="G49" i="80"/>
  <c r="C53" i="80"/>
  <c r="D55" i="80"/>
  <c r="M57" i="80"/>
  <c r="D63" i="80"/>
  <c r="B66" i="80"/>
  <c r="G67" i="80"/>
  <c r="E73" i="80"/>
  <c r="M77" i="80"/>
  <c r="L79" i="80"/>
  <c r="C88" i="80"/>
  <c r="I12" i="80"/>
  <c r="M33" i="80"/>
  <c r="L49" i="80"/>
  <c r="L67" i="80"/>
  <c r="F2" i="80"/>
  <c r="C7" i="80"/>
  <c r="E10" i="80"/>
  <c r="J12" i="80"/>
  <c r="J16" i="80"/>
  <c r="I18" i="80"/>
  <c r="K27" i="80"/>
  <c r="E29" i="80"/>
  <c r="M36" i="80"/>
  <c r="C39" i="80"/>
  <c r="F42" i="80"/>
  <c r="F46" i="80"/>
  <c r="E48" i="80"/>
  <c r="H53" i="80"/>
  <c r="F56" i="80"/>
  <c r="L63" i="80"/>
  <c r="G66" i="80"/>
  <c r="C78" i="80"/>
  <c r="K88" i="80"/>
  <c r="K91" i="80"/>
  <c r="K12" i="80"/>
  <c r="M7" i="80"/>
  <c r="C28" i="80"/>
  <c r="M29" i="80"/>
  <c r="D37" i="80"/>
  <c r="K66" i="80"/>
  <c r="C11" i="80"/>
  <c r="E2" i="80"/>
  <c r="I11" i="80"/>
  <c r="M14" i="80"/>
  <c r="G20" i="80"/>
  <c r="L21" i="80"/>
  <c r="M24" i="80"/>
  <c r="I27" i="80"/>
  <c r="B32" i="80"/>
  <c r="N34" i="80"/>
  <c r="C43" i="80"/>
  <c r="F52" i="80"/>
  <c r="G54" i="80"/>
  <c r="M58" i="80"/>
  <c r="H65" i="80"/>
  <c r="F68" i="80"/>
  <c r="C73" i="80"/>
  <c r="E74" i="80"/>
  <c r="L75" i="80"/>
  <c r="K77" i="80"/>
  <c r="B88" i="80"/>
  <c r="B89" i="80"/>
  <c r="I90" i="80"/>
  <c r="G2" i="80"/>
  <c r="C15" i="80"/>
  <c r="E17" i="80"/>
  <c r="K20" i="80"/>
  <c r="B24" i="80"/>
  <c r="D25" i="80"/>
  <c r="E32" i="80"/>
  <c r="G33" i="80"/>
  <c r="H35" i="80"/>
  <c r="F38" i="80"/>
  <c r="C40" i="80"/>
  <c r="G41" i="80"/>
  <c r="K43" i="80"/>
  <c r="I52" i="80"/>
  <c r="K54" i="80"/>
  <c r="N56" i="80"/>
  <c r="B58" i="80"/>
  <c r="D59" i="80"/>
  <c r="E61" i="80"/>
  <c r="M65" i="80"/>
  <c r="C70" i="80"/>
  <c r="G71" i="80"/>
  <c r="H73" i="80"/>
  <c r="J74" i="80"/>
  <c r="F76" i="80"/>
  <c r="E81" i="80"/>
  <c r="E88" i="80"/>
  <c r="E89" i="80"/>
  <c r="C91" i="80"/>
  <c r="F93" i="80"/>
  <c r="C96" i="80"/>
  <c r="C4" i="80"/>
  <c r="K10" i="80"/>
  <c r="M11" i="80"/>
  <c r="C16" i="80"/>
  <c r="E4" i="80"/>
  <c r="K5" i="80"/>
  <c r="B8" i="80"/>
  <c r="M10" i="80"/>
  <c r="E13" i="80"/>
  <c r="E15" i="80"/>
  <c r="E16" i="80"/>
  <c r="G17" i="80"/>
  <c r="H19" i="80"/>
  <c r="M20" i="80"/>
  <c r="F22" i="80"/>
  <c r="C24" i="80"/>
  <c r="I25" i="80"/>
  <c r="B28" i="80"/>
  <c r="D29" i="80"/>
  <c r="C31" i="80"/>
  <c r="G32" i="80"/>
  <c r="L33" i="80"/>
  <c r="N38" i="80"/>
  <c r="E40" i="80"/>
  <c r="L41" i="80"/>
  <c r="C47" i="80"/>
  <c r="J48" i="80"/>
  <c r="F50" i="80"/>
  <c r="L52" i="80"/>
  <c r="M53" i="80"/>
  <c r="M54" i="80"/>
  <c r="C58" i="80"/>
  <c r="G59" i="80"/>
  <c r="H61" i="80"/>
  <c r="J62" i="80"/>
  <c r="F64" i="80"/>
  <c r="C69" i="80"/>
  <c r="E70" i="80"/>
  <c r="L71" i="80"/>
  <c r="K73" i="80"/>
  <c r="K74" i="80"/>
  <c r="N76" i="80"/>
  <c r="B78" i="80"/>
  <c r="D79" i="80"/>
  <c r="H81" i="80"/>
  <c r="H88" i="80"/>
  <c r="G89" i="80"/>
  <c r="F91" i="80"/>
  <c r="G93" i="80"/>
  <c r="E96" i="80"/>
  <c r="E24" i="80"/>
  <c r="N52" i="80"/>
  <c r="E58" i="80"/>
  <c r="L59" i="80"/>
  <c r="F72" i="80"/>
  <c r="C77" i="80"/>
  <c r="K96" i="80"/>
  <c r="G4" i="80"/>
  <c r="B2" i="80"/>
  <c r="K4" i="80"/>
  <c r="H15" i="80"/>
  <c r="B20" i="80"/>
  <c r="G24" i="80"/>
  <c r="G58" i="80"/>
  <c r="C2" i="80"/>
  <c r="E11" i="80"/>
  <c r="F14" i="80"/>
  <c r="K15" i="80"/>
  <c r="K16" i="80"/>
  <c r="C20" i="80"/>
  <c r="E21" i="80"/>
  <c r="J24" i="80"/>
  <c r="C27" i="80"/>
  <c r="G28" i="80"/>
  <c r="L29" i="80"/>
  <c r="M32" i="80"/>
  <c r="F34" i="80"/>
  <c r="E36" i="80"/>
  <c r="G37" i="80"/>
  <c r="H39" i="80"/>
  <c r="K40" i="80"/>
  <c r="N42" i="80"/>
  <c r="H51" i="80"/>
  <c r="C54" i="80"/>
  <c r="G55" i="80"/>
  <c r="J58" i="80"/>
  <c r="F60" i="80"/>
  <c r="C65" i="80"/>
  <c r="E66" i="80"/>
  <c r="K69" i="80"/>
  <c r="K70" i="80"/>
  <c r="N72" i="80"/>
  <c r="B74" i="80"/>
  <c r="D75" i="80"/>
  <c r="E77" i="80"/>
  <c r="G78" i="80"/>
  <c r="F80" i="80"/>
  <c r="M88" i="80"/>
  <c r="M89" i="80"/>
  <c r="N91" i="80"/>
  <c r="N93" i="80"/>
  <c r="M96" i="80"/>
  <c r="G15" i="80"/>
  <c r="E14" i="80"/>
  <c r="D21" i="80"/>
  <c r="D2" i="80"/>
  <c r="G14" i="80"/>
  <c r="M15" i="80"/>
  <c r="M16" i="80"/>
  <c r="E20" i="80"/>
  <c r="K24" i="80"/>
  <c r="G34" i="80"/>
  <c r="K39" i="80"/>
  <c r="M40" i="80"/>
  <c r="D52" i="80"/>
  <c r="E54" i="80"/>
  <c r="L55" i="80"/>
  <c r="K58" i="80"/>
  <c r="N60" i="80"/>
  <c r="E65" i="80"/>
  <c r="M70" i="80"/>
  <c r="C74" i="80"/>
  <c r="G75" i="80"/>
  <c r="H77" i="80"/>
  <c r="N80" i="80"/>
  <c r="F92" i="80"/>
  <c r="G92" i="80"/>
  <c r="N92" i="80"/>
  <c r="H92" i="80"/>
  <c r="B92" i="80"/>
  <c r="J92" i="80"/>
  <c r="C92" i="80"/>
  <c r="K92" i="80"/>
  <c r="D92" i="80"/>
  <c r="L92" i="80"/>
  <c r="I92" i="80"/>
  <c r="E92" i="80"/>
  <c r="H96" i="80"/>
  <c r="I96" i="80"/>
  <c r="B96" i="80"/>
  <c r="J96" i="80"/>
  <c r="D96" i="80"/>
  <c r="L96" i="80"/>
  <c r="F96" i="80"/>
  <c r="G95" i="80"/>
  <c r="H95" i="80"/>
  <c r="I95" i="80"/>
  <c r="B95" i="80"/>
  <c r="J95" i="80"/>
  <c r="C95" i="80"/>
  <c r="K95" i="80"/>
  <c r="D95" i="80"/>
  <c r="L95" i="80"/>
  <c r="E95" i="80"/>
  <c r="M95" i="80"/>
  <c r="F95" i="80"/>
  <c r="G94" i="80"/>
  <c r="H94" i="80"/>
  <c r="I94" i="80"/>
  <c r="B94" i="80"/>
  <c r="J94" i="80"/>
  <c r="C94" i="80"/>
  <c r="K94" i="80"/>
  <c r="D94" i="80"/>
  <c r="L94" i="80"/>
  <c r="E94" i="80"/>
  <c r="M94" i="80"/>
  <c r="F94" i="80"/>
  <c r="I93" i="80"/>
  <c r="B93" i="80"/>
  <c r="J93" i="80"/>
  <c r="C93" i="80"/>
  <c r="K93" i="80"/>
  <c r="E93" i="80"/>
  <c r="D90" i="80"/>
  <c r="L90" i="80"/>
  <c r="I88" i="80"/>
  <c r="C89" i="80"/>
  <c r="K89" i="80"/>
  <c r="E90" i="80"/>
  <c r="M90" i="80"/>
  <c r="G91" i="80"/>
  <c r="F90" i="80"/>
  <c r="N90" i="80"/>
  <c r="G90" i="80"/>
  <c r="I91" i="80"/>
  <c r="D88" i="80"/>
  <c r="L88" i="80"/>
  <c r="F89" i="80"/>
  <c r="N89" i="80"/>
  <c r="H90" i="80"/>
  <c r="B91" i="80"/>
  <c r="J91" i="80"/>
  <c r="F88" i="80"/>
  <c r="N88" i="80"/>
  <c r="H89" i="80"/>
  <c r="B90" i="80"/>
  <c r="J90" i="80"/>
  <c r="D91" i="80"/>
  <c r="L91" i="80"/>
  <c r="C90" i="80"/>
  <c r="E91" i="80"/>
  <c r="D87" i="80"/>
  <c r="F87" i="80"/>
  <c r="H87" i="80"/>
  <c r="I87" i="80"/>
  <c r="L87" i="80"/>
  <c r="E87" i="80"/>
  <c r="N87" i="80"/>
  <c r="G87" i="80"/>
  <c r="B87" i="80"/>
  <c r="J87" i="80"/>
  <c r="C87" i="80"/>
  <c r="K87" i="80"/>
  <c r="I55" i="80"/>
  <c r="K60" i="80"/>
  <c r="C64" i="80"/>
  <c r="I67" i="80"/>
  <c r="C68" i="80"/>
  <c r="C72" i="80"/>
  <c r="K76" i="80"/>
  <c r="G53" i="80"/>
  <c r="I54" i="80"/>
  <c r="C55" i="80"/>
  <c r="K55" i="80"/>
  <c r="E56" i="80"/>
  <c r="M56" i="80"/>
  <c r="G57" i="80"/>
  <c r="I58" i="80"/>
  <c r="C59" i="80"/>
  <c r="K59" i="80"/>
  <c r="E60" i="80"/>
  <c r="M60" i="80"/>
  <c r="G61" i="80"/>
  <c r="I62" i="80"/>
  <c r="C63" i="80"/>
  <c r="K63" i="80"/>
  <c r="E64" i="80"/>
  <c r="M64" i="80"/>
  <c r="G65" i="80"/>
  <c r="I66" i="80"/>
  <c r="C67" i="80"/>
  <c r="K67" i="80"/>
  <c r="E68" i="80"/>
  <c r="M68" i="80"/>
  <c r="G69" i="80"/>
  <c r="I70" i="80"/>
  <c r="C71" i="80"/>
  <c r="K71" i="80"/>
  <c r="E72" i="80"/>
  <c r="M72" i="80"/>
  <c r="G73" i="80"/>
  <c r="I74" i="80"/>
  <c r="C75" i="80"/>
  <c r="K75" i="80"/>
  <c r="E76" i="80"/>
  <c r="M76" i="80"/>
  <c r="G77" i="80"/>
  <c r="I78" i="80"/>
  <c r="C79" i="80"/>
  <c r="K79" i="80"/>
  <c r="E80" i="80"/>
  <c r="M80" i="80"/>
  <c r="G81" i="80"/>
  <c r="E59" i="80"/>
  <c r="M59" i="80"/>
  <c r="G60" i="80"/>
  <c r="I61" i="80"/>
  <c r="E63" i="80"/>
  <c r="M63" i="80"/>
  <c r="G64" i="80"/>
  <c r="I65" i="80"/>
  <c r="E67" i="80"/>
  <c r="M67" i="80"/>
  <c r="G68" i="80"/>
  <c r="E71" i="80"/>
  <c r="M71" i="80"/>
  <c r="I73" i="80"/>
  <c r="E75" i="80"/>
  <c r="M75" i="80"/>
  <c r="G76" i="80"/>
  <c r="I77" i="80"/>
  <c r="E79" i="80"/>
  <c r="M79" i="80"/>
  <c r="G80" i="80"/>
  <c r="I81" i="80"/>
  <c r="I53" i="80"/>
  <c r="E55" i="80"/>
  <c r="M55" i="80"/>
  <c r="G56" i="80"/>
  <c r="I57" i="80"/>
  <c r="I69" i="80"/>
  <c r="G72" i="80"/>
  <c r="B53" i="80"/>
  <c r="J53" i="80"/>
  <c r="D54" i="80"/>
  <c r="L54" i="80"/>
  <c r="F55" i="80"/>
  <c r="N55" i="80"/>
  <c r="H56" i="80"/>
  <c r="B57" i="80"/>
  <c r="J57" i="80"/>
  <c r="D58" i="80"/>
  <c r="L58" i="80"/>
  <c r="F59" i="80"/>
  <c r="N59" i="80"/>
  <c r="H60" i="80"/>
  <c r="B61" i="80"/>
  <c r="J61" i="80"/>
  <c r="D62" i="80"/>
  <c r="L62" i="80"/>
  <c r="F63" i="80"/>
  <c r="N63" i="80"/>
  <c r="H64" i="80"/>
  <c r="B65" i="80"/>
  <c r="J65" i="80"/>
  <c r="D66" i="80"/>
  <c r="L66" i="80"/>
  <c r="F67" i="80"/>
  <c r="N67" i="80"/>
  <c r="H68" i="80"/>
  <c r="B69" i="80"/>
  <c r="J69" i="80"/>
  <c r="D70" i="80"/>
  <c r="L70" i="80"/>
  <c r="F71" i="80"/>
  <c r="N71" i="80"/>
  <c r="H72" i="80"/>
  <c r="B73" i="80"/>
  <c r="J73" i="80"/>
  <c r="D74" i="80"/>
  <c r="L74" i="80"/>
  <c r="F75" i="80"/>
  <c r="N75" i="80"/>
  <c r="H76" i="80"/>
  <c r="B77" i="80"/>
  <c r="J77" i="80"/>
  <c r="D78" i="80"/>
  <c r="L78" i="80"/>
  <c r="F79" i="80"/>
  <c r="N79" i="80"/>
  <c r="H80" i="80"/>
  <c r="B81" i="80"/>
  <c r="J81" i="80"/>
  <c r="I60" i="80"/>
  <c r="I68" i="80"/>
  <c r="I56" i="80"/>
  <c r="I64" i="80"/>
  <c r="I72" i="80"/>
  <c r="I76" i="80"/>
  <c r="G79" i="80"/>
  <c r="I80" i="80"/>
  <c r="D53" i="80"/>
  <c r="L53" i="80"/>
  <c r="F54" i="80"/>
  <c r="N54" i="80"/>
  <c r="H55" i="80"/>
  <c r="B56" i="80"/>
  <c r="J56" i="80"/>
  <c r="D57" i="80"/>
  <c r="L57" i="80"/>
  <c r="F58" i="80"/>
  <c r="N58" i="80"/>
  <c r="H59" i="80"/>
  <c r="B60" i="80"/>
  <c r="J60" i="80"/>
  <c r="D61" i="80"/>
  <c r="L61" i="80"/>
  <c r="F62" i="80"/>
  <c r="N62" i="80"/>
  <c r="H63" i="80"/>
  <c r="B64" i="80"/>
  <c r="J64" i="80"/>
  <c r="D65" i="80"/>
  <c r="L65" i="80"/>
  <c r="F66" i="80"/>
  <c r="N66" i="80"/>
  <c r="H67" i="80"/>
  <c r="B68" i="80"/>
  <c r="J68" i="80"/>
  <c r="D69" i="80"/>
  <c r="L69" i="80"/>
  <c r="F70" i="80"/>
  <c r="N70" i="80"/>
  <c r="H71" i="80"/>
  <c r="B72" i="80"/>
  <c r="J72" i="80"/>
  <c r="D73" i="80"/>
  <c r="L73" i="80"/>
  <c r="F74" i="80"/>
  <c r="N74" i="80"/>
  <c r="H75" i="80"/>
  <c r="B76" i="80"/>
  <c r="J76" i="80"/>
  <c r="D77" i="80"/>
  <c r="L77" i="80"/>
  <c r="F78" i="80"/>
  <c r="N78" i="80"/>
  <c r="H79" i="80"/>
  <c r="B80" i="80"/>
  <c r="J80" i="80"/>
  <c r="D81" i="80"/>
  <c r="L81" i="80"/>
  <c r="C60" i="80"/>
  <c r="I63" i="80"/>
  <c r="K64" i="80"/>
  <c r="K68" i="80"/>
  <c r="C56" i="80"/>
  <c r="K56" i="80"/>
  <c r="I59" i="80"/>
  <c r="I71" i="80"/>
  <c r="K72" i="80"/>
  <c r="I75" i="80"/>
  <c r="C76" i="80"/>
  <c r="I79" i="80"/>
  <c r="C80" i="80"/>
  <c r="K80" i="80"/>
  <c r="F53" i="80"/>
  <c r="B55" i="80"/>
  <c r="D56" i="80"/>
  <c r="F57" i="80"/>
  <c r="B59" i="80"/>
  <c r="D60" i="80"/>
  <c r="F61" i="80"/>
  <c r="B63" i="80"/>
  <c r="D64" i="80"/>
  <c r="F65" i="80"/>
  <c r="B67" i="80"/>
  <c r="D68" i="80"/>
  <c r="F69" i="80"/>
  <c r="B71" i="80"/>
  <c r="D72" i="80"/>
  <c r="F73" i="80"/>
  <c r="B75" i="80"/>
  <c r="D76" i="80"/>
  <c r="F77" i="80"/>
  <c r="B79" i="80"/>
  <c r="D80" i="80"/>
  <c r="F81" i="80"/>
  <c r="H52" i="80"/>
  <c r="B52" i="80"/>
  <c r="J52" i="80"/>
  <c r="C52" i="80"/>
  <c r="K52" i="80"/>
  <c r="E52" i="80"/>
  <c r="I13" i="80"/>
  <c r="N23" i="80"/>
  <c r="F23" i="80"/>
  <c r="L23" i="80"/>
  <c r="D23" i="80"/>
  <c r="J23" i="80"/>
  <c r="B23" i="80"/>
  <c r="G23" i="80"/>
  <c r="N3" i="80"/>
  <c r="L3" i="80"/>
  <c r="J3" i="80"/>
  <c r="I3" i="80"/>
  <c r="I4" i="80"/>
  <c r="F6" i="80"/>
  <c r="E7" i="80"/>
  <c r="C8" i="80"/>
  <c r="C9" i="80"/>
  <c r="N10" i="80"/>
  <c r="I14" i="80"/>
  <c r="B3" i="80"/>
  <c r="K3" i="80"/>
  <c r="G6" i="80"/>
  <c r="G7" i="80"/>
  <c r="E8" i="80"/>
  <c r="D9" i="80"/>
  <c r="C10" i="80"/>
  <c r="N11" i="80"/>
  <c r="F11" i="80"/>
  <c r="L11" i="80"/>
  <c r="D11" i="80"/>
  <c r="J11" i="80"/>
  <c r="B11" i="80"/>
  <c r="H12" i="80"/>
  <c r="N12" i="80"/>
  <c r="F12" i="80"/>
  <c r="L12" i="80"/>
  <c r="D12" i="80"/>
  <c r="M12" i="80"/>
  <c r="L13" i="80"/>
  <c r="K14" i="80"/>
  <c r="J21" i="80"/>
  <c r="B21" i="80"/>
  <c r="H21" i="80"/>
  <c r="N21" i="80"/>
  <c r="F21" i="80"/>
  <c r="K21" i="80"/>
  <c r="C21" i="80"/>
  <c r="C22" i="80"/>
  <c r="E23" i="80"/>
  <c r="G25" i="80"/>
  <c r="I26" i="80"/>
  <c r="G30" i="80"/>
  <c r="D3" i="80"/>
  <c r="I7" i="80"/>
  <c r="G9" i="80"/>
  <c r="F10" i="80"/>
  <c r="L18" i="80"/>
  <c r="D18" i="80"/>
  <c r="J18" i="80"/>
  <c r="B18" i="80"/>
  <c r="H18" i="80"/>
  <c r="M18" i="80"/>
  <c r="E18" i="80"/>
  <c r="G22" i="80"/>
  <c r="I23" i="80"/>
  <c r="L25" i="80"/>
  <c r="N26" i="80"/>
  <c r="I6" i="80"/>
  <c r="E9" i="80"/>
  <c r="J13" i="80"/>
  <c r="B13" i="80"/>
  <c r="H13" i="80"/>
  <c r="N13" i="80"/>
  <c r="F13" i="80"/>
  <c r="M13" i="80"/>
  <c r="N19" i="80"/>
  <c r="F19" i="80"/>
  <c r="L19" i="80"/>
  <c r="D19" i="80"/>
  <c r="J19" i="80"/>
  <c r="B19" i="80"/>
  <c r="G19" i="80"/>
  <c r="H4" i="80"/>
  <c r="N4" i="80"/>
  <c r="F4" i="80"/>
  <c r="L4" i="80"/>
  <c r="D4" i="80"/>
  <c r="M4" i="80"/>
  <c r="K6" i="80"/>
  <c r="I8" i="80"/>
  <c r="L14" i="80"/>
  <c r="D14" i="80"/>
  <c r="J14" i="80"/>
  <c r="B14" i="80"/>
  <c r="H14" i="80"/>
  <c r="E3" i="80"/>
  <c r="B4" i="80"/>
  <c r="J5" i="80"/>
  <c r="B5" i="80"/>
  <c r="H5" i="80"/>
  <c r="N5" i="80"/>
  <c r="F5" i="80"/>
  <c r="M5" i="80"/>
  <c r="M6" i="80"/>
  <c r="I9" i="80"/>
  <c r="G11" i="80"/>
  <c r="E12" i="80"/>
  <c r="D13" i="80"/>
  <c r="C14" i="80"/>
  <c r="N15" i="80"/>
  <c r="F15" i="80"/>
  <c r="L15" i="80"/>
  <c r="D15" i="80"/>
  <c r="J15" i="80"/>
  <c r="B15" i="80"/>
  <c r="J17" i="80"/>
  <c r="B17" i="80"/>
  <c r="H17" i="80"/>
  <c r="N17" i="80"/>
  <c r="F17" i="80"/>
  <c r="K17" i="80"/>
  <c r="C17" i="80"/>
  <c r="C18" i="80"/>
  <c r="E19" i="80"/>
  <c r="G21" i="80"/>
  <c r="K23" i="80"/>
  <c r="N27" i="80"/>
  <c r="F27" i="80"/>
  <c r="M27" i="80"/>
  <c r="E27" i="80"/>
  <c r="L27" i="80"/>
  <c r="D27" i="80"/>
  <c r="J27" i="80"/>
  <c r="B27" i="80"/>
  <c r="G27" i="80"/>
  <c r="N31" i="80"/>
  <c r="F31" i="80"/>
  <c r="M31" i="80"/>
  <c r="E31" i="80"/>
  <c r="L31" i="80"/>
  <c r="D31" i="80"/>
  <c r="J31" i="80"/>
  <c r="B31" i="80"/>
  <c r="G31" i="80"/>
  <c r="K9" i="80"/>
  <c r="L26" i="80"/>
  <c r="D26" i="80"/>
  <c r="J26" i="80"/>
  <c r="B26" i="80"/>
  <c r="H26" i="80"/>
  <c r="M26" i="80"/>
  <c r="E26" i="80"/>
  <c r="N7" i="80"/>
  <c r="F7" i="80"/>
  <c r="L7" i="80"/>
  <c r="D7" i="80"/>
  <c r="J7" i="80"/>
  <c r="B7" i="80"/>
  <c r="H8" i="80"/>
  <c r="N8" i="80"/>
  <c r="F8" i="80"/>
  <c r="L8" i="80"/>
  <c r="D8" i="80"/>
  <c r="M8" i="80"/>
  <c r="G13" i="80"/>
  <c r="I19" i="80"/>
  <c r="J25" i="80"/>
  <c r="B25" i="80"/>
  <c r="H25" i="80"/>
  <c r="N25" i="80"/>
  <c r="F25" i="80"/>
  <c r="K25" i="80"/>
  <c r="C25" i="80"/>
  <c r="C26" i="80"/>
  <c r="J9" i="80"/>
  <c r="B9" i="80"/>
  <c r="H9" i="80"/>
  <c r="N9" i="80"/>
  <c r="F9" i="80"/>
  <c r="L30" i="80"/>
  <c r="D30" i="80"/>
  <c r="K30" i="80"/>
  <c r="C30" i="80"/>
  <c r="J30" i="80"/>
  <c r="B30" i="80"/>
  <c r="H30" i="80"/>
  <c r="M30" i="80"/>
  <c r="E30" i="80"/>
  <c r="L6" i="80"/>
  <c r="D6" i="80"/>
  <c r="J6" i="80"/>
  <c r="B6" i="80"/>
  <c r="H6" i="80"/>
  <c r="N6" i="80"/>
  <c r="E6" i="80"/>
  <c r="M9" i="80"/>
  <c r="K19" i="80"/>
  <c r="F26" i="80"/>
  <c r="L10" i="80"/>
  <c r="D10" i="80"/>
  <c r="J10" i="80"/>
  <c r="B10" i="80"/>
  <c r="H10" i="80"/>
  <c r="K13" i="80"/>
  <c r="K18" i="80"/>
  <c r="M19" i="80"/>
  <c r="L22" i="80"/>
  <c r="D22" i="80"/>
  <c r="J22" i="80"/>
  <c r="B22" i="80"/>
  <c r="H22" i="80"/>
  <c r="M22" i="80"/>
  <c r="E22" i="80"/>
  <c r="C23" i="80"/>
  <c r="E25" i="80"/>
  <c r="G26" i="80"/>
  <c r="F30" i="80"/>
  <c r="I16" i="80"/>
  <c r="I20" i="80"/>
  <c r="I24" i="80"/>
  <c r="I28" i="80"/>
  <c r="C29" i="80"/>
  <c r="K29" i="80"/>
  <c r="I32" i="80"/>
  <c r="C33" i="80"/>
  <c r="K33" i="80"/>
  <c r="E34" i="80"/>
  <c r="M34" i="80"/>
  <c r="G35" i="80"/>
  <c r="I36" i="80"/>
  <c r="C37" i="80"/>
  <c r="K37" i="80"/>
  <c r="E38" i="80"/>
  <c r="M38" i="80"/>
  <c r="G39" i="80"/>
  <c r="I40" i="80"/>
  <c r="C41" i="80"/>
  <c r="K41" i="80"/>
  <c r="E42" i="80"/>
  <c r="M42" i="80"/>
  <c r="G43" i="80"/>
  <c r="I44" i="80"/>
  <c r="C45" i="80"/>
  <c r="K45" i="80"/>
  <c r="E46" i="80"/>
  <c r="M46" i="80"/>
  <c r="G47" i="80"/>
  <c r="I48" i="80"/>
  <c r="C49" i="80"/>
  <c r="K49" i="80"/>
  <c r="E50" i="80"/>
  <c r="M50" i="80"/>
  <c r="G51" i="80"/>
  <c r="I35" i="80"/>
  <c r="G38" i="80"/>
  <c r="I39" i="80"/>
  <c r="E41" i="80"/>
  <c r="M41" i="80"/>
  <c r="G42" i="80"/>
  <c r="I43" i="80"/>
  <c r="E45" i="80"/>
  <c r="M45" i="80"/>
  <c r="G46" i="80"/>
  <c r="I47" i="80"/>
  <c r="E49" i="80"/>
  <c r="M49" i="80"/>
  <c r="G50" i="80"/>
  <c r="I51" i="80"/>
  <c r="D16" i="80"/>
  <c r="L16" i="80"/>
  <c r="D20" i="80"/>
  <c r="L20" i="80"/>
  <c r="D24" i="80"/>
  <c r="L24" i="80"/>
  <c r="D28" i="80"/>
  <c r="L28" i="80"/>
  <c r="F29" i="80"/>
  <c r="N29" i="80"/>
  <c r="D32" i="80"/>
  <c r="L32" i="80"/>
  <c r="F33" i="80"/>
  <c r="N33" i="80"/>
  <c r="H34" i="80"/>
  <c r="B35" i="80"/>
  <c r="J35" i="80"/>
  <c r="D36" i="80"/>
  <c r="L36" i="80"/>
  <c r="F37" i="80"/>
  <c r="N37" i="80"/>
  <c r="H38" i="80"/>
  <c r="B39" i="80"/>
  <c r="J39" i="80"/>
  <c r="D40" i="80"/>
  <c r="L40" i="80"/>
  <c r="F41" i="80"/>
  <c r="N41" i="80"/>
  <c r="H42" i="80"/>
  <c r="B43" i="80"/>
  <c r="J43" i="80"/>
  <c r="D44" i="80"/>
  <c r="L44" i="80"/>
  <c r="F45" i="80"/>
  <c r="N45" i="80"/>
  <c r="H46" i="80"/>
  <c r="B47" i="80"/>
  <c r="J47" i="80"/>
  <c r="D48" i="80"/>
  <c r="L48" i="80"/>
  <c r="F49" i="80"/>
  <c r="N49" i="80"/>
  <c r="H50" i="80"/>
  <c r="B51" i="80"/>
  <c r="J51" i="80"/>
  <c r="I34" i="80"/>
  <c r="C35" i="80"/>
  <c r="K35" i="80"/>
  <c r="I38" i="80"/>
  <c r="I42" i="80"/>
  <c r="I46" i="80"/>
  <c r="I50" i="80"/>
  <c r="C51" i="80"/>
  <c r="K51" i="80"/>
  <c r="F16" i="80"/>
  <c r="N16" i="80"/>
  <c r="F20" i="80"/>
  <c r="N20" i="80"/>
  <c r="F24" i="80"/>
  <c r="N24" i="80"/>
  <c r="F28" i="80"/>
  <c r="N28" i="80"/>
  <c r="H29" i="80"/>
  <c r="F32" i="80"/>
  <c r="N32" i="80"/>
  <c r="H33" i="80"/>
  <c r="B34" i="80"/>
  <c r="J34" i="80"/>
  <c r="D35" i="80"/>
  <c r="L35" i="80"/>
  <c r="F36" i="80"/>
  <c r="N36" i="80"/>
  <c r="H37" i="80"/>
  <c r="B38" i="80"/>
  <c r="J38" i="80"/>
  <c r="D39" i="80"/>
  <c r="L39" i="80"/>
  <c r="F40" i="80"/>
  <c r="N40" i="80"/>
  <c r="H41" i="80"/>
  <c r="B42" i="80"/>
  <c r="J42" i="80"/>
  <c r="D43" i="80"/>
  <c r="L43" i="80"/>
  <c r="F44" i="80"/>
  <c r="N44" i="80"/>
  <c r="H45" i="80"/>
  <c r="B46" i="80"/>
  <c r="J46" i="80"/>
  <c r="D47" i="80"/>
  <c r="L47" i="80"/>
  <c r="F48" i="80"/>
  <c r="N48" i="80"/>
  <c r="H49" i="80"/>
  <c r="B50" i="80"/>
  <c r="J50" i="80"/>
  <c r="D51" i="80"/>
  <c r="L51" i="80"/>
  <c r="I29" i="80"/>
  <c r="I33" i="80"/>
  <c r="C34" i="80"/>
  <c r="K34" i="80"/>
  <c r="E35" i="80"/>
  <c r="M35" i="80"/>
  <c r="I37" i="80"/>
  <c r="C38" i="80"/>
  <c r="K38" i="80"/>
  <c r="E39" i="80"/>
  <c r="M39" i="80"/>
  <c r="I41" i="80"/>
  <c r="C42" i="80"/>
  <c r="K42" i="80"/>
  <c r="E43" i="80"/>
  <c r="M43" i="80"/>
  <c r="I45" i="80"/>
  <c r="C46" i="80"/>
  <c r="K46" i="80"/>
  <c r="E47" i="80"/>
  <c r="M47" i="80"/>
  <c r="I49" i="80"/>
  <c r="C50" i="80"/>
  <c r="K50" i="80"/>
  <c r="E51" i="80"/>
  <c r="M51" i="80"/>
  <c r="B29" i="80"/>
  <c r="B33" i="80"/>
  <c r="D34" i="80"/>
  <c r="F35" i="80"/>
  <c r="B37" i="80"/>
  <c r="D38" i="80"/>
  <c r="F39" i="80"/>
  <c r="B41" i="80"/>
  <c r="D42" i="80"/>
  <c r="F43" i="80"/>
  <c r="B45" i="80"/>
  <c r="D46" i="80"/>
  <c r="F47" i="80"/>
  <c r="B49" i="80"/>
  <c r="D50" i="80"/>
  <c r="F51" i="80"/>
  <c r="H2" i="80"/>
  <c r="J2" i="80"/>
  <c r="K2" i="80"/>
  <c r="M2" i="80"/>
  <c r="I2" i="80"/>
  <c r="L2" i="80"/>
  <c r="AG10" i="64" l="1"/>
  <c r="Q10" i="72" s="1"/>
  <c r="T82" i="69"/>
  <c r="U82" i="69" s="1"/>
  <c r="T81" i="69"/>
  <c r="U81" i="69" s="1"/>
  <c r="T80" i="69"/>
  <c r="U80" i="69" s="1"/>
  <c r="T79" i="69"/>
  <c r="U79" i="69" s="1"/>
  <c r="T78" i="69"/>
  <c r="U78" i="69" s="1"/>
  <c r="AG7" i="64" l="1"/>
  <c r="AG40" i="64"/>
  <c r="Q20" i="72" s="1"/>
  <c r="AG37" i="64"/>
  <c r="Q19" i="72" s="1"/>
  <c r="AG34" i="64"/>
  <c r="Q18" i="72" s="1"/>
  <c r="AG31" i="64"/>
  <c r="Q17" i="72" s="1"/>
  <c r="AG28" i="64"/>
  <c r="Q16" i="72" s="1"/>
  <c r="AG25" i="64"/>
  <c r="Q15" i="72" s="1"/>
  <c r="AG22" i="64"/>
  <c r="Q14" i="72" s="1"/>
  <c r="AG19" i="64"/>
  <c r="Q13" i="72" s="1"/>
  <c r="AG16" i="64"/>
  <c r="Q12" i="72" s="1"/>
  <c r="AG13" i="64"/>
  <c r="Q11" i="72" s="1"/>
  <c r="AK7" i="64"/>
  <c r="AG43" i="64" l="1"/>
  <c r="Q21" i="72" s="1"/>
  <c r="AC2" i="78"/>
  <c r="L40" i="68"/>
  <c r="Y7" i="64" l="1"/>
  <c r="S7" i="64"/>
  <c r="BB7" i="71"/>
  <c r="BC7" i="71"/>
  <c r="D31" i="71"/>
  <c r="T66" i="69" l="1"/>
  <c r="L54" i="68"/>
  <c r="N5" i="68"/>
  <c r="G71" i="69" l="1"/>
  <c r="BM7" i="64"/>
  <c r="BN7" i="64" s="1"/>
  <c r="AC6" i="78" l="1"/>
  <c r="C7" i="76"/>
  <c r="H2" i="76"/>
  <c r="H1" i="76"/>
  <c r="AC13" i="78" l="1"/>
  <c r="AC7" i="78"/>
  <c r="AC8" i="78"/>
  <c r="AC9" i="78"/>
  <c r="AC10" i="78"/>
  <c r="AC3" i="78"/>
  <c r="AC11" i="78"/>
  <c r="AC4" i="78"/>
  <c r="AC12" i="78"/>
  <c r="AC5" i="78"/>
  <c r="Q13" i="78" l="1"/>
  <c r="P13" i="78"/>
  <c r="O13" i="78"/>
  <c r="N13" i="78"/>
  <c r="M13" i="78"/>
  <c r="L13" i="78"/>
  <c r="K13" i="78"/>
  <c r="J13" i="78"/>
  <c r="I13" i="78"/>
  <c r="H13" i="78"/>
  <c r="Q12" i="78"/>
  <c r="P12" i="78"/>
  <c r="O12" i="78"/>
  <c r="N12" i="78"/>
  <c r="M12" i="78"/>
  <c r="L12" i="78"/>
  <c r="K12" i="78"/>
  <c r="J12" i="78"/>
  <c r="I12" i="78"/>
  <c r="H12" i="78"/>
  <c r="Q11" i="78"/>
  <c r="P11" i="78"/>
  <c r="O11" i="78"/>
  <c r="N11" i="78"/>
  <c r="M11" i="78"/>
  <c r="L11" i="78"/>
  <c r="K11" i="78"/>
  <c r="J11" i="78"/>
  <c r="I11" i="78"/>
  <c r="H11" i="78"/>
  <c r="Q10" i="78"/>
  <c r="P10" i="78"/>
  <c r="O10" i="78"/>
  <c r="N10" i="78"/>
  <c r="M10" i="78"/>
  <c r="L10" i="78"/>
  <c r="K10" i="78"/>
  <c r="J10" i="78"/>
  <c r="I10" i="78"/>
  <c r="H10" i="78"/>
  <c r="Q9" i="78"/>
  <c r="P9" i="78"/>
  <c r="O9" i="78"/>
  <c r="N9" i="78"/>
  <c r="M9" i="78"/>
  <c r="L9" i="78"/>
  <c r="K9" i="78"/>
  <c r="J9" i="78"/>
  <c r="I9" i="78"/>
  <c r="H9" i="78"/>
  <c r="Q8" i="78"/>
  <c r="P8" i="78"/>
  <c r="O8" i="78"/>
  <c r="N8" i="78"/>
  <c r="M8" i="78"/>
  <c r="L8" i="78"/>
  <c r="K8" i="78"/>
  <c r="J8" i="78"/>
  <c r="I8" i="78"/>
  <c r="H8" i="78"/>
  <c r="Q7" i="78"/>
  <c r="P7" i="78"/>
  <c r="O7" i="78"/>
  <c r="N7" i="78"/>
  <c r="M7" i="78"/>
  <c r="L7" i="78"/>
  <c r="K7" i="78"/>
  <c r="J7" i="78"/>
  <c r="I7" i="78"/>
  <c r="H7" i="78"/>
  <c r="Q6" i="78"/>
  <c r="P6" i="78"/>
  <c r="O6" i="78"/>
  <c r="N6" i="78"/>
  <c r="M6" i="78"/>
  <c r="L6" i="78"/>
  <c r="K6" i="78"/>
  <c r="J6" i="78"/>
  <c r="I6" i="78"/>
  <c r="H6" i="78"/>
  <c r="Q5" i="78"/>
  <c r="P5" i="78"/>
  <c r="O5" i="78"/>
  <c r="N5" i="78"/>
  <c r="M5" i="78"/>
  <c r="L5" i="78"/>
  <c r="K5" i="78"/>
  <c r="J5" i="78"/>
  <c r="I5" i="78"/>
  <c r="H5" i="78"/>
  <c r="Q4" i="78"/>
  <c r="P4" i="78"/>
  <c r="O4" i="78"/>
  <c r="N4" i="78"/>
  <c r="M4" i="78"/>
  <c r="L4" i="78"/>
  <c r="K4" i="78"/>
  <c r="J4" i="78"/>
  <c r="I4" i="78"/>
  <c r="H4" i="78"/>
  <c r="Q3" i="78"/>
  <c r="P3" i="78"/>
  <c r="O3" i="78"/>
  <c r="N3" i="78"/>
  <c r="M3" i="78"/>
  <c r="L3" i="78"/>
  <c r="K3" i="78"/>
  <c r="J3" i="78"/>
  <c r="I3" i="78"/>
  <c r="H3" i="78"/>
  <c r="Q2" i="78"/>
  <c r="P2" i="78"/>
  <c r="O2" i="78"/>
  <c r="N2" i="78"/>
  <c r="M2" i="78"/>
  <c r="L2" i="78"/>
  <c r="K2" i="78"/>
  <c r="J2" i="78"/>
  <c r="I2" i="78"/>
  <c r="H2" i="78"/>
  <c r="G2" i="78"/>
  <c r="F2" i="78"/>
  <c r="E2" i="78"/>
  <c r="Z2" i="78"/>
  <c r="AA7" i="64"/>
  <c r="Z7" i="64"/>
  <c r="I16" i="74"/>
  <c r="H22" i="76" s="1"/>
  <c r="I15" i="74"/>
  <c r="H12" i="76" s="1"/>
  <c r="I17" i="74" l="1"/>
  <c r="Z5" i="78"/>
  <c r="Z3" i="78"/>
  <c r="Z4" i="78"/>
  <c r="R83" i="69"/>
  <c r="Q83" i="69"/>
  <c r="P83" i="69"/>
  <c r="O83" i="69"/>
  <c r="N83" i="69"/>
  <c r="M83" i="69"/>
  <c r="L83" i="69"/>
  <c r="K83" i="69"/>
  <c r="J83" i="69"/>
  <c r="I83" i="69"/>
  <c r="H83" i="69"/>
  <c r="G83" i="69"/>
  <c r="AK10" i="64"/>
  <c r="AC10" i="72" s="1"/>
  <c r="AK13" i="64"/>
  <c r="AC11" i="72" s="1"/>
  <c r="AK16" i="64"/>
  <c r="AC12" i="72" s="1"/>
  <c r="AK19" i="64"/>
  <c r="AC13" i="72" s="1"/>
  <c r="AK22" i="64"/>
  <c r="AC14" i="72" s="1"/>
  <c r="AK25" i="64"/>
  <c r="AC15" i="72" s="1"/>
  <c r="AK28" i="64"/>
  <c r="AC16" i="72" s="1"/>
  <c r="AK31" i="64"/>
  <c r="AC17" i="72" s="1"/>
  <c r="AK34" i="64"/>
  <c r="AC18" i="72" s="1"/>
  <c r="AK37" i="64"/>
  <c r="AC19" i="72" s="1"/>
  <c r="AK40" i="64"/>
  <c r="AC20" i="72" s="1"/>
  <c r="AC9" i="72" l="1"/>
  <c r="AK43" i="64"/>
  <c r="H32" i="76"/>
  <c r="I18" i="74"/>
  <c r="C117" i="76"/>
  <c r="C116" i="76"/>
  <c r="C115" i="76"/>
  <c r="C121" i="76"/>
  <c r="C120" i="76"/>
  <c r="C119" i="76"/>
  <c r="B121" i="76"/>
  <c r="B120" i="76"/>
  <c r="B119" i="76"/>
  <c r="B118" i="76"/>
  <c r="P118" i="76" s="1"/>
  <c r="C107" i="76"/>
  <c r="C106" i="76"/>
  <c r="C105" i="76"/>
  <c r="C111" i="76"/>
  <c r="C110" i="76"/>
  <c r="C109" i="76"/>
  <c r="B111" i="76"/>
  <c r="B110" i="76"/>
  <c r="B109" i="76"/>
  <c r="B108" i="76"/>
  <c r="P108" i="76" s="1"/>
  <c r="C97" i="76"/>
  <c r="C96" i="76"/>
  <c r="C95" i="76"/>
  <c r="C101" i="76"/>
  <c r="C100" i="76"/>
  <c r="C99" i="76"/>
  <c r="B101" i="76"/>
  <c r="B100" i="76"/>
  <c r="B99" i="76"/>
  <c r="B98" i="76"/>
  <c r="P98" i="76" s="1"/>
  <c r="C87" i="76"/>
  <c r="C86" i="76"/>
  <c r="C85" i="76"/>
  <c r="C91" i="76"/>
  <c r="C90" i="76"/>
  <c r="C89" i="76"/>
  <c r="B91" i="76"/>
  <c r="B90" i="76"/>
  <c r="B89" i="76"/>
  <c r="B88" i="76"/>
  <c r="P88" i="76" s="1"/>
  <c r="C77" i="76"/>
  <c r="C76" i="76"/>
  <c r="C75" i="76"/>
  <c r="C81" i="76"/>
  <c r="C80" i="76"/>
  <c r="C79" i="76"/>
  <c r="B81" i="76"/>
  <c r="B80" i="76"/>
  <c r="B79" i="76"/>
  <c r="B78" i="76"/>
  <c r="P78" i="76" s="1"/>
  <c r="C67" i="76"/>
  <c r="C66" i="76"/>
  <c r="C65" i="76"/>
  <c r="C71" i="76"/>
  <c r="C70" i="76"/>
  <c r="C69" i="76"/>
  <c r="B71" i="76"/>
  <c r="B70" i="76"/>
  <c r="B69" i="76"/>
  <c r="B68" i="76"/>
  <c r="P68" i="76" s="1"/>
  <c r="C57" i="76"/>
  <c r="C56" i="76"/>
  <c r="C55" i="76"/>
  <c r="C61" i="76"/>
  <c r="C60" i="76"/>
  <c r="C59" i="76"/>
  <c r="B61" i="76"/>
  <c r="B60" i="76"/>
  <c r="B59" i="76"/>
  <c r="B58" i="76"/>
  <c r="P58" i="76" s="1"/>
  <c r="C47" i="76"/>
  <c r="C46" i="76"/>
  <c r="C45" i="76"/>
  <c r="C51" i="76"/>
  <c r="C50" i="76"/>
  <c r="C49" i="76"/>
  <c r="B51" i="76"/>
  <c r="B50" i="76"/>
  <c r="B49" i="76"/>
  <c r="B48" i="76"/>
  <c r="P48" i="76" s="1"/>
  <c r="C37" i="76"/>
  <c r="C36" i="76"/>
  <c r="C35" i="76"/>
  <c r="C41" i="76"/>
  <c r="C40" i="76"/>
  <c r="C39" i="76"/>
  <c r="B41" i="76"/>
  <c r="B40" i="76"/>
  <c r="B39" i="76"/>
  <c r="B38" i="76"/>
  <c r="P38" i="76" s="1"/>
  <c r="C27" i="76"/>
  <c r="C26" i="76"/>
  <c r="C25" i="76"/>
  <c r="C31" i="76"/>
  <c r="C30" i="76"/>
  <c r="C29" i="76"/>
  <c r="B31" i="76"/>
  <c r="B30" i="76"/>
  <c r="B29" i="76"/>
  <c r="B28" i="76"/>
  <c r="P28" i="76" s="1"/>
  <c r="B21" i="76"/>
  <c r="B20" i="76"/>
  <c r="B19" i="76"/>
  <c r="B18" i="76"/>
  <c r="P18" i="76" s="1"/>
  <c r="C21" i="76"/>
  <c r="C20" i="76"/>
  <c r="C19" i="76"/>
  <c r="C17" i="76"/>
  <c r="C16" i="76"/>
  <c r="C15" i="76"/>
  <c r="B8" i="76"/>
  <c r="P8" i="76" s="1"/>
  <c r="B11" i="76"/>
  <c r="B10" i="76"/>
  <c r="B9" i="76"/>
  <c r="C11" i="76"/>
  <c r="C10" i="76"/>
  <c r="C9" i="76"/>
  <c r="C6" i="76"/>
  <c r="C5" i="76"/>
  <c r="AB2" i="78"/>
  <c r="AA2" i="78"/>
  <c r="Y2" i="78"/>
  <c r="X2" i="78"/>
  <c r="B2" i="78"/>
  <c r="B13" i="78" s="1"/>
  <c r="D13" i="78"/>
  <c r="D12" i="78"/>
  <c r="D11" i="78"/>
  <c r="D10" i="78"/>
  <c r="D9" i="78"/>
  <c r="D8" i="78"/>
  <c r="D7" i="78"/>
  <c r="D6" i="78"/>
  <c r="D5" i="78"/>
  <c r="D4" i="78"/>
  <c r="D3" i="78"/>
  <c r="D2" i="78"/>
  <c r="W2" i="78" a="1"/>
  <c r="W2" i="78" s="1"/>
  <c r="M30" i="76" l="1"/>
  <c r="H42" i="76"/>
  <c r="I19" i="74"/>
  <c r="Z6" i="78"/>
  <c r="P96" i="76"/>
  <c r="P110" i="76"/>
  <c r="P46" i="76"/>
  <c r="O46" i="76"/>
  <c r="P80" i="76"/>
  <c r="P106" i="76"/>
  <c r="P69" i="76"/>
  <c r="P6" i="76"/>
  <c r="O6" i="76"/>
  <c r="O36" i="76"/>
  <c r="P36" i="76"/>
  <c r="P70" i="76"/>
  <c r="P59" i="76"/>
  <c r="P119" i="76"/>
  <c r="P26" i="76"/>
  <c r="O26" i="76"/>
  <c r="P60" i="76"/>
  <c r="P86" i="76"/>
  <c r="P120" i="76"/>
  <c r="P19" i="76"/>
  <c r="P49" i="76"/>
  <c r="P109" i="76"/>
  <c r="P9" i="76"/>
  <c r="P20" i="76"/>
  <c r="P50" i="76"/>
  <c r="P76" i="76"/>
  <c r="P10" i="76"/>
  <c r="P39" i="76"/>
  <c r="P99" i="76"/>
  <c r="P40" i="76"/>
  <c r="P66" i="76"/>
  <c r="P100" i="76"/>
  <c r="P29" i="76"/>
  <c r="P89" i="76"/>
  <c r="P30" i="76"/>
  <c r="P56" i="76"/>
  <c r="P90" i="76"/>
  <c r="P116" i="76"/>
  <c r="P16" i="76"/>
  <c r="O16" i="76"/>
  <c r="P79" i="76"/>
  <c r="M90" i="76"/>
  <c r="M60" i="76"/>
  <c r="M120" i="76"/>
  <c r="M20" i="76"/>
  <c r="M80" i="76"/>
  <c r="M10" i="76"/>
  <c r="M70" i="76"/>
  <c r="M50" i="76"/>
  <c r="M110" i="76"/>
  <c r="M40" i="76"/>
  <c r="M100" i="76"/>
  <c r="B3" i="78"/>
  <c r="B4" i="78"/>
  <c r="B5" i="78"/>
  <c r="B6" i="78"/>
  <c r="B7" i="78"/>
  <c r="B8" i="78"/>
  <c r="B9" i="78"/>
  <c r="B10" i="78"/>
  <c r="B11" i="78"/>
  <c r="B12" i="78"/>
  <c r="H52" i="76" l="1"/>
  <c r="O56" i="76" s="1"/>
  <c r="I20" i="74"/>
  <c r="Z7" i="78"/>
  <c r="D116" i="76"/>
  <c r="D115" i="76"/>
  <c r="D95" i="76"/>
  <c r="D86" i="76"/>
  <c r="M86" i="76" s="1"/>
  <c r="D75" i="76"/>
  <c r="D67" i="76"/>
  <c r="M67" i="76" s="1"/>
  <c r="D57" i="76"/>
  <c r="M57" i="76" s="1"/>
  <c r="D47" i="76"/>
  <c r="M47" i="76" s="1"/>
  <c r="D45" i="76"/>
  <c r="D37" i="76"/>
  <c r="M37" i="76" s="1"/>
  <c r="D36" i="76"/>
  <c r="M36" i="76" s="1"/>
  <c r="D35" i="76"/>
  <c r="D27" i="76"/>
  <c r="M27" i="76" s="1"/>
  <c r="D26" i="76"/>
  <c r="M26" i="76" s="1"/>
  <c r="D25" i="76"/>
  <c r="D17" i="76"/>
  <c r="M17" i="76" s="1"/>
  <c r="D16" i="76"/>
  <c r="M16" i="76" s="1"/>
  <c r="D15" i="76"/>
  <c r="D7" i="76"/>
  <c r="M7" i="76" s="1"/>
  <c r="D6" i="76"/>
  <c r="D5" i="76"/>
  <c r="C14" i="74"/>
  <c r="F14" i="74" s="1"/>
  <c r="E112" i="76"/>
  <c r="A112" i="76" s="1"/>
  <c r="D107" i="76"/>
  <c r="M107" i="76" s="1"/>
  <c r="D106" i="76"/>
  <c r="M106" i="76" s="1"/>
  <c r="D105" i="76"/>
  <c r="E102" i="76"/>
  <c r="A102" i="76" s="1"/>
  <c r="D97" i="76"/>
  <c r="E92" i="76"/>
  <c r="A92" i="76" s="1"/>
  <c r="E82" i="76"/>
  <c r="A82" i="76" s="1"/>
  <c r="D76" i="76"/>
  <c r="M76" i="76" s="1"/>
  <c r="E72" i="76"/>
  <c r="A72" i="76" s="1"/>
  <c r="D66" i="76"/>
  <c r="M66" i="76" s="1"/>
  <c r="E62" i="76"/>
  <c r="A62" i="76" s="1"/>
  <c r="E52" i="76"/>
  <c r="A52" i="76" s="1"/>
  <c r="D46" i="76"/>
  <c r="M46" i="76" s="1"/>
  <c r="E42" i="76"/>
  <c r="A42" i="76" s="1"/>
  <c r="E32" i="76"/>
  <c r="A32" i="76" s="1"/>
  <c r="E22" i="76"/>
  <c r="A22" i="76" s="1"/>
  <c r="E12" i="76"/>
  <c r="A12" i="76" s="1"/>
  <c r="I2" i="76"/>
  <c r="G2" i="76"/>
  <c r="O9" i="76" s="1"/>
  <c r="F2" i="76"/>
  <c r="E2" i="76"/>
  <c r="A2" i="76" s="1"/>
  <c r="I1" i="76"/>
  <c r="G1" i="76"/>
  <c r="F1" i="76"/>
  <c r="E1" i="76"/>
  <c r="D117" i="76"/>
  <c r="M117" i="76" s="1"/>
  <c r="D96" i="76"/>
  <c r="M96" i="76" s="1"/>
  <c r="D85" i="76"/>
  <c r="D77" i="76"/>
  <c r="M77" i="76" s="1"/>
  <c r="D56" i="76"/>
  <c r="D55" i="76"/>
  <c r="D87" i="76"/>
  <c r="M87" i="76" s="1"/>
  <c r="D65" i="76"/>
  <c r="H19" i="74"/>
  <c r="Y7" i="78" s="1"/>
  <c r="G19" i="74"/>
  <c r="X7" i="78" s="1"/>
  <c r="H18" i="74"/>
  <c r="Y6" i="78" s="1"/>
  <c r="G18" i="74"/>
  <c r="X6" i="78" s="1"/>
  <c r="E18" i="74"/>
  <c r="E19" i="74" s="1"/>
  <c r="E20" i="74" s="1"/>
  <c r="E21" i="74" s="1"/>
  <c r="E22" i="74" s="1"/>
  <c r="E23" i="74" s="1"/>
  <c r="E24" i="74" s="1"/>
  <c r="E25" i="74" s="1"/>
  <c r="D18" i="74"/>
  <c r="H17" i="74"/>
  <c r="Y5" i="78" s="1"/>
  <c r="G17" i="74"/>
  <c r="X5" i="78" s="1"/>
  <c r="E17" i="74"/>
  <c r="D17" i="74"/>
  <c r="M16" i="74"/>
  <c r="S13" i="64" s="1"/>
  <c r="L16" i="74"/>
  <c r="AA13" i="64" s="1"/>
  <c r="K16" i="74"/>
  <c r="Z13" i="64" s="1"/>
  <c r="J16" i="74"/>
  <c r="AA4" i="78" s="1"/>
  <c r="H16" i="74"/>
  <c r="Y4" i="78" s="1"/>
  <c r="G16" i="74"/>
  <c r="X4" i="78" s="1"/>
  <c r="E16" i="74"/>
  <c r="D16" i="74"/>
  <c r="M15" i="74"/>
  <c r="S10" i="64" s="1"/>
  <c r="L15" i="74"/>
  <c r="AA10" i="64" s="1"/>
  <c r="K15" i="74"/>
  <c r="Z10" i="64" s="1"/>
  <c r="J15" i="74"/>
  <c r="AA3" i="78" s="1"/>
  <c r="H15" i="74"/>
  <c r="Y3" i="78" s="1"/>
  <c r="G15" i="74"/>
  <c r="X3" i="78" s="1"/>
  <c r="E15" i="74"/>
  <c r="D15" i="74"/>
  <c r="T5" i="74"/>
  <c r="S4" i="74"/>
  <c r="S3" i="74"/>
  <c r="Q7" i="64"/>
  <c r="Q10" i="64"/>
  <c r="L42" i="64"/>
  <c r="L41" i="64"/>
  <c r="L40" i="64"/>
  <c r="L39" i="64"/>
  <c r="L38" i="64"/>
  <c r="L37" i="64"/>
  <c r="L36" i="64"/>
  <c r="L35" i="64"/>
  <c r="L34" i="64"/>
  <c r="L33" i="64"/>
  <c r="L32" i="64"/>
  <c r="L31" i="64"/>
  <c r="L30" i="64"/>
  <c r="L29" i="64"/>
  <c r="L28" i="64"/>
  <c r="L27" i="64"/>
  <c r="L26" i="64"/>
  <c r="L25" i="64"/>
  <c r="L24" i="64"/>
  <c r="L23" i="64"/>
  <c r="L22" i="64"/>
  <c r="L21" i="64"/>
  <c r="L20" i="64"/>
  <c r="L19" i="64"/>
  <c r="L18" i="64"/>
  <c r="L17" i="64"/>
  <c r="L16" i="64"/>
  <c r="L15" i="64"/>
  <c r="L14" i="64"/>
  <c r="L13" i="64"/>
  <c r="L12" i="64"/>
  <c r="L11" i="64"/>
  <c r="L10" i="64"/>
  <c r="L8" i="64"/>
  <c r="L7" i="64"/>
  <c r="J17" i="74" l="1"/>
  <c r="K17" i="74"/>
  <c r="G20" i="74"/>
  <c r="L17" i="74"/>
  <c r="D19" i="74"/>
  <c r="H20" i="74"/>
  <c r="H62" i="76"/>
  <c r="O66" i="76" s="1"/>
  <c r="I21" i="74"/>
  <c r="Z8" i="78"/>
  <c r="M17" i="74"/>
  <c r="BM10" i="64"/>
  <c r="BN10" i="64" s="1"/>
  <c r="D10" i="76"/>
  <c r="O10" i="76"/>
  <c r="Y16" i="64"/>
  <c r="W5" i="78" s="1" a="1"/>
  <c r="W5" i="78" s="1"/>
  <c r="BM16" i="64"/>
  <c r="BN16" i="64" s="1"/>
  <c r="Y19" i="64"/>
  <c r="W6" i="78" s="1" a="1"/>
  <c r="W6" i="78" s="1"/>
  <c r="BM19" i="64"/>
  <c r="BN19" i="64" s="1"/>
  <c r="Y13" i="64"/>
  <c r="W4" i="78" s="1" a="1"/>
  <c r="W4" i="78" s="1"/>
  <c r="BM13" i="64"/>
  <c r="BN13" i="64" s="1"/>
  <c r="P15" i="76"/>
  <c r="P14" i="76" s="1"/>
  <c r="O15" i="76"/>
  <c r="O35" i="76"/>
  <c r="P35" i="76"/>
  <c r="P34" i="76" s="1"/>
  <c r="M65" i="76"/>
  <c r="P65" i="76"/>
  <c r="P64" i="76" s="1"/>
  <c r="O65" i="76"/>
  <c r="M55" i="76"/>
  <c r="P55" i="76"/>
  <c r="P54" i="76" s="1"/>
  <c r="O55" i="76"/>
  <c r="P75" i="76"/>
  <c r="P74" i="76" s="1"/>
  <c r="O75" i="76"/>
  <c r="P85" i="76"/>
  <c r="P84" i="76" s="1"/>
  <c r="O85" i="76"/>
  <c r="P25" i="76"/>
  <c r="P24" i="76" s="1"/>
  <c r="O25" i="76"/>
  <c r="M95" i="76"/>
  <c r="P95" i="76"/>
  <c r="P94" i="76" s="1"/>
  <c r="O95" i="76"/>
  <c r="M105" i="76"/>
  <c r="O105" i="76"/>
  <c r="P105" i="76"/>
  <c r="P104" i="76" s="1"/>
  <c r="M115" i="76"/>
  <c r="O115" i="76"/>
  <c r="P115" i="76"/>
  <c r="P114" i="76" s="1"/>
  <c r="M5" i="76"/>
  <c r="P5" i="76"/>
  <c r="P4" i="76" s="1"/>
  <c r="O5" i="76"/>
  <c r="P45" i="76"/>
  <c r="P44" i="76" s="1"/>
  <c r="O45" i="76"/>
  <c r="Y10" i="64"/>
  <c r="AB3" i="78"/>
  <c r="AB4" i="78"/>
  <c r="AB5" i="78"/>
  <c r="K10" i="76"/>
  <c r="R17" i="74"/>
  <c r="S17" i="74" s="1"/>
  <c r="R18" i="74"/>
  <c r="S18" i="74" s="1"/>
  <c r="R22" i="74"/>
  <c r="S22" i="74" s="1"/>
  <c r="R23" i="74"/>
  <c r="S23" i="74" s="1"/>
  <c r="R20" i="74"/>
  <c r="S20" i="74" s="1"/>
  <c r="R21" i="74"/>
  <c r="S21" i="74" s="1"/>
  <c r="R16" i="74"/>
  <c r="S16" i="74" s="1"/>
  <c r="R24" i="74"/>
  <c r="S24" i="74" s="1"/>
  <c r="R19" i="74"/>
  <c r="S19" i="74" s="1"/>
  <c r="R25" i="74"/>
  <c r="S25" i="74" s="1"/>
  <c r="R15" i="74"/>
  <c r="S15" i="74" s="1"/>
  <c r="G42" i="76"/>
  <c r="I12" i="76"/>
  <c r="M18" i="76" s="1"/>
  <c r="F22" i="76"/>
  <c r="O30" i="76" s="1"/>
  <c r="K9" i="76"/>
  <c r="G22" i="76"/>
  <c r="I22" i="76"/>
  <c r="M28" i="76" s="1"/>
  <c r="F52" i="76"/>
  <c r="O60" i="76" s="1"/>
  <c r="G52" i="76"/>
  <c r="F32" i="76"/>
  <c r="O40" i="76" s="1"/>
  <c r="G32" i="76"/>
  <c r="I32" i="76"/>
  <c r="F62" i="76"/>
  <c r="O70" i="76" s="1"/>
  <c r="F12" i="76"/>
  <c r="O20" i="76" s="1"/>
  <c r="G12" i="76"/>
  <c r="O19" i="76" s="1"/>
  <c r="F42" i="76"/>
  <c r="O50" i="76" s="1"/>
  <c r="M89" i="76"/>
  <c r="M99" i="76"/>
  <c r="M39" i="76"/>
  <c r="M29" i="76"/>
  <c r="M69" i="76"/>
  <c r="M79" i="76"/>
  <c r="M9" i="76"/>
  <c r="M19" i="76"/>
  <c r="D9" i="76"/>
  <c r="M56" i="76"/>
  <c r="M45" i="76"/>
  <c r="M35" i="76"/>
  <c r="M97" i="76"/>
  <c r="M6" i="76"/>
  <c r="M116" i="76"/>
  <c r="M15" i="76"/>
  <c r="M119" i="76"/>
  <c r="M109" i="76"/>
  <c r="M85" i="76"/>
  <c r="M25" i="76"/>
  <c r="M8" i="76"/>
  <c r="D8" i="76"/>
  <c r="M75" i="76"/>
  <c r="M49" i="76"/>
  <c r="M59" i="76"/>
  <c r="X8" i="78" l="1"/>
  <c r="G21" i="74"/>
  <c r="D20" i="74"/>
  <c r="Z16" i="64"/>
  <c r="K18" i="74"/>
  <c r="AA5" i="78"/>
  <c r="J18" i="74"/>
  <c r="AA16" i="64"/>
  <c r="L18" i="74"/>
  <c r="H72" i="76"/>
  <c r="O76" i="76" s="1"/>
  <c r="I22" i="74"/>
  <c r="Z9" i="78"/>
  <c r="Y8" i="78"/>
  <c r="H21" i="74"/>
  <c r="G62" i="76"/>
  <c r="O69" i="76" s="1"/>
  <c r="BM22" i="64"/>
  <c r="BN22" i="64" s="1"/>
  <c r="Y22" i="64"/>
  <c r="W7" i="78" s="1" a="1"/>
  <c r="W7" i="78" s="1"/>
  <c r="S16" i="64"/>
  <c r="M18" i="74"/>
  <c r="K39" i="76"/>
  <c r="O39" i="76"/>
  <c r="D59" i="76"/>
  <c r="O59" i="76"/>
  <c r="K69" i="76"/>
  <c r="K49" i="76"/>
  <c r="O49" i="76"/>
  <c r="D29" i="76"/>
  <c r="O29" i="76"/>
  <c r="K8" i="76"/>
  <c r="K4" i="76" s="1"/>
  <c r="U7" i="64" s="1"/>
  <c r="O8" i="76"/>
  <c r="O4" i="76" s="1"/>
  <c r="W3" i="78" a="1"/>
  <c r="W3" i="78" s="1"/>
  <c r="D18" i="76"/>
  <c r="K40" i="76"/>
  <c r="D40" i="76"/>
  <c r="D50" i="76"/>
  <c r="K50" i="76"/>
  <c r="K70" i="76"/>
  <c r="D70" i="76"/>
  <c r="D20" i="76"/>
  <c r="K20" i="76"/>
  <c r="K30" i="76"/>
  <c r="D30" i="76"/>
  <c r="K60" i="76"/>
  <c r="D60" i="76"/>
  <c r="D49" i="76"/>
  <c r="K29" i="76"/>
  <c r="D38" i="76"/>
  <c r="D39" i="76"/>
  <c r="K59" i="76"/>
  <c r="K19" i="76"/>
  <c r="D28" i="76"/>
  <c r="D19" i="76"/>
  <c r="M38" i="76"/>
  <c r="M34" i="76" s="1"/>
  <c r="M24" i="76"/>
  <c r="M14" i="76"/>
  <c r="M4" i="76"/>
  <c r="D4" i="76"/>
  <c r="D69" i="76" l="1"/>
  <c r="AA19" i="64"/>
  <c r="L19" i="74"/>
  <c r="H82" i="76"/>
  <c r="O86" i="76" s="1"/>
  <c r="I23" i="74"/>
  <c r="Z10" i="78"/>
  <c r="D21" i="74"/>
  <c r="BM25" i="64"/>
  <c r="BN25" i="64" s="1"/>
  <c r="Y25" i="64"/>
  <c r="S19" i="64"/>
  <c r="M19" i="74"/>
  <c r="X9" i="78"/>
  <c r="G22" i="74"/>
  <c r="F72" i="76"/>
  <c r="AA6" i="78"/>
  <c r="J19" i="74"/>
  <c r="I42" i="76"/>
  <c r="Z19" i="64"/>
  <c r="K19" i="74"/>
  <c r="AB6" i="78"/>
  <c r="Y9" i="78"/>
  <c r="H22" i="74"/>
  <c r="G72" i="76"/>
  <c r="K38" i="76"/>
  <c r="K34" i="76" s="1"/>
  <c r="U16" i="64" s="1"/>
  <c r="O38" i="76"/>
  <c r="O34" i="76" s="1"/>
  <c r="K18" i="76"/>
  <c r="K14" i="76" s="1"/>
  <c r="U10" i="64" s="1"/>
  <c r="O18" i="76"/>
  <c r="O14" i="76" s="1"/>
  <c r="K28" i="76"/>
  <c r="K24" i="76" s="1"/>
  <c r="U13" i="64" s="1"/>
  <c r="O28" i="76"/>
  <c r="O24" i="76" s="1"/>
  <c r="D14" i="76"/>
  <c r="D34" i="76"/>
  <c r="D24" i="76"/>
  <c r="N8" i="64"/>
  <c r="O7" i="64" s="1"/>
  <c r="S22" i="64" l="1"/>
  <c r="M20" i="74"/>
  <c r="AA7" i="78"/>
  <c r="J20" i="74"/>
  <c r="I52" i="76"/>
  <c r="H92" i="76"/>
  <c r="O96" i="76" s="1"/>
  <c r="I24" i="74"/>
  <c r="Z11" i="78"/>
  <c r="Z22" i="64"/>
  <c r="K20" i="74"/>
  <c r="AB7" i="78"/>
  <c r="D22" i="74"/>
  <c r="Y28" i="64"/>
  <c r="W9" i="78" s="1" a="1"/>
  <c r="W9" i="78" s="1"/>
  <c r="BM28" i="64"/>
  <c r="BN28" i="64" s="1"/>
  <c r="W8" i="78" a="1"/>
  <c r="W8" i="78" s="1"/>
  <c r="AA22" i="64"/>
  <c r="L20" i="74"/>
  <c r="K79" i="76"/>
  <c r="O79" i="76"/>
  <c r="D79" i="76"/>
  <c r="X10" i="78"/>
  <c r="G23" i="74"/>
  <c r="F82" i="76"/>
  <c r="M48" i="76"/>
  <c r="M44" i="76" s="1"/>
  <c r="D48" i="76"/>
  <c r="O80" i="76"/>
  <c r="D80" i="76"/>
  <c r="K80" i="76"/>
  <c r="Y10" i="78"/>
  <c r="H23" i="74"/>
  <c r="G82" i="76"/>
  <c r="AJ9" i="68"/>
  <c r="AH9" i="68"/>
  <c r="AF9" i="68"/>
  <c r="AD9" i="68"/>
  <c r="AB9" i="68"/>
  <c r="Z9" i="68"/>
  <c r="X9" i="68"/>
  <c r="V9" i="68"/>
  <c r="T9" i="68"/>
  <c r="R9" i="68"/>
  <c r="P9" i="68"/>
  <c r="N9" i="68"/>
  <c r="Z25" i="64" l="1"/>
  <c r="K21" i="74"/>
  <c r="AB8" i="78"/>
  <c r="AA25" i="64"/>
  <c r="L21" i="74"/>
  <c r="Y11" i="78"/>
  <c r="H24" i="74"/>
  <c r="G92" i="76"/>
  <c r="H102" i="76"/>
  <c r="O106" i="76" s="1"/>
  <c r="I25" i="74"/>
  <c r="Z12" i="78"/>
  <c r="O90" i="76"/>
  <c r="K90" i="76"/>
  <c r="D90" i="76"/>
  <c r="D23" i="74"/>
  <c r="Y31" i="64"/>
  <c r="BM31" i="64"/>
  <c r="BN31" i="64" s="1"/>
  <c r="S25" i="64"/>
  <c r="M21" i="74"/>
  <c r="D44" i="76"/>
  <c r="K48" i="76"/>
  <c r="K44" i="76" s="1"/>
  <c r="U19" i="64" s="1"/>
  <c r="O48" i="76"/>
  <c r="O44" i="76" s="1"/>
  <c r="AA8" i="78"/>
  <c r="J21" i="74"/>
  <c r="I62" i="76"/>
  <c r="O89" i="76"/>
  <c r="K89" i="76"/>
  <c r="D89" i="76"/>
  <c r="D58" i="76"/>
  <c r="M58" i="76"/>
  <c r="M54" i="76" s="1"/>
  <c r="X11" i="78"/>
  <c r="G24" i="74"/>
  <c r="F92" i="76"/>
  <c r="C11" i="64"/>
  <c r="F3" i="78" s="1"/>
  <c r="C12" i="64"/>
  <c r="G3" i="78" s="1"/>
  <c r="C10" i="64"/>
  <c r="E3" i="78" s="1"/>
  <c r="S28" i="64" l="1"/>
  <c r="M22" i="74"/>
  <c r="Y12" i="78"/>
  <c r="H25" i="74"/>
  <c r="G102" i="76"/>
  <c r="O100" i="76"/>
  <c r="D100" i="76"/>
  <c r="K100" i="76"/>
  <c r="X12" i="78"/>
  <c r="G25" i="74"/>
  <c r="F102" i="76"/>
  <c r="H112" i="76"/>
  <c r="O116" i="76" s="1"/>
  <c r="Z13" i="78"/>
  <c r="O58" i="76"/>
  <c r="O54" i="76" s="1"/>
  <c r="D54" i="76"/>
  <c r="K58" i="76"/>
  <c r="K54" i="76" s="1"/>
  <c r="U22" i="64" s="1"/>
  <c r="K99" i="76"/>
  <c r="D99" i="76"/>
  <c r="O99" i="76"/>
  <c r="W10" i="78" a="1"/>
  <c r="W10" i="78" s="1"/>
  <c r="AA28" i="64"/>
  <c r="L22" i="74"/>
  <c r="AA9" i="78"/>
  <c r="J22" i="74"/>
  <c r="I72" i="76"/>
  <c r="Z28" i="64"/>
  <c r="K22" i="74"/>
  <c r="AB9" i="78"/>
  <c r="D24" i="74"/>
  <c r="Y34" i="64"/>
  <c r="W11" i="78" s="1" a="1"/>
  <c r="W11" i="78" s="1"/>
  <c r="BM34" i="64"/>
  <c r="BN34" i="64" s="1"/>
  <c r="M68" i="76"/>
  <c r="M64" i="76" s="1"/>
  <c r="D68" i="76"/>
  <c r="C15" i="74"/>
  <c r="F15" i="74" s="1"/>
  <c r="N15" i="74" s="1"/>
  <c r="O15" i="74" s="1"/>
  <c r="T10" i="64" s="1"/>
  <c r="V10" i="64" s="1"/>
  <c r="N11" i="64"/>
  <c r="H58" i="69"/>
  <c r="I58" i="69"/>
  <c r="J58" i="69"/>
  <c r="K58" i="69"/>
  <c r="L58" i="69"/>
  <c r="M58" i="69"/>
  <c r="N58" i="69"/>
  <c r="O58" i="69"/>
  <c r="P58" i="69"/>
  <c r="Q58" i="69"/>
  <c r="R58" i="69"/>
  <c r="G58" i="69"/>
  <c r="G70" i="69"/>
  <c r="H70" i="69"/>
  <c r="I70" i="69"/>
  <c r="J70" i="69"/>
  <c r="K70" i="69"/>
  <c r="L70" i="69"/>
  <c r="M70" i="69"/>
  <c r="N70" i="69"/>
  <c r="O70" i="69"/>
  <c r="P70" i="69"/>
  <c r="Q70" i="69"/>
  <c r="R70" i="69"/>
  <c r="O110" i="76" l="1"/>
  <c r="K110" i="76"/>
  <c r="D110" i="76"/>
  <c r="X13" i="78"/>
  <c r="F112" i="76"/>
  <c r="D25" i="74"/>
  <c r="Y37" i="64"/>
  <c r="W12" i="78" s="1" a="1"/>
  <c r="W12" i="78" s="1"/>
  <c r="BM37" i="64"/>
  <c r="BN37" i="64" s="1"/>
  <c r="Z31" i="64"/>
  <c r="K23" i="74"/>
  <c r="AB10" i="78"/>
  <c r="Y13" i="78"/>
  <c r="G112" i="76"/>
  <c r="O109" i="76"/>
  <c r="D109" i="76"/>
  <c r="K109" i="76"/>
  <c r="M78" i="76"/>
  <c r="M74" i="76" s="1"/>
  <c r="D78" i="76"/>
  <c r="K68" i="76"/>
  <c r="K64" i="76" s="1"/>
  <c r="U25" i="64" s="1"/>
  <c r="D64" i="76"/>
  <c r="O68" i="76"/>
  <c r="O64" i="76" s="1"/>
  <c r="AA10" i="78"/>
  <c r="J23" i="74"/>
  <c r="I82" i="76"/>
  <c r="S31" i="64"/>
  <c r="M23" i="74"/>
  <c r="AA31" i="64"/>
  <c r="L23" i="74"/>
  <c r="AS43" i="64"/>
  <c r="BM40" i="64" l="1"/>
  <c r="BN40" i="64" s="1"/>
  <c r="Y40" i="64"/>
  <c r="W13" i="78" s="1" a="1"/>
  <c r="W13" i="78" s="1"/>
  <c r="Z34" i="64"/>
  <c r="K24" i="74"/>
  <c r="AB11" i="78"/>
  <c r="K78" i="76"/>
  <c r="K74" i="76" s="1"/>
  <c r="U28" i="64" s="1"/>
  <c r="O78" i="76"/>
  <c r="O74" i="76" s="1"/>
  <c r="D74" i="76"/>
  <c r="O120" i="76"/>
  <c r="K120" i="76"/>
  <c r="D120" i="76"/>
  <c r="AA34" i="64"/>
  <c r="L24" i="74"/>
  <c r="S34" i="64"/>
  <c r="M24" i="74"/>
  <c r="D119" i="76"/>
  <c r="O119" i="76"/>
  <c r="K119" i="76"/>
  <c r="M88" i="76"/>
  <c r="M84" i="76" s="1"/>
  <c r="D88" i="76"/>
  <c r="AA11" i="78"/>
  <c r="J24" i="74"/>
  <c r="I92" i="76"/>
  <c r="R73" i="69"/>
  <c r="Q73" i="69"/>
  <c r="P73" i="69"/>
  <c r="O73" i="69"/>
  <c r="N73" i="69"/>
  <c r="M73" i="69"/>
  <c r="L73" i="69"/>
  <c r="K73" i="69"/>
  <c r="J73" i="69"/>
  <c r="I73" i="69"/>
  <c r="Y43" i="64" l="1"/>
  <c r="S37" i="64"/>
  <c r="M25" i="74"/>
  <c r="S40" i="64" s="1"/>
  <c r="S43" i="64" s="1"/>
  <c r="AA37" i="64"/>
  <c r="L25" i="74"/>
  <c r="AA40" i="64" s="1"/>
  <c r="AC40" i="64" s="1"/>
  <c r="Z37" i="64"/>
  <c r="K25" i="74"/>
  <c r="AB12" i="78"/>
  <c r="D98" i="76"/>
  <c r="M98" i="76"/>
  <c r="M94" i="76" s="1"/>
  <c r="AA12" i="78"/>
  <c r="J25" i="74"/>
  <c r="I102" i="76"/>
  <c r="K88" i="76"/>
  <c r="K84" i="76" s="1"/>
  <c r="U31" i="64" s="1"/>
  <c r="D84" i="76"/>
  <c r="O88" i="76"/>
  <c r="O84" i="76" s="1"/>
  <c r="N20" i="72"/>
  <c r="N19" i="72"/>
  <c r="N18" i="72"/>
  <c r="N17" i="72"/>
  <c r="N16" i="72"/>
  <c r="N15" i="72"/>
  <c r="N14" i="72"/>
  <c r="N13" i="72"/>
  <c r="N12" i="72"/>
  <c r="N11" i="72"/>
  <c r="N10" i="72"/>
  <c r="N9" i="72"/>
  <c r="L20" i="72"/>
  <c r="L19" i="72"/>
  <c r="L18" i="72"/>
  <c r="L17" i="72"/>
  <c r="L16" i="72"/>
  <c r="L15" i="72"/>
  <c r="L14" i="72"/>
  <c r="L13" i="72"/>
  <c r="L12" i="72"/>
  <c r="L11" i="72"/>
  <c r="L10" i="72"/>
  <c r="L9" i="72"/>
  <c r="S35" i="68"/>
  <c r="AA13" i="78" l="1"/>
  <c r="I112" i="76"/>
  <c r="D94" i="76"/>
  <c r="O98" i="76"/>
  <c r="O94" i="76" s="1"/>
  <c r="K98" i="76"/>
  <c r="K94" i="76" s="1"/>
  <c r="U34" i="64" s="1"/>
  <c r="Z40" i="64"/>
  <c r="Z43" i="64" s="1"/>
  <c r="AB13" i="78"/>
  <c r="D108" i="76"/>
  <c r="M108" i="76"/>
  <c r="M104" i="76" s="1"/>
  <c r="BK20" i="72"/>
  <c r="BK19" i="72"/>
  <c r="BK18" i="72"/>
  <c r="BK17" i="72"/>
  <c r="BK16" i="72"/>
  <c r="BK15" i="72"/>
  <c r="BK14" i="72"/>
  <c r="BK13" i="72"/>
  <c r="BK12" i="72"/>
  <c r="BK11" i="72"/>
  <c r="BK10" i="72"/>
  <c r="BK9" i="72"/>
  <c r="BJ20" i="72"/>
  <c r="BJ19" i="72"/>
  <c r="BJ18" i="72"/>
  <c r="BJ17" i="72"/>
  <c r="BJ16" i="72"/>
  <c r="BJ15" i="72"/>
  <c r="BJ14" i="72"/>
  <c r="BJ13" i="72"/>
  <c r="BJ12" i="72"/>
  <c r="BJ11" i="72"/>
  <c r="BJ10" i="72"/>
  <c r="BJ9" i="72"/>
  <c r="BI20" i="72"/>
  <c r="BI19" i="72"/>
  <c r="BI18" i="72"/>
  <c r="BI17" i="72"/>
  <c r="BI16" i="72"/>
  <c r="BI15" i="72"/>
  <c r="BI14" i="72"/>
  <c r="BI13" i="72"/>
  <c r="BI12" i="72"/>
  <c r="BI11" i="72"/>
  <c r="BI10" i="72"/>
  <c r="BI9" i="72"/>
  <c r="BH20" i="72"/>
  <c r="BH19" i="72"/>
  <c r="BH18" i="72"/>
  <c r="BH17" i="72"/>
  <c r="BH16" i="72"/>
  <c r="BH15" i="72"/>
  <c r="BH14" i="72"/>
  <c r="BH13" i="72"/>
  <c r="BH12" i="72"/>
  <c r="BH11" i="72"/>
  <c r="BH10" i="72"/>
  <c r="BH9" i="72"/>
  <c r="BG20" i="72"/>
  <c r="BG19" i="72"/>
  <c r="BG18" i="72"/>
  <c r="BG17" i="72"/>
  <c r="BG16" i="72"/>
  <c r="BG15" i="72"/>
  <c r="BG14" i="72"/>
  <c r="BG13" i="72"/>
  <c r="BG12" i="72"/>
  <c r="BG11" i="72"/>
  <c r="BG10" i="72"/>
  <c r="AZ9" i="72"/>
  <c r="BE21" i="72"/>
  <c r="BD21" i="72"/>
  <c r="BC21" i="72"/>
  <c r="BB21" i="72"/>
  <c r="BE20" i="72"/>
  <c r="BD20" i="72"/>
  <c r="BC20" i="72"/>
  <c r="BB20" i="72"/>
  <c r="BA20" i="72"/>
  <c r="BE19" i="72"/>
  <c r="BD19" i="72"/>
  <c r="BC19" i="72"/>
  <c r="BB19" i="72"/>
  <c r="BA19" i="72"/>
  <c r="BE18" i="72"/>
  <c r="BD18" i="72"/>
  <c r="BC18" i="72"/>
  <c r="BB18" i="72"/>
  <c r="BA18" i="72"/>
  <c r="BE17" i="72"/>
  <c r="BD17" i="72"/>
  <c r="BC17" i="72"/>
  <c r="BB17" i="72"/>
  <c r="BA17" i="72"/>
  <c r="BE16" i="72"/>
  <c r="BD16" i="72"/>
  <c r="BC16" i="72"/>
  <c r="BB16" i="72"/>
  <c r="BA16" i="72"/>
  <c r="BE15" i="72"/>
  <c r="BD15" i="72"/>
  <c r="BC15" i="72"/>
  <c r="BB15" i="72"/>
  <c r="BA15" i="72"/>
  <c r="BE14" i="72"/>
  <c r="BD14" i="72"/>
  <c r="BC14" i="72"/>
  <c r="BB14" i="72"/>
  <c r="BA14" i="72"/>
  <c r="BE13" i="72"/>
  <c r="BD13" i="72"/>
  <c r="BC13" i="72"/>
  <c r="BB13" i="72"/>
  <c r="BA13" i="72"/>
  <c r="BE12" i="72"/>
  <c r="BD12" i="72"/>
  <c r="BC12" i="72"/>
  <c r="BB12" i="72"/>
  <c r="BA12" i="72"/>
  <c r="BE11" i="72"/>
  <c r="BD11" i="72"/>
  <c r="BC11" i="72"/>
  <c r="BB11" i="72"/>
  <c r="BA11" i="72"/>
  <c r="BE10" i="72"/>
  <c r="BD10" i="72"/>
  <c r="BC10" i="72"/>
  <c r="BB10" i="72"/>
  <c r="BA10" i="72"/>
  <c r="BE9" i="72"/>
  <c r="BD9" i="72"/>
  <c r="BC9" i="72"/>
  <c r="BB9" i="72"/>
  <c r="D104" i="76" l="1"/>
  <c r="O108" i="76"/>
  <c r="O104" i="76" s="1"/>
  <c r="K108" i="76"/>
  <c r="K104" i="76" s="1"/>
  <c r="U37" i="64" s="1"/>
  <c r="D118" i="76"/>
  <c r="M118" i="76"/>
  <c r="M114" i="76" s="1"/>
  <c r="AF43" i="64"/>
  <c r="N21" i="72" s="1"/>
  <c r="AE43" i="64"/>
  <c r="D114" i="76" l="1"/>
  <c r="O118" i="76"/>
  <c r="O114" i="76" s="1"/>
  <c r="K118" i="76"/>
  <c r="K114" i="76" s="1"/>
  <c r="U40" i="64" s="1"/>
  <c r="U43" i="64" s="1"/>
  <c r="L21" i="72"/>
  <c r="AD4" i="72" l="1"/>
  <c r="AD3" i="72"/>
  <c r="A11" i="72" l="1"/>
  <c r="A9" i="72"/>
  <c r="A10" i="72"/>
  <c r="A16" i="72"/>
  <c r="A15" i="72"/>
  <c r="A14" i="72"/>
  <c r="A18" i="72"/>
  <c r="A17" i="72"/>
  <c r="A21" i="72"/>
  <c r="A13" i="72"/>
  <c r="A20" i="72"/>
  <c r="A12" i="72"/>
  <c r="A19" i="72"/>
  <c r="Q31" i="71" l="1"/>
  <c r="L31" i="71"/>
  <c r="I31" i="71"/>
  <c r="C15" i="64"/>
  <c r="G4" i="78" s="1"/>
  <c r="AU31" i="71"/>
  <c r="G31" i="71"/>
  <c r="F31" i="71"/>
  <c r="E31" i="71"/>
  <c r="E32" i="71"/>
  <c r="J31" i="71"/>
  <c r="AW31" i="71"/>
  <c r="AV31" i="71"/>
  <c r="AT31" i="71"/>
  <c r="AS31" i="71"/>
  <c r="AR31" i="71"/>
  <c r="AO31" i="71"/>
  <c r="AO32" i="71"/>
  <c r="AN31" i="71"/>
  <c r="AM31" i="71"/>
  <c r="AL31" i="71"/>
  <c r="AK31" i="71"/>
  <c r="AP31" i="71" s="1"/>
  <c r="AK32" i="71"/>
  <c r="AJ31" i="71"/>
  <c r="AG31" i="71"/>
  <c r="AF31" i="71"/>
  <c r="AE31" i="71"/>
  <c r="AD31" i="71"/>
  <c r="AC31" i="71"/>
  <c r="AB31" i="71"/>
  <c r="AH31" i="71" s="1"/>
  <c r="Y31" i="71"/>
  <c r="X31" i="71"/>
  <c r="W31" i="71"/>
  <c r="V31" i="71"/>
  <c r="U31" i="71"/>
  <c r="T31" i="71"/>
  <c r="Z31" i="71"/>
  <c r="P31" i="71"/>
  <c r="O31" i="71"/>
  <c r="N31" i="71"/>
  <c r="M31" i="71"/>
  <c r="R31" i="71" s="1"/>
  <c r="M32" i="71"/>
  <c r="H31" i="71"/>
  <c r="G43" i="64"/>
  <c r="F45" i="64"/>
  <c r="E45" i="64"/>
  <c r="BH21" i="72" s="1"/>
  <c r="D45" i="64"/>
  <c r="J44" i="64"/>
  <c r="I44" i="64"/>
  <c r="BK21" i="72" s="1"/>
  <c r="H44" i="64"/>
  <c r="AC21" i="72" s="1"/>
  <c r="J43" i="64"/>
  <c r="I43" i="64"/>
  <c r="H43" i="64"/>
  <c r="O36" i="68"/>
  <c r="H18" i="71"/>
  <c r="L39" i="68"/>
  <c r="AK28" i="68"/>
  <c r="AJ28" i="68"/>
  <c r="AI28" i="68"/>
  <c r="AH28" i="68"/>
  <c r="AG28" i="68"/>
  <c r="AF28" i="68"/>
  <c r="AE28" i="68"/>
  <c r="AD28" i="68"/>
  <c r="AC28" i="68"/>
  <c r="AB28" i="68"/>
  <c r="AA28" i="68"/>
  <c r="Z28" i="68"/>
  <c r="Y28" i="68"/>
  <c r="X28" i="68"/>
  <c r="W28" i="68"/>
  <c r="V28" i="68"/>
  <c r="U28" i="68"/>
  <c r="T28" i="68"/>
  <c r="S28" i="68"/>
  <c r="R28" i="68"/>
  <c r="Q28" i="68"/>
  <c r="P28" i="68"/>
  <c r="O28" i="68"/>
  <c r="N28" i="68"/>
  <c r="AK27" i="68"/>
  <c r="AJ27" i="68"/>
  <c r="AI27" i="68"/>
  <c r="AH27" i="68"/>
  <c r="AG27" i="68"/>
  <c r="AF27" i="68"/>
  <c r="AE27" i="68"/>
  <c r="AD27" i="68"/>
  <c r="AC27" i="68"/>
  <c r="AB27" i="68"/>
  <c r="AA27" i="68"/>
  <c r="Z27" i="68"/>
  <c r="Y27" i="68"/>
  <c r="X27" i="68"/>
  <c r="W27" i="68"/>
  <c r="V27" i="68"/>
  <c r="U27" i="68"/>
  <c r="T27" i="68"/>
  <c r="S27" i="68"/>
  <c r="R27" i="68"/>
  <c r="Q27" i="68"/>
  <c r="P27" i="68"/>
  <c r="O27" i="68"/>
  <c r="N27" i="68"/>
  <c r="AK26" i="68"/>
  <c r="AJ26" i="68"/>
  <c r="AI26" i="68"/>
  <c r="AH26" i="68"/>
  <c r="AG26" i="68"/>
  <c r="AF26" i="68"/>
  <c r="AE26" i="68"/>
  <c r="AD26" i="68"/>
  <c r="AC26" i="68"/>
  <c r="AB26" i="68"/>
  <c r="AA26" i="68"/>
  <c r="Z26" i="68"/>
  <c r="Y26" i="68"/>
  <c r="X26" i="68"/>
  <c r="W26" i="68"/>
  <c r="V26" i="68"/>
  <c r="U26" i="68"/>
  <c r="T26" i="68"/>
  <c r="S26" i="68"/>
  <c r="R26" i="68"/>
  <c r="Q26" i="68"/>
  <c r="P26" i="68"/>
  <c r="O26" i="68"/>
  <c r="N26" i="68"/>
  <c r="AK25" i="68"/>
  <c r="AJ25" i="68"/>
  <c r="AI25" i="68"/>
  <c r="AH25" i="68"/>
  <c r="AG25" i="68"/>
  <c r="AF25" i="68"/>
  <c r="AE25" i="68"/>
  <c r="AD25" i="68"/>
  <c r="AC25" i="68"/>
  <c r="AB25" i="68"/>
  <c r="AA25" i="68"/>
  <c r="Z25" i="68"/>
  <c r="Y25" i="68"/>
  <c r="X25" i="68"/>
  <c r="W25" i="68"/>
  <c r="V25" i="68"/>
  <c r="U25" i="68"/>
  <c r="T25" i="68"/>
  <c r="S25" i="68"/>
  <c r="R25" i="68"/>
  <c r="Q25" i="68"/>
  <c r="P25" i="68"/>
  <c r="O25" i="68"/>
  <c r="N25" i="68"/>
  <c r="AK24" i="68"/>
  <c r="AJ24" i="68"/>
  <c r="AI24" i="68"/>
  <c r="AH24" i="68"/>
  <c r="AG24" i="68"/>
  <c r="AF24" i="68"/>
  <c r="AE24" i="68"/>
  <c r="AD24" i="68"/>
  <c r="AC24" i="68"/>
  <c r="AB24" i="68"/>
  <c r="AA24" i="68"/>
  <c r="Z24" i="68"/>
  <c r="Y24" i="68"/>
  <c r="X24" i="68"/>
  <c r="W24" i="68"/>
  <c r="V24" i="68"/>
  <c r="U24" i="68"/>
  <c r="T24" i="68"/>
  <c r="S24" i="68"/>
  <c r="R24" i="68"/>
  <c r="Q24" i="68"/>
  <c r="P24" i="68"/>
  <c r="O24" i="68"/>
  <c r="N24" i="68"/>
  <c r="AK23" i="68"/>
  <c r="AJ23" i="68"/>
  <c r="AI23" i="68"/>
  <c r="AH23" i="68"/>
  <c r="AG23" i="68"/>
  <c r="AF23" i="68"/>
  <c r="AE23" i="68"/>
  <c r="AD23" i="68"/>
  <c r="AC23" i="68"/>
  <c r="AB23" i="68"/>
  <c r="AA23" i="68"/>
  <c r="Z23" i="68"/>
  <c r="Y23" i="68"/>
  <c r="X23" i="68"/>
  <c r="W23" i="68"/>
  <c r="V23" i="68"/>
  <c r="U23" i="68"/>
  <c r="T23" i="68"/>
  <c r="S23" i="68"/>
  <c r="R23" i="68"/>
  <c r="Q23" i="68"/>
  <c r="P23" i="68"/>
  <c r="O23" i="68"/>
  <c r="N23" i="68"/>
  <c r="AK22" i="68"/>
  <c r="AJ22" i="68"/>
  <c r="AI22" i="68"/>
  <c r="AH22" i="68"/>
  <c r="AG22" i="68"/>
  <c r="AF22" i="68"/>
  <c r="AE22" i="68"/>
  <c r="AD22" i="68"/>
  <c r="AC22" i="68"/>
  <c r="AB22" i="68"/>
  <c r="AA22" i="68"/>
  <c r="Z22" i="68"/>
  <c r="Y22" i="68"/>
  <c r="X22" i="68"/>
  <c r="W22" i="68"/>
  <c r="V22" i="68"/>
  <c r="U22" i="68"/>
  <c r="T22" i="68"/>
  <c r="S22" i="68"/>
  <c r="R22" i="68"/>
  <c r="Q22" i="68"/>
  <c r="P22" i="68"/>
  <c r="O22" i="68"/>
  <c r="N22" i="68"/>
  <c r="AK21" i="68"/>
  <c r="AJ21" i="68"/>
  <c r="AI21" i="68"/>
  <c r="AH21" i="68"/>
  <c r="AG21" i="68"/>
  <c r="AF21" i="68"/>
  <c r="AE21" i="68"/>
  <c r="AD21" i="68"/>
  <c r="AC21" i="68"/>
  <c r="AB21" i="68"/>
  <c r="AA21" i="68"/>
  <c r="Z21" i="68"/>
  <c r="Y21" i="68"/>
  <c r="X21" i="68"/>
  <c r="W21" i="68"/>
  <c r="V21" i="68"/>
  <c r="U21" i="68"/>
  <c r="T21" i="68"/>
  <c r="S21" i="68"/>
  <c r="R21" i="68"/>
  <c r="Q21" i="68"/>
  <c r="P21" i="68"/>
  <c r="O21" i="68"/>
  <c r="N21" i="68"/>
  <c r="AK20" i="68"/>
  <c r="AJ20" i="68"/>
  <c r="AI20" i="68"/>
  <c r="AH20" i="68"/>
  <c r="AG20" i="68"/>
  <c r="AF20" i="68"/>
  <c r="AE20" i="68"/>
  <c r="AD20" i="68"/>
  <c r="AC20" i="68"/>
  <c r="AB20" i="68"/>
  <c r="AA20" i="68"/>
  <c r="Z20" i="68"/>
  <c r="Y20" i="68"/>
  <c r="X20" i="68"/>
  <c r="W20" i="68"/>
  <c r="V20" i="68"/>
  <c r="U20" i="68"/>
  <c r="T20" i="68"/>
  <c r="S20" i="68"/>
  <c r="R20" i="68"/>
  <c r="Q20" i="68"/>
  <c r="P20" i="68"/>
  <c r="O20" i="68"/>
  <c r="N20" i="68"/>
  <c r="AK19" i="68"/>
  <c r="AJ19" i="68"/>
  <c r="AI19" i="68"/>
  <c r="AH19" i="68"/>
  <c r="AG19" i="68"/>
  <c r="AF19" i="68"/>
  <c r="AE19" i="68"/>
  <c r="AD19" i="68"/>
  <c r="AC19" i="68"/>
  <c r="AB19" i="68"/>
  <c r="AA19" i="68"/>
  <c r="Z19" i="68"/>
  <c r="Y19" i="68"/>
  <c r="X19" i="68"/>
  <c r="W19" i="68"/>
  <c r="V19" i="68"/>
  <c r="U19" i="68"/>
  <c r="T19" i="68"/>
  <c r="S19" i="68"/>
  <c r="R19" i="68"/>
  <c r="Q19" i="68"/>
  <c r="P19" i="68"/>
  <c r="O19" i="68"/>
  <c r="N19" i="68"/>
  <c r="N10" i="68"/>
  <c r="AX29" i="71"/>
  <c r="AP29" i="71"/>
  <c r="AH29" i="71"/>
  <c r="Z29" i="71"/>
  <c r="BC29" i="71" s="1"/>
  <c r="Q40" i="64" s="1"/>
  <c r="R29" i="71"/>
  <c r="J29" i="71"/>
  <c r="BB29" i="71" s="1"/>
  <c r="AX27" i="71"/>
  <c r="AP27" i="71"/>
  <c r="AH27" i="71"/>
  <c r="Z27" i="71"/>
  <c r="R27" i="71"/>
  <c r="J27" i="71"/>
  <c r="AX25" i="71"/>
  <c r="AP25" i="71"/>
  <c r="AH25" i="71"/>
  <c r="Z25" i="71"/>
  <c r="R25" i="71"/>
  <c r="J25" i="71"/>
  <c r="AD24" i="71"/>
  <c r="AX23" i="71"/>
  <c r="AP23" i="71"/>
  <c r="AH23" i="71"/>
  <c r="Z23" i="71"/>
  <c r="R23" i="71"/>
  <c r="J23" i="71"/>
  <c r="AX21" i="71"/>
  <c r="BC21" i="71" s="1"/>
  <c r="Q28" i="64" s="1"/>
  <c r="AP21" i="71"/>
  <c r="AH21" i="71"/>
  <c r="Z21" i="71"/>
  <c r="R21" i="71"/>
  <c r="J21" i="71"/>
  <c r="U20" i="71"/>
  <c r="AX19" i="71"/>
  <c r="AP19" i="71"/>
  <c r="AH19" i="71"/>
  <c r="Z19" i="71"/>
  <c r="R19" i="71"/>
  <c r="J19" i="71"/>
  <c r="M18" i="71"/>
  <c r="AX17" i="71"/>
  <c r="BC17" i="71" s="1"/>
  <c r="Q22" i="64" s="1"/>
  <c r="AP17" i="71"/>
  <c r="AH17" i="71"/>
  <c r="Z17" i="71"/>
  <c r="R17" i="71"/>
  <c r="J17" i="71"/>
  <c r="AR16" i="71"/>
  <c r="AX15" i="71"/>
  <c r="BC15" i="71" s="1"/>
  <c r="Q19" i="64" s="1"/>
  <c r="AP15" i="71"/>
  <c r="AH15" i="71"/>
  <c r="Z15" i="71"/>
  <c r="R15" i="71"/>
  <c r="J15" i="71"/>
  <c r="BB15" i="71" s="1"/>
  <c r="AX13" i="71"/>
  <c r="AP13" i="71"/>
  <c r="AH13" i="71"/>
  <c r="Z13" i="71"/>
  <c r="R13" i="71"/>
  <c r="J13" i="71"/>
  <c r="AB12" i="71"/>
  <c r="AX11" i="71"/>
  <c r="AP11" i="71"/>
  <c r="AH11" i="71"/>
  <c r="Z11" i="71"/>
  <c r="R11" i="71"/>
  <c r="J11" i="71"/>
  <c r="AU10" i="71"/>
  <c r="AX9" i="71"/>
  <c r="AP9" i="71"/>
  <c r="AH9" i="71"/>
  <c r="Z9" i="71"/>
  <c r="R9" i="71"/>
  <c r="J9" i="71"/>
  <c r="AM8" i="71"/>
  <c r="AD8" i="71"/>
  <c r="I8" i="71"/>
  <c r="AX7" i="71"/>
  <c r="AP7" i="71"/>
  <c r="AH7" i="71"/>
  <c r="Z7" i="71"/>
  <c r="R7" i="71"/>
  <c r="J7" i="71"/>
  <c r="AW4" i="71"/>
  <c r="AW22" i="71" s="1"/>
  <c r="AW20" i="71"/>
  <c r="AV4" i="71"/>
  <c r="AV32" i="71" s="1"/>
  <c r="AV8" i="71"/>
  <c r="AU4" i="71"/>
  <c r="AU24" i="71"/>
  <c r="AT4" i="71"/>
  <c r="AS4" i="71"/>
  <c r="AS30" i="71" s="1"/>
  <c r="AS28" i="71"/>
  <c r="AR4" i="71"/>
  <c r="AR32" i="71" s="1"/>
  <c r="AO4" i="71"/>
  <c r="AO16" i="71" s="1"/>
  <c r="AN4" i="71"/>
  <c r="AM4" i="71"/>
  <c r="AM32" i="71" s="1"/>
  <c r="AM22" i="71"/>
  <c r="AL4" i="71"/>
  <c r="AL10" i="71" s="1"/>
  <c r="AK4" i="71"/>
  <c r="AK28" i="71" s="1"/>
  <c r="AK26" i="71"/>
  <c r="AJ4" i="71"/>
  <c r="AJ32" i="71" s="1"/>
  <c r="AG4" i="71"/>
  <c r="AF4" i="71"/>
  <c r="AF16" i="71" s="1"/>
  <c r="AF18" i="71"/>
  <c r="AE4" i="71"/>
  <c r="AE22" i="71" s="1"/>
  <c r="AD4" i="71"/>
  <c r="AD32" i="71" s="1"/>
  <c r="AC4" i="71"/>
  <c r="AB4" i="71"/>
  <c r="AB8" i="71" s="1"/>
  <c r="Y4" i="71"/>
  <c r="Y16" i="71" s="1"/>
  <c r="Y30" i="71"/>
  <c r="X4" i="71"/>
  <c r="X32" i="71" s="1"/>
  <c r="W4" i="71"/>
  <c r="W32" i="71" s="1"/>
  <c r="V4" i="71"/>
  <c r="U4" i="71"/>
  <c r="U24" i="71" s="1"/>
  <c r="U22" i="71"/>
  <c r="T4" i="71"/>
  <c r="T32" i="71" s="1"/>
  <c r="Q4" i="71"/>
  <c r="Q32" i="71" s="1"/>
  <c r="P4" i="71"/>
  <c r="O4" i="71"/>
  <c r="O14" i="71" s="1"/>
  <c r="O16" i="71"/>
  <c r="N4" i="71"/>
  <c r="N20" i="71" s="1"/>
  <c r="N16" i="71"/>
  <c r="M4" i="71"/>
  <c r="M22" i="71" s="1"/>
  <c r="M20" i="71"/>
  <c r="L4" i="71"/>
  <c r="L32" i="71" s="1"/>
  <c r="L22" i="71"/>
  <c r="I4" i="71"/>
  <c r="I18" i="71" s="1"/>
  <c r="I26" i="71"/>
  <c r="H4" i="71"/>
  <c r="H30" i="71" s="1"/>
  <c r="H28" i="71"/>
  <c r="G4" i="71"/>
  <c r="G32" i="71" s="1"/>
  <c r="G30" i="71"/>
  <c r="F4" i="71"/>
  <c r="F32" i="71" s="1"/>
  <c r="F14" i="71"/>
  <c r="E4" i="71"/>
  <c r="E20" i="71" s="1"/>
  <c r="D4" i="71"/>
  <c r="AC37" i="64"/>
  <c r="AC34" i="64"/>
  <c r="AC31" i="64"/>
  <c r="AC28" i="64"/>
  <c r="AC25" i="64"/>
  <c r="AC22" i="64"/>
  <c r="AC19" i="64"/>
  <c r="AC16" i="64"/>
  <c r="AC13" i="64"/>
  <c r="AC10" i="64"/>
  <c r="AC7" i="64"/>
  <c r="C1" i="68"/>
  <c r="C1" i="69"/>
  <c r="AP10" i="64"/>
  <c r="C2" i="69"/>
  <c r="AP19" i="64"/>
  <c r="AP40" i="64"/>
  <c r="AP37" i="64"/>
  <c r="AP34" i="64"/>
  <c r="AP31" i="64"/>
  <c r="AP28" i="64"/>
  <c r="AP25" i="64"/>
  <c r="AP22" i="64"/>
  <c r="AP16" i="64"/>
  <c r="AP13" i="64"/>
  <c r="AP7" i="64"/>
  <c r="N52" i="68"/>
  <c r="AK52" i="68"/>
  <c r="AJ52" i="68"/>
  <c r="AI52" i="68"/>
  <c r="AH52" i="68"/>
  <c r="AG52" i="68"/>
  <c r="AF52" i="68"/>
  <c r="AE52" i="68"/>
  <c r="AD52" i="68"/>
  <c r="AC52" i="68"/>
  <c r="AB52" i="68"/>
  <c r="AA52" i="68"/>
  <c r="Z52" i="68"/>
  <c r="Y52" i="68"/>
  <c r="X52" i="68"/>
  <c r="W52" i="68"/>
  <c r="V52" i="68"/>
  <c r="U52" i="68"/>
  <c r="T52" i="68"/>
  <c r="S52" i="68"/>
  <c r="R52" i="68"/>
  <c r="Q52" i="68"/>
  <c r="P52" i="68"/>
  <c r="O52" i="68"/>
  <c r="AK51" i="68"/>
  <c r="AJ51" i="68"/>
  <c r="AI51" i="68"/>
  <c r="AH51" i="68"/>
  <c r="AG51" i="68"/>
  <c r="AF51" i="68"/>
  <c r="AE51" i="68"/>
  <c r="AD51" i="68"/>
  <c r="AC51" i="68"/>
  <c r="AB51" i="68"/>
  <c r="AA51" i="68"/>
  <c r="Z51" i="68"/>
  <c r="Y51" i="68"/>
  <c r="X51" i="68"/>
  <c r="W51" i="68"/>
  <c r="V51" i="68"/>
  <c r="U51" i="68"/>
  <c r="T51" i="68"/>
  <c r="S51" i="68"/>
  <c r="R51" i="68"/>
  <c r="Q51" i="68"/>
  <c r="P51" i="68"/>
  <c r="O51" i="68"/>
  <c r="N51" i="68"/>
  <c r="AK50" i="68"/>
  <c r="AJ50" i="68"/>
  <c r="AI50" i="68"/>
  <c r="AH50" i="68"/>
  <c r="AG50" i="68"/>
  <c r="AF50" i="68"/>
  <c r="AE50" i="68"/>
  <c r="AD50" i="68"/>
  <c r="AC50" i="68"/>
  <c r="AB50" i="68"/>
  <c r="AA50" i="68"/>
  <c r="Z50" i="68"/>
  <c r="Y50" i="68"/>
  <c r="X50" i="68"/>
  <c r="W50" i="68"/>
  <c r="V50" i="68"/>
  <c r="U50" i="68"/>
  <c r="T50" i="68"/>
  <c r="S50" i="68"/>
  <c r="R50" i="68"/>
  <c r="Q50" i="68"/>
  <c r="P50" i="68"/>
  <c r="O50" i="68"/>
  <c r="N50" i="68"/>
  <c r="AK49" i="68"/>
  <c r="AJ49" i="68"/>
  <c r="AI49" i="68"/>
  <c r="AH49" i="68"/>
  <c r="AG49" i="68"/>
  <c r="AF49" i="68"/>
  <c r="AE49" i="68"/>
  <c r="AD49" i="68"/>
  <c r="AC49" i="68"/>
  <c r="AB49" i="68"/>
  <c r="AA49" i="68"/>
  <c r="Z49" i="68"/>
  <c r="Y49" i="68"/>
  <c r="X49" i="68"/>
  <c r="W49" i="68"/>
  <c r="V49" i="68"/>
  <c r="U49" i="68"/>
  <c r="T49" i="68"/>
  <c r="S49" i="68"/>
  <c r="R49" i="68"/>
  <c r="Q49" i="68"/>
  <c r="P49" i="68"/>
  <c r="O49" i="68"/>
  <c r="N49" i="68"/>
  <c r="AK48" i="68"/>
  <c r="AJ48" i="68"/>
  <c r="AI48" i="68"/>
  <c r="AH48" i="68"/>
  <c r="AG48" i="68"/>
  <c r="AF48" i="68"/>
  <c r="AE48" i="68"/>
  <c r="AD48" i="68"/>
  <c r="AC48" i="68"/>
  <c r="AB48" i="68"/>
  <c r="AA48" i="68"/>
  <c r="Z48" i="68"/>
  <c r="Y48" i="68"/>
  <c r="X48" i="68"/>
  <c r="W48" i="68"/>
  <c r="V48" i="68"/>
  <c r="U48" i="68"/>
  <c r="T48" i="68"/>
  <c r="S48" i="68"/>
  <c r="R48" i="68"/>
  <c r="Q48" i="68"/>
  <c r="P48" i="68"/>
  <c r="O48" i="68"/>
  <c r="N48" i="68"/>
  <c r="AT7" i="64" s="1"/>
  <c r="AK38" i="68"/>
  <c r="AJ38" i="68"/>
  <c r="AI38" i="68"/>
  <c r="AH38" i="68"/>
  <c r="AG38" i="68"/>
  <c r="AF38" i="68"/>
  <c r="AE38" i="68"/>
  <c r="AD38" i="68"/>
  <c r="AC38" i="68"/>
  <c r="AB38" i="68"/>
  <c r="AA38" i="68"/>
  <c r="Z38" i="68"/>
  <c r="Y38" i="68"/>
  <c r="X38" i="68"/>
  <c r="W38" i="68"/>
  <c r="V38" i="68"/>
  <c r="U38" i="68"/>
  <c r="T38" i="68"/>
  <c r="S38" i="68"/>
  <c r="R38" i="68"/>
  <c r="Q38" i="68"/>
  <c r="P38" i="68"/>
  <c r="O38" i="68"/>
  <c r="N38" i="68"/>
  <c r="AK37" i="68"/>
  <c r="AJ37" i="68"/>
  <c r="AI37" i="68"/>
  <c r="AH37" i="68"/>
  <c r="AG37" i="68"/>
  <c r="AF37" i="68"/>
  <c r="AE37" i="68"/>
  <c r="AD37" i="68"/>
  <c r="AC37" i="68"/>
  <c r="AB37" i="68"/>
  <c r="AA37" i="68"/>
  <c r="Z37" i="68"/>
  <c r="Y37" i="68"/>
  <c r="X37" i="68"/>
  <c r="W37" i="68"/>
  <c r="V37" i="68"/>
  <c r="U37" i="68"/>
  <c r="T37" i="68"/>
  <c r="S37" i="68"/>
  <c r="R37" i="68"/>
  <c r="Q37" i="68"/>
  <c r="P37" i="68"/>
  <c r="O37" i="68"/>
  <c r="N37" i="68"/>
  <c r="AK36" i="68"/>
  <c r="AJ36" i="68"/>
  <c r="AI36" i="68"/>
  <c r="AH36" i="68"/>
  <c r="AG36" i="68"/>
  <c r="AF36" i="68"/>
  <c r="AE36" i="68"/>
  <c r="AD36" i="68"/>
  <c r="AC36" i="68"/>
  <c r="AB36" i="68"/>
  <c r="AA36" i="68"/>
  <c r="Z36" i="68"/>
  <c r="Y36" i="68"/>
  <c r="X36" i="68"/>
  <c r="W36" i="68"/>
  <c r="V36" i="68"/>
  <c r="U36" i="68"/>
  <c r="T36" i="68"/>
  <c r="S36" i="68"/>
  <c r="R36" i="68"/>
  <c r="Q36" i="68"/>
  <c r="P36" i="68"/>
  <c r="N36" i="68"/>
  <c r="AK35" i="68"/>
  <c r="AJ35" i="68"/>
  <c r="AI35" i="68"/>
  <c r="AH35" i="68"/>
  <c r="AG35" i="68"/>
  <c r="AF35" i="68"/>
  <c r="AE35" i="68"/>
  <c r="AD35" i="68"/>
  <c r="AC35" i="68"/>
  <c r="AB35" i="68"/>
  <c r="AA35" i="68"/>
  <c r="Z35" i="68"/>
  <c r="Y35" i="68"/>
  <c r="X35" i="68"/>
  <c r="W35" i="68"/>
  <c r="V35" i="68"/>
  <c r="U35" i="68"/>
  <c r="T35" i="68"/>
  <c r="R35" i="68"/>
  <c r="Q35" i="68"/>
  <c r="P35" i="68"/>
  <c r="O35" i="68"/>
  <c r="N35" i="68"/>
  <c r="AK34" i="68"/>
  <c r="AJ34" i="68"/>
  <c r="AI34" i="68"/>
  <c r="AH34" i="68"/>
  <c r="AG34" i="68"/>
  <c r="AF34" i="68"/>
  <c r="AE34" i="68"/>
  <c r="AD34" i="68"/>
  <c r="AC34" i="68"/>
  <c r="AB34" i="68"/>
  <c r="AA34" i="68"/>
  <c r="Z34" i="68"/>
  <c r="Y34" i="68"/>
  <c r="X34" i="68"/>
  <c r="W34" i="68"/>
  <c r="V34" i="68"/>
  <c r="U34" i="68"/>
  <c r="T34" i="68"/>
  <c r="S34" i="68"/>
  <c r="R34" i="68"/>
  <c r="Q34" i="68"/>
  <c r="P34" i="68"/>
  <c r="O34" i="68"/>
  <c r="N34" i="68"/>
  <c r="AK33" i="68"/>
  <c r="AJ33" i="68"/>
  <c r="AI33" i="68"/>
  <c r="AH33" i="68"/>
  <c r="AG33" i="68"/>
  <c r="AF33" i="68"/>
  <c r="AE33" i="68"/>
  <c r="AD33" i="68"/>
  <c r="AC33" i="68"/>
  <c r="AB33" i="68"/>
  <c r="AA33" i="68"/>
  <c r="Z33" i="68"/>
  <c r="Y33" i="68"/>
  <c r="X33" i="68"/>
  <c r="W33" i="68"/>
  <c r="V33" i="68"/>
  <c r="U33" i="68"/>
  <c r="T33" i="68"/>
  <c r="S33" i="68"/>
  <c r="R33" i="68"/>
  <c r="Q33" i="68"/>
  <c r="P33" i="68"/>
  <c r="O33" i="68"/>
  <c r="N33" i="68"/>
  <c r="AK32" i="68"/>
  <c r="AJ32" i="68"/>
  <c r="AI32" i="68"/>
  <c r="AH32" i="68"/>
  <c r="AG32" i="68"/>
  <c r="AF32" i="68"/>
  <c r="AE32" i="68"/>
  <c r="AD32" i="68"/>
  <c r="AC32" i="68"/>
  <c r="AB32" i="68"/>
  <c r="AA32" i="68"/>
  <c r="Z32" i="68"/>
  <c r="Y32" i="68"/>
  <c r="X32" i="68"/>
  <c r="W32" i="68"/>
  <c r="V32" i="68"/>
  <c r="U32" i="68"/>
  <c r="T32" i="68"/>
  <c r="S32" i="68"/>
  <c r="R32" i="68"/>
  <c r="Q32" i="68"/>
  <c r="P32" i="68"/>
  <c r="O32" i="68"/>
  <c r="N32" i="68"/>
  <c r="AK31" i="68"/>
  <c r="AJ31" i="68"/>
  <c r="AI31" i="68"/>
  <c r="AH31" i="68"/>
  <c r="AG31" i="68"/>
  <c r="AF31" i="68"/>
  <c r="AE31" i="68"/>
  <c r="AD31" i="68"/>
  <c r="AC31" i="68"/>
  <c r="AB31" i="68"/>
  <c r="AA31" i="68"/>
  <c r="Z31" i="68"/>
  <c r="Y31" i="68"/>
  <c r="X31" i="68"/>
  <c r="W31" i="68"/>
  <c r="V31" i="68"/>
  <c r="U31" i="68"/>
  <c r="T31" i="68"/>
  <c r="S31" i="68"/>
  <c r="R31" i="68"/>
  <c r="Q31" i="68"/>
  <c r="P31" i="68"/>
  <c r="O31" i="68"/>
  <c r="N31" i="68"/>
  <c r="AK30" i="68"/>
  <c r="AJ30" i="68"/>
  <c r="AI30" i="68"/>
  <c r="AH30" i="68"/>
  <c r="AG30" i="68"/>
  <c r="AF30" i="68"/>
  <c r="AE30" i="68"/>
  <c r="AD30" i="68"/>
  <c r="AC30" i="68"/>
  <c r="AB30" i="68"/>
  <c r="AA30" i="68"/>
  <c r="Z30" i="68"/>
  <c r="Y30" i="68"/>
  <c r="X30" i="68"/>
  <c r="W30" i="68"/>
  <c r="V30" i="68"/>
  <c r="U30" i="68"/>
  <c r="T30" i="68"/>
  <c r="S30" i="68"/>
  <c r="R30" i="68"/>
  <c r="Q30" i="68"/>
  <c r="P30" i="68"/>
  <c r="O30" i="68"/>
  <c r="N30" i="68"/>
  <c r="AK29" i="68"/>
  <c r="AJ29" i="68"/>
  <c r="AI29" i="68"/>
  <c r="AH29" i="68"/>
  <c r="AG29" i="68"/>
  <c r="AF29" i="68"/>
  <c r="AE29" i="68"/>
  <c r="AD29" i="68"/>
  <c r="AC29" i="68"/>
  <c r="AB29" i="68"/>
  <c r="AA29" i="68"/>
  <c r="Z29" i="68"/>
  <c r="Y29" i="68"/>
  <c r="X29" i="68"/>
  <c r="W29" i="68"/>
  <c r="V29" i="68"/>
  <c r="U29" i="68"/>
  <c r="T29" i="68"/>
  <c r="S29" i="68"/>
  <c r="R29" i="68"/>
  <c r="Q29" i="68"/>
  <c r="P29" i="68"/>
  <c r="O29" i="68"/>
  <c r="N29" i="68"/>
  <c r="AK18" i="68"/>
  <c r="AJ18" i="68"/>
  <c r="AI18" i="68"/>
  <c r="AH18" i="68"/>
  <c r="AG18" i="68"/>
  <c r="AF18" i="68"/>
  <c r="AE18" i="68"/>
  <c r="AD18" i="68"/>
  <c r="AC18" i="68"/>
  <c r="AB18" i="68"/>
  <c r="AA18" i="68"/>
  <c r="Z18" i="68"/>
  <c r="Y18" i="68"/>
  <c r="X18" i="68"/>
  <c r="W18" i="68"/>
  <c r="V18" i="68"/>
  <c r="U18" i="68"/>
  <c r="T18" i="68"/>
  <c r="S18" i="68"/>
  <c r="R18" i="68"/>
  <c r="Q18" i="68"/>
  <c r="P18" i="68"/>
  <c r="O18" i="68"/>
  <c r="N18" i="68"/>
  <c r="AK17" i="68"/>
  <c r="AJ17" i="68"/>
  <c r="AI17" i="68"/>
  <c r="AH17" i="68"/>
  <c r="AG17" i="68"/>
  <c r="AF17" i="68"/>
  <c r="AE17" i="68"/>
  <c r="AD17" i="68"/>
  <c r="AC17" i="68"/>
  <c r="AB17" i="68"/>
  <c r="AA17" i="68"/>
  <c r="Z17" i="68"/>
  <c r="Y17" i="68"/>
  <c r="X17" i="68"/>
  <c r="W17" i="68"/>
  <c r="V17" i="68"/>
  <c r="U17" i="68"/>
  <c r="T17" i="68"/>
  <c r="S17" i="68"/>
  <c r="R17" i="68"/>
  <c r="Q17" i="68"/>
  <c r="P17" i="68"/>
  <c r="O17" i="68"/>
  <c r="N17" i="68"/>
  <c r="AK16" i="68"/>
  <c r="AJ16" i="68"/>
  <c r="AI16" i="68"/>
  <c r="AH16" i="68"/>
  <c r="AG16" i="68"/>
  <c r="AF16" i="68"/>
  <c r="AE16" i="68"/>
  <c r="AD16" i="68"/>
  <c r="AC16" i="68"/>
  <c r="AB16" i="68"/>
  <c r="AA16" i="68"/>
  <c r="Z16" i="68"/>
  <c r="Y16" i="68"/>
  <c r="X16" i="68"/>
  <c r="W16" i="68"/>
  <c r="V16" i="68"/>
  <c r="U16" i="68"/>
  <c r="T16" i="68"/>
  <c r="S16" i="68"/>
  <c r="R16" i="68"/>
  <c r="Q16" i="68"/>
  <c r="P16" i="68"/>
  <c r="O16" i="68"/>
  <c r="N16" i="68"/>
  <c r="AK15" i="68"/>
  <c r="AJ15" i="68"/>
  <c r="AI15" i="68"/>
  <c r="AH15" i="68"/>
  <c r="AG15" i="68"/>
  <c r="AF15" i="68"/>
  <c r="AE15" i="68"/>
  <c r="AD15" i="68"/>
  <c r="AC15" i="68"/>
  <c r="AB15" i="68"/>
  <c r="AA15" i="68"/>
  <c r="Z15" i="68"/>
  <c r="Y15" i="68"/>
  <c r="X15" i="68"/>
  <c r="W15" i="68"/>
  <c r="V15" i="68"/>
  <c r="U15" i="68"/>
  <c r="T15" i="68"/>
  <c r="S15" i="68"/>
  <c r="R15" i="68"/>
  <c r="Q15" i="68"/>
  <c r="P15" i="68"/>
  <c r="O15" i="68"/>
  <c r="N15" i="68"/>
  <c r="AK14" i="68"/>
  <c r="AJ14" i="68"/>
  <c r="AI14" i="68"/>
  <c r="AH14" i="68"/>
  <c r="AG14" i="68"/>
  <c r="AF14" i="68"/>
  <c r="AE14" i="68"/>
  <c r="AD14" i="68"/>
  <c r="AC14" i="68"/>
  <c r="AB14" i="68"/>
  <c r="AA14" i="68"/>
  <c r="Z14" i="68"/>
  <c r="Y14" i="68"/>
  <c r="X14" i="68"/>
  <c r="W14" i="68"/>
  <c r="V14" i="68"/>
  <c r="U14" i="68"/>
  <c r="T14" i="68"/>
  <c r="S14" i="68"/>
  <c r="R14" i="68"/>
  <c r="Q14" i="68"/>
  <c r="P14" i="68"/>
  <c r="O14" i="68"/>
  <c r="N14" i="68"/>
  <c r="AK13" i="68"/>
  <c r="AJ13" i="68"/>
  <c r="AI13" i="68"/>
  <c r="AH13" i="68"/>
  <c r="AG13" i="68"/>
  <c r="AF13" i="68"/>
  <c r="AE13" i="68"/>
  <c r="AD13" i="68"/>
  <c r="AC13" i="68"/>
  <c r="AB13" i="68"/>
  <c r="AA13" i="68"/>
  <c r="Z13" i="68"/>
  <c r="Y13" i="68"/>
  <c r="X13" i="68"/>
  <c r="W13" i="68"/>
  <c r="V13" i="68"/>
  <c r="U13" i="68"/>
  <c r="T13" i="68"/>
  <c r="S13" i="68"/>
  <c r="R13" i="68"/>
  <c r="Q13" i="68"/>
  <c r="P13" i="68"/>
  <c r="O13" i="68"/>
  <c r="N13" i="68"/>
  <c r="AK12" i="68"/>
  <c r="AJ12" i="68"/>
  <c r="AI12" i="68"/>
  <c r="AH12" i="68"/>
  <c r="AG12" i="68"/>
  <c r="AF12" i="68"/>
  <c r="AE12" i="68"/>
  <c r="AD12" i="68"/>
  <c r="AC12" i="68"/>
  <c r="AB12" i="68"/>
  <c r="AA12" i="68"/>
  <c r="Z12" i="68"/>
  <c r="Y12" i="68"/>
  <c r="X12" i="68"/>
  <c r="W12" i="68"/>
  <c r="V12" i="68"/>
  <c r="U12" i="68"/>
  <c r="T12" i="68"/>
  <c r="S12" i="68"/>
  <c r="R12" i="68"/>
  <c r="Q12" i="68"/>
  <c r="P12" i="68"/>
  <c r="O12" i="68"/>
  <c r="N12" i="68"/>
  <c r="AK11" i="68"/>
  <c r="AJ11" i="68"/>
  <c r="AI11" i="68"/>
  <c r="AH11" i="68"/>
  <c r="AG11" i="68"/>
  <c r="AF11" i="68"/>
  <c r="AE11" i="68"/>
  <c r="AD11" i="68"/>
  <c r="AC11" i="68"/>
  <c r="AB11" i="68"/>
  <c r="AA11" i="68"/>
  <c r="Z11" i="68"/>
  <c r="Y11" i="68"/>
  <c r="X11" i="68"/>
  <c r="W11" i="68"/>
  <c r="V11" i="68"/>
  <c r="U11" i="68"/>
  <c r="T11" i="68"/>
  <c r="S11" i="68"/>
  <c r="R11" i="68"/>
  <c r="Q11" i="68"/>
  <c r="P11" i="68"/>
  <c r="O11" i="68"/>
  <c r="N11" i="68"/>
  <c r="AK10" i="68"/>
  <c r="AJ10" i="68"/>
  <c r="AI10" i="68"/>
  <c r="AH10" i="68"/>
  <c r="AG10" i="68"/>
  <c r="AF10" i="68"/>
  <c r="AE10" i="68"/>
  <c r="AD10" i="68"/>
  <c r="AC10" i="68"/>
  <c r="AB10" i="68"/>
  <c r="AA10" i="68"/>
  <c r="Z10" i="68"/>
  <c r="Y10" i="68"/>
  <c r="X10" i="68"/>
  <c r="W10" i="68"/>
  <c r="V10" i="68"/>
  <c r="U10" i="68"/>
  <c r="T10" i="68"/>
  <c r="S10" i="68"/>
  <c r="R10" i="68"/>
  <c r="Q10" i="68"/>
  <c r="P10" i="68"/>
  <c r="O10" i="68"/>
  <c r="AK9" i="68"/>
  <c r="AI9" i="68"/>
  <c r="AG9" i="68"/>
  <c r="AE9" i="68"/>
  <c r="AC9" i="68"/>
  <c r="AA9" i="68"/>
  <c r="Y9" i="68"/>
  <c r="W9" i="68"/>
  <c r="U9" i="68"/>
  <c r="S9" i="68"/>
  <c r="Q9" i="68"/>
  <c r="O9" i="68"/>
  <c r="C2" i="68"/>
  <c r="L9" i="64"/>
  <c r="R14" i="74" s="1"/>
  <c r="S14" i="74" s="1"/>
  <c r="N14" i="74" s="1"/>
  <c r="O14" i="74" s="1"/>
  <c r="T7" i="64" s="1"/>
  <c r="V7" i="64" s="1"/>
  <c r="U8" i="64" s="1"/>
  <c r="L53" i="68"/>
  <c r="R19" i="64"/>
  <c r="R14" i="64"/>
  <c r="R40" i="64"/>
  <c r="R37" i="64"/>
  <c r="R34" i="64"/>
  <c r="R32" i="64"/>
  <c r="R31" i="64"/>
  <c r="R29" i="64"/>
  <c r="R28" i="64"/>
  <c r="R26" i="64"/>
  <c r="R25" i="64"/>
  <c r="R23" i="64"/>
  <c r="R22" i="64"/>
  <c r="R20" i="64"/>
  <c r="R17" i="64"/>
  <c r="R16" i="64"/>
  <c r="R13" i="64"/>
  <c r="R11" i="64"/>
  <c r="R10" i="64"/>
  <c r="R7" i="64"/>
  <c r="AL30" i="67"/>
  <c r="AJ30" i="67"/>
  <c r="AH30" i="67"/>
  <c r="AF30" i="67"/>
  <c r="AD30" i="67"/>
  <c r="AB30" i="67"/>
  <c r="Z30" i="67"/>
  <c r="X30" i="67"/>
  <c r="V30" i="67"/>
  <c r="T30" i="67"/>
  <c r="R30" i="67"/>
  <c r="P30" i="67"/>
  <c r="N29" i="67"/>
  <c r="N31" i="67"/>
  <c r="AM28" i="67"/>
  <c r="AL28" i="67"/>
  <c r="AK28" i="67"/>
  <c r="AJ28" i="67"/>
  <c r="AI28" i="67"/>
  <c r="AH28" i="67"/>
  <c r="AG28" i="67"/>
  <c r="AF28" i="67"/>
  <c r="AE28" i="67"/>
  <c r="AD28" i="67"/>
  <c r="AC28" i="67"/>
  <c r="AB28" i="67"/>
  <c r="AA28" i="67"/>
  <c r="Z28" i="67"/>
  <c r="Y28" i="67"/>
  <c r="X28" i="67"/>
  <c r="W28" i="67"/>
  <c r="V28" i="67"/>
  <c r="U28" i="67"/>
  <c r="T28" i="67"/>
  <c r="S28" i="67"/>
  <c r="R28" i="67"/>
  <c r="Q28" i="67"/>
  <c r="P28" i="67"/>
  <c r="AM27" i="67"/>
  <c r="AL27" i="67"/>
  <c r="AK27" i="67"/>
  <c r="AJ27" i="67"/>
  <c r="AI27" i="67"/>
  <c r="AH27" i="67"/>
  <c r="AG27" i="67"/>
  <c r="AF27" i="67"/>
  <c r="AE27" i="67"/>
  <c r="AD27" i="67"/>
  <c r="AC27" i="67"/>
  <c r="AB27" i="67"/>
  <c r="AA27" i="67"/>
  <c r="Z27" i="67"/>
  <c r="Y27" i="67"/>
  <c r="X27" i="67"/>
  <c r="W27" i="67"/>
  <c r="V27" i="67"/>
  <c r="U27" i="67"/>
  <c r="T27" i="67"/>
  <c r="S27" i="67"/>
  <c r="R27" i="67"/>
  <c r="Q27" i="67"/>
  <c r="P27" i="67"/>
  <c r="AM26" i="67"/>
  <c r="AL26" i="67"/>
  <c r="AK26" i="67"/>
  <c r="AJ26" i="67"/>
  <c r="AI26" i="67"/>
  <c r="AH26" i="67"/>
  <c r="AG26" i="67"/>
  <c r="AF26" i="67"/>
  <c r="AE26" i="67"/>
  <c r="AD26" i="67"/>
  <c r="AC26" i="67"/>
  <c r="AB26" i="67"/>
  <c r="AA26" i="67"/>
  <c r="Z26" i="67"/>
  <c r="Y26" i="67"/>
  <c r="X26" i="67"/>
  <c r="W26" i="67"/>
  <c r="V26" i="67"/>
  <c r="U26" i="67"/>
  <c r="T26" i="67"/>
  <c r="S26" i="67"/>
  <c r="R26" i="67"/>
  <c r="Q26" i="67"/>
  <c r="P26" i="67"/>
  <c r="AM25" i="67"/>
  <c r="AL25" i="67"/>
  <c r="AK25" i="67"/>
  <c r="AJ25" i="67"/>
  <c r="AI25" i="67"/>
  <c r="AH25" i="67"/>
  <c r="AG25" i="67"/>
  <c r="AF25" i="67"/>
  <c r="AE25" i="67"/>
  <c r="AD25" i="67"/>
  <c r="AC25" i="67"/>
  <c r="AB25" i="67"/>
  <c r="AA25" i="67"/>
  <c r="Z25" i="67"/>
  <c r="Y25" i="67"/>
  <c r="X25" i="67"/>
  <c r="W25" i="67"/>
  <c r="V25" i="67"/>
  <c r="U25" i="67"/>
  <c r="T25" i="67"/>
  <c r="S25" i="67"/>
  <c r="R25" i="67"/>
  <c r="Q25" i="67"/>
  <c r="P25" i="67"/>
  <c r="AM24" i="67"/>
  <c r="AL24" i="67"/>
  <c r="AK24" i="67"/>
  <c r="AJ24" i="67"/>
  <c r="AI24" i="67"/>
  <c r="AH24" i="67"/>
  <c r="AG24" i="67"/>
  <c r="AF24" i="67"/>
  <c r="AE24" i="67"/>
  <c r="AD24" i="67"/>
  <c r="AC24" i="67"/>
  <c r="AB24" i="67"/>
  <c r="AA24" i="67"/>
  <c r="Z24" i="67"/>
  <c r="Y24" i="67"/>
  <c r="X24" i="67"/>
  <c r="W24" i="67"/>
  <c r="V24" i="67"/>
  <c r="U24" i="67"/>
  <c r="T24" i="67"/>
  <c r="S24" i="67"/>
  <c r="R24" i="67"/>
  <c r="Q24" i="67"/>
  <c r="P24" i="67"/>
  <c r="AM23" i="67"/>
  <c r="AL23" i="67"/>
  <c r="AK23" i="67"/>
  <c r="AJ23" i="67"/>
  <c r="AI23" i="67"/>
  <c r="AH23" i="67"/>
  <c r="AG23" i="67"/>
  <c r="AF23" i="67"/>
  <c r="AE23" i="67"/>
  <c r="AD23" i="67"/>
  <c r="AC23" i="67"/>
  <c r="AB23" i="67"/>
  <c r="AA23" i="67"/>
  <c r="Z23" i="67"/>
  <c r="Y23" i="67"/>
  <c r="X23" i="67"/>
  <c r="W23" i="67"/>
  <c r="V23" i="67"/>
  <c r="U23" i="67"/>
  <c r="T23" i="67"/>
  <c r="S23" i="67"/>
  <c r="R23" i="67"/>
  <c r="Q23" i="67"/>
  <c r="P23" i="67"/>
  <c r="AM22" i="67"/>
  <c r="AL22" i="67"/>
  <c r="AK22" i="67"/>
  <c r="AJ22" i="67"/>
  <c r="AI22" i="67"/>
  <c r="AH22" i="67"/>
  <c r="AG22" i="67"/>
  <c r="AF22" i="67"/>
  <c r="AE22" i="67"/>
  <c r="AD22" i="67"/>
  <c r="AC22" i="67"/>
  <c r="AB22" i="67"/>
  <c r="AA22" i="67"/>
  <c r="Z22" i="67"/>
  <c r="Y22" i="67"/>
  <c r="X22" i="67"/>
  <c r="W22" i="67"/>
  <c r="V22" i="67"/>
  <c r="U22" i="67"/>
  <c r="T22" i="67"/>
  <c r="S22" i="67"/>
  <c r="R22" i="67"/>
  <c r="Q22" i="67"/>
  <c r="P22" i="67"/>
  <c r="AM21" i="67"/>
  <c r="AL21" i="67"/>
  <c r="AK21" i="67"/>
  <c r="AJ21" i="67"/>
  <c r="AI21" i="67"/>
  <c r="AH21" i="67"/>
  <c r="AG21" i="67"/>
  <c r="AF21" i="67"/>
  <c r="AE21" i="67"/>
  <c r="AD21" i="67"/>
  <c r="AC21" i="67"/>
  <c r="AB21" i="67"/>
  <c r="AA21" i="67"/>
  <c r="Z21" i="67"/>
  <c r="Y21" i="67"/>
  <c r="X21" i="67"/>
  <c r="W21" i="67"/>
  <c r="V21" i="67"/>
  <c r="U21" i="67"/>
  <c r="T21" i="67"/>
  <c r="S21" i="67"/>
  <c r="R21" i="67"/>
  <c r="Q21" i="67"/>
  <c r="P21" i="67"/>
  <c r="AM20" i="67"/>
  <c r="AL20" i="67"/>
  <c r="AK20" i="67"/>
  <c r="AJ20" i="67"/>
  <c r="AI20" i="67"/>
  <c r="AH20" i="67"/>
  <c r="AG20" i="67"/>
  <c r="AF20" i="67"/>
  <c r="AE20" i="67"/>
  <c r="AD20" i="67"/>
  <c r="AC20" i="67"/>
  <c r="AB20" i="67"/>
  <c r="AA20" i="67"/>
  <c r="Z20" i="67"/>
  <c r="Y20" i="67"/>
  <c r="X20" i="67"/>
  <c r="W20" i="67"/>
  <c r="V20" i="67"/>
  <c r="U20" i="67"/>
  <c r="T20" i="67"/>
  <c r="S20" i="67"/>
  <c r="R20" i="67"/>
  <c r="Q20" i="67"/>
  <c r="P20" i="67"/>
  <c r="AM19" i="67"/>
  <c r="AL19" i="67"/>
  <c r="AK19" i="67"/>
  <c r="AJ19" i="67"/>
  <c r="AI19" i="67"/>
  <c r="AH19" i="67"/>
  <c r="AG19" i="67"/>
  <c r="AF19" i="67"/>
  <c r="AE19" i="67"/>
  <c r="AD19" i="67"/>
  <c r="AC19" i="67"/>
  <c r="AB19" i="67"/>
  <c r="AA19" i="67"/>
  <c r="Z19" i="67"/>
  <c r="Y19" i="67"/>
  <c r="X19" i="67"/>
  <c r="W19" i="67"/>
  <c r="V19" i="67"/>
  <c r="U19" i="67"/>
  <c r="T19" i="67"/>
  <c r="S19" i="67"/>
  <c r="R19" i="67"/>
  <c r="Q19" i="67"/>
  <c r="P19" i="67"/>
  <c r="AM18" i="67"/>
  <c r="AL18" i="67"/>
  <c r="AK18" i="67"/>
  <c r="AJ18" i="67"/>
  <c r="AI18" i="67"/>
  <c r="AH18" i="67"/>
  <c r="AG18" i="67"/>
  <c r="AF18" i="67"/>
  <c r="AE18" i="67"/>
  <c r="AD18" i="67"/>
  <c r="AC18" i="67"/>
  <c r="AB18" i="67"/>
  <c r="AA18" i="67"/>
  <c r="Z18" i="67"/>
  <c r="Y18" i="67"/>
  <c r="X18" i="67"/>
  <c r="W18" i="67"/>
  <c r="V18" i="67"/>
  <c r="U18" i="67"/>
  <c r="T18" i="67"/>
  <c r="S18" i="67"/>
  <c r="R18" i="67"/>
  <c r="Q18" i="67"/>
  <c r="P18" i="67"/>
  <c r="AM17" i="67"/>
  <c r="AL17" i="67"/>
  <c r="AK17" i="67"/>
  <c r="AJ17" i="67"/>
  <c r="AI17" i="67"/>
  <c r="AH17" i="67"/>
  <c r="AG17" i="67"/>
  <c r="AF17" i="67"/>
  <c r="AE17" i="67"/>
  <c r="AD17" i="67"/>
  <c r="AC17" i="67"/>
  <c r="AB17" i="67"/>
  <c r="AA17" i="67"/>
  <c r="Z17" i="67"/>
  <c r="Y17" i="67"/>
  <c r="X17" i="67"/>
  <c r="W17" i="67"/>
  <c r="V17" i="67"/>
  <c r="U17" i="67"/>
  <c r="T17" i="67"/>
  <c r="S17" i="67"/>
  <c r="R17" i="67"/>
  <c r="Q17" i="67"/>
  <c r="P17" i="67"/>
  <c r="AM16" i="67"/>
  <c r="AL16" i="67"/>
  <c r="AK16" i="67"/>
  <c r="AJ16" i="67"/>
  <c r="AI16" i="67"/>
  <c r="AH16" i="67"/>
  <c r="AG16" i="67"/>
  <c r="AF16" i="67"/>
  <c r="AE16" i="67"/>
  <c r="AD16" i="67"/>
  <c r="AC16" i="67"/>
  <c r="AB16" i="67"/>
  <c r="AA16" i="67"/>
  <c r="Z16" i="67"/>
  <c r="Y16" i="67"/>
  <c r="X16" i="67"/>
  <c r="W16" i="67"/>
  <c r="V16" i="67"/>
  <c r="U16" i="67"/>
  <c r="T16" i="67"/>
  <c r="S16" i="67"/>
  <c r="R16" i="67"/>
  <c r="Q16" i="67"/>
  <c r="P16" i="67"/>
  <c r="AM15" i="67"/>
  <c r="AL15" i="67"/>
  <c r="AK15" i="67"/>
  <c r="AJ15" i="67"/>
  <c r="AI15" i="67"/>
  <c r="AH15" i="67"/>
  <c r="AG15" i="67"/>
  <c r="AF15" i="67"/>
  <c r="AE15" i="67"/>
  <c r="AD15" i="67"/>
  <c r="AC15" i="67"/>
  <c r="AB15" i="67"/>
  <c r="AA15" i="67"/>
  <c r="Z15" i="67"/>
  <c r="Y15" i="67"/>
  <c r="X15" i="67"/>
  <c r="W15" i="67"/>
  <c r="V15" i="67"/>
  <c r="U15" i="67"/>
  <c r="T15" i="67"/>
  <c r="S15" i="67"/>
  <c r="R15" i="67"/>
  <c r="Q15" i="67"/>
  <c r="P15" i="67"/>
  <c r="AM14" i="67"/>
  <c r="AL14" i="67"/>
  <c r="AK14" i="67"/>
  <c r="AJ14" i="67"/>
  <c r="AI14" i="67"/>
  <c r="AH14" i="67"/>
  <c r="AG14" i="67"/>
  <c r="AF14" i="67"/>
  <c r="AE14" i="67"/>
  <c r="AD14" i="67"/>
  <c r="AC14" i="67"/>
  <c r="AB14" i="67"/>
  <c r="AA14" i="67"/>
  <c r="Z14" i="67"/>
  <c r="Y14" i="67"/>
  <c r="X14" i="67"/>
  <c r="W14" i="67"/>
  <c r="V14" i="67"/>
  <c r="U14" i="67"/>
  <c r="T14" i="67"/>
  <c r="S14" i="67"/>
  <c r="R14" i="67"/>
  <c r="Q14" i="67"/>
  <c r="P14" i="67"/>
  <c r="AM13" i="67"/>
  <c r="AL13" i="67"/>
  <c r="AK13" i="67"/>
  <c r="AJ13" i="67"/>
  <c r="AI13" i="67"/>
  <c r="AH13" i="67"/>
  <c r="AG13" i="67"/>
  <c r="AF13" i="67"/>
  <c r="AE13" i="67"/>
  <c r="AD13" i="67"/>
  <c r="AC13" i="67"/>
  <c r="AB13" i="67"/>
  <c r="AA13" i="67"/>
  <c r="Z13" i="67"/>
  <c r="Y13" i="67"/>
  <c r="X13" i="67"/>
  <c r="W13" i="67"/>
  <c r="V13" i="67"/>
  <c r="U13" i="67"/>
  <c r="T13" i="67"/>
  <c r="S13" i="67"/>
  <c r="R13" i="67"/>
  <c r="Q13" i="67"/>
  <c r="P13" i="67"/>
  <c r="AM12" i="67"/>
  <c r="AL12" i="67"/>
  <c r="AK12" i="67"/>
  <c r="AJ12" i="67"/>
  <c r="AI12" i="67"/>
  <c r="AH12" i="67"/>
  <c r="AG12" i="67"/>
  <c r="AF12" i="67"/>
  <c r="AE12" i="67"/>
  <c r="AD12" i="67"/>
  <c r="AC12" i="67"/>
  <c r="AB12" i="67"/>
  <c r="AA12" i="67"/>
  <c r="Z12" i="67"/>
  <c r="Y12" i="67"/>
  <c r="X12" i="67"/>
  <c r="W12" i="67"/>
  <c r="V12" i="67"/>
  <c r="U12" i="67"/>
  <c r="T12" i="67"/>
  <c r="S12" i="67"/>
  <c r="R12" i="67"/>
  <c r="Q12" i="67"/>
  <c r="P12" i="67"/>
  <c r="AM11" i="67"/>
  <c r="AL11" i="67"/>
  <c r="AK11" i="67"/>
  <c r="AJ11" i="67"/>
  <c r="AI11" i="67"/>
  <c r="AH11" i="67"/>
  <c r="AG11" i="67"/>
  <c r="AF11" i="67"/>
  <c r="AE11" i="67"/>
  <c r="AD11" i="67"/>
  <c r="AC11" i="67"/>
  <c r="AB11" i="67"/>
  <c r="AA11" i="67"/>
  <c r="Z11" i="67"/>
  <c r="Y11" i="67"/>
  <c r="X11" i="67"/>
  <c r="W11" i="67"/>
  <c r="V11" i="67"/>
  <c r="U11" i="67"/>
  <c r="T11" i="67"/>
  <c r="S11" i="67"/>
  <c r="R11" i="67"/>
  <c r="Q11" i="67"/>
  <c r="P11" i="67"/>
  <c r="AM10" i="67"/>
  <c r="AL10" i="67"/>
  <c r="AK10" i="67"/>
  <c r="AJ10" i="67"/>
  <c r="AI10" i="67"/>
  <c r="AH10" i="67"/>
  <c r="AG10" i="67"/>
  <c r="AF10" i="67"/>
  <c r="AE10" i="67"/>
  <c r="AD10" i="67"/>
  <c r="AC10" i="67"/>
  <c r="AB10" i="67"/>
  <c r="AA10" i="67"/>
  <c r="Z10" i="67"/>
  <c r="Y10" i="67"/>
  <c r="X10" i="67"/>
  <c r="W10" i="67"/>
  <c r="V10" i="67"/>
  <c r="U10" i="67"/>
  <c r="T10" i="67"/>
  <c r="S10" i="67"/>
  <c r="R10" i="67"/>
  <c r="Q10" i="67"/>
  <c r="P10" i="67"/>
  <c r="AM9" i="67"/>
  <c r="AL9" i="67"/>
  <c r="AL29" i="67" s="1"/>
  <c r="AL31" i="67" s="1"/>
  <c r="AK9" i="67"/>
  <c r="AJ9" i="67"/>
  <c r="AI9" i="67"/>
  <c r="AH9" i="67"/>
  <c r="AG9" i="67"/>
  <c r="AF9" i="67"/>
  <c r="AF29" i="67" s="1"/>
  <c r="AF31" i="67" s="1"/>
  <c r="AE9" i="67"/>
  <c r="AD9" i="67"/>
  <c r="AC9" i="67"/>
  <c r="AB9" i="67"/>
  <c r="AA9" i="67"/>
  <c r="Z9" i="67"/>
  <c r="Z29" i="67" s="1"/>
  <c r="Z31" i="67"/>
  <c r="Y9" i="67"/>
  <c r="X9" i="67"/>
  <c r="W9" i="67"/>
  <c r="V9" i="67"/>
  <c r="V29" i="67" s="1"/>
  <c r="V31" i="67" s="1"/>
  <c r="U9" i="67"/>
  <c r="T9" i="67"/>
  <c r="S9" i="67"/>
  <c r="R9" i="67"/>
  <c r="Q9" i="67"/>
  <c r="P9" i="67"/>
  <c r="P29" i="67" s="1"/>
  <c r="P31" i="67" s="1"/>
  <c r="C2" i="67"/>
  <c r="D20" i="71"/>
  <c r="D16" i="71"/>
  <c r="D30" i="71"/>
  <c r="J30" i="71" s="1"/>
  <c r="K29" i="71" s="1"/>
  <c r="D14" i="71"/>
  <c r="D28" i="71"/>
  <c r="D12" i="71"/>
  <c r="D26" i="71"/>
  <c r="D10" i="71"/>
  <c r="D24" i="71"/>
  <c r="D8" i="71"/>
  <c r="N18" i="71"/>
  <c r="N30" i="71"/>
  <c r="N14" i="71"/>
  <c r="N28" i="71"/>
  <c r="N12" i="71"/>
  <c r="N26" i="71"/>
  <c r="N10" i="71"/>
  <c r="N24" i="71"/>
  <c r="N8" i="71"/>
  <c r="N22" i="71"/>
  <c r="X16" i="71"/>
  <c r="X30" i="71"/>
  <c r="X28" i="71"/>
  <c r="X12" i="71"/>
  <c r="X26" i="71"/>
  <c r="X10" i="71"/>
  <c r="X24" i="71"/>
  <c r="X8" i="71"/>
  <c r="X22" i="71"/>
  <c r="X20" i="71"/>
  <c r="AJ28" i="71"/>
  <c r="AJ12" i="71"/>
  <c r="AJ26" i="71"/>
  <c r="AJ24" i="71"/>
  <c r="AJ8" i="71"/>
  <c r="AJ22" i="71"/>
  <c r="AJ20" i="71"/>
  <c r="AJ18" i="71"/>
  <c r="AJ16" i="71"/>
  <c r="AT26" i="71"/>
  <c r="AT10" i="71"/>
  <c r="AT24" i="71"/>
  <c r="AT22" i="71"/>
  <c r="AT20" i="71"/>
  <c r="AT18" i="71"/>
  <c r="AT16" i="71"/>
  <c r="AT30" i="71"/>
  <c r="AT14" i="71"/>
  <c r="AJ30" i="71"/>
  <c r="X14" i="71"/>
  <c r="F16" i="71"/>
  <c r="F30" i="71"/>
  <c r="F28" i="71"/>
  <c r="F12" i="71"/>
  <c r="F26" i="71"/>
  <c r="F10" i="71"/>
  <c r="F24" i="71"/>
  <c r="F8" i="71"/>
  <c r="F22" i="71"/>
  <c r="F20" i="71"/>
  <c r="P28" i="71"/>
  <c r="P26" i="71"/>
  <c r="AB26" i="71"/>
  <c r="AB10" i="71"/>
  <c r="AB24" i="71"/>
  <c r="AB22" i="71"/>
  <c r="AB20" i="71"/>
  <c r="AB18" i="71"/>
  <c r="AB16" i="71"/>
  <c r="AB30" i="71"/>
  <c r="AB14" i="71"/>
  <c r="AL24" i="71"/>
  <c r="AL8" i="71"/>
  <c r="AL22" i="71"/>
  <c r="AL20" i="71"/>
  <c r="AL18" i="71"/>
  <c r="AL16" i="71"/>
  <c r="AL30" i="71"/>
  <c r="AL14" i="71"/>
  <c r="AL28" i="71"/>
  <c r="AL12" i="71"/>
  <c r="AV22" i="71"/>
  <c r="AV20" i="71"/>
  <c r="AV18" i="71"/>
  <c r="AV16" i="71"/>
  <c r="AV30" i="71"/>
  <c r="AV14" i="71"/>
  <c r="AV28" i="71"/>
  <c r="AV12" i="71"/>
  <c r="AV26" i="71"/>
  <c r="AV10" i="71"/>
  <c r="AT12" i="71"/>
  <c r="D22" i="71"/>
  <c r="AB28" i="71"/>
  <c r="AT8" i="71"/>
  <c r="AJ14" i="71"/>
  <c r="AT28" i="71"/>
  <c r="M8" i="71"/>
  <c r="V8" i="71"/>
  <c r="AE8" i="71"/>
  <c r="AN8" i="71"/>
  <c r="AW8" i="71"/>
  <c r="L10" i="71"/>
  <c r="U10" i="71"/>
  <c r="AD10" i="71"/>
  <c r="AM10" i="71"/>
  <c r="T12" i="71"/>
  <c r="AC12" i="71"/>
  <c r="AU12" i="71"/>
  <c r="I14" i="71"/>
  <c r="AK14" i="71"/>
  <c r="H16" i="71"/>
  <c r="Q16" i="71"/>
  <c r="AS16" i="71"/>
  <c r="Y18" i="71"/>
  <c r="AR18" i="71"/>
  <c r="O20" i="71"/>
  <c r="E22" i="71"/>
  <c r="W22" i="71"/>
  <c r="AF22" i="71"/>
  <c r="AO22" i="71"/>
  <c r="M24" i="71"/>
  <c r="V24" i="71"/>
  <c r="AE24" i="71"/>
  <c r="AW24" i="71"/>
  <c r="L26" i="71"/>
  <c r="U26" i="71"/>
  <c r="AD26" i="71"/>
  <c r="AM26" i="71"/>
  <c r="T28" i="71"/>
  <c r="AC28" i="71"/>
  <c r="AU28" i="71"/>
  <c r="I30" i="71"/>
  <c r="AK30" i="71"/>
  <c r="E8" i="71"/>
  <c r="W8" i="71"/>
  <c r="AF8" i="71"/>
  <c r="AO8" i="71"/>
  <c r="M10" i="71"/>
  <c r="AE10" i="71"/>
  <c r="AW10" i="71"/>
  <c r="L12" i="71"/>
  <c r="U12" i="71"/>
  <c r="AD12" i="71"/>
  <c r="AM12" i="71"/>
  <c r="T14" i="71"/>
  <c r="AC14" i="71"/>
  <c r="AU14" i="71"/>
  <c r="I16" i="71"/>
  <c r="AK16" i="71"/>
  <c r="Q18" i="71"/>
  <c r="AS18" i="71"/>
  <c r="G20" i="71"/>
  <c r="Y20" i="71"/>
  <c r="AR20" i="71"/>
  <c r="O22" i="71"/>
  <c r="E24" i="71"/>
  <c r="W24" i="71"/>
  <c r="AF24" i="71"/>
  <c r="AO24" i="71"/>
  <c r="M26" i="71"/>
  <c r="R26" i="71" s="1"/>
  <c r="S25" i="71" s="1"/>
  <c r="V26" i="71"/>
  <c r="AE26" i="71"/>
  <c r="AN26" i="71"/>
  <c r="AW26" i="71"/>
  <c r="L28" i="71"/>
  <c r="U28" i="71"/>
  <c r="AD28" i="71"/>
  <c r="AM28" i="71"/>
  <c r="T30" i="71"/>
  <c r="Z30" i="71" s="1"/>
  <c r="AA29" i="71" s="1"/>
  <c r="AC30" i="71"/>
  <c r="AU30" i="71"/>
  <c r="O8" i="71"/>
  <c r="E10" i="71"/>
  <c r="W10" i="71"/>
  <c r="AF10" i="71"/>
  <c r="AO10" i="71"/>
  <c r="M12" i="71"/>
  <c r="V12" i="71"/>
  <c r="AE12" i="71"/>
  <c r="AW12" i="71"/>
  <c r="L14" i="71"/>
  <c r="U14" i="71"/>
  <c r="AD14" i="71"/>
  <c r="AM14" i="71"/>
  <c r="T16" i="71"/>
  <c r="AU16" i="71"/>
  <c r="AK18" i="71"/>
  <c r="H20" i="71"/>
  <c r="Q20" i="71"/>
  <c r="AS20" i="71"/>
  <c r="G22" i="71"/>
  <c r="Y22" i="71"/>
  <c r="AR22" i="71"/>
  <c r="AX22" i="71" s="1"/>
  <c r="AY21" i="71" s="1"/>
  <c r="O24" i="71"/>
  <c r="E26" i="71"/>
  <c r="W26" i="71"/>
  <c r="AF26" i="71"/>
  <c r="AO26" i="71"/>
  <c r="M28" i="71"/>
  <c r="V28" i="71"/>
  <c r="AE28" i="71"/>
  <c r="AW28" i="71"/>
  <c r="AX28" i="71" s="1"/>
  <c r="AY27" i="71" s="1"/>
  <c r="L30" i="71"/>
  <c r="U30" i="71"/>
  <c r="AD30" i="71"/>
  <c r="AM30" i="71"/>
  <c r="G8" i="71"/>
  <c r="Y8" i="71"/>
  <c r="AR8" i="71"/>
  <c r="O10" i="71"/>
  <c r="AG10" i="71"/>
  <c r="E12" i="71"/>
  <c r="W12" i="71"/>
  <c r="AF12" i="71"/>
  <c r="AO12" i="71"/>
  <c r="M14" i="71"/>
  <c r="AE14" i="71"/>
  <c r="AN14" i="71"/>
  <c r="AW14" i="71"/>
  <c r="L16" i="71"/>
  <c r="U16" i="71"/>
  <c r="AD16" i="71"/>
  <c r="AM16" i="71"/>
  <c r="T18" i="71"/>
  <c r="AC18" i="71"/>
  <c r="AU18" i="71"/>
  <c r="I20" i="71"/>
  <c r="AK20" i="71"/>
  <c r="H22" i="71"/>
  <c r="Q22" i="71"/>
  <c r="AS22" i="71"/>
  <c r="G24" i="71"/>
  <c r="Y24" i="71"/>
  <c r="AR24" i="71"/>
  <c r="O26" i="71"/>
  <c r="E28" i="71"/>
  <c r="W28" i="71"/>
  <c r="AF28" i="71"/>
  <c r="AO28" i="71"/>
  <c r="M30" i="71"/>
  <c r="V30" i="71"/>
  <c r="AE30" i="71"/>
  <c r="AN30" i="71"/>
  <c r="AW30" i="71"/>
  <c r="H8" i="71"/>
  <c r="Q8" i="71"/>
  <c r="AS8" i="71"/>
  <c r="G10" i="71"/>
  <c r="Y10" i="71"/>
  <c r="AR10" i="71"/>
  <c r="O12" i="71"/>
  <c r="E14" i="71"/>
  <c r="W14" i="71"/>
  <c r="AF14" i="71"/>
  <c r="AO14" i="71"/>
  <c r="M16" i="71"/>
  <c r="V16" i="71"/>
  <c r="AE16" i="71"/>
  <c r="AN16" i="71"/>
  <c r="AW16" i="71"/>
  <c r="AX16" i="71" s="1"/>
  <c r="AY15" i="71" s="1"/>
  <c r="L18" i="71"/>
  <c r="U18" i="71"/>
  <c r="AD18" i="71"/>
  <c r="AM18" i="71"/>
  <c r="T20" i="71"/>
  <c r="AC20" i="71"/>
  <c r="AU20" i="71"/>
  <c r="I22" i="71"/>
  <c r="AK22" i="71"/>
  <c r="Q24" i="71"/>
  <c r="AS24" i="71"/>
  <c r="G26" i="71"/>
  <c r="Y26" i="71"/>
  <c r="AR26" i="71"/>
  <c r="O28" i="71"/>
  <c r="E30" i="71"/>
  <c r="W30" i="71"/>
  <c r="AF30" i="71"/>
  <c r="AO30" i="71"/>
  <c r="L20" i="71"/>
  <c r="AD20" i="71"/>
  <c r="T22" i="71"/>
  <c r="AC22" i="71"/>
  <c r="AU22" i="71"/>
  <c r="I24" i="71"/>
  <c r="AK24" i="71"/>
  <c r="H26" i="71"/>
  <c r="Q26" i="71"/>
  <c r="AS26" i="71"/>
  <c r="G28" i="71"/>
  <c r="Y28" i="71"/>
  <c r="AR28" i="71"/>
  <c r="O30" i="71"/>
  <c r="T8" i="71"/>
  <c r="AC8" i="71"/>
  <c r="AU8" i="71"/>
  <c r="I10" i="71"/>
  <c r="AK10" i="71"/>
  <c r="H12" i="71"/>
  <c r="Q12" i="71"/>
  <c r="AS12" i="71"/>
  <c r="G14" i="71"/>
  <c r="Y14" i="71"/>
  <c r="AR14" i="71"/>
  <c r="BB27" i="71"/>
  <c r="AP16" i="71"/>
  <c r="AQ15" i="71" s="1"/>
  <c r="BB9" i="71"/>
  <c r="J20" i="71"/>
  <c r="K19" i="71" s="1"/>
  <c r="BB11" i="71"/>
  <c r="BC9" i="71"/>
  <c r="AP14" i="71"/>
  <c r="AQ13" i="71" s="1"/>
  <c r="BC25" i="71"/>
  <c r="Q34" i="64" s="1"/>
  <c r="BB25" i="71"/>
  <c r="BC23" i="71"/>
  <c r="Q31" i="64" s="1"/>
  <c r="BB21" i="71"/>
  <c r="BB17" i="71"/>
  <c r="BB13" i="71"/>
  <c r="BB23" i="71"/>
  <c r="BC13" i="71"/>
  <c r="Q16" i="64" s="1"/>
  <c r="AP30" i="71"/>
  <c r="AQ29" i="71" s="1"/>
  <c r="AQ22" i="64" l="1"/>
  <c r="AQ40" i="64"/>
  <c r="AT10" i="64"/>
  <c r="P53" i="68"/>
  <c r="P54" i="68" s="1"/>
  <c r="AQ28" i="64"/>
  <c r="AQ13" i="64"/>
  <c r="AQ34" i="64"/>
  <c r="AQ25" i="64"/>
  <c r="AQ10" i="64"/>
  <c r="AQ7" i="64"/>
  <c r="AQ31" i="64"/>
  <c r="AQ16" i="64"/>
  <c r="AQ19" i="64"/>
  <c r="AQ37" i="64"/>
  <c r="AT19" i="64"/>
  <c r="N53" i="68"/>
  <c r="N54" i="68" s="1"/>
  <c r="AU7" i="64" s="1"/>
  <c r="AT31" i="64"/>
  <c r="AD53" i="68"/>
  <c r="AD54" i="68" s="1"/>
  <c r="AU31" i="64" s="1"/>
  <c r="V53" i="68"/>
  <c r="V54" i="68" s="1"/>
  <c r="AU19" i="64" s="1"/>
  <c r="AJ53" i="68"/>
  <c r="AJ54" i="68" s="1"/>
  <c r="AU40" i="64" s="1"/>
  <c r="AC43" i="64"/>
  <c r="R84" i="69"/>
  <c r="R85" i="69" s="1"/>
  <c r="R89" i="69" s="1"/>
  <c r="J84" i="69"/>
  <c r="J85" i="69" s="1"/>
  <c r="J89" i="69" s="1"/>
  <c r="Q84" i="69"/>
  <c r="Q85" i="69" s="1"/>
  <c r="Q89" i="69" s="1"/>
  <c r="I84" i="69"/>
  <c r="I85" i="69" s="1"/>
  <c r="I89" i="69" s="1"/>
  <c r="K84" i="69"/>
  <c r="K85" i="69" s="1"/>
  <c r="K89" i="69" s="1"/>
  <c r="P84" i="69"/>
  <c r="P85" i="69" s="1"/>
  <c r="P89" i="69" s="1"/>
  <c r="H84" i="69"/>
  <c r="H85" i="69" s="1"/>
  <c r="H89" i="69" s="1"/>
  <c r="G84" i="69"/>
  <c r="G85" i="69" s="1"/>
  <c r="G89" i="69" s="1"/>
  <c r="O84" i="69"/>
  <c r="O85" i="69" s="1"/>
  <c r="O89" i="69" s="1"/>
  <c r="N84" i="69"/>
  <c r="N85" i="69" s="1"/>
  <c r="N89" i="69" s="1"/>
  <c r="M84" i="69"/>
  <c r="M85" i="69" s="1"/>
  <c r="M89" i="69" s="1"/>
  <c r="L84" i="69"/>
  <c r="L85" i="69" s="1"/>
  <c r="L89" i="69" s="1"/>
  <c r="L43" i="64"/>
  <c r="BI21" i="72"/>
  <c r="L45" i="64"/>
  <c r="BJ21" i="72"/>
  <c r="L44" i="64"/>
  <c r="R8" i="64"/>
  <c r="W7" i="64" s="1"/>
  <c r="R35" i="64"/>
  <c r="R38" i="64"/>
  <c r="R41" i="64"/>
  <c r="BI7" i="64"/>
  <c r="BI37" i="64"/>
  <c r="BI34" i="64"/>
  <c r="BI28" i="64"/>
  <c r="BI19" i="64"/>
  <c r="BB31" i="71"/>
  <c r="BA21" i="72"/>
  <c r="BG9" i="72"/>
  <c r="BA9" i="72"/>
  <c r="BG21" i="72"/>
  <c r="J8" i="71"/>
  <c r="K7" i="71" s="1"/>
  <c r="P8" i="64"/>
  <c r="D32" i="71"/>
  <c r="G72" i="69"/>
  <c r="I71" i="69"/>
  <c r="I72" i="69" s="1"/>
  <c r="J71" i="69"/>
  <c r="J72" i="69" s="1"/>
  <c r="K71" i="69"/>
  <c r="K72" i="69" s="1"/>
  <c r="P71" i="69"/>
  <c r="P72" i="69" s="1"/>
  <c r="R71" i="69"/>
  <c r="R72" i="69" s="1"/>
  <c r="L71" i="69"/>
  <c r="L72" i="69" s="1"/>
  <c r="M71" i="69"/>
  <c r="M72" i="69" s="1"/>
  <c r="O71" i="69"/>
  <c r="O72" i="69" s="1"/>
  <c r="H71" i="69"/>
  <c r="H72" i="69" s="1"/>
  <c r="N71" i="69"/>
  <c r="N72" i="69" s="1"/>
  <c r="Q71" i="69"/>
  <c r="Q72" i="69" s="1"/>
  <c r="AP43" i="64"/>
  <c r="X19" i="64"/>
  <c r="X20" i="64" s="1"/>
  <c r="Q9" i="72"/>
  <c r="M34" i="64"/>
  <c r="AB35" i="64" s="1"/>
  <c r="X13" i="64"/>
  <c r="X14" i="64" s="1"/>
  <c r="T53" i="68"/>
  <c r="AT28" i="64"/>
  <c r="AT22" i="64"/>
  <c r="AT34" i="64"/>
  <c r="N39" i="68"/>
  <c r="N40" i="68" s="1"/>
  <c r="X10" i="64"/>
  <c r="X11" i="64" s="1"/>
  <c r="X37" i="64"/>
  <c r="X38" i="64" s="1"/>
  <c r="M13" i="64"/>
  <c r="AB13" i="64" s="1"/>
  <c r="M31" i="64"/>
  <c r="AB31" i="64" s="1"/>
  <c r="M40" i="64"/>
  <c r="AB41" i="64" s="1"/>
  <c r="M10" i="64"/>
  <c r="AB10" i="64" s="1"/>
  <c r="C14" i="64"/>
  <c r="F4" i="78" s="1"/>
  <c r="AZ10" i="72"/>
  <c r="X16" i="64"/>
  <c r="X17" i="64" s="1"/>
  <c r="X25" i="64"/>
  <c r="X26" i="64" s="1"/>
  <c r="X34" i="64"/>
  <c r="X35" i="64" s="1"/>
  <c r="M28" i="64"/>
  <c r="AB28" i="64" s="1"/>
  <c r="X7" i="64"/>
  <c r="M22" i="64"/>
  <c r="AB23" i="64" s="1"/>
  <c r="AX20" i="71"/>
  <c r="AY19" i="71" s="1"/>
  <c r="BF20" i="72"/>
  <c r="BL20" i="72"/>
  <c r="BL19" i="72"/>
  <c r="BF19" i="72"/>
  <c r="BF18" i="72"/>
  <c r="BL18" i="72"/>
  <c r="BL17" i="72"/>
  <c r="BF17" i="72"/>
  <c r="BF16" i="72"/>
  <c r="BL16" i="72"/>
  <c r="BL15" i="72"/>
  <c r="BF15" i="72"/>
  <c r="BL14" i="72"/>
  <c r="BF14" i="72"/>
  <c r="BF13" i="72"/>
  <c r="BL13" i="72"/>
  <c r="BF12" i="72"/>
  <c r="BL12" i="72"/>
  <c r="BL11" i="72"/>
  <c r="BF11" i="72"/>
  <c r="BC11" i="71"/>
  <c r="Q13" i="64" s="1"/>
  <c r="P14" i="64" s="1"/>
  <c r="BL10" i="72"/>
  <c r="BF10" i="72"/>
  <c r="AU32" i="71"/>
  <c r="AT32" i="71"/>
  <c r="AX31" i="71"/>
  <c r="BL21" i="72" s="1"/>
  <c r="BF9" i="72"/>
  <c r="BL9" i="72"/>
  <c r="AX8" i="71"/>
  <c r="AY7" i="71" s="1"/>
  <c r="AF53" i="68"/>
  <c r="AF54" i="68" s="1"/>
  <c r="AH53" i="68"/>
  <c r="AH54" i="68" s="1"/>
  <c r="T39" i="68"/>
  <c r="T40" i="68" s="1"/>
  <c r="AB39" i="68"/>
  <c r="AB40" i="68" s="1"/>
  <c r="R53" i="68"/>
  <c r="R54" i="68" s="1"/>
  <c r="AT40" i="64"/>
  <c r="Z53" i="68"/>
  <c r="Z54" i="68" s="1"/>
  <c r="AT16" i="64"/>
  <c r="AB53" i="68"/>
  <c r="AB54" i="68" s="1"/>
  <c r="AT25" i="64"/>
  <c r="AF39" i="68"/>
  <c r="AF40" i="68" s="1"/>
  <c r="X39" i="68"/>
  <c r="X40" i="68" s="1"/>
  <c r="AT37" i="64"/>
  <c r="Z39" i="68"/>
  <c r="Z40" i="68" s="1"/>
  <c r="AJ39" i="68"/>
  <c r="AJ40" i="68" s="1"/>
  <c r="AD39" i="68"/>
  <c r="AD40" i="68" s="1"/>
  <c r="P39" i="68"/>
  <c r="P40" i="68" s="1"/>
  <c r="AT13" i="64"/>
  <c r="R39" i="68"/>
  <c r="R40" i="68" s="1"/>
  <c r="AH39" i="68"/>
  <c r="AH40" i="68" s="1"/>
  <c r="V39" i="68"/>
  <c r="V40" i="68" s="1"/>
  <c r="X53" i="68"/>
  <c r="X54" i="68" s="1"/>
  <c r="BI25" i="64"/>
  <c r="C18" i="64"/>
  <c r="G5" i="78" s="1"/>
  <c r="AI7" i="64"/>
  <c r="W9" i="72" s="1"/>
  <c r="X40" i="64"/>
  <c r="X41" i="64" s="1"/>
  <c r="X31" i="64"/>
  <c r="X32" i="64" s="1"/>
  <c r="M25" i="64"/>
  <c r="AB25" i="64" s="1"/>
  <c r="M37" i="64"/>
  <c r="AB37" i="64" s="1"/>
  <c r="P11" i="64"/>
  <c r="M7" i="64"/>
  <c r="AB8" i="64" s="1"/>
  <c r="X28" i="64"/>
  <c r="X29" i="64" s="1"/>
  <c r="M19" i="64"/>
  <c r="AB19" i="64" s="1"/>
  <c r="O10" i="64"/>
  <c r="U3" i="78" s="1"/>
  <c r="X22" i="64"/>
  <c r="X23" i="64" s="1"/>
  <c r="Z12" i="71"/>
  <c r="AA11" i="71" s="1"/>
  <c r="M16" i="64"/>
  <c r="AP24" i="71"/>
  <c r="AQ23" i="71" s="1"/>
  <c r="AH8" i="71"/>
  <c r="AI7" i="71" s="1"/>
  <c r="P32" i="71"/>
  <c r="P16" i="71"/>
  <c r="R16" i="71" s="1"/>
  <c r="S15" i="71" s="1"/>
  <c r="P22" i="71"/>
  <c r="R22" i="71" s="1"/>
  <c r="S21" i="71" s="1"/>
  <c r="P12" i="71"/>
  <c r="R12" i="71" s="1"/>
  <c r="S11" i="71" s="1"/>
  <c r="P30" i="71"/>
  <c r="P20" i="71"/>
  <c r="R20" i="71" s="1"/>
  <c r="S19" i="71" s="1"/>
  <c r="P14" i="71"/>
  <c r="R14" i="71" s="1"/>
  <c r="S13" i="71" s="1"/>
  <c r="P18" i="71"/>
  <c r="P24" i="71"/>
  <c r="P8" i="71"/>
  <c r="P10" i="71"/>
  <c r="R10" i="71" s="1"/>
  <c r="S9" i="71" s="1"/>
  <c r="AG16" i="71"/>
  <c r="AG32" i="71"/>
  <c r="AG18" i="71"/>
  <c r="AG20" i="71"/>
  <c r="AG24" i="71"/>
  <c r="AG8" i="71"/>
  <c r="AG28" i="71"/>
  <c r="AH28" i="71" s="1"/>
  <c r="AI27" i="71" s="1"/>
  <c r="AG30" i="71"/>
  <c r="AH30" i="71" s="1"/>
  <c r="AI29" i="71" s="1"/>
  <c r="AG22" i="71"/>
  <c r="AG12" i="71"/>
  <c r="AH12" i="71" s="1"/>
  <c r="AI11" i="71" s="1"/>
  <c r="AG26" i="71"/>
  <c r="AG14" i="71"/>
  <c r="AH14" i="71" s="1"/>
  <c r="AI13" i="71" s="1"/>
  <c r="BB19" i="71"/>
  <c r="BC19" i="71"/>
  <c r="Q25" i="64" s="1"/>
  <c r="AN20" i="71"/>
  <c r="AN32" i="71"/>
  <c r="AN22" i="71"/>
  <c r="AP22" i="71" s="1"/>
  <c r="AQ21" i="71" s="1"/>
  <c r="BA21" i="71" s="1"/>
  <c r="AH28" i="64" s="1"/>
  <c r="T16" i="72" s="1"/>
  <c r="AN18" i="71"/>
  <c r="AN24" i="71"/>
  <c r="AN28" i="71"/>
  <c r="AP28" i="71" s="1"/>
  <c r="AQ27" i="71" s="1"/>
  <c r="AN12" i="71"/>
  <c r="AN10" i="71"/>
  <c r="T29" i="67"/>
  <c r="T31" i="67" s="1"/>
  <c r="J26" i="71"/>
  <c r="K25" i="71" s="1"/>
  <c r="J22" i="71"/>
  <c r="K21" i="71" s="1"/>
  <c r="AB29" i="67"/>
  <c r="AB31" i="67" s="1"/>
  <c r="R29" i="67"/>
  <c r="R31" i="67" s="1"/>
  <c r="X29" i="67"/>
  <c r="X31" i="67" s="1"/>
  <c r="AC24" i="71"/>
  <c r="AH24" i="71" s="1"/>
  <c r="AI23" i="71" s="1"/>
  <c r="AC32" i="71"/>
  <c r="AH32" i="71" s="1"/>
  <c r="AI31" i="71" s="1"/>
  <c r="AC10" i="71"/>
  <c r="AH10" i="71" s="1"/>
  <c r="AI9" i="71" s="1"/>
  <c r="AC26" i="71"/>
  <c r="AH26" i="71" s="1"/>
  <c r="AI25" i="71" s="1"/>
  <c r="AC16" i="71"/>
  <c r="AH16" i="71" s="1"/>
  <c r="AI15" i="71" s="1"/>
  <c r="AJ7" i="64"/>
  <c r="Z9" i="72" s="1"/>
  <c r="AJ29" i="67"/>
  <c r="AJ31" i="67" s="1"/>
  <c r="AJ10" i="64"/>
  <c r="Z10" i="72" s="1"/>
  <c r="Z28" i="71"/>
  <c r="AA27" i="71" s="1"/>
  <c r="AD29" i="67"/>
  <c r="AD31" i="67" s="1"/>
  <c r="AH29" i="67"/>
  <c r="AH31" i="67" s="1"/>
  <c r="V20" i="71"/>
  <c r="V32" i="71"/>
  <c r="V22" i="71"/>
  <c r="Z22" i="71" s="1"/>
  <c r="AA21" i="71" s="1"/>
  <c r="V10" i="71"/>
  <c r="V18" i="71"/>
  <c r="V14" i="71"/>
  <c r="Z14" i="71" s="1"/>
  <c r="AA13" i="71" s="1"/>
  <c r="Z16" i="71"/>
  <c r="AA15" i="71" s="1"/>
  <c r="BA15" i="71" s="1"/>
  <c r="AH19" i="64" s="1"/>
  <c r="T13" i="72" s="1"/>
  <c r="Q28" i="71"/>
  <c r="R28" i="71" s="1"/>
  <c r="S27" i="71" s="1"/>
  <c r="W18" i="71"/>
  <c r="AD22" i="71"/>
  <c r="AH22" i="71" s="1"/>
  <c r="AI21" i="71" s="1"/>
  <c r="AO18" i="71"/>
  <c r="AP18" i="71" s="1"/>
  <c r="AQ17" i="71" s="1"/>
  <c r="AK8" i="71"/>
  <c r="AP8" i="71" s="1"/>
  <c r="AQ7" i="71" s="1"/>
  <c r="H10" i="71"/>
  <c r="J10" i="71" s="1"/>
  <c r="K9" i="71" s="1"/>
  <c r="G12" i="71"/>
  <c r="J12" i="71" s="1"/>
  <c r="K11" i="71" s="1"/>
  <c r="AS14" i="71"/>
  <c r="AX14" i="71" s="1"/>
  <c r="AY13" i="71" s="1"/>
  <c r="E16" i="71"/>
  <c r="J16" i="71" s="1"/>
  <c r="K15" i="71" s="1"/>
  <c r="O18" i="71"/>
  <c r="R18" i="71" s="1"/>
  <c r="S17" i="71" s="1"/>
  <c r="W20" i="71"/>
  <c r="AM24" i="71"/>
  <c r="T26" i="71"/>
  <c r="Z26" i="71" s="1"/>
  <c r="AA25" i="71" s="1"/>
  <c r="BC27" i="71"/>
  <c r="Q37" i="64" s="1"/>
  <c r="G18" i="71"/>
  <c r="AB32" i="71"/>
  <c r="Y32" i="71"/>
  <c r="AE32" i="71"/>
  <c r="AW32" i="71"/>
  <c r="Q10" i="71"/>
  <c r="G16" i="71"/>
  <c r="AF20" i="71"/>
  <c r="AV24" i="71"/>
  <c r="AX24" i="71" s="1"/>
  <c r="AY23" i="71" s="1"/>
  <c r="H24" i="71"/>
  <c r="J24" i="71" s="1"/>
  <c r="K23" i="71" s="1"/>
  <c r="F18" i="71"/>
  <c r="N32" i="71"/>
  <c r="R32" i="71" s="1"/>
  <c r="S31" i="71" s="1"/>
  <c r="U32" i="71"/>
  <c r="Z32" i="71" s="1"/>
  <c r="AA31" i="71" s="1"/>
  <c r="AL32" i="71"/>
  <c r="AP32" i="71" s="1"/>
  <c r="AQ31" i="71" s="1"/>
  <c r="T24" i="71"/>
  <c r="Z24" i="71" s="1"/>
  <c r="AA23" i="71" s="1"/>
  <c r="AE20" i="71"/>
  <c r="AH20" i="71" s="1"/>
  <c r="AI19" i="71" s="1"/>
  <c r="AR30" i="71"/>
  <c r="AX30" i="71" s="1"/>
  <c r="AY29" i="71" s="1"/>
  <c r="T10" i="71"/>
  <c r="Y12" i="71"/>
  <c r="X18" i="71"/>
  <c r="AM20" i="71"/>
  <c r="AP20" i="71" s="1"/>
  <c r="AQ19" i="71" s="1"/>
  <c r="AL26" i="71"/>
  <c r="AP26" i="71" s="1"/>
  <c r="AQ25" i="71" s="1"/>
  <c r="E18" i="71"/>
  <c r="AF32" i="71"/>
  <c r="AS32" i="71"/>
  <c r="O32" i="71"/>
  <c r="W16" i="71"/>
  <c r="AE18" i="71"/>
  <c r="AH18" i="71" s="1"/>
  <c r="AI17" i="71" s="1"/>
  <c r="AO20" i="71"/>
  <c r="AU26" i="71"/>
  <c r="AX26" i="71" s="1"/>
  <c r="AY25" i="71" s="1"/>
  <c r="BA25" i="71" s="1"/>
  <c r="AH34" i="64" s="1"/>
  <c r="T18" i="72" s="1"/>
  <c r="I28" i="71"/>
  <c r="J28" i="71" s="1"/>
  <c r="K27" i="71" s="1"/>
  <c r="D18" i="71"/>
  <c r="J18" i="71" s="1"/>
  <c r="K17" i="71" s="1"/>
  <c r="H32" i="71"/>
  <c r="L8" i="71"/>
  <c r="R8" i="71" s="1"/>
  <c r="S7" i="71" s="1"/>
  <c r="AJ10" i="71"/>
  <c r="AP10" i="71" s="1"/>
  <c r="AQ9" i="71" s="1"/>
  <c r="AK12" i="71"/>
  <c r="AP12" i="71" s="1"/>
  <c r="AQ11" i="71" s="1"/>
  <c r="H14" i="71"/>
  <c r="J14" i="71" s="1"/>
  <c r="K13" i="71" s="1"/>
  <c r="U8" i="71"/>
  <c r="Z8" i="71" s="1"/>
  <c r="AA7" i="71" s="1"/>
  <c r="AR12" i="71"/>
  <c r="AX12" i="71" s="1"/>
  <c r="AY11" i="71" s="1"/>
  <c r="L24" i="71"/>
  <c r="R24" i="71" s="1"/>
  <c r="S23" i="71" s="1"/>
  <c r="Q30" i="71"/>
  <c r="I32" i="71"/>
  <c r="AS10" i="71"/>
  <c r="AX10" i="71" s="1"/>
  <c r="AY9" i="71" s="1"/>
  <c r="Q14" i="71"/>
  <c r="AW18" i="71"/>
  <c r="AX18" i="71" s="1"/>
  <c r="AY17" i="71" s="1"/>
  <c r="I12" i="71"/>
  <c r="U2" i="78" l="1"/>
  <c r="AK41" i="68"/>
  <c r="AR40" i="64" s="1"/>
  <c r="BP40" i="64" s="1"/>
  <c r="T54" i="68"/>
  <c r="AU16" i="64" s="1"/>
  <c r="U41" i="68"/>
  <c r="X8" i="64"/>
  <c r="AG41" i="68"/>
  <c r="AR34" i="64" s="1"/>
  <c r="AC41" i="68"/>
  <c r="AI41" i="68"/>
  <c r="AE41" i="68"/>
  <c r="Y41" i="68"/>
  <c r="S41" i="68"/>
  <c r="H73" i="69"/>
  <c r="Q41" i="68"/>
  <c r="W41" i="68"/>
  <c r="G73" i="69"/>
  <c r="O41" i="68"/>
  <c r="AR7" i="64" s="1"/>
  <c r="BP7" i="64" s="1"/>
  <c r="AA41" i="68"/>
  <c r="R43" i="64"/>
  <c r="X43" i="64"/>
  <c r="X44" i="64" s="1"/>
  <c r="AU13" i="64"/>
  <c r="AU34" i="64"/>
  <c r="AU10" i="64"/>
  <c r="AU28" i="64"/>
  <c r="AU22" i="64"/>
  <c r="AU37" i="64"/>
  <c r="C21" i="64"/>
  <c r="G6" i="78" s="1"/>
  <c r="R44" i="64"/>
  <c r="AZ11" i="72"/>
  <c r="N14" i="64"/>
  <c r="O13" i="64" s="1"/>
  <c r="U4" i="78" s="1"/>
  <c r="AB11" i="64"/>
  <c r="AB40" i="64"/>
  <c r="AB32" i="64"/>
  <c r="BI22" i="64"/>
  <c r="AB38" i="64"/>
  <c r="C17" i="64"/>
  <c r="F5" i="78" s="1"/>
  <c r="AJ13" i="64"/>
  <c r="Z11" i="72" s="1"/>
  <c r="BD19" i="64"/>
  <c r="AB34" i="64"/>
  <c r="BD34" i="64" s="1"/>
  <c r="AB14" i="64"/>
  <c r="BD37" i="64"/>
  <c r="M43" i="64"/>
  <c r="AB43" i="64" s="1"/>
  <c r="K9" i="72"/>
  <c r="H9" i="72" s="1"/>
  <c r="AI10" i="64"/>
  <c r="W10" i="72" s="1"/>
  <c r="AB29" i="64"/>
  <c r="BD25" i="64"/>
  <c r="AB20" i="64"/>
  <c r="AB22" i="64"/>
  <c r="BD28" i="64"/>
  <c r="AX32" i="71"/>
  <c r="AY31" i="71" s="1"/>
  <c r="BC31" i="71"/>
  <c r="Q43" i="64" s="1"/>
  <c r="BF21" i="72"/>
  <c r="AB7" i="64"/>
  <c r="BD7" i="64" s="1"/>
  <c r="BI8" i="64"/>
  <c r="BJ7" i="64" s="1"/>
  <c r="AU25" i="64"/>
  <c r="AB26" i="64"/>
  <c r="BA13" i="71"/>
  <c r="AH16" i="64" s="1"/>
  <c r="T12" i="72" s="1"/>
  <c r="BA23" i="71"/>
  <c r="AH31" i="64" s="1"/>
  <c r="T17" i="72" s="1"/>
  <c r="BA7" i="71"/>
  <c r="AH7" i="64" s="1"/>
  <c r="BA27" i="71"/>
  <c r="AH37" i="64" s="1"/>
  <c r="T19" i="72" s="1"/>
  <c r="P17" i="64"/>
  <c r="R30" i="71"/>
  <c r="S29" i="71" s="1"/>
  <c r="J32" i="71"/>
  <c r="K31" i="71" s="1"/>
  <c r="Z10" i="71"/>
  <c r="AA9" i="71" s="1"/>
  <c r="Z20" i="71"/>
  <c r="AA19" i="71" s="1"/>
  <c r="BA19" i="71" s="1"/>
  <c r="AH25" i="64" s="1"/>
  <c r="T15" i="72" s="1"/>
  <c r="AB17" i="64"/>
  <c r="AB16" i="64"/>
  <c r="BA29" i="71"/>
  <c r="AH40" i="64" s="1"/>
  <c r="T20" i="72" s="1"/>
  <c r="BA11" i="71"/>
  <c r="AH13" i="64" s="1"/>
  <c r="T11" i="72" s="1"/>
  <c r="BA9" i="71"/>
  <c r="AH10" i="64" s="1"/>
  <c r="Z18" i="71"/>
  <c r="AA17" i="71" s="1"/>
  <c r="BA17" i="71" s="1"/>
  <c r="AH22" i="64" s="1"/>
  <c r="T14" i="72" s="1"/>
  <c r="BD8" i="64" l="1"/>
  <c r="BE8" i="64"/>
  <c r="BP34" i="64"/>
  <c r="BO7" i="64"/>
  <c r="BQ7" i="64" s="1"/>
  <c r="BR7" i="64" s="1"/>
  <c r="AB44" i="64"/>
  <c r="AZ12" i="72"/>
  <c r="C24" i="64"/>
  <c r="G7" i="78" s="1"/>
  <c r="BD22" i="64"/>
  <c r="C20" i="64"/>
  <c r="N17" i="64"/>
  <c r="O16" i="64" s="1"/>
  <c r="U5" i="78" s="1"/>
  <c r="AI13" i="64"/>
  <c r="W11" i="72" s="1"/>
  <c r="AR25" i="64"/>
  <c r="BP25" i="64" s="1"/>
  <c r="AR28" i="64"/>
  <c r="BP28" i="64" s="1"/>
  <c r="AR37" i="64"/>
  <c r="BP37" i="64" s="1"/>
  <c r="AR16" i="64"/>
  <c r="BP16" i="64" s="1"/>
  <c r="AR31" i="64"/>
  <c r="BP31" i="64" s="1"/>
  <c r="AR10" i="64"/>
  <c r="BP10" i="64" s="1"/>
  <c r="AR19" i="64"/>
  <c r="BP19" i="64" s="1"/>
  <c r="AR22" i="64"/>
  <c r="BP22" i="64" s="1"/>
  <c r="AR13" i="64"/>
  <c r="BP13" i="64" s="1"/>
  <c r="AJ16" i="64"/>
  <c r="Z12" i="72" s="1"/>
  <c r="BA31" i="71"/>
  <c r="AH43" i="64" s="1"/>
  <c r="T21" i="72" s="1"/>
  <c r="BJ8" i="64"/>
  <c r="AU43" i="64"/>
  <c r="P20" i="64"/>
  <c r="T9" i="72"/>
  <c r="AV9" i="72" s="1"/>
  <c r="T10" i="72"/>
  <c r="AV7" i="64" l="1"/>
  <c r="D9" i="72" s="1"/>
  <c r="AD7" i="64"/>
  <c r="AL7" i="64" s="1"/>
  <c r="AJ19" i="64"/>
  <c r="Z13" i="72" s="1"/>
  <c r="F6" i="78"/>
  <c r="N20" i="64"/>
  <c r="C27" i="64"/>
  <c r="G8" i="78" s="1"/>
  <c r="C23" i="64"/>
  <c r="AZ13" i="72"/>
  <c r="AR43" i="64"/>
  <c r="AV43" i="64" s="1"/>
  <c r="BE7" i="64"/>
  <c r="P23" i="64"/>
  <c r="AI16" i="64"/>
  <c r="S2" i="78" l="1"/>
  <c r="C26" i="64"/>
  <c r="F8" i="78" s="1"/>
  <c r="F7" i="78"/>
  <c r="O19" i="64"/>
  <c r="T2" i="78"/>
  <c r="V2" i="78"/>
  <c r="AW7" i="64"/>
  <c r="R2" i="78" s="1"/>
  <c r="AJ22" i="64"/>
  <c r="Z14" i="72" s="1"/>
  <c r="AZ14" i="72"/>
  <c r="N23" i="64"/>
  <c r="C30" i="64"/>
  <c r="G9" i="78" s="1"/>
  <c r="P26" i="64"/>
  <c r="W12" i="72"/>
  <c r="C29" i="64" l="1"/>
  <c r="F9" i="78" s="1"/>
  <c r="N26" i="64"/>
  <c r="AI19" i="64"/>
  <c r="W13" i="72" s="1"/>
  <c r="U6" i="78"/>
  <c r="AJ25" i="64"/>
  <c r="Z15" i="72" s="1"/>
  <c r="AZ15" i="72"/>
  <c r="G9" i="72"/>
  <c r="F9" i="72" s="1"/>
  <c r="AF9" i="72" s="1"/>
  <c r="O22" i="64"/>
  <c r="U7" i="78" s="1"/>
  <c r="N29" i="64"/>
  <c r="C33" i="64"/>
  <c r="G10" i="78" s="1"/>
  <c r="AZ16" i="72"/>
  <c r="C32" i="64"/>
  <c r="F10" i="78" s="1"/>
  <c r="AJ28" i="64"/>
  <c r="Z16" i="72" s="1"/>
  <c r="O25" i="64"/>
  <c r="U8" i="78" s="1"/>
  <c r="P29" i="64"/>
  <c r="AG9" i="72" l="1"/>
  <c r="AI22" i="64"/>
  <c r="E9" i="72"/>
  <c r="AI9" i="72" s="1"/>
  <c r="AP9" i="72" s="1"/>
  <c r="N32" i="64"/>
  <c r="C36" i="64"/>
  <c r="G11" i="78" s="1"/>
  <c r="AZ17" i="72"/>
  <c r="W14" i="72"/>
  <c r="O28" i="64"/>
  <c r="U9" i="78" s="1"/>
  <c r="P32" i="64"/>
  <c r="C35" i="64"/>
  <c r="F11" i="78" s="1"/>
  <c r="AJ31" i="64"/>
  <c r="Z17" i="72" s="1"/>
  <c r="AI25" i="64"/>
  <c r="AN9" i="72" l="1"/>
  <c r="AU9" i="72" s="1"/>
  <c r="AM9" i="72"/>
  <c r="AT9" i="72" s="1"/>
  <c r="AL9" i="72"/>
  <c r="AS9" i="72" s="1"/>
  <c r="AJ9" i="72"/>
  <c r="AQ9" i="72" s="1"/>
  <c r="AK9" i="72"/>
  <c r="AR9" i="72" s="1"/>
  <c r="N35" i="64"/>
  <c r="C39" i="64"/>
  <c r="G12" i="78" s="1"/>
  <c r="AZ18" i="72"/>
  <c r="P35" i="64"/>
  <c r="O31" i="64"/>
  <c r="U10" i="78" s="1"/>
  <c r="AI28" i="64"/>
  <c r="W15" i="72"/>
  <c r="C38" i="64"/>
  <c r="F12" i="78" s="1"/>
  <c r="AJ34" i="64"/>
  <c r="Z18" i="72" s="1"/>
  <c r="AW9" i="72" l="1"/>
  <c r="AE9" i="72" s="1"/>
  <c r="AD9" i="72" s="1"/>
  <c r="N38" i="64"/>
  <c r="C42" i="64"/>
  <c r="G13" i="78" s="1"/>
  <c r="AZ19" i="72"/>
  <c r="O34" i="64"/>
  <c r="U11" i="78" s="1"/>
  <c r="P38" i="64"/>
  <c r="W16" i="72"/>
  <c r="C41" i="64"/>
  <c r="F13" i="78" s="1"/>
  <c r="AJ37" i="64"/>
  <c r="Z19" i="72" s="1"/>
  <c r="AI31" i="64"/>
  <c r="N41" i="64" l="1"/>
  <c r="C45" i="64"/>
  <c r="AZ20" i="72"/>
  <c r="AI34" i="64"/>
  <c r="O37" i="64"/>
  <c r="U12" i="78" s="1"/>
  <c r="P41" i="64"/>
  <c r="P44" i="64"/>
  <c r="W17" i="72"/>
  <c r="AJ40" i="64"/>
  <c r="Z20" i="72" s="1"/>
  <c r="C44" i="64"/>
  <c r="AZ21" i="72" l="1"/>
  <c r="N44" i="64"/>
  <c r="AJ43" i="64"/>
  <c r="Z21" i="72" s="1"/>
  <c r="W18" i="72"/>
  <c r="AI37" i="64"/>
  <c r="O40" i="64"/>
  <c r="U13" i="78" s="1"/>
  <c r="AI40" i="64" l="1"/>
  <c r="W19" i="72"/>
  <c r="O43" i="64"/>
  <c r="AI43" i="64" l="1"/>
  <c r="W20" i="72"/>
  <c r="W21" i="72" l="1"/>
  <c r="C13" i="64" l="1"/>
  <c r="E4" i="78" s="1"/>
  <c r="C16" i="74" l="1"/>
  <c r="F16" i="74" s="1"/>
  <c r="N16" i="74" s="1"/>
  <c r="O16" i="74" s="1"/>
  <c r="T13" i="64" s="1"/>
  <c r="V13" i="64" s="1"/>
  <c r="C16" i="64"/>
  <c r="E5" i="78" s="1"/>
  <c r="C17" i="74" l="1"/>
  <c r="F17" i="74" s="1"/>
  <c r="N17" i="74" s="1"/>
  <c r="O17" i="74" s="1"/>
  <c r="T16" i="64" s="1"/>
  <c r="V16" i="64" s="1"/>
  <c r="BD16" i="64"/>
  <c r="BI10" i="64"/>
  <c r="BD13" i="64"/>
  <c r="C19" i="64"/>
  <c r="E6" i="78" s="1"/>
  <c r="C18" i="74" l="1"/>
  <c r="F18" i="74" s="1"/>
  <c r="N18" i="74" s="1"/>
  <c r="O18" i="74" s="1"/>
  <c r="T19" i="64" s="1"/>
  <c r="V19" i="64" s="1"/>
  <c r="W16" i="64"/>
  <c r="BI16" i="64"/>
  <c r="W10" i="64"/>
  <c r="U14" i="64"/>
  <c r="W13" i="64"/>
  <c r="U17" i="64"/>
  <c r="BI13" i="64"/>
  <c r="U11" i="64"/>
  <c r="BD11" i="64" s="1"/>
  <c r="BD10" i="64"/>
  <c r="C22" i="64"/>
  <c r="E7" i="78" s="1"/>
  <c r="U20" i="64" l="1"/>
  <c r="W19" i="64"/>
  <c r="BO13" i="64"/>
  <c r="BQ13" i="64" s="1"/>
  <c r="BR13" i="64" s="1"/>
  <c r="AV13" i="64" s="1"/>
  <c r="BO10" i="64"/>
  <c r="BQ10" i="64" s="1"/>
  <c r="BR10" i="64" s="1"/>
  <c r="AV10" i="64" s="1"/>
  <c r="BO16" i="64"/>
  <c r="BQ16" i="64" s="1"/>
  <c r="BR16" i="64" s="1"/>
  <c r="AV16" i="64" s="1"/>
  <c r="BD14" i="64"/>
  <c r="BE14" i="64" s="1"/>
  <c r="BI17" i="64"/>
  <c r="BJ17" i="64" s="1"/>
  <c r="BD17" i="64"/>
  <c r="BE17" i="64" s="1"/>
  <c r="C19" i="74"/>
  <c r="F19" i="74" s="1"/>
  <c r="N19" i="74" s="1"/>
  <c r="O19" i="74" s="1"/>
  <c r="T22" i="64" s="1"/>
  <c r="V22" i="64" s="1"/>
  <c r="BE11" i="64"/>
  <c r="K12" i="72"/>
  <c r="BI11" i="64"/>
  <c r="BJ11" i="64" s="1"/>
  <c r="K11" i="72"/>
  <c r="K10" i="72"/>
  <c r="BI14" i="64"/>
  <c r="BJ13" i="64" s="1"/>
  <c r="C25" i="64"/>
  <c r="E8" i="78" s="1"/>
  <c r="BE10" i="64"/>
  <c r="D12" i="72" l="1"/>
  <c r="D11" i="72"/>
  <c r="D10" i="72"/>
  <c r="U23" i="64"/>
  <c r="W22" i="64"/>
  <c r="BO19" i="64"/>
  <c r="BQ19" i="64" s="1"/>
  <c r="BR19" i="64" s="1"/>
  <c r="AV19" i="64" s="1"/>
  <c r="BI20" i="64"/>
  <c r="BD20" i="64"/>
  <c r="K13" i="72"/>
  <c r="H13" i="72" s="1"/>
  <c r="AV13" i="72" s="1"/>
  <c r="AD13" i="64"/>
  <c r="AW13" i="64" s="1"/>
  <c r="R4" i="78" s="1"/>
  <c r="AD16" i="64"/>
  <c r="AW16" i="64" s="1"/>
  <c r="R5" i="78" s="1"/>
  <c r="AD10" i="64"/>
  <c r="AL10" i="64" s="1"/>
  <c r="BE13" i="64"/>
  <c r="BJ16" i="64"/>
  <c r="H12" i="72"/>
  <c r="AV12" i="72" s="1"/>
  <c r="H10" i="72"/>
  <c r="AV10" i="72" s="1"/>
  <c r="H11" i="72"/>
  <c r="AV11" i="72" s="1"/>
  <c r="C20" i="74"/>
  <c r="F20" i="74" s="1"/>
  <c r="N20" i="74" s="1"/>
  <c r="O20" i="74" s="1"/>
  <c r="T25" i="64" s="1"/>
  <c r="V25" i="64" s="1"/>
  <c r="BE16" i="64"/>
  <c r="BJ14" i="64"/>
  <c r="BJ10" i="64"/>
  <c r="C28" i="64"/>
  <c r="E9" i="78" s="1"/>
  <c r="AD19" i="64" l="1"/>
  <c r="AW19" i="64" s="1"/>
  <c r="R6" i="78" s="1"/>
  <c r="G11" i="72"/>
  <c r="F11" i="72" s="1"/>
  <c r="AF11" i="72" s="1"/>
  <c r="BE20" i="64"/>
  <c r="D13" i="72" s="1"/>
  <c r="BE19" i="64"/>
  <c r="G12" i="72"/>
  <c r="AG12" i="72" s="1"/>
  <c r="BJ20" i="64"/>
  <c r="BJ19" i="64"/>
  <c r="U26" i="64"/>
  <c r="W25" i="64"/>
  <c r="BO22" i="64"/>
  <c r="BQ22" i="64" s="1"/>
  <c r="BR22" i="64" s="1"/>
  <c r="AV22" i="64" s="1"/>
  <c r="BI23" i="64"/>
  <c r="K14" i="72"/>
  <c r="H14" i="72" s="1"/>
  <c r="AV14" i="72" s="1"/>
  <c r="BD23" i="64"/>
  <c r="G10" i="72"/>
  <c r="F10" i="72" s="1"/>
  <c r="AF10" i="72" s="1"/>
  <c r="AW10" i="64"/>
  <c r="R3" i="78" s="1"/>
  <c r="S4" i="78"/>
  <c r="S5" i="78"/>
  <c r="AL16" i="64"/>
  <c r="T4" i="78"/>
  <c r="V4" i="78"/>
  <c r="AL13" i="64"/>
  <c r="S3" i="78"/>
  <c r="T3" i="78"/>
  <c r="V3" i="78"/>
  <c r="T5" i="78"/>
  <c r="V5" i="78"/>
  <c r="C21" i="74"/>
  <c r="F21" i="74" s="1"/>
  <c r="N21" i="74" s="1"/>
  <c r="O21" i="74" s="1"/>
  <c r="T28" i="64" s="1"/>
  <c r="V28" i="64" s="1"/>
  <c r="C31" i="64"/>
  <c r="E10" i="78" s="1"/>
  <c r="V6" i="78" l="1"/>
  <c r="T6" i="78"/>
  <c r="S6" i="78"/>
  <c r="AL19" i="64"/>
  <c r="AD22" i="64"/>
  <c r="S7" i="78" s="1"/>
  <c r="AG10" i="72"/>
  <c r="F12" i="72"/>
  <c r="AF12" i="72" s="1"/>
  <c r="AG11" i="72"/>
  <c r="BO25" i="64"/>
  <c r="BQ25" i="64" s="1"/>
  <c r="BR25" i="64" s="1"/>
  <c r="AV25" i="64" s="1"/>
  <c r="BE23" i="64"/>
  <c r="D14" i="72" s="1"/>
  <c r="BE22" i="64"/>
  <c r="BJ23" i="64"/>
  <c r="BJ22" i="64"/>
  <c r="G13" i="72"/>
  <c r="AG13" i="72" s="1"/>
  <c r="BI26" i="64"/>
  <c r="K15" i="72"/>
  <c r="H15" i="72" s="1"/>
  <c r="AV15" i="72" s="1"/>
  <c r="BD26" i="64"/>
  <c r="U29" i="64"/>
  <c r="W28" i="64"/>
  <c r="C34" i="64"/>
  <c r="E11" i="78" s="1"/>
  <c r="C22" i="74"/>
  <c r="F22" i="74" s="1"/>
  <c r="N22" i="74" s="1"/>
  <c r="O22" i="74" s="1"/>
  <c r="T31" i="64" s="1"/>
  <c r="V31" i="64" s="1"/>
  <c r="E11" i="72"/>
  <c r="E10" i="72"/>
  <c r="AW22" i="64" l="1"/>
  <c r="R7" i="78" s="1"/>
  <c r="V7" i="78"/>
  <c r="AL22" i="64"/>
  <c r="T7" i="78"/>
  <c r="E12" i="72"/>
  <c r="AN12" i="72" s="1"/>
  <c r="AU12" i="72" s="1"/>
  <c r="AD25" i="64"/>
  <c r="V8" i="78" s="1"/>
  <c r="F13" i="72"/>
  <c r="BO28" i="64"/>
  <c r="BQ28" i="64" s="1"/>
  <c r="BR28" i="64" s="1"/>
  <c r="AV28" i="64" s="1"/>
  <c r="BE26" i="64"/>
  <c r="D15" i="72" s="1"/>
  <c r="BE25" i="64"/>
  <c r="BI29" i="64"/>
  <c r="K16" i="72"/>
  <c r="H16" i="72" s="1"/>
  <c r="AV16" i="72" s="1"/>
  <c r="BD29" i="64"/>
  <c r="G14" i="72"/>
  <c r="AG14" i="72" s="1"/>
  <c r="BJ26" i="64"/>
  <c r="BJ25" i="64"/>
  <c r="AJ11" i="72"/>
  <c r="AQ11" i="72" s="1"/>
  <c r="AN11" i="72"/>
  <c r="AU11" i="72" s="1"/>
  <c r="AM10" i="72"/>
  <c r="AT10" i="72" s="1"/>
  <c r="AN10" i="72"/>
  <c r="AU10" i="72" s="1"/>
  <c r="C23" i="74"/>
  <c r="F23" i="74" s="1"/>
  <c r="N23" i="74" s="1"/>
  <c r="O23" i="74" s="1"/>
  <c r="T34" i="64" s="1"/>
  <c r="V34" i="64" s="1"/>
  <c r="AI11" i="72"/>
  <c r="AP11" i="72" s="1"/>
  <c r="AM11" i="72"/>
  <c r="AT11" i="72" s="1"/>
  <c r="AJ10" i="72"/>
  <c r="AQ10" i="72" s="1"/>
  <c r="AL10" i="72"/>
  <c r="AS10" i="72" s="1"/>
  <c r="AK10" i="72"/>
  <c r="AR10" i="72" s="1"/>
  <c r="AK11" i="72"/>
  <c r="AR11" i="72" s="1"/>
  <c r="AI10" i="72"/>
  <c r="AP10" i="72" s="1"/>
  <c r="AL11" i="72"/>
  <c r="AS11" i="72" s="1"/>
  <c r="C37" i="64"/>
  <c r="E12" i="78" s="1"/>
  <c r="AW25" i="64" l="1"/>
  <c r="R8" i="78" s="1"/>
  <c r="AL25" i="64"/>
  <c r="S8" i="78"/>
  <c r="T8" i="78"/>
  <c r="AL12" i="72"/>
  <c r="AS12" i="72" s="1"/>
  <c r="AI12" i="72"/>
  <c r="AP12" i="72" s="1"/>
  <c r="AK12" i="72"/>
  <c r="AR12" i="72" s="1"/>
  <c r="AM12" i="72"/>
  <c r="AT12" i="72" s="1"/>
  <c r="AJ12" i="72"/>
  <c r="AQ12" i="72" s="1"/>
  <c r="AD28" i="64"/>
  <c r="S9" i="78" s="1"/>
  <c r="AW12" i="72"/>
  <c r="AE12" i="72" s="1"/>
  <c r="AD12" i="72" s="1"/>
  <c r="F14" i="72"/>
  <c r="AF14" i="72" s="1"/>
  <c r="U35" i="64"/>
  <c r="W34" i="64"/>
  <c r="G15" i="72"/>
  <c r="AG15" i="72" s="1"/>
  <c r="BE29" i="64"/>
  <c r="D16" i="72" s="1"/>
  <c r="BE28" i="64"/>
  <c r="BJ29" i="64"/>
  <c r="BJ28" i="64"/>
  <c r="AF13" i="72"/>
  <c r="E13" i="72"/>
  <c r="C40" i="64"/>
  <c r="E13" i="78" s="1"/>
  <c r="C24" i="74"/>
  <c r="F24" i="74" s="1"/>
  <c r="N24" i="74" s="1"/>
  <c r="O24" i="74" s="1"/>
  <c r="T37" i="64" s="1"/>
  <c r="V37" i="64" s="1"/>
  <c r="AW11" i="72"/>
  <c r="AE11" i="72" s="1"/>
  <c r="AD11" i="72" s="1"/>
  <c r="AW10" i="72"/>
  <c r="AE10" i="72" s="1"/>
  <c r="AD10" i="72" s="1"/>
  <c r="BD31" i="64"/>
  <c r="AW28" i="64" l="1"/>
  <c r="R9" i="78" s="1"/>
  <c r="AL28" i="64"/>
  <c r="T9" i="78"/>
  <c r="E14" i="72"/>
  <c r="V9" i="78"/>
  <c r="G16" i="72"/>
  <c r="AG16" i="72" s="1"/>
  <c r="U38" i="64"/>
  <c r="W37" i="64"/>
  <c r="F15" i="72"/>
  <c r="AL13" i="72"/>
  <c r="AS13" i="72" s="1"/>
  <c r="AI13" i="72"/>
  <c r="AP13" i="72" s="1"/>
  <c r="AN13" i="72"/>
  <c r="AU13" i="72" s="1"/>
  <c r="AJ13" i="72"/>
  <c r="AQ13" i="72" s="1"/>
  <c r="AK13" i="72"/>
  <c r="AR13" i="72" s="1"/>
  <c r="AM13" i="72"/>
  <c r="AT13" i="72" s="1"/>
  <c r="AI14" i="72"/>
  <c r="AP14" i="72" s="1"/>
  <c r="AM14" i="72"/>
  <c r="AT14" i="72" s="1"/>
  <c r="AN14" i="72"/>
  <c r="AU14" i="72" s="1"/>
  <c r="AL14" i="72"/>
  <c r="AS14" i="72" s="1"/>
  <c r="AK14" i="72"/>
  <c r="AR14" i="72" s="1"/>
  <c r="AJ14" i="72"/>
  <c r="AQ14" i="72" s="1"/>
  <c r="BO34" i="64"/>
  <c r="BQ34" i="64" s="1"/>
  <c r="BR34" i="64" s="1"/>
  <c r="AV34" i="64" s="1"/>
  <c r="BI35" i="64"/>
  <c r="K18" i="72"/>
  <c r="H18" i="72" s="1"/>
  <c r="AV18" i="72" s="1"/>
  <c r="BD35" i="64"/>
  <c r="C25" i="74"/>
  <c r="F25" i="74" s="1"/>
  <c r="N25" i="74" s="1"/>
  <c r="O25" i="74" s="1"/>
  <c r="T40" i="64" s="1"/>
  <c r="V40" i="64" s="1"/>
  <c r="V43" i="64" s="1"/>
  <c r="U44" i="64" s="1"/>
  <c r="BD44" i="64" s="1"/>
  <c r="W31" i="64"/>
  <c r="U32" i="64"/>
  <c r="BI31" i="64"/>
  <c r="C43" i="64"/>
  <c r="F16" i="72" l="1"/>
  <c r="AF16" i="72" s="1"/>
  <c r="AW13" i="72"/>
  <c r="AE13" i="72" s="1"/>
  <c r="AD13" i="72" s="1"/>
  <c r="AW14" i="72"/>
  <c r="AE14" i="72" s="1"/>
  <c r="AD14" i="72" s="1"/>
  <c r="AD34" i="64"/>
  <c r="AF15" i="72"/>
  <c r="E15" i="72"/>
  <c r="BO37" i="64"/>
  <c r="BQ37" i="64" s="1"/>
  <c r="BR37" i="64" s="1"/>
  <c r="AV37" i="64" s="1"/>
  <c r="BI38" i="64"/>
  <c r="K19" i="72"/>
  <c r="H19" i="72" s="1"/>
  <c r="AV19" i="72" s="1"/>
  <c r="BD38" i="64"/>
  <c r="BJ35" i="64"/>
  <c r="BJ34" i="64"/>
  <c r="BE35" i="64"/>
  <c r="D18" i="72" s="1"/>
  <c r="BE34" i="64"/>
  <c r="BO31" i="64"/>
  <c r="BQ31" i="64" s="1"/>
  <c r="BR31" i="64" s="1"/>
  <c r="AV31" i="64" s="1"/>
  <c r="BI32" i="64"/>
  <c r="BJ31" i="64" s="1"/>
  <c r="BD32" i="64"/>
  <c r="BE32" i="64" s="1"/>
  <c r="K17" i="72"/>
  <c r="D17" i="72" l="1"/>
  <c r="E16" i="72"/>
  <c r="AD37" i="64"/>
  <c r="T12" i="78" s="1"/>
  <c r="G18" i="72"/>
  <c r="AG18" i="72" s="1"/>
  <c r="BE37" i="64"/>
  <c r="BE38" i="64"/>
  <c r="D19" i="72" s="1"/>
  <c r="BJ37" i="64"/>
  <c r="BJ38" i="64"/>
  <c r="AW37" i="64"/>
  <c r="R12" i="78" s="1"/>
  <c r="S12" i="78"/>
  <c r="V12" i="78"/>
  <c r="AL37" i="64"/>
  <c r="AJ15" i="72"/>
  <c r="AQ15" i="72" s="1"/>
  <c r="AK15" i="72"/>
  <c r="AR15" i="72" s="1"/>
  <c r="AM15" i="72"/>
  <c r="AT15" i="72" s="1"/>
  <c r="AL15" i="72"/>
  <c r="AS15" i="72" s="1"/>
  <c r="AN15" i="72"/>
  <c r="AU15" i="72" s="1"/>
  <c r="AI15" i="72"/>
  <c r="AP15" i="72" s="1"/>
  <c r="AW34" i="64"/>
  <c r="R11" i="78" s="1"/>
  <c r="S11" i="78"/>
  <c r="AL34" i="64"/>
  <c r="T11" i="78"/>
  <c r="V11" i="78"/>
  <c r="BJ32" i="64"/>
  <c r="AD31" i="64"/>
  <c r="AL31" i="64" s="1"/>
  <c r="H17" i="72"/>
  <c r="AV17" i="72" s="1"/>
  <c r="BE31" i="64"/>
  <c r="BI40" i="64"/>
  <c r="AM16" i="72" l="1"/>
  <c r="AT16" i="72" s="1"/>
  <c r="AK16" i="72"/>
  <c r="AR16" i="72" s="1"/>
  <c r="AI16" i="72"/>
  <c r="AP16" i="72" s="1"/>
  <c r="AJ16" i="72"/>
  <c r="AQ16" i="72" s="1"/>
  <c r="AN16" i="72"/>
  <c r="AU16" i="72" s="1"/>
  <c r="AL16" i="72"/>
  <c r="AS16" i="72" s="1"/>
  <c r="AW15" i="72"/>
  <c r="AE15" i="72" s="1"/>
  <c r="AD15" i="72" s="1"/>
  <c r="F18" i="72"/>
  <c r="AF18" i="72" s="1"/>
  <c r="G19" i="72"/>
  <c r="AG19" i="72" s="1"/>
  <c r="G17" i="72"/>
  <c r="AG17" i="72" s="1"/>
  <c r="S10" i="78"/>
  <c r="V10" i="78"/>
  <c r="T10" i="78"/>
  <c r="AW31" i="64"/>
  <c r="R10" i="78" s="1"/>
  <c r="U41" i="64"/>
  <c r="W40" i="64"/>
  <c r="W43" i="64" s="1"/>
  <c r="AD43" i="64" s="1"/>
  <c r="BI43" i="64"/>
  <c r="BD40" i="64"/>
  <c r="F17" i="72" l="1"/>
  <c r="AF17" i="72" s="1"/>
  <c r="AW16" i="72"/>
  <c r="AE16" i="72" s="1"/>
  <c r="AD16" i="72" s="1"/>
  <c r="E18" i="72"/>
  <c r="AK18" i="72" s="1"/>
  <c r="AR18" i="72" s="1"/>
  <c r="F19" i="72"/>
  <c r="AF19" i="72" s="1"/>
  <c r="AJ18" i="72"/>
  <c r="AQ18" i="72" s="1"/>
  <c r="AN18" i="72"/>
  <c r="AU18" i="72" s="1"/>
  <c r="AM18" i="72"/>
  <c r="AT18" i="72" s="1"/>
  <c r="BO40" i="64"/>
  <c r="BQ40" i="64" s="1"/>
  <c r="BR40" i="64" s="1"/>
  <c r="AV40" i="64" s="1"/>
  <c r="K20" i="72"/>
  <c r="BD41" i="64"/>
  <c r="BE41" i="64" s="1"/>
  <c r="AW43" i="64"/>
  <c r="AL43" i="64"/>
  <c r="BI41" i="64"/>
  <c r="BJ40" i="64" s="1"/>
  <c r="BD43" i="64"/>
  <c r="BI44" i="64"/>
  <c r="E17" i="72" l="1"/>
  <c r="AM17" i="72" s="1"/>
  <c r="AT17" i="72" s="1"/>
  <c r="D20" i="72"/>
  <c r="AK17" i="72"/>
  <c r="AR17" i="72" s="1"/>
  <c r="AL18" i="72"/>
  <c r="AS18" i="72" s="1"/>
  <c r="AI18" i="72"/>
  <c r="AP18" i="72" s="1"/>
  <c r="E19" i="72"/>
  <c r="AD40" i="64"/>
  <c r="AW40" i="64" s="1"/>
  <c r="R13" i="78" s="1"/>
  <c r="H20" i="72"/>
  <c r="AV20" i="72" s="1"/>
  <c r="BJ41" i="64"/>
  <c r="BE40" i="64"/>
  <c r="K21" i="72"/>
  <c r="H21" i="72" s="1"/>
  <c r="BE44" i="64"/>
  <c r="R51" i="64" s="1"/>
  <c r="BJ43" i="64"/>
  <c r="BJ44" i="64"/>
  <c r="AL17" i="72" l="1"/>
  <c r="AS17" i="72" s="1"/>
  <c r="AI17" i="72"/>
  <c r="AP17" i="72" s="1"/>
  <c r="AN17" i="72"/>
  <c r="AU17" i="72" s="1"/>
  <c r="AJ17" i="72"/>
  <c r="AQ17" i="72" s="1"/>
  <c r="D21" i="72"/>
  <c r="S51" i="64" s="1"/>
  <c r="S52" i="64" s="1"/>
  <c r="S53" i="64" s="1"/>
  <c r="AW18" i="72"/>
  <c r="AE18" i="72" s="1"/>
  <c r="AD18" i="72" s="1"/>
  <c r="AW17" i="72"/>
  <c r="AE17" i="72" s="1"/>
  <c r="AD17" i="72" s="1"/>
  <c r="AM19" i="72"/>
  <c r="AT19" i="72" s="1"/>
  <c r="AI19" i="72"/>
  <c r="AP19" i="72" s="1"/>
  <c r="AL19" i="72"/>
  <c r="AS19" i="72" s="1"/>
  <c r="AN19" i="72"/>
  <c r="AU19" i="72" s="1"/>
  <c r="AK19" i="72"/>
  <c r="AR19" i="72" s="1"/>
  <c r="AJ19" i="72"/>
  <c r="AQ19" i="72" s="1"/>
  <c r="G20" i="72"/>
  <c r="F20" i="72" s="1"/>
  <c r="AF20" i="72" s="1"/>
  <c r="S13" i="78"/>
  <c r="AL40" i="64"/>
  <c r="T13" i="78"/>
  <c r="V13" i="78"/>
  <c r="AV21" i="72"/>
  <c r="BE43" i="64"/>
  <c r="W51" i="64" l="1"/>
  <c r="W52" i="64" s="1"/>
  <c r="W53" i="64" s="1"/>
  <c r="T51" i="64"/>
  <c r="T52" i="64" s="1"/>
  <c r="T53" i="64" s="1"/>
  <c r="U51" i="64"/>
  <c r="U52" i="64" s="1"/>
  <c r="U53" i="64" s="1"/>
  <c r="V51" i="64"/>
  <c r="V52" i="64" s="1"/>
  <c r="V53" i="64" s="1"/>
  <c r="U49" i="64"/>
  <c r="G21" i="72"/>
  <c r="F21" i="72" s="1"/>
  <c r="AF21" i="72" s="1"/>
  <c r="N49" i="64" s="1"/>
  <c r="AW19" i="72"/>
  <c r="AE19" i="72" s="1"/>
  <c r="AD19" i="72" s="1"/>
  <c r="AG20" i="72"/>
  <c r="E20" i="72"/>
  <c r="AN20" i="72" s="1"/>
  <c r="AU20" i="72" s="1"/>
  <c r="AG21" i="72" l="1"/>
  <c r="P49" i="64" s="1"/>
  <c r="E21" i="72"/>
  <c r="AI21" i="72" s="1"/>
  <c r="AP21" i="72" s="1"/>
  <c r="AL20" i="72"/>
  <c r="AS20" i="72" s="1"/>
  <c r="AK20" i="72"/>
  <c r="AR20" i="72" s="1"/>
  <c r="AI20" i="72"/>
  <c r="AP20" i="72" s="1"/>
  <c r="AJ20" i="72"/>
  <c r="AQ20" i="72" s="1"/>
  <c r="AM20" i="72"/>
  <c r="AT20" i="72" s="1"/>
  <c r="AJ21" i="72" l="1"/>
  <c r="AQ21" i="72" s="1"/>
  <c r="AM21" i="72"/>
  <c r="AT21" i="72" s="1"/>
  <c r="AK21" i="72"/>
  <c r="AR21" i="72" s="1"/>
  <c r="AL21" i="72"/>
  <c r="AS21" i="72" s="1"/>
  <c r="AN21" i="72"/>
  <c r="AU21" i="72" s="1"/>
  <c r="AW20" i="72"/>
  <c r="AE20" i="72" s="1"/>
  <c r="AD20" i="72" s="1"/>
  <c r="AW21" i="72" l="1"/>
  <c r="AE21" i="72" s="1"/>
  <c r="AD21" i="72" s="1"/>
  <c r="L49" i="6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Jyumpei Watanabe</author>
  </authors>
  <commentList>
    <comment ref="AI8" authorId="0" shapeId="0" xr:uid="{B7CB77C9-65F0-4E09-B4E3-579276C45BE3}">
      <text>
        <r>
          <rPr>
            <b/>
            <sz val="9"/>
            <color indexed="81"/>
            <rFont val="MS P ゴシック"/>
            <family val="3"/>
            <charset val="128"/>
          </rPr>
          <t>（③+…）のパターン</t>
        </r>
        <r>
          <rPr>
            <sz val="9"/>
            <color indexed="81"/>
            <rFont val="MS P 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Kyoto</author>
    <author>kyoto</author>
    <author>Jyumpei Watanabe</author>
    <author>tanaka</author>
  </authors>
  <commentList>
    <comment ref="R3" authorId="0" shapeId="0" xr:uid="{E1BE8979-DF2F-4F6E-8BF6-D9353B6F6ACE}">
      <text>
        <r>
          <rPr>
            <b/>
            <sz val="12"/>
            <color indexed="81"/>
            <rFont val="BIZ UDPゴシック"/>
            <family val="3"/>
            <charset val="128"/>
          </rPr>
          <t>１号、２・３号のそれぞれについて、代替保育教諭等が2人の場合、うち1人は非常勤講師等でも可</t>
        </r>
      </text>
    </comment>
    <comment ref="AP3" authorId="1" shapeId="0" xr:uid="{00000000-0006-0000-0200-000002000000}">
      <text>
        <r>
          <rPr>
            <sz val="10"/>
            <color indexed="81"/>
            <rFont val="ＭＳ Ｐゴシック"/>
            <family val="3"/>
            <charset val="128"/>
          </rPr>
          <t xml:space="preserve">・幼稚園教諭免許又は保育士資格保有者が対象
</t>
        </r>
      </text>
    </comment>
    <comment ref="C4" authorId="2" shapeId="0" xr:uid="{00000000-0006-0000-0200-000003000000}">
      <text>
        <r>
          <rPr>
            <b/>
            <sz val="9"/>
            <color indexed="10"/>
            <rFont val="MS P ゴシック"/>
            <family val="3"/>
            <charset val="128"/>
          </rPr>
          <t xml:space="preserve">利用定員の変更があった場合は、数式を壊して、数値を直接入力して下さい。
</t>
        </r>
        <r>
          <rPr>
            <sz val="9"/>
            <color indexed="81"/>
            <rFont val="MS P ゴシック"/>
            <family val="3"/>
            <charset val="128"/>
          </rPr>
          <t>例）6月1日付で定員変更⇒6月分の定員を修正
　（以降の月は、前月数値を自動引用されます）</t>
        </r>
      </text>
    </comment>
    <comment ref="AE4" authorId="1" shapeId="0" xr:uid="{9EA3C548-1148-4467-B39C-A039FE44FA77}">
      <text>
        <r>
          <rPr>
            <b/>
            <u/>
            <sz val="10"/>
            <color indexed="10"/>
            <rFont val="ＭＳ Ｐゴシック"/>
            <family val="3"/>
            <charset val="128"/>
          </rPr>
          <t>１号児童分、２・３号児童分ごとに、</t>
        </r>
        <r>
          <rPr>
            <b/>
            <sz val="9"/>
            <color indexed="81"/>
            <rFont val="ＭＳ Ｐゴシック"/>
            <family val="3"/>
            <charset val="128"/>
          </rPr>
          <t xml:space="preserve">小数点第1位まで入力してください。　区分1⇒1、区分2⇒0.6、区分3⇒0.5、区分4⇒0.3、区分5⇒0.2
※認定されている月ごとに記載してください。（例：６月に入所し、同月から区分１が適用→６月から１を記載）
</t>
        </r>
        <r>
          <rPr>
            <b/>
            <sz val="10"/>
            <color indexed="10"/>
            <rFont val="ＭＳ Ｐゴシック"/>
            <family val="3"/>
            <charset val="128"/>
          </rPr>
          <t>※人件費等補助金における</t>
        </r>
        <r>
          <rPr>
            <b/>
            <u/>
            <sz val="10"/>
            <color indexed="10"/>
            <rFont val="ＭＳ Ｐゴシック"/>
            <family val="3"/>
            <charset val="128"/>
          </rPr>
          <t>第３期・実績報告期</t>
        </r>
        <r>
          <rPr>
            <b/>
            <sz val="10"/>
            <color indexed="10"/>
            <rFont val="ＭＳ Ｐゴシック"/>
            <family val="3"/>
            <charset val="128"/>
          </rPr>
          <t>では、申請月時点での認定実績に加え、申請月以降の認定の見込みも加味し、３月分まで入力</t>
        </r>
        <r>
          <rPr>
            <b/>
            <sz val="10"/>
            <color indexed="81"/>
            <rFont val="ＭＳ Ｐゴシック"/>
            <family val="3"/>
            <charset val="128"/>
          </rPr>
          <t>してください。　見込むことが難しい場合は、例えば昨年度の認定実績を参考にするなどしてください。</t>
        </r>
        <r>
          <rPr>
            <b/>
            <sz val="10"/>
            <color indexed="10"/>
            <rFont val="ＭＳ Ｐゴシック"/>
            <family val="3"/>
            <charset val="128"/>
          </rPr>
          <t>最終的に見込から変動が生じた場合は、翌年７月以降の最終精算で修正し、再提出していただきます。</t>
        </r>
        <r>
          <rPr>
            <b/>
            <sz val="10"/>
            <color indexed="81"/>
            <rFont val="ＭＳ Ｐゴシック"/>
            <family val="3"/>
            <charset val="128"/>
          </rPr>
          <t>　</t>
        </r>
      </text>
    </comment>
    <comment ref="AS4" authorId="3" shapeId="0" xr:uid="{00000000-0006-0000-0200-000008000000}">
      <text>
        <r>
          <rPr>
            <b/>
            <sz val="11"/>
            <color indexed="81"/>
            <rFont val="MS P ゴシック"/>
            <family val="3"/>
            <charset val="128"/>
          </rPr>
          <t>【教育補助者】</t>
        </r>
        <r>
          <rPr>
            <sz val="11"/>
            <color indexed="81"/>
            <rFont val="MS P ゴシック"/>
            <family val="3"/>
            <charset val="128"/>
          </rPr>
          <t xml:space="preserve">
　幼稚園教諭の免許状を有するが教諭等の発令を受けていない者
　※⑦チーム保育加配人数の範囲内で職員としてカウントできます。</t>
        </r>
      </text>
    </comment>
    <comment ref="AW5" authorId="0" shapeId="0" xr:uid="{E1EED7DD-DAD2-4E68-B050-4EE8A33779E1}">
      <text>
        <r>
          <rPr>
            <b/>
            <u/>
            <sz val="11"/>
            <color indexed="10"/>
            <rFont val="BIZ UDPゴシック"/>
            <family val="3"/>
            <charset val="128"/>
          </rPr>
          <t>【注意】
この欄は、現在の実配置数が、必置職員数（条例で定める配置基準）や給付費の加算要件を満たしているかを示しています。
マイナスの場合は、配置基準を満たしていないか、給付費の加算の適用ができません。
※人件費等補助金の補助算定職員数との関連を示したものではありません。これについては、本表の下部を御確認ください。</t>
        </r>
      </text>
    </comment>
    <comment ref="AR6" authorId="0" shapeId="0" xr:uid="{00000000-0006-0000-0200-000009000000}">
      <text>
        <r>
          <rPr>
            <b/>
            <sz val="9"/>
            <color indexed="81"/>
            <rFont val="MS P ゴシック"/>
            <family val="3"/>
            <charset val="128"/>
          </rPr>
          <t>教職員としてみなすことのできる保健師、看護師又は准看護師を含む。</t>
        </r>
      </text>
    </comment>
    <comment ref="H7" authorId="1" shapeId="0" xr:uid="{00000000-0006-0000-0200-00000A000000}">
      <text>
        <r>
          <rPr>
            <b/>
            <sz val="10"/>
            <color indexed="81"/>
            <rFont val="ＭＳ Ｐゴシック"/>
            <family val="3"/>
            <charset val="128"/>
          </rPr>
          <t>満3歳児を除く。</t>
        </r>
      </text>
    </comment>
    <comment ref="Q53" authorId="2" shapeId="0" xr:uid="{246AE8EB-A58D-4656-9D71-EF521D82801D}">
      <text>
        <r>
          <rPr>
            <sz val="9"/>
            <color indexed="81"/>
            <rFont val="MS P ゴシック"/>
            <family val="3"/>
            <charset val="128"/>
          </rPr>
          <t>10月から雇用開始なら、「10」を選択</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Kyoto</author>
  </authors>
  <commentList>
    <comment ref="K12" authorId="0" shapeId="0" xr:uid="{F880D03D-DEEC-4D46-9EA4-E5B487637101}">
      <text>
        <r>
          <rPr>
            <b/>
            <sz val="9"/>
            <color indexed="81"/>
            <rFont val="MS P ゴシック"/>
            <family val="3"/>
            <charset val="128"/>
          </rPr>
          <t>Kyoto:</t>
        </r>
        <r>
          <rPr>
            <sz val="9"/>
            <color indexed="81"/>
            <rFont val="MS P ゴシック"/>
            <family val="3"/>
            <charset val="128"/>
          </rPr>
          <t xml:space="preserve">
1・2号の利用定員が31人以上300人以下の施設が対象</t>
        </r>
      </text>
    </comment>
    <comment ref="M12" authorId="0" shapeId="0" xr:uid="{6C64FAC9-71F8-4739-AA8C-17A45057AD92}">
      <text>
        <r>
          <rPr>
            <sz val="9"/>
            <color indexed="81"/>
            <rFont val="MS P ゴシック"/>
            <family val="3"/>
            <charset val="128"/>
          </rPr>
          <t>主幹保育教諭等を専任化するための代替保育教諭等として非常勤講師等を充てることが可能です。ただし、本園・分園ごとに、2名の専任化が必要な場合（＝１号子どもと２号子どものどちらもがいる場合）につき1名が上限。
該当する非常勤講師等がいない場合は「0」を選択</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小林</author>
  </authors>
  <commentList>
    <comment ref="C7" authorId="0" shapeId="0" xr:uid="{00000000-0006-0000-0300-000001000000}">
      <text>
        <r>
          <rPr>
            <b/>
            <sz val="9"/>
            <color indexed="81"/>
            <rFont val="MS P ゴシック"/>
            <family val="3"/>
            <charset val="128"/>
          </rPr>
          <t>標準時間利用児童の内訳を入力してください。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Kyoto</author>
    <author>nakajo</author>
    <author>tanaka-y</author>
    <author>Sai</author>
  </authors>
  <commentList>
    <comment ref="B6" authorId="0" shapeId="0" xr:uid="{00000000-0006-0000-0400-000001000000}">
      <text>
        <r>
          <rPr>
            <b/>
            <sz val="16"/>
            <color indexed="10"/>
            <rFont val="MS P ゴシック"/>
            <family val="3"/>
            <charset val="128"/>
          </rPr>
          <t>本園に専従の常勤保育士以外の職員は入力しないでください。
（他の保育所又は 社会福祉施設等と兼務している常勤保育士は、
本シートではなく、様式３に入力してください）
また、園長は含めません。</t>
        </r>
      </text>
    </comment>
    <comment ref="D6" authorId="0" shapeId="0" xr:uid="{ACDCE45D-143E-4F09-9682-79F230BBD082}">
      <text>
        <r>
          <rPr>
            <b/>
            <sz val="12"/>
            <color indexed="81"/>
            <rFont val="MS P ゴシック"/>
            <family val="3"/>
            <charset val="128"/>
          </rPr>
          <t>幼稚園教諭、小学校教諭または養護教諭に係る普通免許状を有している指定研修修了者は京都市に対して事前の届出が必要です。
※当面の間の特例措置</t>
        </r>
      </text>
    </comment>
    <comment ref="G6" authorId="0" shapeId="0" xr:uid="{00000000-0006-0000-0400-000002000000}">
      <text>
        <r>
          <rPr>
            <b/>
            <sz val="12"/>
            <color indexed="81"/>
            <rFont val="MS P ゴシック"/>
            <family val="3"/>
            <charset val="128"/>
          </rPr>
          <t>勤務した月について○を入力してください。</t>
        </r>
      </text>
    </comment>
    <comment ref="B8" authorId="1" shapeId="0" xr:uid="{A2FAFD09-95D2-4AD7-9F1B-47D1AB4CB2B3}">
      <text>
        <r>
          <rPr>
            <b/>
            <sz val="16"/>
            <color indexed="81"/>
            <rFont val="MS P ゴシック"/>
            <family val="3"/>
            <charset val="128"/>
          </rPr>
          <t>【誰でも通園コメント】
誰でも通園として配置された職員は、様式３（非専従の常勤＋非常勤）シートに記載してください。</t>
        </r>
      </text>
    </comment>
    <comment ref="D63" authorId="2" shapeId="0" xr:uid="{00000000-0006-0000-0400-000006000000}">
      <text>
        <r>
          <rPr>
            <b/>
            <sz val="12"/>
            <color indexed="81"/>
            <rFont val="MS P ゴシック"/>
            <family val="3"/>
            <charset val="128"/>
          </rPr>
          <t>乳児３名以下の場合は、以下の２要件を満たす認定こども園に限り、これらの職員を１人（常勤換算後）に限って保育士とみなすことができる。
①勤務経験が概ね３年に満たない看護師等については、子育て支援員研修の受講（又は直近の研修を受講予定）していること
②看護師等が保育士と合同の組・グループを編成し、原則として同一の乳児室など同一空間内で保育を行うこと</t>
        </r>
      </text>
    </comment>
    <comment ref="G63" authorId="0" shapeId="0" xr:uid="{00000000-0006-0000-0400-000007000000}">
      <text>
        <r>
          <rPr>
            <b/>
            <sz val="12"/>
            <color indexed="81"/>
            <rFont val="MS P ゴシック"/>
            <family val="3"/>
            <charset val="128"/>
          </rPr>
          <t>各月の</t>
        </r>
        <r>
          <rPr>
            <b/>
            <sz val="12"/>
            <color indexed="10"/>
            <rFont val="MS P ゴシック"/>
            <family val="3"/>
            <charset val="128"/>
          </rPr>
          <t>勤務時間数</t>
        </r>
        <r>
          <rPr>
            <b/>
            <sz val="12"/>
            <color indexed="81"/>
            <rFont val="MS P ゴシック"/>
            <family val="3"/>
            <charset val="128"/>
          </rPr>
          <t>を入力してください。
（常勤の場合、就業規則で定める常勤職員の１箇月の勤務時間数）</t>
        </r>
      </text>
    </comment>
    <comment ref="G73" authorId="3" shapeId="0" xr:uid="{B4DE72FF-2569-4693-807F-778466A895CC}">
      <text>
        <r>
          <rPr>
            <b/>
            <sz val="12"/>
            <color indexed="81"/>
            <rFont val="MS P ゴシック"/>
            <family val="3"/>
            <charset val="128"/>
          </rPr>
          <t>「注」が表示される場合
　表示される月の乳児の初日児童数が３名以下なので、保育士とみなす看護師等の勤務経験が概ね３年に満たない場合、子育て支援員研修を受講（又は直近の研修を受講予定）している必要があります。
　別途ご案内する、受講状況に関する所定の手続きをしてください。</t>
        </r>
      </text>
    </comment>
    <comment ref="G76" authorId="0" shapeId="0" xr:uid="{944D19C9-1F74-4F39-AD4C-FE74ED84A2A2}">
      <text>
        <r>
          <rPr>
            <b/>
            <sz val="12"/>
            <color indexed="81"/>
            <rFont val="MS P ゴシック"/>
            <family val="3"/>
            <charset val="128"/>
          </rPr>
          <t>各月の</t>
        </r>
        <r>
          <rPr>
            <b/>
            <sz val="12"/>
            <color indexed="10"/>
            <rFont val="MS P ゴシック"/>
            <family val="3"/>
            <charset val="128"/>
          </rPr>
          <t>勤務時間数</t>
        </r>
        <r>
          <rPr>
            <b/>
            <sz val="12"/>
            <color indexed="81"/>
            <rFont val="MS P ゴシック"/>
            <family val="3"/>
            <charset val="128"/>
          </rPr>
          <t>を入力してください。
（常勤の場合、就業規則で定める常勤職員の１箇月の勤務時間数）</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Jyumpei Watanabe</author>
    <author>kyoto</author>
  </authors>
  <commentList>
    <comment ref="A4" authorId="0" shapeId="0" xr:uid="{237F2FB3-43CD-4C01-890C-83CADCE17115}">
      <text>
        <r>
          <rPr>
            <b/>
            <sz val="16"/>
            <color indexed="10"/>
            <rFont val="MS P ゴシック"/>
            <family val="3"/>
            <charset val="128"/>
          </rPr>
          <t>他の保育所又は社会福祉施設等と兼務</t>
        </r>
        <r>
          <rPr>
            <b/>
            <sz val="16"/>
            <color indexed="81"/>
            <rFont val="MS P ゴシック"/>
            <family val="3"/>
            <charset val="128"/>
          </rPr>
          <t xml:space="preserve">している常勤保育士は、
</t>
        </r>
        <r>
          <rPr>
            <b/>
            <sz val="16"/>
            <color indexed="10"/>
            <rFont val="MS P ゴシック"/>
            <family val="3"/>
            <charset val="128"/>
          </rPr>
          <t>本保育所の勤務時間数だけを水色網掛け箇所（Ｎ列～ＡＫ列）に直接入力</t>
        </r>
        <r>
          <rPr>
            <b/>
            <sz val="16"/>
            <color indexed="81"/>
            <rFont val="MS P ゴシック"/>
            <family val="3"/>
            <charset val="128"/>
          </rPr>
          <t>してください。
※</t>
        </r>
        <r>
          <rPr>
            <b/>
            <sz val="16"/>
            <color indexed="10"/>
            <rFont val="MS P ゴシック"/>
            <family val="3"/>
            <charset val="128"/>
          </rPr>
          <t>他の保育所又は社会福祉施設等の勤務時間は含まない</t>
        </r>
        <r>
          <rPr>
            <b/>
            <sz val="16"/>
            <color indexed="81"/>
            <rFont val="MS P ゴシック"/>
            <family val="3"/>
            <charset val="128"/>
          </rPr>
          <t>でください。</t>
        </r>
      </text>
    </comment>
    <comment ref="L5" authorId="1" shapeId="0" xr:uid="{B1EE9EFD-FBF6-4675-B70A-3B7AB9835BF6}">
      <text>
        <r>
          <rPr>
            <b/>
            <sz val="12"/>
            <color indexed="81"/>
            <rFont val="ＭＳ Ｐゴシック"/>
            <family val="3"/>
            <charset val="128"/>
          </rPr>
          <t>目安：１６４～１７３時間程度
　例）就業規則において週40時間と規定されている場合
　　　40時間×52週（年間の週間数）÷12月（年間の月数）＝173時間（小数点第1位四捨五入）</t>
        </r>
      </text>
    </comment>
    <comment ref="L6" authorId="1" shapeId="0" xr:uid="{00000000-0006-0000-0500-000001000000}">
      <text>
        <r>
          <rPr>
            <b/>
            <sz val="12"/>
            <color indexed="81"/>
            <rFont val="ＭＳ Ｐゴシック"/>
            <family val="3"/>
            <charset val="128"/>
          </rPr>
          <t>雇用契約等における1箇月あたりの勤務時間を入力してください。
変形労働時間を採用されている場合は、各月の勤務時間を直接入力してください。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kyoto</author>
  </authors>
  <commentList>
    <comment ref="C6" authorId="0" shapeId="0" xr:uid="{00000000-0006-0000-0600-000001000000}">
      <text>
        <r>
          <rPr>
            <b/>
            <sz val="12"/>
            <color indexed="81"/>
            <rFont val="ＭＳ Ｐゴシック"/>
            <family val="3"/>
            <charset val="128"/>
          </rPr>
          <t>以前からの継続雇用の場合は，平成27年4月～と入力してください。</t>
        </r>
      </text>
    </comment>
    <comment ref="A30" authorId="0" shapeId="0" xr:uid="{00000000-0006-0000-0600-000002000000}">
      <text>
        <r>
          <rPr>
            <b/>
            <sz val="12"/>
            <color indexed="81"/>
            <rFont val="ＭＳ Ｐゴシック"/>
            <family val="3"/>
            <charset val="128"/>
          </rPr>
          <t>目安：１６４～１７３時間程度
　例）就業規則において週40時間と規定されている場合
　　　40時間×52週（年間の週間数）÷12月（年間の月数）＝173時間（小数点第1位四捨五入）</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<sst xmlns="http://schemas.openxmlformats.org/spreadsheetml/2006/main" count="1190" uniqueCount="395">
  <si>
    <t>３歳児</t>
    <rPh sb="1" eb="2">
      <t>サイ</t>
    </rPh>
    <rPh sb="2" eb="3">
      <t>ジ</t>
    </rPh>
    <phoneticPr fontId="3"/>
  </si>
  <si>
    <t>対象月</t>
    <rPh sb="0" eb="2">
      <t>タイショウ</t>
    </rPh>
    <rPh sb="2" eb="3">
      <t>ツキ</t>
    </rPh>
    <phoneticPr fontId="3"/>
  </si>
  <si>
    <t>５月</t>
    <rPh sb="1" eb="2">
      <t>ツキ</t>
    </rPh>
    <phoneticPr fontId="3"/>
  </si>
  <si>
    <t>６月</t>
    <rPh sb="1" eb="2">
      <t>ツキ</t>
    </rPh>
    <phoneticPr fontId="3"/>
  </si>
  <si>
    <t>７月</t>
    <rPh sb="1" eb="2">
      <t>ツキ</t>
    </rPh>
    <phoneticPr fontId="3"/>
  </si>
  <si>
    <t>８月</t>
    <rPh sb="1" eb="2">
      <t>ツキ</t>
    </rPh>
    <phoneticPr fontId="3"/>
  </si>
  <si>
    <t>９月</t>
    <rPh sb="1" eb="2">
      <t>ツキ</t>
    </rPh>
    <phoneticPr fontId="3"/>
  </si>
  <si>
    <t>１０月</t>
    <rPh sb="2" eb="3">
      <t>ツキ</t>
    </rPh>
    <phoneticPr fontId="3"/>
  </si>
  <si>
    <t>１１月</t>
    <rPh sb="2" eb="3">
      <t>ツキ</t>
    </rPh>
    <phoneticPr fontId="3"/>
  </si>
  <si>
    <t>１２月</t>
    <rPh sb="2" eb="3">
      <t>ツキ</t>
    </rPh>
    <phoneticPr fontId="3"/>
  </si>
  <si>
    <t>３月</t>
    <rPh sb="1" eb="2">
      <t>ツキ</t>
    </rPh>
    <phoneticPr fontId="3"/>
  </si>
  <si>
    <t>４月</t>
    <rPh sb="1" eb="2">
      <t>ツキ</t>
    </rPh>
    <phoneticPr fontId="3"/>
  </si>
  <si>
    <t>１月</t>
    <rPh sb="1" eb="2">
      <t>ツキ</t>
    </rPh>
    <phoneticPr fontId="3"/>
  </si>
  <si>
    <t>番号</t>
    <rPh sb="0" eb="2">
      <t>バンゴウ</t>
    </rPh>
    <phoneticPr fontId="3"/>
  </si>
  <si>
    <t>合計</t>
    <rPh sb="0" eb="1">
      <t>ゴウ</t>
    </rPh>
    <rPh sb="1" eb="2">
      <t>ケイ</t>
    </rPh>
    <phoneticPr fontId="3"/>
  </si>
  <si>
    <t>時間数合計（Ａ）</t>
    <rPh sb="0" eb="3">
      <t>ジカンスウ</t>
    </rPh>
    <rPh sb="3" eb="5">
      <t>ゴウケイ</t>
    </rPh>
    <phoneticPr fontId="3"/>
  </si>
  <si>
    <t>２月</t>
  </si>
  <si>
    <t>２歳児</t>
    <rPh sb="1" eb="3">
      <t>サイジ</t>
    </rPh>
    <phoneticPr fontId="3"/>
  </si>
  <si>
    <t>４歳児</t>
    <rPh sb="1" eb="3">
      <t>サイジ</t>
    </rPh>
    <phoneticPr fontId="3"/>
  </si>
  <si>
    <t>５歳児</t>
    <rPh sb="1" eb="3">
      <t>サイジ</t>
    </rPh>
    <phoneticPr fontId="3"/>
  </si>
  <si>
    <t>０歳児</t>
    <rPh sb="1" eb="3">
      <t>サイジ</t>
    </rPh>
    <phoneticPr fontId="3"/>
  </si>
  <si>
    <t>時間</t>
    <rPh sb="0" eb="2">
      <t>ジカン</t>
    </rPh>
    <phoneticPr fontId="3"/>
  </si>
  <si>
    <t>分</t>
    <rPh sb="0" eb="1">
      <t>ブン</t>
    </rPh>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</si>
  <si>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</si>
  <si>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</si>
  <si>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</si>
  <si>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</si>
  <si>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</si>
  <si>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</si>
  <si>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</si>
  <si>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</si>
  <si>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</si>
  <si>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</si>
  <si>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</si>
  <si>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</si>
  <si>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</si>
  <si>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</si>
  <si>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</si>
  <si>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</si>
  <si>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</si>
  <si>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</si>
  <si>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</si>
  <si>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</si>
  <si>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標準時間対応</t>
    <rPh sb="0" eb="2">
      <t>ヒョウジュン</t>
    </rPh>
    <rPh sb="2" eb="4">
      <t>ジカン</t>
    </rPh>
    <rPh sb="4" eb="6">
      <t>タイオウ</t>
    </rPh>
    <phoneticPr fontId="3"/>
  </si>
  <si>
    <t>過不足</t>
    <rPh sb="0" eb="3">
      <t>カブソク</t>
    </rPh>
    <phoneticPr fontId="3"/>
  </si>
  <si>
    <t>雇用期間</t>
    <rPh sb="0" eb="2">
      <t>コヨウ</t>
    </rPh>
    <rPh sb="2" eb="4">
      <t>キカン</t>
    </rPh>
    <phoneticPr fontId="3"/>
  </si>
  <si>
    <t>月</t>
    <rPh sb="0" eb="1">
      <t>ガツ</t>
    </rPh>
    <phoneticPr fontId="3"/>
  </si>
  <si>
    <t>～</t>
    <phoneticPr fontId="3"/>
  </si>
  <si>
    <t>月</t>
    <rPh sb="0" eb="1">
      <t>ツキ</t>
    </rPh>
    <phoneticPr fontId="3"/>
  </si>
  <si>
    <t>年</t>
    <rPh sb="0" eb="1">
      <t>ネン</t>
    </rPh>
    <phoneticPr fontId="3"/>
  </si>
  <si>
    <t>○</t>
    <phoneticPr fontId="3"/>
  </si>
  <si>
    <t>保育園名</t>
    <phoneticPr fontId="3"/>
  </si>
  <si>
    <t>※水色の部分は計算式が入っているため，入力できません。</t>
    <phoneticPr fontId="3"/>
  </si>
  <si>
    <t>【非常勤の保育士】</t>
    <phoneticPr fontId="3"/>
  </si>
  <si>
    <t>番号</t>
    <phoneticPr fontId="3"/>
  </si>
  <si>
    <t>保育士</t>
    <phoneticPr fontId="3"/>
  </si>
  <si>
    <t>雇用期間</t>
    <phoneticPr fontId="3"/>
  </si>
  <si>
    <t>1月あたりの平均勤務時間</t>
    <phoneticPr fontId="3"/>
  </si>
  <si>
    <t>時間</t>
    <phoneticPr fontId="3"/>
  </si>
  <si>
    <t>分</t>
    <phoneticPr fontId="3"/>
  </si>
  <si>
    <t>平成</t>
    <phoneticPr fontId="3"/>
  </si>
  <si>
    <t>年</t>
    <phoneticPr fontId="3"/>
  </si>
  <si>
    <t>月</t>
    <phoneticPr fontId="3"/>
  </si>
  <si>
    <t>時間数合計（Ａ）</t>
    <phoneticPr fontId="3"/>
  </si>
  <si>
    <t>就業規則で定める常勤職員の1ヶ月の労働時間数（Ｂ）</t>
    <phoneticPr fontId="3"/>
  </si>
  <si>
    <t>常勤者換算（Ａ／Ｂ）（小数点２位を切り捨て　例： 1.46⇒1.4）</t>
    <phoneticPr fontId="3"/>
  </si>
  <si>
    <t>(単位:人）</t>
    <rPh sb="1" eb="3">
      <t>タンイ</t>
    </rPh>
    <rPh sb="4" eb="5">
      <t>ニン</t>
    </rPh>
    <phoneticPr fontId="3"/>
  </si>
  <si>
    <t>他市町村児童がいる場合は「○」を入力してください。</t>
    <rPh sb="0" eb="1">
      <t>タ</t>
    </rPh>
    <rPh sb="1" eb="4">
      <t>シチョウソン</t>
    </rPh>
    <rPh sb="4" eb="6">
      <t>ジドウ</t>
    </rPh>
    <rPh sb="9" eb="11">
      <t>バアイ</t>
    </rPh>
    <rPh sb="16" eb="18">
      <t>ニュウリョク</t>
    </rPh>
    <phoneticPr fontId="3"/>
  </si>
  <si>
    <t>就業規則で定める常勤職員の1箇月の勤務時間数（Ｂ）</t>
    <rPh sb="0" eb="2">
      <t>シュウギョウ</t>
    </rPh>
    <rPh sb="2" eb="4">
      <t>キソク</t>
    </rPh>
    <rPh sb="5" eb="6">
      <t>サダ</t>
    </rPh>
    <rPh sb="8" eb="10">
      <t>ジョウキン</t>
    </rPh>
    <rPh sb="10" eb="12">
      <t>ショクイン</t>
    </rPh>
    <rPh sb="14" eb="15">
      <t>カ</t>
    </rPh>
    <rPh sb="15" eb="16">
      <t>ゲツ</t>
    </rPh>
    <rPh sb="17" eb="19">
      <t>キンム</t>
    </rPh>
    <rPh sb="19" eb="22">
      <t>ジカンスウ</t>
    </rPh>
    <phoneticPr fontId="3"/>
  </si>
  <si>
    <t>1箇月あたりの勤務時間</t>
    <rPh sb="1" eb="2">
      <t>カ</t>
    </rPh>
    <rPh sb="2" eb="3">
      <t>ガツ</t>
    </rPh>
    <rPh sb="7" eb="9">
      <t>キンム</t>
    </rPh>
    <rPh sb="9" eb="11">
      <t>ジカン</t>
    </rPh>
    <phoneticPr fontId="3"/>
  </si>
  <si>
    <t>勤　　務　　時　　間</t>
    <rPh sb="0" eb="1">
      <t>ツトム</t>
    </rPh>
    <rPh sb="3" eb="4">
      <t>ツトム</t>
    </rPh>
    <rPh sb="6" eb="7">
      <t>トキ</t>
    </rPh>
    <rPh sb="9" eb="10">
      <t>アイダ</t>
    </rPh>
    <phoneticPr fontId="3"/>
  </si>
  <si>
    <t>1号</t>
    <rPh sb="1" eb="2">
      <t>ゴウ</t>
    </rPh>
    <phoneticPr fontId="3"/>
  </si>
  <si>
    <t>2号</t>
    <rPh sb="1" eb="2">
      <t>ゴウ</t>
    </rPh>
    <phoneticPr fontId="3"/>
  </si>
  <si>
    <t>3号</t>
    <rPh sb="1" eb="2">
      <t>ゴウ</t>
    </rPh>
    <phoneticPr fontId="3"/>
  </si>
  <si>
    <t>満3歳児</t>
    <rPh sb="0" eb="1">
      <t>マン</t>
    </rPh>
    <rPh sb="2" eb="4">
      <t>サイジ</t>
    </rPh>
    <phoneticPr fontId="3"/>
  </si>
  <si>
    <t>②</t>
    <phoneticPr fontId="3"/>
  </si>
  <si>
    <t>③</t>
    <phoneticPr fontId="3"/>
  </si>
  <si>
    <t>①</t>
    <phoneticPr fontId="3"/>
  </si>
  <si>
    <t>4月</t>
    <rPh sb="1" eb="2">
      <t>ガツ</t>
    </rPh>
    <phoneticPr fontId="3"/>
  </si>
  <si>
    <t>支給認定区分</t>
    <rPh sb="0" eb="2">
      <t>シキュウ</t>
    </rPh>
    <rPh sb="2" eb="4">
      <t>ニンテイ</t>
    </rPh>
    <rPh sb="4" eb="6">
      <t>クブン</t>
    </rPh>
    <phoneticPr fontId="3"/>
  </si>
  <si>
    <t>施設名</t>
    <rPh sb="0" eb="2">
      <t>シセツ</t>
    </rPh>
    <rPh sb="2" eb="3">
      <t>メイ</t>
    </rPh>
    <phoneticPr fontId="3"/>
  </si>
  <si>
    <t>教職員</t>
    <rPh sb="0" eb="3">
      <t>キョウショクイン</t>
    </rPh>
    <phoneticPr fontId="3"/>
  </si>
  <si>
    <t>チーム保育加配</t>
    <rPh sb="3" eb="5">
      <t>ホイク</t>
    </rPh>
    <rPh sb="5" eb="7">
      <t>カハイ</t>
    </rPh>
    <phoneticPr fontId="3"/>
  </si>
  <si>
    <t>主幹保育教諭等</t>
    <rPh sb="0" eb="2">
      <t>シュカン</t>
    </rPh>
    <rPh sb="2" eb="4">
      <t>ホイク</t>
    </rPh>
    <rPh sb="4" eb="6">
      <t>キョウユ</t>
    </rPh>
    <rPh sb="6" eb="7">
      <t>トウ</t>
    </rPh>
    <phoneticPr fontId="3"/>
  </si>
  <si>
    <t>当該施設に勤務する職員数
（各月初日時点）</t>
    <rPh sb="2" eb="4">
      <t>シセツ</t>
    </rPh>
    <rPh sb="18" eb="20">
      <t>ジテン</t>
    </rPh>
    <phoneticPr fontId="3"/>
  </si>
  <si>
    <t>専任</t>
    <rPh sb="0" eb="2">
      <t>センニン</t>
    </rPh>
    <phoneticPr fontId="3"/>
  </si>
  <si>
    <t>非専任</t>
    <rPh sb="0" eb="1">
      <t>ヒ</t>
    </rPh>
    <rPh sb="1" eb="3">
      <t>センニン</t>
    </rPh>
    <phoneticPr fontId="3"/>
  </si>
  <si>
    <t>非常勤</t>
    <rPh sb="0" eb="3">
      <t>ヒジョウキン</t>
    </rPh>
    <phoneticPr fontId="3"/>
  </si>
  <si>
    <t>教育補助者</t>
    <rPh sb="0" eb="2">
      <t>キョウイク</t>
    </rPh>
    <rPh sb="2" eb="5">
      <t>ホジョシャ</t>
    </rPh>
    <phoneticPr fontId="3"/>
  </si>
  <si>
    <t>常勤</t>
    <rPh sb="0" eb="2">
      <t>ジョウキン</t>
    </rPh>
    <phoneticPr fontId="3"/>
  </si>
  <si>
    <t>教育補助者のうち常勤換算後の数</t>
    <rPh sb="0" eb="2">
      <t>キョウイク</t>
    </rPh>
    <rPh sb="2" eb="5">
      <t>ホジョシャ</t>
    </rPh>
    <rPh sb="8" eb="10">
      <t>ジョウキン</t>
    </rPh>
    <rPh sb="10" eb="12">
      <t>カンサン</t>
    </rPh>
    <rPh sb="12" eb="13">
      <t>ゴ</t>
    </rPh>
    <rPh sb="14" eb="15">
      <t>カズ</t>
    </rPh>
    <phoneticPr fontId="3"/>
  </si>
  <si>
    <t>園長の兼務状況（非専任の場合は必要教職員数に+1される）</t>
    <rPh sb="0" eb="2">
      <t>エンチョウ</t>
    </rPh>
    <rPh sb="3" eb="5">
      <t>ケンム</t>
    </rPh>
    <rPh sb="5" eb="7">
      <t>ジョウキョウ</t>
    </rPh>
    <rPh sb="8" eb="9">
      <t>ヒ</t>
    </rPh>
    <rPh sb="9" eb="11">
      <t>センニン</t>
    </rPh>
    <rPh sb="12" eb="14">
      <t>バアイ</t>
    </rPh>
    <rPh sb="15" eb="17">
      <t>ヒツヨウ</t>
    </rPh>
    <rPh sb="17" eb="20">
      <t>キョウショクイン</t>
    </rPh>
    <rPh sb="20" eb="21">
      <t>スウ</t>
    </rPh>
    <phoneticPr fontId="3"/>
  </si>
  <si>
    <t>【非常勤の教育補助者】</t>
    <rPh sb="1" eb="4">
      <t>ヒジョウキン</t>
    </rPh>
    <rPh sb="5" eb="7">
      <t>キョウイク</t>
    </rPh>
    <rPh sb="7" eb="10">
      <t>ホジョシャ</t>
    </rPh>
    <phoneticPr fontId="3"/>
  </si>
  <si>
    <t>1歳児加配</t>
    <rPh sb="1" eb="3">
      <t>サイジ</t>
    </rPh>
    <rPh sb="3" eb="5">
      <t>カハイ</t>
    </rPh>
    <phoneticPr fontId="3"/>
  </si>
  <si>
    <t>④</t>
  </si>
  <si>
    <t>③</t>
  </si>
  <si>
    <t>～</t>
    <phoneticPr fontId="3"/>
  </si>
  <si>
    <t>教職員等の合計（ただし教育補助者は⑦チーム保育加配数が上限）</t>
    <rPh sb="0" eb="3">
      <t>キョウショクイン</t>
    </rPh>
    <rPh sb="3" eb="4">
      <t>トウ</t>
    </rPh>
    <rPh sb="5" eb="6">
      <t>ゴウ</t>
    </rPh>
    <rPh sb="6" eb="7">
      <t>ケイ</t>
    </rPh>
    <rPh sb="11" eb="13">
      <t>キョウイク</t>
    </rPh>
    <rPh sb="13" eb="16">
      <t>ホジョシャ</t>
    </rPh>
    <rPh sb="21" eb="23">
      <t>ホイク</t>
    </rPh>
    <rPh sb="23" eb="25">
      <t>カハイ</t>
    </rPh>
    <rPh sb="25" eb="26">
      <t>スウ</t>
    </rPh>
    <rPh sb="27" eb="29">
      <t>ジョウゲン</t>
    </rPh>
    <phoneticPr fontId="3"/>
  </si>
  <si>
    <t>施設名</t>
    <rPh sb="0" eb="1">
      <t>シ</t>
    </rPh>
    <rPh sb="1" eb="2">
      <t>セツ</t>
    </rPh>
    <phoneticPr fontId="3"/>
  </si>
  <si>
    <t xml:space="preserve">
入所児童数　　　　　　　　　　　　　</t>
    <rPh sb="1" eb="3">
      <t>ニュウショ</t>
    </rPh>
    <rPh sb="3" eb="5">
      <t>ジドウ</t>
    </rPh>
    <rPh sb="5" eb="6">
      <t>スウ</t>
    </rPh>
    <phoneticPr fontId="3"/>
  </si>
  <si>
    <t>保育教諭
（氏名）</t>
    <rPh sb="0" eb="2">
      <t>ホイク</t>
    </rPh>
    <rPh sb="2" eb="4">
      <t>キョウユ</t>
    </rPh>
    <rPh sb="6" eb="8">
      <t>シメイ</t>
    </rPh>
    <phoneticPr fontId="3"/>
  </si>
  <si>
    <t>教育補助者
（氏名）</t>
    <rPh sb="0" eb="2">
      <t>キョウイク</t>
    </rPh>
    <rPh sb="2" eb="5">
      <t>ホジョシャ</t>
    </rPh>
    <rPh sb="7" eb="9">
      <t>シメイ</t>
    </rPh>
    <phoneticPr fontId="3"/>
  </si>
  <si>
    <t>保育士（氏名）</t>
    <rPh sb="0" eb="3">
      <t>ホイクシ</t>
    </rPh>
    <rPh sb="4" eb="6">
      <t>シメイ</t>
    </rPh>
    <phoneticPr fontId="3"/>
  </si>
  <si>
    <t>資格内容</t>
    <rPh sb="0" eb="2">
      <t>シカク</t>
    </rPh>
    <rPh sb="2" eb="4">
      <t>ナイヨウ</t>
    </rPh>
    <phoneticPr fontId="3"/>
  </si>
  <si>
    <t>勤　　務　　実　　績</t>
    <rPh sb="0" eb="1">
      <t>ツトム</t>
    </rPh>
    <rPh sb="3" eb="4">
      <t>ツトム</t>
    </rPh>
    <rPh sb="6" eb="7">
      <t>ジツ</t>
    </rPh>
    <rPh sb="9" eb="10">
      <t>セキ</t>
    </rPh>
    <phoneticPr fontId="3"/>
  </si>
  <si>
    <t>小学校教諭
又は養護教諭</t>
    <rPh sb="0" eb="3">
      <t>ショウガッコウ</t>
    </rPh>
    <rPh sb="3" eb="5">
      <t>キョウユ</t>
    </rPh>
    <rPh sb="6" eb="7">
      <t>マタ</t>
    </rPh>
    <rPh sb="8" eb="10">
      <t>ヨウゴ</t>
    </rPh>
    <rPh sb="10" eb="12">
      <t>キョウユ</t>
    </rPh>
    <phoneticPr fontId="3"/>
  </si>
  <si>
    <t>常勤職員数合計</t>
    <rPh sb="0" eb="2">
      <t>ジョウキン</t>
    </rPh>
    <rPh sb="2" eb="4">
      <t>ショクイン</t>
    </rPh>
    <rPh sb="4" eb="5">
      <t>スウ</t>
    </rPh>
    <rPh sb="5" eb="7">
      <t>ゴウケイ</t>
    </rPh>
    <phoneticPr fontId="3"/>
  </si>
  <si>
    <t>施設名</t>
    <rPh sb="0" eb="1">
      <t>シ</t>
    </rPh>
    <rPh sb="1" eb="2">
      <t>セツ</t>
    </rPh>
    <rPh sb="2" eb="3">
      <t>メイ</t>
    </rPh>
    <phoneticPr fontId="3"/>
  </si>
  <si>
    <t>【保健師・看護師・准看護師】</t>
    <rPh sb="1" eb="3">
      <t>ホケン</t>
    </rPh>
    <rPh sb="3" eb="4">
      <t>シ</t>
    </rPh>
    <rPh sb="5" eb="7">
      <t>カンゴ</t>
    </rPh>
    <rPh sb="7" eb="8">
      <t>シ</t>
    </rPh>
    <rPh sb="9" eb="10">
      <t>ジュン</t>
    </rPh>
    <rPh sb="10" eb="12">
      <t>カンゴ</t>
    </rPh>
    <rPh sb="12" eb="13">
      <t>シ</t>
    </rPh>
    <phoneticPr fontId="3"/>
  </si>
  <si>
    <t>氏　名</t>
    <rPh sb="0" eb="1">
      <t>シ</t>
    </rPh>
    <rPh sb="2" eb="3">
      <t>メイ</t>
    </rPh>
    <phoneticPr fontId="3"/>
  </si>
  <si>
    <t>就業規則で定める常勤職員の１箇月の勤務時間数</t>
    <rPh sb="0" eb="2">
      <t>シュウギョウ</t>
    </rPh>
    <rPh sb="2" eb="4">
      <t>キソク</t>
    </rPh>
    <rPh sb="5" eb="6">
      <t>サダ</t>
    </rPh>
    <rPh sb="8" eb="10">
      <t>ジョウキン</t>
    </rPh>
    <rPh sb="10" eb="12">
      <t>ショクイン</t>
    </rPh>
    <rPh sb="14" eb="15">
      <t>カ</t>
    </rPh>
    <rPh sb="15" eb="16">
      <t>ゲツ</t>
    </rPh>
    <rPh sb="17" eb="19">
      <t>キンム</t>
    </rPh>
    <rPh sb="19" eb="21">
      <t>ジカン</t>
    </rPh>
    <rPh sb="21" eb="22">
      <t>スウ</t>
    </rPh>
    <phoneticPr fontId="3"/>
  </si>
  <si>
    <t>保健師</t>
    <rPh sb="0" eb="2">
      <t>ホケン</t>
    </rPh>
    <rPh sb="2" eb="3">
      <t>シ</t>
    </rPh>
    <phoneticPr fontId="3"/>
  </si>
  <si>
    <t>看護師</t>
    <rPh sb="0" eb="2">
      <t>カンゴ</t>
    </rPh>
    <rPh sb="2" eb="3">
      <t>シ</t>
    </rPh>
    <phoneticPr fontId="3"/>
  </si>
  <si>
    <t>准看護師</t>
    <rPh sb="0" eb="1">
      <t>ジュン</t>
    </rPh>
    <rPh sb="1" eb="3">
      <t>カンゴ</t>
    </rPh>
    <rPh sb="3" eb="4">
      <t>シ</t>
    </rPh>
    <phoneticPr fontId="3"/>
  </si>
  <si>
    <t>職員数合計</t>
    <rPh sb="0" eb="2">
      <t>ショクイン</t>
    </rPh>
    <rPh sb="2" eb="3">
      <t>スウ</t>
    </rPh>
    <rPh sb="3" eb="4">
      <t>ゴウ</t>
    </rPh>
    <rPh sb="4" eb="5">
      <t>ケイ</t>
    </rPh>
    <phoneticPr fontId="3"/>
  </si>
  <si>
    <t>学級編制調整加配加算</t>
    <rPh sb="0" eb="2">
      <t>ガッキュウ</t>
    </rPh>
    <rPh sb="2" eb="4">
      <t>ヘンセイ</t>
    </rPh>
    <rPh sb="4" eb="6">
      <t>チョウセイ</t>
    </rPh>
    <rPh sb="6" eb="8">
      <t>カハイ</t>
    </rPh>
    <rPh sb="8" eb="10">
      <t>カサン</t>
    </rPh>
    <phoneticPr fontId="3"/>
  </si>
  <si>
    <t>（４桁コード）</t>
    <rPh sb="2" eb="3">
      <t>ケタ</t>
    </rPh>
    <phoneticPr fontId="3"/>
  </si>
  <si>
    <t>（4桁コード）</t>
    <rPh sb="2" eb="3">
      <t>ケタ</t>
    </rPh>
    <phoneticPr fontId="3"/>
  </si>
  <si>
    <t>4桁コード</t>
    <rPh sb="1" eb="2">
      <t>ケタ</t>
    </rPh>
    <phoneticPr fontId="3"/>
  </si>
  <si>
    <t>２・３号</t>
    <rPh sb="3" eb="4">
      <t>ゴウ</t>
    </rPh>
    <phoneticPr fontId="3"/>
  </si>
  <si>
    <t>国制度給付費における加算</t>
    <phoneticPr fontId="3"/>
  </si>
  <si>
    <t>標準保育時間対応</t>
    <rPh sb="0" eb="2">
      <t>ヒョウジュン</t>
    </rPh>
    <rPh sb="2" eb="4">
      <t>ホイク</t>
    </rPh>
    <rPh sb="4" eb="6">
      <t>ジカン</t>
    </rPh>
    <rPh sb="6" eb="8">
      <t>タイオウ</t>
    </rPh>
    <phoneticPr fontId="3"/>
  </si>
  <si>
    <t>標準対応休憩保育士</t>
    <rPh sb="0" eb="2">
      <t>ヒョウジュン</t>
    </rPh>
    <rPh sb="2" eb="4">
      <t>タイオウ</t>
    </rPh>
    <rPh sb="4" eb="6">
      <t>キュウケイ</t>
    </rPh>
    <rPh sb="6" eb="8">
      <t>ホイク</t>
    </rPh>
    <rPh sb="8" eb="9">
      <t>シ</t>
    </rPh>
    <phoneticPr fontId="3"/>
  </si>
  <si>
    <t>0歳児</t>
    <rPh sb="1" eb="3">
      <t>サイジ</t>
    </rPh>
    <phoneticPr fontId="3"/>
  </si>
  <si>
    <t>1歳児</t>
    <rPh sb="1" eb="3">
      <t>サイジ</t>
    </rPh>
    <phoneticPr fontId="3"/>
  </si>
  <si>
    <t>2歳児</t>
    <rPh sb="1" eb="3">
      <t>サイジ</t>
    </rPh>
    <phoneticPr fontId="3"/>
  </si>
  <si>
    <t>3歳児</t>
    <rPh sb="1" eb="3">
      <t>サイジ</t>
    </rPh>
    <phoneticPr fontId="3"/>
  </si>
  <si>
    <t>4歳児</t>
    <rPh sb="1" eb="3">
      <t>サイジ</t>
    </rPh>
    <phoneticPr fontId="3"/>
  </si>
  <si>
    <t>5歳児</t>
    <rPh sb="1" eb="3">
      <t>サイジ</t>
    </rPh>
    <phoneticPr fontId="3"/>
  </si>
  <si>
    <t>8.5時間</t>
    <rPh sb="3" eb="5">
      <t>ジカン</t>
    </rPh>
    <phoneticPr fontId="3"/>
  </si>
  <si>
    <t>9時間</t>
    <rPh sb="1" eb="3">
      <t>ジカン</t>
    </rPh>
    <phoneticPr fontId="3"/>
  </si>
  <si>
    <t>9.5時間</t>
    <rPh sb="3" eb="5">
      <t>ジカン</t>
    </rPh>
    <phoneticPr fontId="3"/>
  </si>
  <si>
    <t>10時間</t>
    <rPh sb="2" eb="4">
      <t>ジカン</t>
    </rPh>
    <phoneticPr fontId="3"/>
  </si>
  <si>
    <t>10.5時間</t>
    <rPh sb="4" eb="6">
      <t>ジカン</t>
    </rPh>
    <phoneticPr fontId="3"/>
  </si>
  <si>
    <t>11時間</t>
    <rPh sb="2" eb="4">
      <t>ジカン</t>
    </rPh>
    <phoneticPr fontId="3"/>
  </si>
  <si>
    <t>計</t>
    <rPh sb="0" eb="1">
      <t>ケイ</t>
    </rPh>
    <phoneticPr fontId="3"/>
  </si>
  <si>
    <t>必要職員数</t>
    <rPh sb="0" eb="5">
      <t>ヒツヨウショクインスウ</t>
    </rPh>
    <phoneticPr fontId="3"/>
  </si>
  <si>
    <t>利用人数</t>
    <rPh sb="0" eb="2">
      <t>リヨウ</t>
    </rPh>
    <rPh sb="2" eb="4">
      <t>ニンズウ</t>
    </rPh>
    <phoneticPr fontId="3"/>
  </si>
  <si>
    <t>割合</t>
    <rPh sb="0" eb="2">
      <t>ワリアイ</t>
    </rPh>
    <phoneticPr fontId="3"/>
  </si>
  <si>
    <t>５月</t>
  </si>
  <si>
    <t>６月</t>
  </si>
  <si>
    <t>７月</t>
  </si>
  <si>
    <t>８月</t>
  </si>
  <si>
    <t>９月</t>
  </si>
  <si>
    <t>１０月</t>
  </si>
  <si>
    <t>１１月</t>
  </si>
  <si>
    <t>１２月</t>
  </si>
  <si>
    <t>１月</t>
  </si>
  <si>
    <t>３月</t>
  </si>
  <si>
    <t>平均</t>
    <rPh sb="0" eb="2">
      <t>ヘイキン</t>
    </rPh>
    <phoneticPr fontId="3"/>
  </si>
  <si>
    <t>４桁コード</t>
    <rPh sb="1" eb="2">
      <t>ケタ</t>
    </rPh>
    <phoneticPr fontId="3"/>
  </si>
  <si>
    <t>国基準＋
条例基準</t>
    <rPh sb="0" eb="1">
      <t>クニ</t>
    </rPh>
    <rPh sb="1" eb="3">
      <t>キジュン</t>
    </rPh>
    <rPh sb="5" eb="7">
      <t>ジョウレイ</t>
    </rPh>
    <rPh sb="7" eb="9">
      <t>キジュン</t>
    </rPh>
    <phoneticPr fontId="3"/>
  </si>
  <si>
    <t>障害児</t>
    <rPh sb="0" eb="2">
      <t>ショウガイ</t>
    </rPh>
    <rPh sb="2" eb="3">
      <t>ジ</t>
    </rPh>
    <phoneticPr fontId="3"/>
  </si>
  <si>
    <t>１歳児</t>
    <rPh sb="1" eb="3">
      <t>サイジ</t>
    </rPh>
    <phoneticPr fontId="3"/>
  </si>
  <si>
    <t>休憩対応</t>
    <rPh sb="0" eb="2">
      <t>キュウケイ</t>
    </rPh>
    <rPh sb="2" eb="4">
      <t>タイオウ</t>
    </rPh>
    <phoneticPr fontId="3"/>
  </si>
  <si>
    <t>標準時間休憩</t>
    <rPh sb="0" eb="2">
      <t>ヒョウジュン</t>
    </rPh>
    <rPh sb="2" eb="4">
      <t>ジカン</t>
    </rPh>
    <rPh sb="4" eb="6">
      <t>キュウケイ</t>
    </rPh>
    <phoneticPr fontId="3"/>
  </si>
  <si>
    <t>４月</t>
    <rPh sb="1" eb="2">
      <t>ガツ</t>
    </rPh>
    <phoneticPr fontId="3"/>
  </si>
  <si>
    <t>５月</t>
    <rPh sb="1" eb="2">
      <t>ガツ</t>
    </rPh>
    <phoneticPr fontId="3"/>
  </si>
  <si>
    <t>６月</t>
    <rPh sb="1" eb="2">
      <t>ガツ</t>
    </rPh>
    <phoneticPr fontId="3"/>
  </si>
  <si>
    <t>Ａ</t>
    <phoneticPr fontId="3"/>
  </si>
  <si>
    <t>Ｂ</t>
    <phoneticPr fontId="3"/>
  </si>
  <si>
    <t>Ｃ</t>
    <phoneticPr fontId="3"/>
  </si>
  <si>
    <t>認定別</t>
    <rPh sb="0" eb="2">
      <t>ニンテイ</t>
    </rPh>
    <rPh sb="2" eb="3">
      <t>ベツ</t>
    </rPh>
    <phoneticPr fontId="3"/>
  </si>
  <si>
    <t>0,1歳児の標準時間利用児の有無</t>
    <rPh sb="3" eb="4">
      <t>サイ</t>
    </rPh>
    <rPh sb="4" eb="5">
      <t>ジ</t>
    </rPh>
    <rPh sb="6" eb="8">
      <t>ヒョウジュン</t>
    </rPh>
    <rPh sb="8" eb="10">
      <t>ジカン</t>
    </rPh>
    <rPh sb="10" eb="12">
      <t>リヨウ</t>
    </rPh>
    <rPh sb="12" eb="13">
      <t>ジ</t>
    </rPh>
    <rPh sb="14" eb="16">
      <t>ウム</t>
    </rPh>
    <phoneticPr fontId="3"/>
  </si>
  <si>
    <t>標準時間利用児童の人数</t>
    <rPh sb="0" eb="2">
      <t>ヒョウジュン</t>
    </rPh>
    <rPh sb="2" eb="4">
      <t>ジカン</t>
    </rPh>
    <rPh sb="4" eb="6">
      <t>リヨウ</t>
    </rPh>
    <rPh sb="6" eb="8">
      <t>ジドウ</t>
    </rPh>
    <rPh sb="9" eb="11">
      <t>ニンズウ</t>
    </rPh>
    <phoneticPr fontId="3"/>
  </si>
  <si>
    <r>
      <rPr>
        <b/>
        <u/>
        <sz val="12"/>
        <rFont val="ＭＳ Ｐゴシック"/>
        <family val="3"/>
        <charset val="128"/>
      </rPr>
      <t>２・３号認定</t>
    </r>
    <r>
      <rPr>
        <sz val="12"/>
        <rFont val="ＭＳ Ｐゴシック"/>
        <family val="3"/>
        <charset val="128"/>
      </rPr>
      <t>の児童について入力してください。（1号認定こどもは入力しないこと）</t>
    </r>
    <rPh sb="3" eb="4">
      <t>ゴウ</t>
    </rPh>
    <rPh sb="4" eb="6">
      <t>ニンテイ</t>
    </rPh>
    <rPh sb="7" eb="9">
      <t>ジドウ</t>
    </rPh>
    <rPh sb="13" eb="15">
      <t>ニュウリョク</t>
    </rPh>
    <rPh sb="24" eb="25">
      <t>ゴウ</t>
    </rPh>
    <rPh sb="25" eb="27">
      <t>ニンテイ</t>
    </rPh>
    <rPh sb="31" eb="33">
      <t>ニュウリョク</t>
    </rPh>
    <phoneticPr fontId="3"/>
  </si>
  <si>
    <t>様式ver.</t>
    <rPh sb="0" eb="2">
      <t>ヨウシキ</t>
    </rPh>
    <phoneticPr fontId="30"/>
  </si>
  <si>
    <t>年度平均</t>
    <rPh sb="0" eb="2">
      <t>ネンド</t>
    </rPh>
    <rPh sb="2" eb="4">
      <t>ヘイキン</t>
    </rPh>
    <phoneticPr fontId="3"/>
  </si>
  <si>
    <t>＜新補助集計用＞</t>
    <rPh sb="1" eb="2">
      <t>シン</t>
    </rPh>
    <rPh sb="2" eb="4">
      <t>ホジョ</t>
    </rPh>
    <rPh sb="4" eb="6">
      <t>シュウケイ</t>
    </rPh>
    <rPh sb="6" eb="7">
      <t>ヨウ</t>
    </rPh>
    <phoneticPr fontId="3"/>
  </si>
  <si>
    <t>＜条例基準集計用＞</t>
    <rPh sb="1" eb="3">
      <t>ジョウレイ</t>
    </rPh>
    <rPh sb="3" eb="5">
      <t>キジュン</t>
    </rPh>
    <rPh sb="5" eb="7">
      <t>シュウケイ</t>
    </rPh>
    <rPh sb="7" eb="8">
      <t>ヨウ</t>
    </rPh>
    <phoneticPr fontId="3"/>
  </si>
  <si>
    <t>必要職員数
【市基準】</t>
    <rPh sb="0" eb="2">
      <t>ヒツヨウ</t>
    </rPh>
    <rPh sb="2" eb="5">
      <t>ショクインスウ</t>
    </rPh>
    <phoneticPr fontId="3"/>
  </si>
  <si>
    <t>2号・3号の利用定員が90人以下の場合「１」</t>
    <rPh sb="1" eb="2">
      <t>ゴウ</t>
    </rPh>
    <rPh sb="4" eb="5">
      <t>ゴウ</t>
    </rPh>
    <rPh sb="13" eb="14">
      <t>ニン</t>
    </rPh>
    <rPh sb="14" eb="16">
      <t>イカ</t>
    </rPh>
    <rPh sb="17" eb="19">
      <t>バアイ</t>
    </rPh>
    <phoneticPr fontId="3"/>
  </si>
  <si>
    <t>利用定員</t>
    <phoneticPr fontId="3"/>
  </si>
  <si>
    <t>平均</t>
    <rPh sb="0" eb="2">
      <t>ヘイキン</t>
    </rPh>
    <phoneticPr fontId="2"/>
  </si>
  <si>
    <t>補助算定時
の職員数
（※２）</t>
    <rPh sb="0" eb="2">
      <t>ホジョ</t>
    </rPh>
    <rPh sb="2" eb="4">
      <t>サンテイ</t>
    </rPh>
    <rPh sb="4" eb="5">
      <t>ジ</t>
    </rPh>
    <rPh sb="7" eb="9">
      <t>ショクイン</t>
    </rPh>
    <rPh sb="9" eb="10">
      <t>スウ</t>
    </rPh>
    <phoneticPr fontId="3"/>
  </si>
  <si>
    <r>
      <t xml:space="preserve">各月初日入所児童数
</t>
    </r>
    <r>
      <rPr>
        <b/>
        <sz val="10"/>
        <color indexed="10"/>
        <rFont val="ＭＳ Ｐゴシック"/>
        <family val="3"/>
        <charset val="128"/>
      </rPr>
      <t>（利用定員内外及び他市町村児童を含む。私的契約児は含まない。）</t>
    </r>
    <rPh sb="0" eb="2">
      <t>カクツキ</t>
    </rPh>
    <rPh sb="2" eb="4">
      <t>ショニチ</t>
    </rPh>
    <rPh sb="4" eb="6">
      <t>ニュウショ</t>
    </rPh>
    <rPh sb="6" eb="9">
      <t>ジドウスウ</t>
    </rPh>
    <rPh sb="15" eb="17">
      <t>ナイガイ</t>
    </rPh>
    <rPh sb="17" eb="18">
      <t>オヨ</t>
    </rPh>
    <rPh sb="19" eb="20">
      <t>タ</t>
    </rPh>
    <rPh sb="20" eb="23">
      <t>シチョウソン</t>
    </rPh>
    <rPh sb="23" eb="25">
      <t>ジドウ</t>
    </rPh>
    <rPh sb="26" eb="27">
      <t>フク</t>
    </rPh>
    <rPh sb="29" eb="31">
      <t>シテキ</t>
    </rPh>
    <rPh sb="31" eb="33">
      <t>ケイヤク</t>
    </rPh>
    <rPh sb="33" eb="34">
      <t>ジ</t>
    </rPh>
    <rPh sb="35" eb="36">
      <t>フク</t>
    </rPh>
    <phoneticPr fontId="3"/>
  </si>
  <si>
    <t>常勤換算後
実配置数
ア</t>
    <rPh sb="0" eb="2">
      <t>ジョウキン</t>
    </rPh>
    <rPh sb="2" eb="4">
      <t>カンサン</t>
    </rPh>
    <rPh sb="4" eb="5">
      <t>ゴ</t>
    </rPh>
    <rPh sb="6" eb="7">
      <t>ジツ</t>
    </rPh>
    <rPh sb="7" eb="9">
      <t>ハイチ</t>
    </rPh>
    <rPh sb="9" eb="10">
      <t>スウ</t>
    </rPh>
    <phoneticPr fontId="3"/>
  </si>
  <si>
    <t>(給付関係）</t>
    <rPh sb="1" eb="5">
      <t>キュウフカンケイ</t>
    </rPh>
    <phoneticPr fontId="3"/>
  </si>
  <si>
    <t>１号
児童分</t>
    <rPh sb="1" eb="2">
      <t>ゴウ</t>
    </rPh>
    <rPh sb="3" eb="5">
      <t>ジドウ</t>
    </rPh>
    <rPh sb="5" eb="6">
      <t>ブン</t>
    </rPh>
    <phoneticPr fontId="3"/>
  </si>
  <si>
    <t>２・３号
児童分</t>
    <phoneticPr fontId="3"/>
  </si>
  <si>
    <t>障害児加配</t>
    <rPh sb="0" eb="3">
      <t>ショウガイジ</t>
    </rPh>
    <rPh sb="3" eb="5">
      <t>カハイ</t>
    </rPh>
    <phoneticPr fontId="3"/>
  </si>
  <si>
    <t>１号分</t>
    <phoneticPr fontId="3"/>
  </si>
  <si>
    <t>２・３号分</t>
    <phoneticPr fontId="3"/>
  </si>
  <si>
    <t>⑤</t>
  </si>
  <si>
    <t>⑥</t>
  </si>
  <si>
    <t>⑦</t>
    <phoneticPr fontId="3"/>
  </si>
  <si>
    <t>⑧</t>
    <phoneticPr fontId="3"/>
  </si>
  <si>
    <t>１号分</t>
    <rPh sb="1" eb="2">
      <t>ゴウ</t>
    </rPh>
    <rPh sb="2" eb="3">
      <t>ブン</t>
    </rPh>
    <phoneticPr fontId="3"/>
  </si>
  <si>
    <t>２・３号分</t>
    <rPh sb="3" eb="4">
      <t>ゴウ</t>
    </rPh>
    <rPh sb="4" eb="5">
      <t>ブン</t>
    </rPh>
    <phoneticPr fontId="3"/>
  </si>
  <si>
    <t>⑩</t>
    <phoneticPr fontId="3"/>
  </si>
  <si>
    <t>③+⑤</t>
    <phoneticPr fontId="3"/>
  </si>
  <si>
    <t>③+⑤+⑥</t>
    <phoneticPr fontId="3"/>
  </si>
  <si>
    <t>③+⑤+⑥+⑦</t>
    <phoneticPr fontId="3"/>
  </si>
  <si>
    <t>③+⑤+⑥+⑦+⑧</t>
    <phoneticPr fontId="3"/>
  </si>
  <si>
    <t>判定（保育士等分）</t>
    <phoneticPr fontId="3"/>
  </si>
  <si>
    <t>最大配置数</t>
    <rPh sb="0" eb="5">
      <t>サイダイハイチスウ</t>
    </rPh>
    <phoneticPr fontId="3"/>
  </si>
  <si>
    <t>引用値</t>
    <phoneticPr fontId="3"/>
  </si>
  <si>
    <t>補助算定時の職員数（保育士等分）</t>
    <rPh sb="0" eb="2">
      <t>ホジョ</t>
    </rPh>
    <rPh sb="2" eb="4">
      <t>サンテイ</t>
    </rPh>
    <rPh sb="4" eb="5">
      <t>ジ</t>
    </rPh>
    <rPh sb="6" eb="8">
      <t>ショクイン</t>
    </rPh>
    <rPh sb="8" eb="9">
      <t>スウ</t>
    </rPh>
    <rPh sb="10" eb="13">
      <t>ホイクシ</t>
    </rPh>
    <rPh sb="13" eb="14">
      <t>トウ</t>
    </rPh>
    <rPh sb="14" eb="15">
      <t>ブン</t>
    </rPh>
    <phoneticPr fontId="3"/>
  </si>
  <si>
    <t>利用定員</t>
    <rPh sb="0" eb="2">
      <t>リヨウ</t>
    </rPh>
    <rPh sb="2" eb="4">
      <t>テイイン</t>
    </rPh>
    <phoneticPr fontId="3"/>
  </si>
  <si>
    <t>０歳・標準</t>
    <rPh sb="1" eb="2">
      <t>サイ</t>
    </rPh>
    <rPh sb="3" eb="5">
      <t>ヒョウジュン</t>
    </rPh>
    <phoneticPr fontId="3"/>
  </si>
  <si>
    <t>１歳・標準</t>
    <rPh sb="1" eb="2">
      <t>サイ</t>
    </rPh>
    <rPh sb="3" eb="5">
      <t>ヒョウジュン</t>
    </rPh>
    <phoneticPr fontId="3"/>
  </si>
  <si>
    <t>２歳・標準</t>
    <rPh sb="1" eb="2">
      <t>サイ</t>
    </rPh>
    <rPh sb="3" eb="5">
      <t>ヒョウジュン</t>
    </rPh>
    <phoneticPr fontId="3"/>
  </si>
  <si>
    <t>３歳・標準</t>
    <rPh sb="1" eb="2">
      <t>サイ</t>
    </rPh>
    <rPh sb="3" eb="5">
      <t>ヒョウジュン</t>
    </rPh>
    <phoneticPr fontId="3"/>
  </si>
  <si>
    <t>４歳・標準</t>
    <rPh sb="1" eb="2">
      <t>サイ</t>
    </rPh>
    <rPh sb="3" eb="5">
      <t>ヒョウジュン</t>
    </rPh>
    <phoneticPr fontId="3"/>
  </si>
  <si>
    <t>５歳・標準</t>
    <rPh sb="1" eb="2">
      <t>サイ</t>
    </rPh>
    <rPh sb="3" eb="5">
      <t>ヒョウジュン</t>
    </rPh>
    <phoneticPr fontId="3"/>
  </si>
  <si>
    <t>０歳・短</t>
    <rPh sb="1" eb="2">
      <t>サイ</t>
    </rPh>
    <rPh sb="3" eb="4">
      <t>タン</t>
    </rPh>
    <phoneticPr fontId="3"/>
  </si>
  <si>
    <t>１歳・短</t>
    <rPh sb="1" eb="2">
      <t>サイ</t>
    </rPh>
    <rPh sb="3" eb="4">
      <t>タン</t>
    </rPh>
    <phoneticPr fontId="3"/>
  </si>
  <si>
    <t>２歳・短</t>
    <rPh sb="1" eb="2">
      <t>サイ</t>
    </rPh>
    <rPh sb="3" eb="4">
      <t>タン</t>
    </rPh>
    <phoneticPr fontId="3"/>
  </si>
  <si>
    <t>３歳・短</t>
    <rPh sb="1" eb="2">
      <t>サイ</t>
    </rPh>
    <rPh sb="3" eb="4">
      <t>タン</t>
    </rPh>
    <phoneticPr fontId="3"/>
  </si>
  <si>
    <t>４歳・短</t>
    <rPh sb="1" eb="2">
      <t>サイ</t>
    </rPh>
    <rPh sb="3" eb="4">
      <t>タン</t>
    </rPh>
    <phoneticPr fontId="3"/>
  </si>
  <si>
    <t>５歳・短</t>
    <rPh sb="1" eb="2">
      <t>サイ</t>
    </rPh>
    <rPh sb="3" eb="4">
      <t>タン</t>
    </rPh>
    <phoneticPr fontId="3"/>
  </si>
  <si>
    <t>クエリ抽出用</t>
    <rPh sb="3" eb="6">
      <t>チュウシュツヨウ</t>
    </rPh>
    <phoneticPr fontId="3"/>
  </si>
  <si>
    <t>１号分</t>
    <phoneticPr fontId="3"/>
  </si>
  <si>
    <t>２・３号分</t>
    <phoneticPr fontId="3"/>
  </si>
  <si>
    <t>＜原則、２・３号のみ＞（※1）</t>
    <rPh sb="1" eb="3">
      <t>ゲンソク</t>
    </rPh>
    <rPh sb="7" eb="8">
      <t>ゴウ</t>
    </rPh>
    <phoneticPr fontId="3"/>
  </si>
  <si>
    <t>最大配置数
イ</t>
    <rPh sb="0" eb="2">
      <t>サイダイ</t>
    </rPh>
    <rPh sb="2" eb="4">
      <t>ハイチ</t>
    </rPh>
    <rPh sb="4" eb="5">
      <t>スウ</t>
    </rPh>
    <phoneticPr fontId="3"/>
  </si>
  <si>
    <r>
      <t>①－（</t>
    </r>
    <r>
      <rPr>
        <u/>
        <sz val="11"/>
        <rFont val="ＭＳ Ｐゴシック"/>
        <family val="3"/>
        <charset val="128"/>
      </rPr>
      <t>③+・・・</t>
    </r>
    <r>
      <rPr>
        <sz val="11"/>
        <rFont val="ＭＳ Ｐゴシック"/>
        <family val="3"/>
        <charset val="128"/>
      </rPr>
      <t>）</t>
    </r>
    <phoneticPr fontId="3"/>
  </si>
  <si>
    <t>「人件費等補助金」及び「障害児加配補助金」の算定に係る職員数について</t>
    <rPh sb="1" eb="4">
      <t>ジンケンヒ</t>
    </rPh>
    <rPh sb="4" eb="5">
      <t>トウ</t>
    </rPh>
    <rPh sb="5" eb="8">
      <t>ホジョキン</t>
    </rPh>
    <rPh sb="9" eb="10">
      <t>オヨ</t>
    </rPh>
    <rPh sb="12" eb="14">
      <t>ショウガイ</t>
    </rPh>
    <rPh sb="14" eb="15">
      <t>ジ</t>
    </rPh>
    <rPh sb="15" eb="17">
      <t>カハイ</t>
    </rPh>
    <rPh sb="17" eb="20">
      <t>ホジョキン</t>
    </rPh>
    <rPh sb="22" eb="24">
      <t>サンテイ</t>
    </rPh>
    <rPh sb="25" eb="26">
      <t>カカ</t>
    </rPh>
    <rPh sb="27" eb="29">
      <t>ショクイン</t>
    </rPh>
    <rPh sb="29" eb="30">
      <t>スウ</t>
    </rPh>
    <phoneticPr fontId="2"/>
  </si>
  <si>
    <t>人件費
補助金分</t>
    <rPh sb="0" eb="3">
      <t>ジンケンヒ</t>
    </rPh>
    <rPh sb="4" eb="7">
      <t>ホジョキン</t>
    </rPh>
    <rPh sb="7" eb="8">
      <t>ブン</t>
    </rPh>
    <phoneticPr fontId="3"/>
  </si>
  <si>
    <t>障害児補助金分</t>
    <rPh sb="0" eb="2">
      <t>ショウガイ</t>
    </rPh>
    <rPh sb="2" eb="3">
      <t>ジ</t>
    </rPh>
    <rPh sb="3" eb="6">
      <t>ホジョキン</t>
    </rPh>
    <rPh sb="6" eb="7">
      <t>ブン</t>
    </rPh>
    <phoneticPr fontId="3"/>
  </si>
  <si>
    <t>「人件費等補助金」及び「障害児加配補助金」の算定対象となる本市独自の加配保育士等数</t>
    <rPh sb="1" eb="4">
      <t>ジンケンヒ</t>
    </rPh>
    <rPh sb="4" eb="5">
      <t>トウ</t>
    </rPh>
    <rPh sb="5" eb="8">
      <t>ホジョキン</t>
    </rPh>
    <rPh sb="9" eb="10">
      <t>オヨ</t>
    </rPh>
    <rPh sb="12" eb="14">
      <t>ショウガイ</t>
    </rPh>
    <rPh sb="14" eb="15">
      <t>ジ</t>
    </rPh>
    <rPh sb="15" eb="17">
      <t>カハイ</t>
    </rPh>
    <rPh sb="17" eb="20">
      <t>ホジョキン</t>
    </rPh>
    <rPh sb="22" eb="24">
      <t>サンテイ</t>
    </rPh>
    <rPh sb="24" eb="26">
      <t>タイショウ</t>
    </rPh>
    <rPh sb="29" eb="31">
      <t>ホンシ</t>
    </rPh>
    <rPh sb="31" eb="33">
      <t>ドクジ</t>
    </rPh>
    <rPh sb="34" eb="36">
      <t>カハイ</t>
    </rPh>
    <rPh sb="36" eb="39">
      <t>ホイクシ</t>
    </rPh>
    <rPh sb="39" eb="40">
      <t>トウ</t>
    </rPh>
    <rPh sb="40" eb="41">
      <t>スウ</t>
    </rPh>
    <phoneticPr fontId="3"/>
  </si>
  <si>
    <r>
      <rPr>
        <b/>
        <sz val="8"/>
        <rFont val="ＭＳ Ｐゴシック"/>
        <family val="3"/>
        <charset val="128"/>
      </rPr>
      <t>常勤専従　　　保育士　</t>
    </r>
    <r>
      <rPr>
        <sz val="8"/>
        <rFont val="ＭＳ Ｐゴシック"/>
        <family val="3"/>
        <charset val="128"/>
      </rPr>
      <t xml:space="preserve">
</t>
    </r>
    <rPh sb="0" eb="2">
      <t>ジョウキン</t>
    </rPh>
    <rPh sb="2" eb="4">
      <t>センジュウ</t>
    </rPh>
    <rPh sb="7" eb="10">
      <t>ホイクシ</t>
    </rPh>
    <phoneticPr fontId="3"/>
  </si>
  <si>
    <t>常勤換算後の数</t>
    <phoneticPr fontId="3"/>
  </si>
  <si>
    <t>常勤非専従・非常勤保育士</t>
    <rPh sb="0" eb="2">
      <t>ジョウキン</t>
    </rPh>
    <rPh sb="2" eb="3">
      <t>ヒ</t>
    </rPh>
    <rPh sb="3" eb="5">
      <t>センジュウ</t>
    </rPh>
    <rPh sb="6" eb="9">
      <t>ヒジョウキン</t>
    </rPh>
    <rPh sb="9" eb="12">
      <t>ホイクシ</t>
    </rPh>
    <phoneticPr fontId="3"/>
  </si>
  <si>
    <t>【非専従の常勤保育士及び非常勤保育士】</t>
    <rPh sb="9" eb="10">
      <t>シ</t>
    </rPh>
    <rPh sb="17" eb="18">
      <t>シ</t>
    </rPh>
    <phoneticPr fontId="3"/>
  </si>
  <si>
    <t>最大保育士数
(人件費補助金分)</t>
    <rPh sb="0" eb="2">
      <t>サイダイ</t>
    </rPh>
    <rPh sb="2" eb="5">
      <t>ホイクシ</t>
    </rPh>
    <rPh sb="5" eb="6">
      <t>スウ</t>
    </rPh>
    <phoneticPr fontId="3"/>
  </si>
  <si>
    <t>※水色の部分は計算式が入っているため、入力できません。</t>
    <rPh sb="1" eb="3">
      <t>ミズイロ</t>
    </rPh>
    <rPh sb="4" eb="6">
      <t>ブブン</t>
    </rPh>
    <rPh sb="7" eb="9">
      <t>ケイサン</t>
    </rPh>
    <rPh sb="9" eb="10">
      <t>シキ</t>
    </rPh>
    <rPh sb="11" eb="12">
      <t>ハイ</t>
    </rPh>
    <rPh sb="19" eb="21">
      <t>ニュウリョク</t>
    </rPh>
    <phoneticPr fontId="3"/>
  </si>
  <si>
    <t>２・３号分</t>
  </si>
  <si>
    <r>
      <t>【常勤の</t>
    </r>
    <r>
      <rPr>
        <b/>
        <sz val="16"/>
        <color rgb="FFFF0000"/>
        <rFont val="ＭＳ Ｐゴシック"/>
        <family val="3"/>
        <charset val="128"/>
      </rPr>
      <t>専従</t>
    </r>
    <r>
      <rPr>
        <b/>
        <sz val="16"/>
        <rFont val="ＭＳ Ｐゴシック"/>
        <family val="3"/>
        <charset val="128"/>
      </rPr>
      <t>保育士】</t>
    </r>
    <phoneticPr fontId="3"/>
  </si>
  <si>
    <t>【補助算定職員数（人件費等補助金関係）】</t>
    <rPh sb="1" eb="3">
      <t>ホジョ</t>
    </rPh>
    <rPh sb="3" eb="5">
      <t>サンテイ</t>
    </rPh>
    <rPh sb="5" eb="8">
      <t>ショクインスウ</t>
    </rPh>
    <rPh sb="9" eb="12">
      <t>ジンケンヒ</t>
    </rPh>
    <rPh sb="12" eb="13">
      <t>トウ</t>
    </rPh>
    <rPh sb="13" eb="16">
      <t>ホジョキン</t>
    </rPh>
    <rPh sb="16" eb="18">
      <t>カンケイ</t>
    </rPh>
    <phoneticPr fontId="3"/>
  </si>
  <si>
    <t>【過不足（人件費等補助金関係）】</t>
    <rPh sb="1" eb="4">
      <t>カフソク</t>
    </rPh>
    <rPh sb="5" eb="8">
      <t>ジンケンヒ</t>
    </rPh>
    <rPh sb="8" eb="9">
      <t>トウ</t>
    </rPh>
    <rPh sb="9" eb="12">
      <t>ホジョキン</t>
    </rPh>
    <rPh sb="12" eb="14">
      <t>カンケイ</t>
    </rPh>
    <phoneticPr fontId="3"/>
  </si>
  <si>
    <t>職種別補助金</t>
    <rPh sb="0" eb="3">
      <t>ショクシュベツ</t>
    </rPh>
    <rPh sb="3" eb="6">
      <t>ホジョキン</t>
    </rPh>
    <phoneticPr fontId="3"/>
  </si>
  <si>
    <t>障害児（１号）</t>
    <rPh sb="0" eb="2">
      <t>ショウガイ</t>
    </rPh>
    <rPh sb="2" eb="3">
      <t>ジ</t>
    </rPh>
    <rPh sb="5" eb="6">
      <t>ゴウ</t>
    </rPh>
    <phoneticPr fontId="3"/>
  </si>
  <si>
    <t>障害児（２・３号）</t>
    <rPh sb="0" eb="2">
      <t>ショウガイ</t>
    </rPh>
    <rPh sb="2" eb="3">
      <t>ジ</t>
    </rPh>
    <rPh sb="7" eb="8">
      <t>ゴウ</t>
    </rPh>
    <phoneticPr fontId="3"/>
  </si>
  <si>
    <r>
      <t xml:space="preserve">【補助算定の状況（加配適用状況）】
</t>
    </r>
    <r>
      <rPr>
        <sz val="11"/>
        <rFont val="ＭＳ Ｐゴシック"/>
        <family val="3"/>
        <charset val="128"/>
      </rPr>
      <t>※○が増えると、補助算定職員数が増え、保育士等の人件費等補助金の補助上限が上がります。
※補助上限は補助算定職員数×単価で計算します。</t>
    </r>
    <rPh sb="1" eb="3">
      <t>ホジョ</t>
    </rPh>
    <rPh sb="3" eb="5">
      <t>サンテイ</t>
    </rPh>
    <rPh sb="6" eb="8">
      <t>ジョウキョウ</t>
    </rPh>
    <rPh sb="9" eb="11">
      <t>カハイ</t>
    </rPh>
    <rPh sb="11" eb="13">
      <t>テキヨウ</t>
    </rPh>
    <rPh sb="13" eb="15">
      <t>ジョウキョウ</t>
    </rPh>
    <rPh sb="21" eb="22">
      <t>フ</t>
    </rPh>
    <rPh sb="26" eb="28">
      <t>ホジョ</t>
    </rPh>
    <rPh sb="28" eb="30">
      <t>サンテイ</t>
    </rPh>
    <rPh sb="30" eb="33">
      <t>ショクインスウ</t>
    </rPh>
    <rPh sb="34" eb="35">
      <t>フ</t>
    </rPh>
    <rPh sb="37" eb="40">
      <t>ホイクシ</t>
    </rPh>
    <rPh sb="40" eb="41">
      <t>トウ</t>
    </rPh>
    <rPh sb="42" eb="45">
      <t>ジンケンヒ</t>
    </rPh>
    <rPh sb="45" eb="46">
      <t>トウ</t>
    </rPh>
    <rPh sb="46" eb="49">
      <t>ホジョキン</t>
    </rPh>
    <rPh sb="50" eb="52">
      <t>ホジョ</t>
    </rPh>
    <rPh sb="52" eb="54">
      <t>ジョウゲン</t>
    </rPh>
    <rPh sb="55" eb="56">
      <t>ア</t>
    </rPh>
    <rPh sb="63" eb="65">
      <t>ホジョ</t>
    </rPh>
    <rPh sb="65" eb="67">
      <t>ジョウゲン</t>
    </rPh>
    <rPh sb="68" eb="70">
      <t>ホジョ</t>
    </rPh>
    <rPh sb="70" eb="72">
      <t>サンテイ</t>
    </rPh>
    <rPh sb="72" eb="75">
      <t>ショクインスウ</t>
    </rPh>
    <rPh sb="76" eb="78">
      <t>タンカ</t>
    </rPh>
    <rPh sb="79" eb="81">
      <t>ケイサン</t>
    </rPh>
    <phoneticPr fontId="3"/>
  </si>
  <si>
    <t>障害児
加配</t>
    <rPh sb="0" eb="3">
      <t>ショウガイジ</t>
    </rPh>
    <rPh sb="4" eb="6">
      <t>カハイ</t>
    </rPh>
    <phoneticPr fontId="3"/>
  </si>
  <si>
    <t>1歳児
加配</t>
    <rPh sb="1" eb="3">
      <t>サイジ</t>
    </rPh>
    <rPh sb="4" eb="6">
      <t>カハイ</t>
    </rPh>
    <phoneticPr fontId="3"/>
  </si>
  <si>
    <t>標準保育
時間対応</t>
    <phoneticPr fontId="3"/>
  </si>
  <si>
    <t>休憩
保育士
（利用定員90超）</t>
    <phoneticPr fontId="3"/>
  </si>
  <si>
    <t>①上記【補助算定職員数】の算定に含まれている加配</t>
    <rPh sb="1" eb="3">
      <t>ジョウキ</t>
    </rPh>
    <rPh sb="4" eb="6">
      <t>ホジョ</t>
    </rPh>
    <rPh sb="6" eb="8">
      <t>サンテイ</t>
    </rPh>
    <rPh sb="8" eb="10">
      <t>ショクイン</t>
    </rPh>
    <rPh sb="10" eb="11">
      <t>スウ</t>
    </rPh>
    <rPh sb="13" eb="15">
      <t>サンテイ</t>
    </rPh>
    <rPh sb="16" eb="17">
      <t>フク</t>
    </rPh>
    <rPh sb="22" eb="24">
      <t>カハイ</t>
    </rPh>
    <phoneticPr fontId="3"/>
  </si>
  <si>
    <t>②各加配を算定に含めるために必要な実配置数（年間平均）</t>
    <rPh sb="1" eb="2">
      <t>カク</t>
    </rPh>
    <rPh sb="2" eb="4">
      <t>カハイ</t>
    </rPh>
    <rPh sb="5" eb="7">
      <t>サンテイ</t>
    </rPh>
    <rPh sb="8" eb="9">
      <t>フク</t>
    </rPh>
    <rPh sb="14" eb="16">
      <t>ヒツヨウ</t>
    </rPh>
    <rPh sb="17" eb="18">
      <t>ジツ</t>
    </rPh>
    <rPh sb="18" eb="20">
      <t>ハイチ</t>
    </rPh>
    <rPh sb="20" eb="21">
      <t>スウ</t>
    </rPh>
    <rPh sb="22" eb="24">
      <t>ネンカン</t>
    </rPh>
    <rPh sb="24" eb="26">
      <t>ヘイキンネンヘイキン</t>
    </rPh>
    <phoneticPr fontId="3"/>
  </si>
  <si>
    <t>雇用
開始月</t>
    <phoneticPr fontId="3"/>
  </si>
  <si>
    <t>【このシートについて】</t>
    <phoneticPr fontId="3"/>
  </si>
  <si>
    <t>対象月</t>
    <rPh sb="0" eb="2">
      <t>タイショウ</t>
    </rPh>
    <rPh sb="2" eb="3">
      <t>ゲツ</t>
    </rPh>
    <phoneticPr fontId="3"/>
  </si>
  <si>
    <t>備考（エラーがあると表示されます）</t>
    <rPh sb="0" eb="2">
      <t>ビコウ</t>
    </rPh>
    <rPh sb="10" eb="12">
      <t>ヒョウジ</t>
    </rPh>
    <phoneticPr fontId="3"/>
  </si>
  <si>
    <t>上限※</t>
    <rPh sb="0" eb="2">
      <t>ジョウゲン</t>
    </rPh>
    <phoneticPr fontId="3"/>
  </si>
  <si>
    <t>5月</t>
  </si>
  <si>
    <t>6月</t>
  </si>
  <si>
    <t>7月</t>
  </si>
  <si>
    <t>8月</t>
  </si>
  <si>
    <t>9月</t>
  </si>
  <si>
    <t>10月</t>
  </si>
  <si>
    <t>11月</t>
  </si>
  <si>
    <t>12月</t>
  </si>
  <si>
    <t>1月</t>
  </si>
  <si>
    <t>2月</t>
  </si>
  <si>
    <t>3月</t>
  </si>
  <si>
    <t>※1号+2号の利用定員が</t>
    <rPh sb="2" eb="3">
      <t>ゴウ</t>
    </rPh>
    <rPh sb="5" eb="6">
      <t>ゴウ</t>
    </rPh>
    <rPh sb="7" eb="9">
      <t>リヨウ</t>
    </rPh>
    <rPh sb="9" eb="11">
      <t>テイイン</t>
    </rPh>
    <phoneticPr fontId="3"/>
  </si>
  <si>
    <t>45人以下</t>
    <rPh sb="2" eb="3">
      <t>ニン</t>
    </rPh>
    <rPh sb="3" eb="5">
      <t>イカ</t>
    </rPh>
    <phoneticPr fontId="3"/>
  </si>
  <si>
    <t>46～150人</t>
    <rPh sb="6" eb="7">
      <t>ニン</t>
    </rPh>
    <phoneticPr fontId="3"/>
  </si>
  <si>
    <t>151～240人</t>
    <rPh sb="7" eb="8">
      <t>ニン</t>
    </rPh>
    <phoneticPr fontId="3"/>
  </si>
  <si>
    <t>241～270人</t>
    <rPh sb="7" eb="8">
      <t>ニン</t>
    </rPh>
    <phoneticPr fontId="3"/>
  </si>
  <si>
    <t>271～300人</t>
    <rPh sb="7" eb="8">
      <t>ニン</t>
    </rPh>
    <phoneticPr fontId="3"/>
  </si>
  <si>
    <t>301～450人</t>
    <rPh sb="7" eb="8">
      <t>ニン</t>
    </rPh>
    <phoneticPr fontId="3"/>
  </si>
  <si>
    <t>451人～</t>
    <rPh sb="3" eb="4">
      <t>ニン</t>
    </rPh>
    <phoneticPr fontId="3"/>
  </si>
  <si>
    <t>職員数合計（常勤換算値、小数点第２位まで表示）</t>
    <phoneticPr fontId="3"/>
  </si>
  <si>
    <t>常勤換算Ａ／Ｂ（小数点第２位まで表示）</t>
    <phoneticPr fontId="3"/>
  </si>
  <si>
    <t>年齢別配置基準
※　4歳以上児、3歳児、満3歳児の加算取得状況に応じ、2・3号児童の条例基準部分補助金対象分を含む</t>
    <rPh sb="0" eb="2">
      <t>ネンレイ</t>
    </rPh>
    <rPh sb="2" eb="3">
      <t>ベツ</t>
    </rPh>
    <rPh sb="3" eb="5">
      <t>ハイチ</t>
    </rPh>
    <rPh sb="5" eb="7">
      <t>キジュン</t>
    </rPh>
    <rPh sb="11" eb="14">
      <t>サイイジョウ</t>
    </rPh>
    <rPh sb="14" eb="15">
      <t>ジ</t>
    </rPh>
    <rPh sb="17" eb="19">
      <t>サイジ</t>
    </rPh>
    <rPh sb="20" eb="21">
      <t>マン</t>
    </rPh>
    <rPh sb="22" eb="24">
      <t>サイジ</t>
    </rPh>
    <rPh sb="25" eb="27">
      <t>カサン</t>
    </rPh>
    <rPh sb="27" eb="29">
      <t>シュトク</t>
    </rPh>
    <rPh sb="29" eb="31">
      <t>ジョウキョウ</t>
    </rPh>
    <rPh sb="32" eb="33">
      <t>オウ</t>
    </rPh>
    <rPh sb="38" eb="39">
      <t>ゴウ</t>
    </rPh>
    <rPh sb="39" eb="41">
      <t>ジドウ</t>
    </rPh>
    <rPh sb="42" eb="44">
      <t>ジョウレイ</t>
    </rPh>
    <rPh sb="44" eb="46">
      <t>キジュン</t>
    </rPh>
    <rPh sb="46" eb="48">
      <t>ブブン</t>
    </rPh>
    <rPh sb="48" eb="51">
      <t>ホジョキン</t>
    </rPh>
    <rPh sb="51" eb="53">
      <t>タイショウ</t>
    </rPh>
    <rPh sb="53" eb="54">
      <t>フン</t>
    </rPh>
    <rPh sb="55" eb="56">
      <t>フク</t>
    </rPh>
    <phoneticPr fontId="3"/>
  </si>
  <si>
    <r>
      <t xml:space="preserve">必要
教職員数
【年齢別
配置
基準】
</t>
    </r>
    <r>
      <rPr>
        <sz val="8.5"/>
        <rFont val="ＭＳ Ｐゴシック"/>
        <family val="3"/>
        <charset val="128"/>
      </rPr>
      <t>(歳児別の加算を考慮)</t>
    </r>
    <r>
      <rPr>
        <b/>
        <sz val="8.5"/>
        <rFont val="ＭＳ Ｐゴシック"/>
        <family val="3"/>
        <charset val="128"/>
      </rPr>
      <t xml:space="preserve">
②～⑤</t>
    </r>
    <r>
      <rPr>
        <b/>
        <sz val="9"/>
        <rFont val="ＭＳ Ｐゴシック"/>
        <family val="3"/>
        <charset val="128"/>
      </rPr>
      <t>の合計</t>
    </r>
    <rPh sb="36" eb="38">
      <t>ゴウケイ</t>
    </rPh>
    <phoneticPr fontId="3"/>
  </si>
  <si>
    <r>
      <t>必要
教職員数
【年齢別
配置基準</t>
    </r>
    <r>
      <rPr>
        <u/>
        <sz val="8.5"/>
        <rFont val="ＭＳ Ｐゴシック"/>
        <family val="3"/>
        <charset val="128"/>
      </rPr>
      <t>（歳児別の加算を考慮）</t>
    </r>
    <r>
      <rPr>
        <b/>
        <u/>
        <sz val="8.5"/>
        <rFont val="ＭＳ Ｐゴシック"/>
        <family val="3"/>
        <charset val="128"/>
      </rPr>
      <t xml:space="preserve">
+国加配】
⑥～⑨</t>
    </r>
    <r>
      <rPr>
        <b/>
        <u/>
        <sz val="9"/>
        <rFont val="ＭＳ Ｐゴシック"/>
        <family val="3"/>
        <charset val="128"/>
      </rPr>
      <t>の合計</t>
    </r>
    <rPh sb="0" eb="2">
      <t>ヒツヨウ</t>
    </rPh>
    <rPh sb="3" eb="5">
      <t>キョウショク</t>
    </rPh>
    <rPh sb="6" eb="7">
      <t>スウ</t>
    </rPh>
    <rPh sb="10" eb="12">
      <t>ネンレイ</t>
    </rPh>
    <rPh sb="12" eb="13">
      <t>ベツ</t>
    </rPh>
    <rPh sb="14" eb="16">
      <t>ハイチ</t>
    </rPh>
    <rPh sb="16" eb="18">
      <t>キジュン</t>
    </rPh>
    <rPh sb="31" eb="32">
      <t>クニ</t>
    </rPh>
    <rPh sb="32" eb="34">
      <t>カハイ</t>
    </rPh>
    <rPh sb="41" eb="43">
      <t>ゴウケイ</t>
    </rPh>
    <phoneticPr fontId="3"/>
  </si>
  <si>
    <t>休憩保育士（利用定員90超）
※90以下の場合は②で加配</t>
    <rPh sb="0" eb="2">
      <t>キュウケイ</t>
    </rPh>
    <rPh sb="2" eb="4">
      <t>ホイク</t>
    </rPh>
    <rPh sb="4" eb="5">
      <t>シ</t>
    </rPh>
    <rPh sb="12" eb="13">
      <t>コ</t>
    </rPh>
    <phoneticPr fontId="3"/>
  </si>
  <si>
    <r>
      <t>マイナスの場合、表示されている人数まで追加で雇用しても、人件費等補助金の算定対象になります。
ただし、</t>
    </r>
    <r>
      <rPr>
        <b/>
        <u/>
        <sz val="11"/>
        <color rgb="FFFF0000"/>
        <rFont val="ＭＳ Ｐゴシック"/>
        <family val="3"/>
        <charset val="128"/>
      </rPr>
      <t>実配置数の増減で変わるのは「保育士等の補助上限」であり、直ちに補助金は増えません。</t>
    </r>
    <r>
      <rPr>
        <sz val="11"/>
        <rFont val="ＭＳ Ｐゴシック"/>
        <family val="3"/>
        <charset val="128"/>
      </rPr>
      <t xml:space="preserve">
補助金額は、補助上限のほか、各園の人件費総額、給付費収入によって変わります。御留意ください。</t>
    </r>
    <phoneticPr fontId="3"/>
  </si>
  <si>
    <t>※人件費等補助金の補助算定職員数は、年間平均で算出します。</t>
    <phoneticPr fontId="3"/>
  </si>
  <si>
    <t>　また、補助算定職員数は、補助上限に影響します。</t>
    <phoneticPr fontId="3"/>
  </si>
  <si>
    <t>標準対応休憩
保育士</t>
    <phoneticPr fontId="3"/>
  </si>
  <si>
    <r>
      <t xml:space="preserve">必要
職員数
との差
</t>
    </r>
    <r>
      <rPr>
        <b/>
        <sz val="10"/>
        <rFont val="BIZ UDPゴシック"/>
        <family val="3"/>
        <charset val="128"/>
      </rPr>
      <t>【Ｃ－Ａ】</t>
    </r>
    <r>
      <rPr>
        <b/>
        <sz val="10"/>
        <rFont val="ＭＳ Ｐゴシック"/>
        <family val="3"/>
        <charset val="128"/>
      </rPr>
      <t xml:space="preserve">
</t>
    </r>
    <r>
      <rPr>
        <sz val="10"/>
        <rFont val="ＭＳ Ｐゴシック"/>
        <family val="3"/>
        <charset val="128"/>
      </rPr>
      <t>コメント
参照</t>
    </r>
    <rPh sb="0" eb="2">
      <t>ヒツヨウ</t>
    </rPh>
    <rPh sb="22" eb="24">
      <t>サンショウ</t>
    </rPh>
    <phoneticPr fontId="3"/>
  </si>
  <si>
    <t>うち、非常勤講師等の数（該当する場合は1を入力）</t>
    <rPh sb="3" eb="6">
      <t>ヒジョウキン</t>
    </rPh>
    <rPh sb="6" eb="8">
      <t>コウシ</t>
    </rPh>
    <rPh sb="8" eb="9">
      <t>トウ</t>
    </rPh>
    <rPh sb="10" eb="11">
      <t>カズ</t>
    </rPh>
    <rPh sb="12" eb="14">
      <t>ガイトウ</t>
    </rPh>
    <rPh sb="16" eb="18">
      <t>バアイ</t>
    </rPh>
    <rPh sb="21" eb="23">
      <t>ニュウリョク</t>
    </rPh>
    <phoneticPr fontId="3"/>
  </si>
  <si>
    <t>必要
主幹保育教諭数</t>
    <rPh sb="0" eb="2">
      <t>ヒツヨウ</t>
    </rPh>
    <rPh sb="3" eb="5">
      <t>シュカン</t>
    </rPh>
    <rPh sb="5" eb="7">
      <t>ホイク</t>
    </rPh>
    <rPh sb="7" eb="9">
      <t>キョウユ</t>
    </rPh>
    <rPh sb="9" eb="10">
      <t>スウ</t>
    </rPh>
    <phoneticPr fontId="3"/>
  </si>
  <si>
    <t>・職員の配置基準に影響する加算等の適用状況を入力いただきます。</t>
    <rPh sb="1" eb="3">
      <t>ショクイン</t>
    </rPh>
    <rPh sb="4" eb="6">
      <t>ハイチ</t>
    </rPh>
    <rPh sb="6" eb="8">
      <t>キジュン</t>
    </rPh>
    <rPh sb="9" eb="11">
      <t>エイキョウ</t>
    </rPh>
    <rPh sb="13" eb="15">
      <t>カサン</t>
    </rPh>
    <rPh sb="15" eb="16">
      <t>トウ</t>
    </rPh>
    <rPh sb="17" eb="19">
      <t>テキヨウ</t>
    </rPh>
    <rPh sb="19" eb="21">
      <t>ジョウキョウ</t>
    </rPh>
    <rPh sb="22" eb="24">
      <t>ニュウリョク</t>
    </rPh>
    <phoneticPr fontId="3"/>
  </si>
  <si>
    <t>・入力された情報を基に、「様式１」シートや「参考_歳児別配置基準」シートにおいて配置が必要な職員数等を算出します。</t>
    <rPh sb="1" eb="3">
      <t>ニュウリョク</t>
    </rPh>
    <rPh sb="6" eb="8">
      <t>ジョウホウ</t>
    </rPh>
    <rPh sb="9" eb="10">
      <t>モト</t>
    </rPh>
    <rPh sb="13" eb="15">
      <t>ヨウシキ</t>
    </rPh>
    <rPh sb="40" eb="42">
      <t>ハイチ</t>
    </rPh>
    <rPh sb="43" eb="45">
      <t>ヒツヨウ</t>
    </rPh>
    <rPh sb="46" eb="49">
      <t>ショクインスウ</t>
    </rPh>
    <rPh sb="49" eb="50">
      <t>トウ</t>
    </rPh>
    <rPh sb="51" eb="53">
      <t>サンシュツ</t>
    </rPh>
    <phoneticPr fontId="3"/>
  </si>
  <si>
    <t>×</t>
    <phoneticPr fontId="3"/>
  </si>
  <si>
    <t>・以下の手順により、各月ごとに取得している加算等の状況をプルダウンから選択してください。</t>
    <rPh sb="1" eb="3">
      <t>イカ</t>
    </rPh>
    <rPh sb="4" eb="6">
      <t>テジュン</t>
    </rPh>
    <rPh sb="10" eb="12">
      <t>カクゲツ</t>
    </rPh>
    <rPh sb="15" eb="17">
      <t>シュトク</t>
    </rPh>
    <rPh sb="21" eb="23">
      <t>カサン</t>
    </rPh>
    <rPh sb="23" eb="24">
      <t>トウ</t>
    </rPh>
    <rPh sb="25" eb="27">
      <t>ジョウキョウ</t>
    </rPh>
    <rPh sb="35" eb="37">
      <t>センタク</t>
    </rPh>
    <phoneticPr fontId="3"/>
  </si>
  <si>
    <t>②５月以降については、前月からの適用状況に変更の有無をB列で選択してください。</t>
    <rPh sb="2" eb="3">
      <t>ガツ</t>
    </rPh>
    <rPh sb="3" eb="5">
      <t>イコウ</t>
    </rPh>
    <rPh sb="11" eb="13">
      <t>ゼンゲツ</t>
    </rPh>
    <rPh sb="16" eb="18">
      <t>テキヨウ</t>
    </rPh>
    <rPh sb="18" eb="20">
      <t>ジョウキョウ</t>
    </rPh>
    <rPh sb="21" eb="23">
      <t>ヘンコウ</t>
    </rPh>
    <rPh sb="24" eb="26">
      <t>ウム</t>
    </rPh>
    <rPh sb="28" eb="29">
      <t>レツ</t>
    </rPh>
    <rPh sb="30" eb="32">
      <t>センタク</t>
    </rPh>
    <phoneticPr fontId="3"/>
  </si>
  <si>
    <t>→「変更あり」を選択した場合、①と同様に当該月の加算の適用状況を入力してください。</t>
    <rPh sb="2" eb="4">
      <t>ヘンコウ</t>
    </rPh>
    <rPh sb="8" eb="10">
      <t>センタク</t>
    </rPh>
    <rPh sb="12" eb="14">
      <t>バアイ</t>
    </rPh>
    <rPh sb="17" eb="19">
      <t>ドウヨウ</t>
    </rPh>
    <rPh sb="20" eb="22">
      <t>トウガイ</t>
    </rPh>
    <rPh sb="22" eb="23">
      <t>ゲツ</t>
    </rPh>
    <rPh sb="24" eb="26">
      <t>カサン</t>
    </rPh>
    <rPh sb="27" eb="29">
      <t>テキヨウ</t>
    </rPh>
    <rPh sb="29" eb="31">
      <t>ジョウキョウ</t>
    </rPh>
    <rPh sb="32" eb="34">
      <t>ニュウリョク</t>
    </rPh>
    <phoneticPr fontId="3"/>
  </si>
  <si>
    <t>【必須】加算の適用状況等を踏まえて、プルダウンから選択してください。（プルダウンを選択すると色が消えます。エラーメッセージがある場合は内容を参照して適切に修正してください。）</t>
    <rPh sb="1" eb="3">
      <t>ヒッス</t>
    </rPh>
    <rPh sb="4" eb="6">
      <t>カサン</t>
    </rPh>
    <rPh sb="7" eb="9">
      <t>テキヨウ</t>
    </rPh>
    <rPh sb="9" eb="11">
      <t>ジョウキョウ</t>
    </rPh>
    <rPh sb="11" eb="12">
      <t>トウ</t>
    </rPh>
    <rPh sb="13" eb="14">
      <t>フ</t>
    </rPh>
    <rPh sb="25" eb="27">
      <t>センタク</t>
    </rPh>
    <rPh sb="41" eb="43">
      <t>センタク</t>
    </rPh>
    <rPh sb="46" eb="47">
      <t>イロ</t>
    </rPh>
    <rPh sb="48" eb="49">
      <t>キ</t>
    </rPh>
    <rPh sb="64" eb="66">
      <t>バアイ</t>
    </rPh>
    <rPh sb="67" eb="69">
      <t>ナイヨウ</t>
    </rPh>
    <rPh sb="70" eb="72">
      <t>サンショウ</t>
    </rPh>
    <rPh sb="74" eb="76">
      <t>テキセツ</t>
    </rPh>
    <rPh sb="77" eb="79">
      <t>シュウセイ</t>
    </rPh>
    <phoneticPr fontId="3"/>
  </si>
  <si>
    <t>前月からの変更</t>
    <rPh sb="0" eb="2">
      <t>ゼンゲツ</t>
    </rPh>
    <rPh sb="5" eb="7">
      <t>ヘンコウ</t>
    </rPh>
    <phoneticPr fontId="3"/>
  </si>
  <si>
    <t>1・2号定員</t>
    <rPh sb="3" eb="4">
      <t>ゴウ</t>
    </rPh>
    <rPh sb="4" eb="6">
      <t>テイイン</t>
    </rPh>
    <phoneticPr fontId="3"/>
  </si>
  <si>
    <t>チーム保育加配加算</t>
    <rPh sb="3" eb="5">
      <t>ホイク</t>
    </rPh>
    <rPh sb="5" eb="7">
      <t>カハイ</t>
    </rPh>
    <rPh sb="7" eb="9">
      <t>カサン</t>
    </rPh>
    <phoneticPr fontId="3"/>
  </si>
  <si>
    <t>4歳以上児配置改善加算</t>
    <rPh sb="1" eb="2">
      <t>サイ</t>
    </rPh>
    <rPh sb="2" eb="4">
      <t>イジョウ</t>
    </rPh>
    <rPh sb="4" eb="5">
      <t>ジ</t>
    </rPh>
    <rPh sb="5" eb="7">
      <t>ハイチ</t>
    </rPh>
    <rPh sb="7" eb="9">
      <t>カイゼン</t>
    </rPh>
    <rPh sb="9" eb="11">
      <t>カサン</t>
    </rPh>
    <phoneticPr fontId="3"/>
  </si>
  <si>
    <t>3歳児配置改善加算</t>
    <rPh sb="1" eb="3">
      <t>サイジ</t>
    </rPh>
    <rPh sb="3" eb="5">
      <t>ハイチ</t>
    </rPh>
    <rPh sb="5" eb="7">
      <t>カイゼン</t>
    </rPh>
    <rPh sb="7" eb="9">
      <t>カサン</t>
    </rPh>
    <phoneticPr fontId="3"/>
  </si>
  <si>
    <t>満3歳児対応加配加算</t>
    <rPh sb="0" eb="1">
      <t>マン</t>
    </rPh>
    <rPh sb="2" eb="4">
      <t>サイジ</t>
    </rPh>
    <rPh sb="4" eb="6">
      <t>タイオウ</t>
    </rPh>
    <rPh sb="6" eb="8">
      <t>カハイ</t>
    </rPh>
    <rPh sb="8" eb="10">
      <t>カサン</t>
    </rPh>
    <phoneticPr fontId="3"/>
  </si>
  <si>
    <t>園長等の兼務状況</t>
    <rPh sb="0" eb="2">
      <t>エンチョウ</t>
    </rPh>
    <rPh sb="2" eb="3">
      <t>トウ</t>
    </rPh>
    <rPh sb="4" eb="6">
      <t>ケンム</t>
    </rPh>
    <rPh sb="6" eb="8">
      <t>ジョウキョウ</t>
    </rPh>
    <phoneticPr fontId="3"/>
  </si>
  <si>
    <t>代替保育教諭等のうち非常勤講師の人数</t>
    <rPh sb="0" eb="2">
      <t>ダイタイ</t>
    </rPh>
    <rPh sb="2" eb="4">
      <t>ホイク</t>
    </rPh>
    <rPh sb="4" eb="6">
      <t>キョウユ</t>
    </rPh>
    <rPh sb="6" eb="7">
      <t>トウ</t>
    </rPh>
    <rPh sb="10" eb="13">
      <t>ヒジョウキン</t>
    </rPh>
    <rPh sb="13" eb="15">
      <t>コウシ</t>
    </rPh>
    <rPh sb="16" eb="17">
      <t>ヒト</t>
    </rPh>
    <rPh sb="17" eb="18">
      <t>カズ</t>
    </rPh>
    <phoneticPr fontId="3"/>
  </si>
  <si>
    <t>flag</t>
    <phoneticPr fontId="3"/>
  </si>
  <si>
    <t>適用</t>
    <rPh sb="0" eb="2">
      <t>テキヨウ</t>
    </rPh>
    <phoneticPr fontId="3"/>
  </si>
  <si>
    <t>計算用→</t>
    <rPh sb="0" eb="3">
      <t>ケイサンヨウ</t>
    </rPh>
    <phoneticPr fontId="3"/>
  </si>
  <si>
    <t>本園</t>
    <rPh sb="0" eb="1">
      <t>ホン</t>
    </rPh>
    <rPh sb="1" eb="2">
      <t>エン</t>
    </rPh>
    <phoneticPr fontId="3"/>
  </si>
  <si>
    <t>配置可能上限</t>
    <rPh sb="0" eb="2">
      <t>ハイチ</t>
    </rPh>
    <rPh sb="2" eb="4">
      <t>カノウ</t>
    </rPh>
    <rPh sb="4" eb="6">
      <t>ジョウゲン</t>
    </rPh>
    <phoneticPr fontId="3"/>
  </si>
  <si>
    <t>各月歳児別配置基準</t>
    <rPh sb="0" eb="1">
      <t>カク</t>
    </rPh>
    <rPh sb="1" eb="2">
      <t>ゲツ</t>
    </rPh>
    <rPh sb="2" eb="4">
      <t>サイジ</t>
    </rPh>
    <rPh sb="4" eb="5">
      <t>ベツ</t>
    </rPh>
    <rPh sb="5" eb="7">
      <t>ハイチ</t>
    </rPh>
    <rPh sb="7" eb="9">
      <t>キジュン</t>
    </rPh>
    <phoneticPr fontId="3"/>
  </si>
  <si>
    <t>1号分算出</t>
    <rPh sb="1" eb="2">
      <t>ゴウ</t>
    </rPh>
    <rPh sb="2" eb="3">
      <t>ブン</t>
    </rPh>
    <rPh sb="3" eb="5">
      <t>サンシュツ</t>
    </rPh>
    <phoneticPr fontId="3"/>
  </si>
  <si>
    <t>条例基準</t>
    <rPh sb="0" eb="2">
      <t>ジョウレイ</t>
    </rPh>
    <rPh sb="2" eb="4">
      <t>キジュン</t>
    </rPh>
    <phoneticPr fontId="3"/>
  </si>
  <si>
    <t>本園</t>
    <rPh sb="0" eb="2">
      <t>ホンエン</t>
    </rPh>
    <phoneticPr fontId="71"/>
  </si>
  <si>
    <t>児童数</t>
    <rPh sb="0" eb="2">
      <t>ジドウ</t>
    </rPh>
    <rPh sb="2" eb="3">
      <t>スウ</t>
    </rPh>
    <phoneticPr fontId="3"/>
  </si>
  <si>
    <t>必要保育教諭等</t>
    <rPh sb="0" eb="2">
      <t>ヒツヨウ</t>
    </rPh>
    <rPh sb="2" eb="4">
      <t>ホイク</t>
    </rPh>
    <rPh sb="4" eb="6">
      <t>キョウユ</t>
    </rPh>
    <rPh sb="6" eb="7">
      <t>トウ</t>
    </rPh>
    <phoneticPr fontId="3"/>
  </si>
  <si>
    <t>2・3号</t>
    <rPh sb="3" eb="4">
      <t>ゴウ</t>
    </rPh>
    <phoneticPr fontId="3"/>
  </si>
  <si>
    <t>０歳児</t>
    <rPh sb="1" eb="3">
      <t>サイジ</t>
    </rPh>
    <phoneticPr fontId="71"/>
  </si>
  <si>
    <t>1歳児</t>
    <rPh sb="1" eb="3">
      <t>サイジ</t>
    </rPh>
    <phoneticPr fontId="71"/>
  </si>
  <si>
    <t>2歳児</t>
    <rPh sb="1" eb="3">
      <t>サイジ</t>
    </rPh>
    <phoneticPr fontId="71"/>
  </si>
  <si>
    <t>満3歳児</t>
    <rPh sb="0" eb="1">
      <t>マン</t>
    </rPh>
    <rPh sb="2" eb="4">
      <t>サイジ</t>
    </rPh>
    <phoneticPr fontId="71"/>
  </si>
  <si>
    <t>3歳児</t>
    <rPh sb="1" eb="3">
      <t>サイジ</t>
    </rPh>
    <phoneticPr fontId="71"/>
  </si>
  <si>
    <t>4歳児</t>
    <rPh sb="1" eb="3">
      <t>サイジ</t>
    </rPh>
    <phoneticPr fontId="71"/>
  </si>
  <si>
    <t>5歳児</t>
    <rPh sb="1" eb="3">
      <t>サイジ</t>
    </rPh>
    <phoneticPr fontId="71"/>
  </si>
  <si>
    <t>4月</t>
    <rPh sb="1" eb="2">
      <t>ツキ</t>
    </rPh>
    <phoneticPr fontId="3"/>
  </si>
  <si>
    <t>5月</t>
    <rPh sb="1" eb="2">
      <t>ツキ</t>
    </rPh>
    <phoneticPr fontId="3"/>
  </si>
  <si>
    <t>6月</t>
    <rPh sb="1" eb="2">
      <t>ガツ</t>
    </rPh>
    <phoneticPr fontId="3"/>
  </si>
  <si>
    <t>7月</t>
    <rPh sb="1" eb="2">
      <t>ガツ</t>
    </rPh>
    <phoneticPr fontId="3"/>
  </si>
  <si>
    <t>8月</t>
    <rPh sb="1" eb="2">
      <t>ガツ</t>
    </rPh>
    <phoneticPr fontId="3"/>
  </si>
  <si>
    <t>9月</t>
    <rPh sb="1" eb="2">
      <t>ガツ</t>
    </rPh>
    <phoneticPr fontId="3"/>
  </si>
  <si>
    <t>10月</t>
    <rPh sb="2" eb="3">
      <t>ガツ</t>
    </rPh>
    <phoneticPr fontId="3"/>
  </si>
  <si>
    <t>11月</t>
    <rPh sb="2" eb="3">
      <t>ガツ</t>
    </rPh>
    <phoneticPr fontId="3"/>
  </si>
  <si>
    <t>12月</t>
    <rPh sb="2" eb="3">
      <t>ガツ</t>
    </rPh>
    <phoneticPr fontId="3"/>
  </si>
  <si>
    <t>1月</t>
    <rPh sb="1" eb="2">
      <t>ガツ</t>
    </rPh>
    <phoneticPr fontId="3"/>
  </si>
  <si>
    <t>2月</t>
    <rPh sb="1" eb="2">
      <t>ガツ</t>
    </rPh>
    <phoneticPr fontId="3"/>
  </si>
  <si>
    <t>3月</t>
    <rPh sb="1" eb="2">
      <t>ガツ</t>
    </rPh>
    <phoneticPr fontId="3"/>
  </si>
  <si>
    <t>保育士</t>
    <rPh sb="0" eb="2">
      <t>ホイク</t>
    </rPh>
    <rPh sb="2" eb="3">
      <t>シ</t>
    </rPh>
    <phoneticPr fontId="3"/>
  </si>
  <si>
    <t>幼稚園教諭</t>
    <rPh sb="0" eb="3">
      <t>ヨウチエン</t>
    </rPh>
    <rPh sb="3" eb="5">
      <t>キョウユ</t>
    </rPh>
    <phoneticPr fontId="3"/>
  </si>
  <si>
    <t>月</t>
    <rPh sb="0" eb="1">
      <t>ゲツ</t>
    </rPh>
    <phoneticPr fontId="3"/>
  </si>
  <si>
    <t>月（文字化）</t>
    <rPh sb="0" eb="1">
      <t>ゲツ</t>
    </rPh>
    <rPh sb="2" eb="5">
      <t>モジカ</t>
    </rPh>
    <phoneticPr fontId="3"/>
  </si>
  <si>
    <t>過不足数</t>
    <rPh sb="0" eb="3">
      <t>カブソク</t>
    </rPh>
    <phoneticPr fontId="3"/>
  </si>
  <si>
    <t>必要保育士数（市基準+国加配）</t>
    <rPh sb="0" eb="2">
      <t>ヒツヨウ</t>
    </rPh>
    <rPh sb="2" eb="5">
      <t>ホイクシ</t>
    </rPh>
    <rPh sb="5" eb="6">
      <t>スウ</t>
    </rPh>
    <rPh sb="7" eb="8">
      <t>シ</t>
    </rPh>
    <rPh sb="8" eb="10">
      <t>キジュン</t>
    </rPh>
    <rPh sb="11" eb="12">
      <t>クニ</t>
    </rPh>
    <rPh sb="12" eb="14">
      <t>カハイ</t>
    </rPh>
    <phoneticPr fontId="3"/>
  </si>
  <si>
    <t>利用定員（1号）</t>
    <rPh sb="0" eb="2">
      <t>リヨウ</t>
    </rPh>
    <rPh sb="2" eb="4">
      <t>テイイン</t>
    </rPh>
    <rPh sb="6" eb="7">
      <t>ゴウ</t>
    </rPh>
    <phoneticPr fontId="3"/>
  </si>
  <si>
    <t>利用定員（2号）</t>
    <rPh sb="0" eb="2">
      <t>リヨウ</t>
    </rPh>
    <rPh sb="2" eb="4">
      <t>テイイン</t>
    </rPh>
    <rPh sb="6" eb="7">
      <t>ゴウ</t>
    </rPh>
    <phoneticPr fontId="3"/>
  </si>
  <si>
    <t>利用定員（3号）</t>
    <rPh sb="0" eb="2">
      <t>リヨウ</t>
    </rPh>
    <rPh sb="2" eb="4">
      <t>テイイン</t>
    </rPh>
    <rPh sb="6" eb="7">
      <t>ゴウ</t>
    </rPh>
    <phoneticPr fontId="3"/>
  </si>
  <si>
    <t>満3歳児数／1号</t>
    <rPh sb="0" eb="1">
      <t>ミツル</t>
    </rPh>
    <rPh sb="2" eb="4">
      <t>サイジ</t>
    </rPh>
    <rPh sb="4" eb="5">
      <t>スウ</t>
    </rPh>
    <rPh sb="7" eb="8">
      <t>ゴウ</t>
    </rPh>
    <phoneticPr fontId="3"/>
  </si>
  <si>
    <t>5歳児数／1号</t>
    <rPh sb="1" eb="3">
      <t>サイジ</t>
    </rPh>
    <rPh sb="3" eb="4">
      <t>スウ</t>
    </rPh>
    <rPh sb="6" eb="7">
      <t>ゴウ</t>
    </rPh>
    <phoneticPr fontId="3"/>
  </si>
  <si>
    <t>4歳児数／1号</t>
    <rPh sb="1" eb="3">
      <t>サイジ</t>
    </rPh>
    <rPh sb="3" eb="4">
      <t>スウ</t>
    </rPh>
    <rPh sb="6" eb="7">
      <t>ゴウ</t>
    </rPh>
    <phoneticPr fontId="3"/>
  </si>
  <si>
    <t>3歳児数／1号</t>
    <rPh sb="1" eb="3">
      <t>サイジ</t>
    </rPh>
    <rPh sb="3" eb="4">
      <t>スウ</t>
    </rPh>
    <rPh sb="6" eb="7">
      <t>ゴウ</t>
    </rPh>
    <phoneticPr fontId="3"/>
  </si>
  <si>
    <t>3歳児数／2号</t>
    <rPh sb="1" eb="3">
      <t>サイジ</t>
    </rPh>
    <rPh sb="3" eb="4">
      <t>スウ</t>
    </rPh>
    <rPh sb="6" eb="7">
      <t>ゴウ</t>
    </rPh>
    <phoneticPr fontId="3"/>
  </si>
  <si>
    <t>4歳児数／2号</t>
    <rPh sb="1" eb="3">
      <t>サイジ</t>
    </rPh>
    <rPh sb="3" eb="4">
      <t>スウ</t>
    </rPh>
    <rPh sb="6" eb="7">
      <t>ゴウ</t>
    </rPh>
    <phoneticPr fontId="3"/>
  </si>
  <si>
    <t>5歳児数／2号</t>
    <rPh sb="1" eb="3">
      <t>サイジ</t>
    </rPh>
    <rPh sb="3" eb="4">
      <t>スウ</t>
    </rPh>
    <rPh sb="6" eb="7">
      <t>ゴウ</t>
    </rPh>
    <phoneticPr fontId="3"/>
  </si>
  <si>
    <t>0歳児数／3号</t>
    <rPh sb="1" eb="3">
      <t>サイジ</t>
    </rPh>
    <rPh sb="3" eb="4">
      <t>スウ</t>
    </rPh>
    <rPh sb="6" eb="7">
      <t>ゴウ</t>
    </rPh>
    <phoneticPr fontId="3"/>
  </si>
  <si>
    <t>1歳児数／3号</t>
    <rPh sb="1" eb="3">
      <t>サイジ</t>
    </rPh>
    <rPh sb="3" eb="4">
      <t>スウ</t>
    </rPh>
    <rPh sb="6" eb="7">
      <t>ゴウ</t>
    </rPh>
    <phoneticPr fontId="3"/>
  </si>
  <si>
    <t>2歳児数／3号</t>
    <rPh sb="1" eb="3">
      <t>サイジ</t>
    </rPh>
    <rPh sb="3" eb="4">
      <t>スウ</t>
    </rPh>
    <rPh sb="6" eb="7">
      <t>ゴウ</t>
    </rPh>
    <phoneticPr fontId="3"/>
  </si>
  <si>
    <t>チーム保育加配加算（ミサリオフラグ化）</t>
    <rPh sb="3" eb="5">
      <t>ホイク</t>
    </rPh>
    <rPh sb="5" eb="7">
      <t>カハイ</t>
    </rPh>
    <rPh sb="7" eb="9">
      <t>カサン</t>
    </rPh>
    <rPh sb="17" eb="18">
      <t>バ</t>
    </rPh>
    <phoneticPr fontId="3"/>
  </si>
  <si>
    <t>4歳以上児配置改善加算</t>
    <rPh sb="1" eb="2">
      <t>サイ</t>
    </rPh>
    <rPh sb="2" eb="4">
      <t>イジョウ</t>
    </rPh>
    <rPh sb="4" eb="5">
      <t>コ</t>
    </rPh>
    <rPh sb="5" eb="7">
      <t>ハイチ</t>
    </rPh>
    <rPh sb="7" eb="9">
      <t>カイゼン</t>
    </rPh>
    <rPh sb="9" eb="11">
      <t>カサン</t>
    </rPh>
    <phoneticPr fontId="3"/>
  </si>
  <si>
    <t>満3歳児対応加配加算</t>
    <rPh sb="0" eb="1">
      <t>ミツル</t>
    </rPh>
    <rPh sb="2" eb="4">
      <t>サイジ</t>
    </rPh>
    <rPh sb="4" eb="6">
      <t>タイオウ</t>
    </rPh>
    <rPh sb="6" eb="8">
      <t>カハイ</t>
    </rPh>
    <rPh sb="8" eb="10">
      <t>カサン</t>
    </rPh>
    <phoneticPr fontId="3"/>
  </si>
  <si>
    <t>学級編制調整加配加算</t>
    <rPh sb="0" eb="2">
      <t>ガッキュウ</t>
    </rPh>
    <rPh sb="2" eb="4">
      <t>ヘンセイ</t>
    </rPh>
    <rPh sb="4" eb="6">
      <t>チョウセイ</t>
    </rPh>
    <rPh sb="6" eb="8">
      <t>カハイ</t>
    </rPh>
    <rPh sb="8" eb="10">
      <t>カサン</t>
    </rPh>
    <phoneticPr fontId="3"/>
  </si>
  <si>
    <t>３歳児加配</t>
    <rPh sb="1" eb="5">
      <t>サイジカハイ</t>
    </rPh>
    <phoneticPr fontId="3"/>
  </si>
  <si>
    <r>
      <rPr>
        <b/>
        <sz val="8.5"/>
        <color indexed="30"/>
        <rFont val="ＭＳ Ｐゴシック"/>
        <family val="3"/>
        <charset val="128"/>
      </rPr>
      <t>最大</t>
    </r>
    <r>
      <rPr>
        <b/>
        <sz val="8.5"/>
        <rFont val="ＭＳ Ｐゴシック"/>
        <family val="3"/>
        <charset val="128"/>
      </rPr>
      <t>保育士数
【年齢別
配置基準</t>
    </r>
    <r>
      <rPr>
        <sz val="8.5"/>
        <rFont val="ＭＳ Ｐゴシック"/>
        <family val="3"/>
        <charset val="128"/>
      </rPr>
      <t>（歳児別の加算を考慮）</t>
    </r>
    <r>
      <rPr>
        <b/>
        <sz val="8.5"/>
        <rFont val="ＭＳ Ｐゴシック"/>
        <family val="3"/>
        <charset val="128"/>
      </rPr>
      <t xml:space="preserve">
+国加配
＋市独自加配】
⑥</t>
    </r>
    <r>
      <rPr>
        <b/>
        <sz val="9"/>
        <rFont val="ＭＳ Ｐゴシック"/>
        <family val="3"/>
        <charset val="128"/>
      </rPr>
      <t>～⑮の合計</t>
    </r>
    <rPh sb="0" eb="2">
      <t>サイダイ</t>
    </rPh>
    <rPh sb="2" eb="4">
      <t>ホイク</t>
    </rPh>
    <rPh sb="4" eb="6">
      <t>シスウ</t>
    </rPh>
    <rPh sb="8" eb="10">
      <t>ネンレイ</t>
    </rPh>
    <rPh sb="10" eb="11">
      <t>ベツ</t>
    </rPh>
    <rPh sb="12" eb="14">
      <t>ハイチ</t>
    </rPh>
    <rPh sb="14" eb="16">
      <t>キジュン</t>
    </rPh>
    <rPh sb="29" eb="30">
      <t>クニ</t>
    </rPh>
    <rPh sb="30" eb="32">
      <t>カハイ</t>
    </rPh>
    <rPh sb="34" eb="35">
      <t>シ</t>
    </rPh>
    <rPh sb="35" eb="37">
      <t>ドクジ</t>
    </rPh>
    <rPh sb="37" eb="39">
      <t>カハイ</t>
    </rPh>
    <rPh sb="47" eb="49">
      <t>ゴウケイ</t>
    </rPh>
    <phoneticPr fontId="3"/>
  </si>
  <si>
    <t>３歳児加配</t>
    <rPh sb="1" eb="5">
      <t>サイジカハイ</t>
    </rPh>
    <phoneticPr fontId="3"/>
  </si>
  <si>
    <t>⑨</t>
    <phoneticPr fontId="3"/>
  </si>
  <si>
    <t>３歳児</t>
    <rPh sb="1" eb="3">
      <t>サイジ</t>
    </rPh>
    <phoneticPr fontId="3"/>
  </si>
  <si>
    <t>⑪</t>
    <phoneticPr fontId="3"/>
  </si>
  <si>
    <t>※１．認定こども園においては、②④⑪を除き、１号必要職員数を除く数値</t>
    <rPh sb="3" eb="5">
      <t>ニンテイ</t>
    </rPh>
    <rPh sb="8" eb="9">
      <t>エン</t>
    </rPh>
    <rPh sb="19" eb="20">
      <t>ノゾ</t>
    </rPh>
    <rPh sb="23" eb="24">
      <t>ゴウ</t>
    </rPh>
    <rPh sb="24" eb="26">
      <t>ヒツヨウ</t>
    </rPh>
    <rPh sb="26" eb="29">
      <t>ショクインスウ</t>
    </rPh>
    <rPh sb="30" eb="31">
      <t>ノゾ</t>
    </rPh>
    <rPh sb="32" eb="34">
      <t>スウチ</t>
    </rPh>
    <phoneticPr fontId="3"/>
  </si>
  <si>
    <t>③+⑤+⑥+⑦+⑧+⑨</t>
    <phoneticPr fontId="3"/>
  </si>
  <si>
    <t>２・３号実配置数（ⅰ）と補助算定職員数の最大値（ⅱ）との比較（(ⅰ)－(ⅱ)）</t>
    <rPh sb="4" eb="5">
      <t>ジツ</t>
    </rPh>
    <rPh sb="5" eb="7">
      <t>ハイチ</t>
    </rPh>
    <rPh sb="7" eb="8">
      <t>スウ</t>
    </rPh>
    <rPh sb="12" eb="14">
      <t>ホジョ</t>
    </rPh>
    <rPh sb="14" eb="16">
      <t>サンテイ</t>
    </rPh>
    <rPh sb="16" eb="19">
      <t>ショクインスウ</t>
    </rPh>
    <rPh sb="20" eb="23">
      <t>サイダイチ</t>
    </rPh>
    <rPh sb="28" eb="30">
      <t>ヒカク</t>
    </rPh>
    <phoneticPr fontId="3"/>
  </si>
  <si>
    <t>1歳児配置改善加算</t>
    <rPh sb="1" eb="3">
      <t>サイジ</t>
    </rPh>
    <rPh sb="3" eb="5">
      <t>ハイチ</t>
    </rPh>
    <rPh sb="5" eb="7">
      <t>カイゼン</t>
    </rPh>
    <rPh sb="7" eb="9">
      <t>カサン</t>
    </rPh>
    <phoneticPr fontId="3"/>
  </si>
  <si>
    <t>①まず、４月時点の加算の適用状況をD列～M列のセル（黄色のセル）に入力してください。</t>
    <rPh sb="5" eb="6">
      <t>ガツ</t>
    </rPh>
    <rPh sb="6" eb="8">
      <t>ジテン</t>
    </rPh>
    <rPh sb="9" eb="11">
      <t>カサン</t>
    </rPh>
    <rPh sb="12" eb="14">
      <t>テキヨウ</t>
    </rPh>
    <rPh sb="14" eb="16">
      <t>ジョウキョウ</t>
    </rPh>
    <rPh sb="18" eb="19">
      <t>レツ</t>
    </rPh>
    <rPh sb="21" eb="22">
      <t>レツ</t>
    </rPh>
    <rPh sb="26" eb="28">
      <t>キイロ</t>
    </rPh>
    <rPh sb="33" eb="35">
      <t>ニュウリョク</t>
    </rPh>
    <phoneticPr fontId="3"/>
  </si>
  <si>
    <t>→「変更なし」を選択した場合、D列～M列に前月の情報が転記されます。</t>
    <rPh sb="2" eb="4">
      <t>ヘンコウ</t>
    </rPh>
    <rPh sb="8" eb="10">
      <t>センタク</t>
    </rPh>
    <rPh sb="12" eb="14">
      <t>バアイ</t>
    </rPh>
    <rPh sb="16" eb="17">
      <t>レツ</t>
    </rPh>
    <rPh sb="19" eb="20">
      <t>レツ</t>
    </rPh>
    <rPh sb="21" eb="23">
      <t>ゼンゲツ</t>
    </rPh>
    <rPh sb="24" eb="26">
      <t>ジョウホウ</t>
    </rPh>
    <rPh sb="27" eb="29">
      <t>テンキ</t>
    </rPh>
    <phoneticPr fontId="3"/>
  </si>
  <si>
    <t>3歳児配置改善加算</t>
    <rPh sb="1" eb="2">
      <t>サイ</t>
    </rPh>
    <rPh sb="2" eb="3">
      <t>コ</t>
    </rPh>
    <rPh sb="3" eb="5">
      <t>ハイチ</t>
    </rPh>
    <rPh sb="5" eb="7">
      <t>カイゼン</t>
    </rPh>
    <rPh sb="7" eb="9">
      <t>カサン</t>
    </rPh>
    <phoneticPr fontId="3"/>
  </si>
  <si>
    <t>1歳児配置改善加算</t>
    <rPh sb="1" eb="2">
      <t>サイ</t>
    </rPh>
    <rPh sb="2" eb="3">
      <t>コ</t>
    </rPh>
    <rPh sb="3" eb="5">
      <t>ハイチ</t>
    </rPh>
    <rPh sb="5" eb="7">
      <t>カイゼン</t>
    </rPh>
    <rPh sb="7" eb="9">
      <t>カサン</t>
    </rPh>
    <phoneticPr fontId="3"/>
  </si>
  <si>
    <t>※　N列にエラーメッセージが出ている場合、その月の必要な職員数の算出ができません。（ブランクのままでもエラーが出るので、適用がない場合も必ず選択してください。）</t>
    <rPh sb="3" eb="4">
      <t>レツ</t>
    </rPh>
    <rPh sb="14" eb="15">
      <t>デ</t>
    </rPh>
    <rPh sb="18" eb="20">
      <t>バアイ</t>
    </rPh>
    <rPh sb="23" eb="24">
      <t>ツキ</t>
    </rPh>
    <rPh sb="25" eb="27">
      <t>ヒツヨウ</t>
    </rPh>
    <rPh sb="28" eb="31">
      <t>ショクインスウ</t>
    </rPh>
    <rPh sb="32" eb="34">
      <t>サンシュツ</t>
    </rPh>
    <rPh sb="55" eb="56">
      <t>デ</t>
    </rPh>
    <rPh sb="60" eb="62">
      <t>テキヨウ</t>
    </rPh>
    <rPh sb="65" eb="67">
      <t>バアイ</t>
    </rPh>
    <rPh sb="68" eb="69">
      <t>カナラ</t>
    </rPh>
    <rPh sb="70" eb="72">
      <t>センタク</t>
    </rPh>
    <phoneticPr fontId="3"/>
  </si>
  <si>
    <t>公定価格基準（加算対応）</t>
    <rPh sb="0" eb="2">
      <t>コウテイ</t>
    </rPh>
    <rPh sb="2" eb="4">
      <t>カカク</t>
    </rPh>
    <rPh sb="4" eb="6">
      <t>キジュン</t>
    </rPh>
    <rPh sb="7" eb="9">
      <t>カサン</t>
    </rPh>
    <rPh sb="9" eb="11">
      <t>タイオウ</t>
    </rPh>
    <phoneticPr fontId="3"/>
  </si>
  <si>
    <t>国最低基準</t>
    <rPh sb="0" eb="1">
      <t>クニ</t>
    </rPh>
    <rPh sb="1" eb="3">
      <t>サイテイ</t>
    </rPh>
    <rPh sb="3" eb="5">
      <t>キジュン</t>
    </rPh>
    <phoneticPr fontId="3"/>
  </si>
  <si>
    <t>必要保育士数（公定価格基準）</t>
    <rPh sb="0" eb="2">
      <t>ヒツヨウ</t>
    </rPh>
    <rPh sb="2" eb="5">
      <t>ホイクシ</t>
    </rPh>
    <rPh sb="5" eb="6">
      <t>スウ</t>
    </rPh>
    <rPh sb="7" eb="9">
      <t>コウテイ</t>
    </rPh>
    <rPh sb="9" eb="11">
      <t>カカク</t>
    </rPh>
    <rPh sb="11" eb="13">
      <t>キジュン</t>
    </rPh>
    <phoneticPr fontId="3"/>
  </si>
  <si>
    <t>必要保育士数（国最低基準）</t>
    <rPh sb="0" eb="2">
      <t>ヒツヨウ</t>
    </rPh>
    <rPh sb="2" eb="5">
      <t>ホイクシ</t>
    </rPh>
    <rPh sb="5" eb="6">
      <t>スウ</t>
    </rPh>
    <rPh sb="7" eb="8">
      <t>クニ</t>
    </rPh>
    <rPh sb="8" eb="10">
      <t>サイテイ</t>
    </rPh>
    <rPh sb="10" eb="12">
      <t>キジュン</t>
    </rPh>
    <phoneticPr fontId="3"/>
  </si>
  <si>
    <t>常勤職員勤務時間数</t>
    <rPh sb="0" eb="2">
      <t>ジョウキン</t>
    </rPh>
    <rPh sb="2" eb="4">
      <t>ショクイン</t>
    </rPh>
    <rPh sb="4" eb="6">
      <t>キンム</t>
    </rPh>
    <rPh sb="6" eb="8">
      <t>ジカン</t>
    </rPh>
    <rPh sb="8" eb="9">
      <t>スウ</t>
    </rPh>
    <phoneticPr fontId="3"/>
  </si>
  <si>
    <t>加配人数</t>
    <rPh sb="0" eb="2">
      <t>カハイ</t>
    </rPh>
    <rPh sb="2" eb="4">
      <t>ニンズウ</t>
    </rPh>
    <phoneticPr fontId="3"/>
  </si>
  <si>
    <t>＜チ保可変必要人数に対応＞</t>
    <rPh sb="2" eb="3">
      <t>ホ</t>
    </rPh>
    <rPh sb="3" eb="5">
      <t>カヘン</t>
    </rPh>
    <rPh sb="5" eb="7">
      <t>ヒツヨウ</t>
    </rPh>
    <rPh sb="7" eb="9">
      <t>ニンズウ</t>
    </rPh>
    <rPh sb="10" eb="12">
      <t>タイオウ</t>
    </rPh>
    <phoneticPr fontId="3"/>
  </si>
  <si>
    <t>チ保加配人数</t>
    <rPh sb="1" eb="2">
      <t>ホ</t>
    </rPh>
    <rPh sb="2" eb="4">
      <t>カハイ</t>
    </rPh>
    <rPh sb="4" eb="6">
      <t>ニンズウ</t>
    </rPh>
    <phoneticPr fontId="3"/>
  </si>
  <si>
    <t>チ保下限職員数</t>
    <rPh sb="1" eb="2">
      <t>ホ</t>
    </rPh>
    <rPh sb="2" eb="4">
      <t>カゲン</t>
    </rPh>
    <rPh sb="4" eb="7">
      <t>ショクインスウ</t>
    </rPh>
    <phoneticPr fontId="3"/>
  </si>
  <si>
    <t>チ保以外の必要保育教諭等数</t>
    <rPh sb="1" eb="2">
      <t>ホ</t>
    </rPh>
    <rPh sb="2" eb="4">
      <t>イガイ</t>
    </rPh>
    <rPh sb="5" eb="7">
      <t>ヒツヨウ</t>
    </rPh>
    <rPh sb="7" eb="9">
      <t>ホイク</t>
    </rPh>
    <rPh sb="9" eb="11">
      <t>キョウユ</t>
    </rPh>
    <rPh sb="11" eb="12">
      <t>トウ</t>
    </rPh>
    <rPh sb="12" eb="13">
      <t>スウ</t>
    </rPh>
    <phoneticPr fontId="3"/>
  </si>
  <si>
    <t>教職員（補助者含む）</t>
    <rPh sb="0" eb="3">
      <t>キョウショクイン</t>
    </rPh>
    <rPh sb="4" eb="7">
      <t>ホジョシャ</t>
    </rPh>
    <rPh sb="7" eb="8">
      <t>フク</t>
    </rPh>
    <phoneticPr fontId="3"/>
  </si>
  <si>
    <t>チ保対応可能職員数</t>
    <rPh sb="1" eb="2">
      <t>ホ</t>
    </rPh>
    <rPh sb="2" eb="4">
      <t>タイオウ</t>
    </rPh>
    <rPh sb="4" eb="6">
      <t>カノウ</t>
    </rPh>
    <rPh sb="6" eb="9">
      <t>ショクインスウ</t>
    </rPh>
    <phoneticPr fontId="3"/>
  </si>
  <si>
    <t>チ保必要教職員数</t>
    <rPh sb="1" eb="2">
      <t>ホ</t>
    </rPh>
    <rPh sb="2" eb="4">
      <t>ヒツヨウ</t>
    </rPh>
    <rPh sb="4" eb="7">
      <t>キョウショクイン</t>
    </rPh>
    <rPh sb="7" eb="8">
      <t>スウ</t>
    </rPh>
    <phoneticPr fontId="3"/>
  </si>
  <si>
    <r>
      <t>必要保育士数（国最低基準）</t>
    </r>
    <r>
      <rPr>
        <sz val="9"/>
        <color rgb="FFFF0000"/>
        <rFont val="ＭＳ Ｐゴシック"/>
        <family val="3"/>
        <charset val="128"/>
      </rPr>
      <t>一部加算入り</t>
    </r>
    <rPh sb="0" eb="2">
      <t>ヒツヨウ</t>
    </rPh>
    <rPh sb="2" eb="5">
      <t>ホイクシ</t>
    </rPh>
    <rPh sb="5" eb="6">
      <t>スウ</t>
    </rPh>
    <rPh sb="7" eb="8">
      <t>クニ</t>
    </rPh>
    <rPh sb="8" eb="10">
      <t>サイテイ</t>
    </rPh>
    <rPh sb="10" eb="12">
      <t>キジュン</t>
    </rPh>
    <phoneticPr fontId="3"/>
  </si>
  <si>
    <t>臨床心理士
公認心理師</t>
    <rPh sb="0" eb="5">
      <t>リンショウシンリシ</t>
    </rPh>
    <rPh sb="6" eb="8">
      <t>コウニン</t>
    </rPh>
    <rPh sb="8" eb="10">
      <t>シンリ</t>
    </rPh>
    <rPh sb="10" eb="11">
      <t>シ</t>
    </rPh>
    <phoneticPr fontId="3"/>
  </si>
  <si>
    <t>その他
心理担当職員</t>
    <rPh sb="2" eb="3">
      <t>ホカ</t>
    </rPh>
    <rPh sb="4" eb="6">
      <t>シンリ</t>
    </rPh>
    <rPh sb="6" eb="8">
      <t>タントウ</t>
    </rPh>
    <rPh sb="8" eb="10">
      <t>ショクイン</t>
    </rPh>
    <phoneticPr fontId="3"/>
  </si>
  <si>
    <t>理学療法士
作業療法士
言語聴覚士</t>
    <rPh sb="0" eb="2">
      <t>リガク</t>
    </rPh>
    <rPh sb="2" eb="5">
      <t>リョウホウシ</t>
    </rPh>
    <rPh sb="6" eb="8">
      <t>サギョウ</t>
    </rPh>
    <rPh sb="8" eb="11">
      <t>リョウホウシ</t>
    </rPh>
    <rPh sb="12" eb="17">
      <t>ゲンゴチョウカクシ</t>
    </rPh>
    <phoneticPr fontId="3"/>
  </si>
  <si>
    <t>保育士とみなすことができる人数（小数点第２位まで表示）</t>
    <phoneticPr fontId="3"/>
  </si>
  <si>
    <t>【専門職の活用（臨床心理士・公認心理師・理学療法士・作業療法士・言語聴覚士）】</t>
    <rPh sb="1" eb="3">
      <t>センモン</t>
    </rPh>
    <rPh sb="3" eb="4">
      <t>ショク</t>
    </rPh>
    <rPh sb="5" eb="7">
      <t>カツヨウ</t>
    </rPh>
    <rPh sb="20" eb="22">
      <t>リガク</t>
    </rPh>
    <rPh sb="22" eb="25">
      <t>リョウホウシ</t>
    </rPh>
    <rPh sb="26" eb="28">
      <t>サギョウ</t>
    </rPh>
    <rPh sb="28" eb="31">
      <t>リョウホウシ</t>
    </rPh>
    <rPh sb="32" eb="37">
      <t>ゲンゴチョウカクシ</t>
    </rPh>
    <phoneticPr fontId="3"/>
  </si>
  <si>
    <t>Ｒ８．４</t>
    <phoneticPr fontId="3"/>
  </si>
  <si>
    <t>※２． ⑩は、①が、（イ－④）の数を下回るときは、①を満たすまで、③に、⑤→⑥→⑦→⑧→⑨の順に加算した合計とする。
　　　  ⑪は、④と②の低い方を採用する。なお②は、④の範囲内で、アから③を引いた数とするが、その数が④の数を下回る場合は、２・３号分から充当するものとする。</t>
    <rPh sb="16" eb="17">
      <t>カズ</t>
    </rPh>
    <rPh sb="52" eb="54">
      <t>ゴウケイ</t>
    </rPh>
    <rPh sb="71" eb="72">
      <t>ヒク</t>
    </rPh>
    <rPh sb="73" eb="74">
      <t>ホウ</t>
    </rPh>
    <rPh sb="75" eb="77">
      <t>サイヨウ</t>
    </rPh>
    <rPh sb="87" eb="90">
      <t>ハンイナイ</t>
    </rPh>
    <rPh sb="97" eb="98">
      <t>ヒ</t>
    </rPh>
    <rPh sb="100" eb="101">
      <t>カズ</t>
    </rPh>
    <rPh sb="108" eb="109">
      <t>カズ</t>
    </rPh>
    <rPh sb="112" eb="113">
      <t>カズ</t>
    </rPh>
    <rPh sb="114" eb="116">
      <t>シタマワ</t>
    </rPh>
    <rPh sb="117" eb="119">
      <t>バアイ</t>
    </rPh>
    <rPh sb="124" eb="125">
      <t>ゴウ</t>
    </rPh>
    <rPh sb="125" eb="126">
      <t>ブン</t>
    </rPh>
    <rPh sb="128" eb="130">
      <t>ジュウトウ</t>
    </rPh>
    <phoneticPr fontId="3"/>
  </si>
  <si>
    <t>「臨床心理士・公認心理師」の資格の有無（人件費等補助金集計用）</t>
    <rPh sb="1" eb="3">
      <t>リンショウ</t>
    </rPh>
    <rPh sb="3" eb="6">
      <t>シンリシ</t>
    </rPh>
    <rPh sb="7" eb="9">
      <t>コウニン</t>
    </rPh>
    <rPh sb="9" eb="11">
      <t>シンリ</t>
    </rPh>
    <rPh sb="11" eb="12">
      <t>シ</t>
    </rPh>
    <rPh sb="14" eb="16">
      <t>シカク</t>
    </rPh>
    <rPh sb="17" eb="19">
      <t>ウム</t>
    </rPh>
    <rPh sb="20" eb="23">
      <t>ジンケンヒ</t>
    </rPh>
    <rPh sb="23" eb="24">
      <t>トウ</t>
    </rPh>
    <rPh sb="24" eb="27">
      <t>ホジョキン</t>
    </rPh>
    <rPh sb="27" eb="30">
      <t>シュウケイヨウ</t>
    </rPh>
    <phoneticPr fontId="3"/>
  </si>
  <si>
    <t>「有」職員</t>
    <rPh sb="1" eb="2">
      <t>ア</t>
    </rPh>
    <rPh sb="3" eb="5">
      <t>ショクイン</t>
    </rPh>
    <phoneticPr fontId="3"/>
  </si>
  <si>
    <t>「無」職員</t>
    <rPh sb="1" eb="2">
      <t>ナ</t>
    </rPh>
    <rPh sb="3" eb="5">
      <t>ショクイン</t>
    </rPh>
    <phoneticPr fontId="3"/>
  </si>
  <si>
    <t>実配置数追加分（人件費等補助金集計用）</t>
    <rPh sb="0" eb="1">
      <t>ジツ</t>
    </rPh>
    <rPh sb="1" eb="3">
      <t>ハイチ</t>
    </rPh>
    <rPh sb="3" eb="4">
      <t>スウ</t>
    </rPh>
    <rPh sb="4" eb="6">
      <t>ツイカ</t>
    </rPh>
    <rPh sb="6" eb="7">
      <t>ブン</t>
    </rPh>
    <rPh sb="8" eb="11">
      <t>ジンケンヒ</t>
    </rPh>
    <rPh sb="11" eb="12">
      <t>トウ</t>
    </rPh>
    <rPh sb="12" eb="15">
      <t>ホジョキン</t>
    </rPh>
    <rPh sb="15" eb="18">
      <t>シュウケイヨウ</t>
    </rPh>
    <phoneticPr fontId="3"/>
  </si>
  <si>
    <r>
      <t xml:space="preserve">③今後配置必要実配置数
</t>
    </r>
    <r>
      <rPr>
        <sz val="10"/>
        <rFont val="ＭＳ Ｐゴシック"/>
        <family val="3"/>
        <charset val="128"/>
      </rPr>
      <t>※②を満たすために新たな職員の雇用を検討されている場合は、何月からの雇用を想定されているかを黄色マーカー（Q53セル）にて選択のうえご覧ください。</t>
    </r>
    <rPh sb="79" eb="80">
      <t>ラン</t>
    </rPh>
    <phoneticPr fontId="3"/>
  </si>
  <si>
    <t>氏名</t>
    <rPh sb="0" eb="2">
      <t>シメイ</t>
    </rPh>
    <phoneticPr fontId="3"/>
  </si>
  <si>
    <t>分類</t>
    <rPh sb="0" eb="2">
      <t>ブンルイ</t>
    </rPh>
    <phoneticPr fontId="3"/>
  </si>
  <si>
    <t>4月</t>
    <rPh sb="1" eb="2">
      <t>ゲツ</t>
    </rPh>
    <phoneticPr fontId="3"/>
  </si>
  <si>
    <t>5月</t>
    <rPh sb="1" eb="2">
      <t>ゲツ</t>
    </rPh>
    <phoneticPr fontId="3"/>
  </si>
  <si>
    <t>6月</t>
    <rPh sb="1" eb="2">
      <t>ゲツ</t>
    </rPh>
    <phoneticPr fontId="3"/>
  </si>
  <si>
    <t>7月</t>
    <rPh sb="1" eb="2">
      <t>ゲツ</t>
    </rPh>
    <phoneticPr fontId="3"/>
  </si>
  <si>
    <t>Ver.</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</si>
</sst>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176" formatCode="_(* #,##0_);_(* \(#,##0\);_(* &quot;-&quot;_);_(@_)"/>
    <numFmt numFmtId="177" formatCode="0_ "/>
    <numFmt numFmtId="178" formatCode="0.0_ "/>
    <numFmt numFmtId="179" formatCode="0.0"/>
    <numFmt numFmtId="180" formatCode="0.000"/>
    <numFmt numFmtId="181" formatCode="0_);[Red]\(0\)"/>
    <numFmt numFmtId="182" formatCode="0.0_);[Red]\(0.0\)"/>
    <numFmt numFmtId="183" formatCode="#,###"/>
    <numFmt numFmtId="184" formatCode="#,##0_ "/>
    <numFmt numFmtId="185" formatCode="#,##0.0_ "/>
    <numFmt numFmtId="186" formatCode="0;\-0;;@"/>
    <numFmt numFmtId="187" formatCode="#,##0.0\ "/>
    <numFmt numFmtId="188" formatCode="#,##0&quot;人&quot;;&quot;△&quot;#,##0&quot;人&quot;"/>
    <numFmt numFmtId="189" formatCode="#,##0.00&quot;人&quot;;&quot;△&quot;#,##0.00&quot;人&quot;"/>
    <numFmt numFmtId="190" formatCode="_ * #,##0.0_ ;_ * \-#,##0.0_ ;_ * &quot;-&quot;?_ ;_ @_ "/>
    <numFmt numFmtId="191" formatCode="#,##0.0;&quot;△&quot;#,##0.0"/>
    <numFmt numFmtId="192" formatCode="#,##0.00_ "/>
    <numFmt numFmtId="193" formatCode="0.0;&quot;▲ &quot;0.0"/>
    <numFmt numFmtId="194" formatCode="#&quot;月&quot;"/>
    <numFmt numFmtId="195" formatCode="0.00_);[Red]\(0.00\)"/>
    <numFmt numFmtId="196" formatCode="0.00_ "/>
    <numFmt numFmtId="197" formatCode="#,##0.0&quot;人&quot;;&quot;△&quot;#,##0.0&quot;人&quot;"/>
    <numFmt numFmtId="198" formatCode="00"/>
  </numFmts>
  <fonts count="78">
    <font>
      <sz val="11"/>
      <name val="ＭＳ Ｐゴシック"/>
      <family val="3"/>
      <charset val="128"/>
    </font>
    <font>
      <sz val="11"/>
      <color theme="1"/>
      <name val="ＭＳ Ｐゴシック"/>
      <family val="2"/>
      <charset val="128"/>
    </font>
    <font>
      <sz val="11"/>
      <name val="ＭＳ Ｐゴシック"/>
      <family val="3"/>
      <charset val="128"/>
    </font>
    <font>
      <sz val="6"/>
      <name val="ＭＳ Ｐゴシック"/>
      <family val="3"/>
      <charset val="128"/>
    </font>
    <font>
      <b/>
      <sz val="11"/>
      <name val="ＭＳ Ｐゴシック"/>
      <family val="3"/>
      <charset val="128"/>
    </font>
    <font>
      <b/>
      <sz val="10"/>
      <name val="ＭＳ Ｐゴシック"/>
      <family val="3"/>
      <charset val="128"/>
    </font>
    <font>
      <sz val="10"/>
      <name val="ＭＳ Ｐゴシック"/>
      <family val="3"/>
      <charset val="128"/>
    </font>
    <font>
      <b/>
      <sz val="9"/>
      <name val="ＭＳ Ｐゴシック"/>
      <family val="3"/>
      <charset val="128"/>
    </font>
    <font>
      <b/>
      <sz val="12"/>
      <name val="ＭＳ Ｐゴシック"/>
      <family val="3"/>
      <charset val="128"/>
    </font>
    <font>
      <b/>
      <sz val="16"/>
      <name val="ＭＳ Ｐゴシック"/>
      <family val="3"/>
      <charset val="128"/>
    </font>
    <font>
      <sz val="9"/>
      <name val="ＭＳ Ｐゴシック"/>
      <family val="3"/>
      <charset val="128"/>
    </font>
    <font>
      <b/>
      <sz val="14"/>
      <name val="ＭＳ Ｐゴシック"/>
      <family val="3"/>
      <charset val="128"/>
    </font>
    <font>
      <b/>
      <sz val="8"/>
      <name val="ＭＳ Ｐゴシック"/>
      <family val="3"/>
      <charset val="128"/>
    </font>
    <font>
      <sz val="8"/>
      <name val="ＭＳ Ｐゴシック"/>
      <family val="3"/>
      <charset val="128"/>
    </font>
    <font>
      <b/>
      <sz val="8.5"/>
      <name val="ＭＳ Ｐゴシック"/>
      <family val="3"/>
      <charset val="128"/>
    </font>
    <font>
      <sz val="8.5"/>
      <name val="ＭＳ Ｐゴシック"/>
      <family val="3"/>
      <charset val="128"/>
    </font>
    <font>
      <b/>
      <sz val="9"/>
      <color indexed="81"/>
      <name val="ＭＳ Ｐゴシック"/>
      <family val="3"/>
      <charset val="128"/>
    </font>
    <font>
      <b/>
      <sz val="12"/>
      <color indexed="81"/>
      <name val="ＭＳ Ｐゴシック"/>
      <family val="3"/>
      <charset val="128"/>
    </font>
    <font>
      <sz val="7"/>
      <name val="ＭＳ Ｐゴシック"/>
      <family val="3"/>
      <charset val="128"/>
    </font>
    <font>
      <b/>
      <sz val="10"/>
      <color indexed="81"/>
      <name val="ＭＳ Ｐゴシック"/>
      <family val="3"/>
      <charset val="128"/>
    </font>
    <font>
      <b/>
      <sz val="12"/>
      <color indexed="81"/>
      <name val="MS P ゴシック"/>
      <family val="3"/>
      <charset val="128"/>
    </font>
    <font>
      <b/>
      <sz val="12"/>
      <color indexed="10"/>
      <name val="MS P ゴシック"/>
      <family val="3"/>
      <charset val="128"/>
    </font>
    <font>
      <sz val="12"/>
      <name val="ＭＳ Ｐゴシック"/>
      <family val="3"/>
      <charset val="128"/>
    </font>
    <font>
      <b/>
      <sz val="9"/>
      <color indexed="81"/>
      <name val="MS P ゴシック"/>
      <family val="3"/>
      <charset val="128"/>
    </font>
    <font>
      <b/>
      <sz val="8.5"/>
      <color indexed="30"/>
      <name val="ＭＳ Ｐゴシック"/>
      <family val="3"/>
      <charset val="128"/>
    </font>
    <font>
      <b/>
      <u/>
      <sz val="12"/>
      <name val="ＭＳ Ｐゴシック"/>
      <family val="3"/>
      <charset val="128"/>
    </font>
    <font>
      <sz val="9"/>
      <color indexed="81"/>
      <name val="MS P ゴシック"/>
      <family val="3"/>
      <charset val="128"/>
    </font>
    <font>
      <b/>
      <u/>
      <sz val="8.5"/>
      <name val="ＭＳ Ｐゴシック"/>
      <family val="3"/>
      <charset val="128"/>
    </font>
    <font>
      <b/>
      <u/>
      <sz val="9"/>
      <name val="ＭＳ Ｐゴシック"/>
      <family val="3"/>
      <charset val="128"/>
    </font>
    <font>
      <u/>
      <sz val="8.5"/>
      <name val="ＭＳ Ｐゴシック"/>
      <family val="3"/>
      <charset val="128"/>
    </font>
    <font>
      <sz val="6"/>
      <name val="ＭＳ Ｐゴシック"/>
      <family val="3"/>
      <charset val="128"/>
    </font>
    <font>
      <b/>
      <sz val="11"/>
      <color indexed="81"/>
      <name val="MS P ゴシック"/>
      <family val="3"/>
      <charset val="128"/>
    </font>
    <font>
      <b/>
      <sz val="9"/>
      <color indexed="10"/>
      <name val="MS P ゴシック"/>
      <family val="3"/>
      <charset val="128"/>
    </font>
    <font>
      <b/>
      <sz val="10"/>
      <color indexed="10"/>
      <name val="ＭＳ Ｐゴシック"/>
      <family val="3"/>
      <charset val="128"/>
    </font>
    <font>
      <b/>
      <u/>
      <sz val="10"/>
      <color indexed="10"/>
      <name val="ＭＳ Ｐゴシック"/>
      <family val="3"/>
      <charset val="128"/>
    </font>
    <font>
      <sz val="11"/>
      <color indexed="81"/>
      <name val="MS P ゴシック"/>
      <family val="3"/>
      <charset val="128"/>
    </font>
    <font>
      <sz val="10"/>
      <color indexed="81"/>
      <name val="ＭＳ Ｐゴシック"/>
      <family val="3"/>
      <charset val="128"/>
    </font>
    <font>
      <sz val="11"/>
      <color theme="1"/>
      <name val="ＭＳ Ｐゴシック"/>
      <family val="3"/>
      <charset val="128"/>
      <scheme val="minor"/>
    </font>
    <font>
      <sz val="11"/>
      <color theme="1"/>
      <name val="ＭＳ Ｐゴシック"/>
      <family val="3"/>
      <charset val="128"/>
    </font>
    <font>
      <b/>
      <sz val="12"/>
      <color rgb="FFC00000"/>
      <name val="ＭＳ Ｐゴシック"/>
      <family val="3"/>
      <charset val="128"/>
    </font>
    <font>
      <sz val="12"/>
      <color rgb="FFC00000"/>
      <name val="ＭＳ Ｐゴシック"/>
      <family val="3"/>
      <charset val="128"/>
    </font>
    <font>
      <sz val="11"/>
      <color rgb="FFC00000"/>
      <name val="ＭＳ Ｐゴシック"/>
      <family val="3"/>
      <charset val="128"/>
    </font>
    <font>
      <sz val="11"/>
      <color theme="1"/>
      <name val="ＭＳ 明朝"/>
      <family val="1"/>
      <charset val="128"/>
    </font>
    <font>
      <sz val="12"/>
      <color theme="1"/>
      <name val="ＭＳ Ｐ明朝"/>
      <family val="1"/>
      <charset val="128"/>
    </font>
    <font>
      <b/>
      <sz val="11"/>
      <color theme="1"/>
      <name val="ＭＳ 明朝"/>
      <family val="1"/>
      <charset val="128"/>
    </font>
    <font>
      <sz val="12"/>
      <color theme="1"/>
      <name val="ＭＳ ゴシック"/>
      <family val="3"/>
      <charset val="128"/>
    </font>
    <font>
      <sz val="12"/>
      <color rgb="FFFF0000"/>
      <name val="ＭＳ Ｐ明朝"/>
      <family val="1"/>
      <charset val="128"/>
    </font>
    <font>
      <b/>
      <sz val="12"/>
      <color rgb="FFFF0000"/>
      <name val="ＭＳ Ｐ明朝"/>
      <family val="1"/>
      <charset val="128"/>
    </font>
    <font>
      <b/>
      <sz val="14"/>
      <name val="ＭＳ Ｐ明朝"/>
      <family val="1"/>
      <charset val="128"/>
    </font>
    <font>
      <sz val="12"/>
      <name val="ＭＳ Ｐ明朝"/>
      <family val="1"/>
      <charset val="128"/>
    </font>
    <font>
      <b/>
      <sz val="12"/>
      <name val="ＭＳ Ｐ明朝"/>
      <family val="1"/>
      <charset val="128"/>
    </font>
    <font>
      <u/>
      <sz val="11"/>
      <name val="ＭＳ Ｐゴシック"/>
      <family val="3"/>
      <charset val="128"/>
    </font>
    <font>
      <b/>
      <sz val="11"/>
      <color rgb="FFFF0000"/>
      <name val="ＭＳ Ｐゴシック"/>
      <family val="3"/>
      <charset val="128"/>
    </font>
    <font>
      <b/>
      <sz val="16"/>
      <color rgb="FFFF0000"/>
      <name val="ＭＳ Ｐゴシック"/>
      <family val="3"/>
      <charset val="128"/>
    </font>
    <font>
      <b/>
      <sz val="16"/>
      <color indexed="81"/>
      <name val="MS P ゴシック"/>
      <family val="3"/>
      <charset val="128"/>
    </font>
    <font>
      <b/>
      <sz val="16"/>
      <color indexed="10"/>
      <name val="MS P ゴシック"/>
      <family val="3"/>
      <charset val="128"/>
    </font>
    <font>
      <b/>
      <sz val="12"/>
      <color rgb="FFFF0000"/>
      <name val="ＭＳ Ｐゴシック"/>
      <family val="3"/>
      <charset val="128"/>
    </font>
    <font>
      <sz val="11"/>
      <color rgb="FFFF0000"/>
      <name val="ＭＳ Ｐゴシック"/>
      <family val="3"/>
      <charset val="128"/>
    </font>
    <font>
      <b/>
      <sz val="12"/>
      <color rgb="FFDA9694"/>
      <name val="ＭＳ Ｐゴシック"/>
      <family val="3"/>
      <charset val="128"/>
    </font>
    <font>
      <sz val="10"/>
      <name val="游ゴシック"/>
      <family val="3"/>
      <charset val="128"/>
    </font>
    <font>
      <sz val="9"/>
      <name val="游ゴシック"/>
      <family val="3"/>
      <charset val="128"/>
    </font>
    <font>
      <b/>
      <sz val="10"/>
      <name val="游ゴシック"/>
      <family val="3"/>
      <charset val="128"/>
    </font>
    <font>
      <sz val="12"/>
      <name val="游ゴシック"/>
      <family val="3"/>
      <charset val="128"/>
    </font>
    <font>
      <b/>
      <u/>
      <sz val="11"/>
      <color indexed="10"/>
      <name val="BIZ UDPゴシック"/>
      <family val="3"/>
      <charset val="128"/>
    </font>
    <font>
      <b/>
      <sz val="10"/>
      <name val="BIZ UDPゴシック"/>
      <family val="3"/>
      <charset val="128"/>
    </font>
    <font>
      <b/>
      <u/>
      <sz val="11"/>
      <color rgb="FFFF0000"/>
      <name val="ＭＳ Ｐゴシック"/>
      <family val="3"/>
      <charset val="128"/>
    </font>
    <font>
      <b/>
      <sz val="12"/>
      <color indexed="81"/>
      <name val="BIZ UDPゴシック"/>
      <family val="3"/>
      <charset val="128"/>
    </font>
    <font>
      <sz val="10"/>
      <color theme="1" tint="0.34998626667073579"/>
      <name val="游ゴシック"/>
      <family val="3"/>
      <charset val="128"/>
    </font>
    <font>
      <sz val="11"/>
      <name val="游ゴシック"/>
      <family val="3"/>
      <charset val="128"/>
    </font>
    <font>
      <b/>
      <sz val="11"/>
      <color theme="1"/>
      <name val="游ゴシック"/>
      <family val="3"/>
      <charset val="128"/>
    </font>
    <font>
      <b/>
      <sz val="11"/>
      <name val="游ゴシック"/>
      <family val="3"/>
      <charset val="128"/>
    </font>
    <font>
      <sz val="6"/>
      <name val="ＭＳ Ｐゴシック"/>
      <family val="2"/>
      <charset val="128"/>
      <scheme val="minor"/>
    </font>
    <font>
      <b/>
      <sz val="12"/>
      <name val="游ゴシック"/>
      <family val="3"/>
      <charset val="128"/>
    </font>
    <font>
      <b/>
      <sz val="12"/>
      <color theme="1"/>
      <name val="游ゴシック"/>
      <family val="3"/>
      <charset val="128"/>
    </font>
    <font>
      <sz val="9"/>
      <color theme="0" tint="-0.499984740745262"/>
      <name val="游ゴシック"/>
      <family val="3"/>
      <charset val="128"/>
    </font>
    <font>
      <sz val="8"/>
      <color rgb="FFC00000"/>
      <name val="ＭＳ Ｐゴシック"/>
      <family val="3"/>
      <charset val="128"/>
    </font>
    <font>
      <sz val="9"/>
      <color rgb="FFFF0000"/>
      <name val="ＭＳ Ｐゴシック"/>
      <family val="3"/>
      <charset val="128"/>
    </font>
    <font>
      <b/>
      <sz val="20"/>
      <color rgb="FFFF0000"/>
      <name val="ＭＳ Ｐゴシック"/>
      <family val="3"/>
      <charset val="128"/>
    </font>
  </fonts>
  <fills count="18">
    <fill>
      <patternFill patternType="none"/>
    </fill>
    <fill>
      <patternFill patternType="gray125"/>
    </fill>
    <fill>
      <patternFill patternType="solid">
        <fgColor rgb="FFCCFFFF"/>
        <bgColor indexed="64"/>
      </patternFill>
    </fill>
    <fill>
      <patternFill patternType="solid">
        <fgColor theme="0" tint="-0.14996795556505021"/>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theme="0"/>
        <bgColor indexed="64"/>
      </patternFill>
    </fill>
    <fill>
      <patternFill patternType="solid">
        <fgColor rgb="FFFF0000"/>
        <bgColor indexed="64"/>
      </patternFill>
    </fill>
    <fill>
      <patternFill patternType="solid">
        <fgColor rgb="FFFFFF00"/>
        <bgColor indexed="64"/>
      </patternFill>
    </fill>
    <fill>
      <patternFill patternType="solid">
        <fgColor rgb="FFFDE9D9"/>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rgb="FFDAEEF3"/>
        <bgColor indexed="64"/>
      </patternFill>
    </fill>
    <fill>
      <patternFill patternType="solid">
        <fgColor theme="9" tint="0.39997558519241921"/>
        <bgColor indexed="64"/>
      </patternFill>
    </fill>
    <fill>
      <patternFill patternType="solid">
        <fgColor theme="6" tint="0.79998168889431442"/>
        <bgColor indexed="64"/>
      </patternFill>
    </fill>
    <fill>
      <patternFill patternType="solid">
        <fgColor theme="7" tint="0.79998168889431442"/>
        <bgColor indexed="64"/>
      </patternFill>
    </fill>
  </fills>
  <borders count="23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dotted">
        <color indexed="64"/>
      </right>
      <top style="thin">
        <color indexed="64"/>
      </top>
      <bottom style="thin">
        <color indexed="64"/>
      </bottom>
      <diagonal/>
    </border>
    <border>
      <left style="dotted">
        <color indexed="64"/>
      </left>
      <right style="medium">
        <color indexed="64"/>
      </right>
      <top style="thin">
        <color indexed="64"/>
      </top>
      <bottom style="thin">
        <color indexed="64"/>
      </bottom>
      <diagonal/>
    </border>
    <border>
      <left style="medium">
        <color indexed="64"/>
      </left>
      <right style="dotted">
        <color indexed="64"/>
      </right>
      <top style="thin">
        <color indexed="64"/>
      </top>
      <bottom style="medium">
        <color indexed="64"/>
      </bottom>
      <diagonal/>
    </border>
    <border>
      <left style="dotted">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top/>
      <bottom style="thin">
        <color indexed="64"/>
      </bottom>
      <diagonal/>
    </border>
    <border>
      <left style="thick">
        <color indexed="64"/>
      </left>
      <right/>
      <top/>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ck">
        <color indexed="64"/>
      </left>
      <right style="thick">
        <color indexed="64"/>
      </right>
      <top style="thick">
        <color indexed="64"/>
      </top>
      <bottom/>
      <diagonal/>
    </border>
    <border>
      <left style="dotted">
        <color indexed="64"/>
      </left>
      <right/>
      <top style="thin">
        <color indexed="64"/>
      </top>
      <bottom style="thin">
        <color indexed="64"/>
      </bottom>
      <diagonal/>
    </border>
    <border>
      <left style="dashed">
        <color indexed="64"/>
      </left>
      <right style="thick">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dotted">
        <color indexed="64"/>
      </right>
      <top style="thin">
        <color indexed="64"/>
      </top>
      <bottom style="medium">
        <color indexed="64"/>
      </bottom>
      <diagonal/>
    </border>
    <border>
      <left style="thin">
        <color indexed="64"/>
      </left>
      <right/>
      <top style="thin">
        <color indexed="64"/>
      </top>
      <bottom style="medium">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style="medium">
        <color indexed="64"/>
      </left>
      <right/>
      <top/>
      <bottom style="medium">
        <color indexed="64"/>
      </bottom>
      <diagonal/>
    </border>
    <border>
      <left style="thin">
        <color indexed="64"/>
      </left>
      <right style="medium">
        <color indexed="64"/>
      </right>
      <top/>
      <bottom style="medium">
        <color indexed="64"/>
      </bottom>
      <diagonal/>
    </border>
    <border>
      <left style="thin">
        <color indexed="64"/>
      </left>
      <right style="hair">
        <color indexed="64"/>
      </right>
      <top style="thin">
        <color indexed="64"/>
      </top>
      <bottom/>
      <diagonal/>
    </border>
    <border>
      <left style="thin">
        <color indexed="64"/>
      </left>
      <right/>
      <top/>
      <bottom/>
      <diagonal/>
    </border>
    <border>
      <left style="dotted">
        <color indexed="64"/>
      </left>
      <right style="thin">
        <color indexed="64"/>
      </right>
      <top style="thin">
        <color indexed="64"/>
      </top>
      <bottom style="medium">
        <color indexed="64"/>
      </bottom>
      <diagonal/>
    </border>
    <border>
      <left/>
      <right style="dotted">
        <color indexed="64"/>
      </right>
      <top style="thin">
        <color indexed="64"/>
      </top>
      <bottom style="medium">
        <color indexed="64"/>
      </bottom>
      <diagonal/>
    </border>
    <border>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medium">
        <color indexed="64"/>
      </right>
      <top style="thin">
        <color indexed="64"/>
      </top>
      <bottom style="medium">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diagonal/>
    </border>
    <border diagonalUp="1">
      <left style="thin">
        <color indexed="64"/>
      </left>
      <right style="hair">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left style="thin">
        <color indexed="64"/>
      </left>
      <right/>
      <top/>
      <bottom style="thin">
        <color indexed="64"/>
      </bottom>
      <diagonal/>
    </border>
    <border>
      <left/>
      <right/>
      <top style="thin">
        <color indexed="64"/>
      </top>
      <bottom/>
      <diagonal/>
    </border>
    <border>
      <left style="thick">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medium">
        <color indexed="64"/>
      </left>
      <right style="thin">
        <color indexed="64"/>
      </right>
      <top style="hair">
        <color indexed="64"/>
      </top>
      <bottom/>
      <diagonal/>
    </border>
    <border>
      <left/>
      <right style="thin">
        <color indexed="64"/>
      </right>
      <top style="hair">
        <color indexed="64"/>
      </top>
      <bottom/>
      <diagonal/>
    </border>
    <border>
      <left style="thin">
        <color indexed="64"/>
      </left>
      <right style="thin">
        <color indexed="64"/>
      </right>
      <top style="medium">
        <color indexed="64"/>
      </top>
      <bottom style="hair">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medium">
        <color indexed="64"/>
      </left>
      <right style="thin">
        <color indexed="64"/>
      </right>
      <top style="hair">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top/>
      <bottom style="thin">
        <color indexed="64"/>
      </bottom>
      <diagonal style="thin">
        <color indexed="64"/>
      </diagonal>
    </border>
    <border diagonalUp="1">
      <left style="thin">
        <color indexed="64"/>
      </left>
      <right style="hair">
        <color indexed="64"/>
      </right>
      <top/>
      <bottom style="thin">
        <color indexed="64"/>
      </bottom>
      <diagonal style="thin">
        <color indexed="64"/>
      </diagonal>
    </border>
    <border>
      <left style="thin">
        <color indexed="64"/>
      </left>
      <right style="hair">
        <color indexed="64"/>
      </right>
      <top/>
      <bottom/>
      <diagonal/>
    </border>
    <border>
      <left style="thin">
        <color indexed="64"/>
      </left>
      <right style="thin">
        <color indexed="64"/>
      </right>
      <top style="thin">
        <color indexed="64"/>
      </top>
      <bottom style="double">
        <color indexed="64"/>
      </bottom>
      <diagonal/>
    </border>
    <border diagonalUp="1">
      <left style="thin">
        <color indexed="64"/>
      </left>
      <right style="thin">
        <color indexed="64"/>
      </right>
      <top style="thin">
        <color indexed="64"/>
      </top>
      <bottom style="double">
        <color indexed="64"/>
      </bottom>
      <diagonal style="thin">
        <color indexed="64"/>
      </diagonal>
    </border>
    <border>
      <left style="thin">
        <color indexed="64"/>
      </left>
      <right/>
      <top style="thin">
        <color indexed="64"/>
      </top>
      <bottom style="double">
        <color indexed="64"/>
      </bottom>
      <diagonal/>
    </border>
    <border diagonalUp="1">
      <left style="thin">
        <color indexed="64"/>
      </left>
      <right style="thin">
        <color indexed="64"/>
      </right>
      <top/>
      <bottom style="thin">
        <color indexed="64"/>
      </bottom>
      <diagonal style="thin">
        <color indexed="64"/>
      </diagonal>
    </border>
    <border>
      <left/>
      <right style="thick">
        <color indexed="64"/>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bottom style="thin">
        <color indexed="64"/>
      </bottom>
      <diagonal/>
    </border>
    <border>
      <left style="dashed">
        <color indexed="64"/>
      </left>
      <right style="thick">
        <color indexed="64"/>
      </right>
      <top/>
      <bottom/>
      <diagonal/>
    </border>
    <border>
      <left style="dashed">
        <color indexed="64"/>
      </left>
      <right style="thick">
        <color indexed="64"/>
      </right>
      <top/>
      <bottom style="thin">
        <color indexed="64"/>
      </bottom>
      <diagonal/>
    </border>
    <border>
      <left style="thick">
        <color indexed="64"/>
      </left>
      <right style="thick">
        <color indexed="64"/>
      </right>
      <top/>
      <bottom/>
      <diagonal/>
    </border>
    <border>
      <left style="thick">
        <color indexed="64"/>
      </left>
      <right style="thick">
        <color indexed="64"/>
      </right>
      <top/>
      <bottom style="thick">
        <color indexed="64"/>
      </bottom>
      <diagonal/>
    </border>
    <border>
      <left style="dotted">
        <color indexed="64"/>
      </left>
      <right style="thin">
        <color indexed="64"/>
      </right>
      <top/>
      <bottom/>
      <diagonal/>
    </border>
    <border>
      <left style="dotted">
        <color indexed="64"/>
      </left>
      <right style="thin">
        <color indexed="64"/>
      </right>
      <top/>
      <bottom style="thin">
        <color indexed="64"/>
      </bottom>
      <diagonal/>
    </border>
    <border>
      <left style="thin">
        <color indexed="64"/>
      </left>
      <right style="thin">
        <color indexed="64"/>
      </right>
      <top/>
      <bottom style="double">
        <color indexed="64"/>
      </bottom>
      <diagonal/>
    </border>
    <border>
      <left style="thin">
        <color indexed="64"/>
      </left>
      <right style="thin">
        <color indexed="64"/>
      </right>
      <top style="double">
        <color indexed="64"/>
      </top>
      <bottom/>
      <diagonal/>
    </border>
    <border>
      <left style="thick">
        <color indexed="64"/>
      </left>
      <right style="thick">
        <color indexed="64"/>
      </right>
      <top/>
      <bottom style="thin">
        <color indexed="64"/>
      </bottom>
      <diagonal/>
    </border>
    <border>
      <left/>
      <right style="thick">
        <color indexed="64"/>
      </right>
      <top/>
      <bottom style="thin">
        <color indexed="64"/>
      </bottom>
      <diagonal/>
    </border>
    <border diagonalUp="1">
      <left style="thin">
        <color indexed="64"/>
      </left>
      <right style="thin">
        <color indexed="64"/>
      </right>
      <top style="double">
        <color indexed="64"/>
      </top>
      <bottom/>
      <diagonal style="thin">
        <color indexed="64"/>
      </diagonal>
    </border>
    <border diagonalUp="1">
      <left style="thin">
        <color indexed="64"/>
      </left>
      <right style="thin">
        <color indexed="64"/>
      </right>
      <top/>
      <bottom/>
      <diagonal style="thin">
        <color indexed="64"/>
      </diagonal>
    </border>
    <border>
      <left/>
      <right style="thin">
        <color indexed="64"/>
      </right>
      <top/>
      <bottom style="thin">
        <color indexed="64"/>
      </bottom>
      <diagonal/>
    </border>
    <border>
      <left style="thin">
        <color indexed="64"/>
      </left>
      <right style="dotted">
        <color indexed="64"/>
      </right>
      <top/>
      <bottom/>
      <diagonal/>
    </border>
    <border>
      <left style="thin">
        <color indexed="64"/>
      </left>
      <right style="dotted">
        <color indexed="64"/>
      </right>
      <top/>
      <bottom style="thin">
        <color indexed="64"/>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hair">
        <color indexed="64"/>
      </left>
      <right style="thin">
        <color indexed="64"/>
      </right>
      <top style="double">
        <color indexed="64"/>
      </top>
      <bottom/>
      <diagonal/>
    </border>
    <border>
      <left style="thick">
        <color indexed="64"/>
      </left>
      <right style="thick">
        <color indexed="64"/>
      </right>
      <top style="thin">
        <color indexed="64"/>
      </top>
      <bottom/>
      <diagonal/>
    </border>
    <border>
      <left style="thick">
        <color indexed="64"/>
      </left>
      <right style="thick">
        <color indexed="64"/>
      </right>
      <top/>
      <bottom style="double">
        <color indexed="64"/>
      </bottom>
      <diagonal/>
    </border>
    <border>
      <left style="thin">
        <color indexed="64"/>
      </left>
      <right/>
      <top/>
      <bottom style="double">
        <color indexed="64"/>
      </bottom>
      <diagonal/>
    </border>
    <border>
      <left/>
      <right style="thin">
        <color indexed="64"/>
      </right>
      <top style="thin">
        <color indexed="64"/>
      </top>
      <bottom/>
      <diagonal/>
    </border>
    <border>
      <left style="hair">
        <color indexed="64"/>
      </left>
      <right style="thin">
        <color indexed="64"/>
      </right>
      <top style="thin">
        <color indexed="64"/>
      </top>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style="thin">
        <color indexed="64"/>
      </top>
      <bottom style="thin">
        <color indexed="64"/>
      </bottom>
      <diagonal/>
    </border>
    <border>
      <left style="hair">
        <color indexed="64"/>
      </left>
      <right style="thin">
        <color indexed="64"/>
      </right>
      <top/>
      <bottom style="double">
        <color indexed="64"/>
      </bottom>
      <diagonal/>
    </border>
    <border>
      <left style="thin">
        <color indexed="64"/>
      </left>
      <right style="dotted">
        <color indexed="64"/>
      </right>
      <top style="thin">
        <color indexed="64"/>
      </top>
      <bottom/>
      <diagonal/>
    </border>
    <border>
      <left style="thin">
        <color indexed="64"/>
      </left>
      <right style="dotted">
        <color indexed="64"/>
      </right>
      <top/>
      <bottom style="double">
        <color indexed="64"/>
      </bottom>
      <diagonal/>
    </border>
    <border>
      <left style="dotted">
        <color indexed="64"/>
      </left>
      <right style="thin">
        <color indexed="64"/>
      </right>
      <top/>
      <bottom style="double">
        <color indexed="64"/>
      </bottom>
      <diagonal/>
    </border>
    <border>
      <left/>
      <right style="thick">
        <color indexed="64"/>
      </right>
      <top style="thin">
        <color indexed="64"/>
      </top>
      <bottom/>
      <diagonal/>
    </border>
    <border>
      <left style="dashed">
        <color indexed="64"/>
      </left>
      <right style="thick">
        <color indexed="64"/>
      </right>
      <top style="thin">
        <color indexed="64"/>
      </top>
      <bottom/>
      <diagonal/>
    </border>
    <border>
      <left style="dashed">
        <color indexed="64"/>
      </left>
      <right style="thick">
        <color indexed="64"/>
      </right>
      <top/>
      <bottom style="double">
        <color indexed="64"/>
      </bottom>
      <diagonal/>
    </border>
    <border>
      <left style="thick">
        <color indexed="64"/>
      </left>
      <right/>
      <top style="thin">
        <color indexed="64"/>
      </top>
      <bottom/>
      <diagonal/>
    </border>
    <border>
      <left style="thick">
        <color indexed="64"/>
      </left>
      <right/>
      <top/>
      <bottom style="thin">
        <color indexed="64"/>
      </bottom>
      <diagonal/>
    </border>
    <border>
      <left style="thin">
        <color indexed="64"/>
      </left>
      <right style="hair">
        <color indexed="64"/>
      </right>
      <top/>
      <bottom style="double">
        <color indexed="64"/>
      </bottom>
      <diagonal/>
    </border>
    <border>
      <left/>
      <right style="thin">
        <color indexed="64"/>
      </right>
      <top/>
      <bottom style="double">
        <color indexed="64"/>
      </bottom>
      <diagonal/>
    </border>
    <border>
      <left style="thick">
        <color indexed="64"/>
      </left>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diagonal/>
    </border>
    <border>
      <left/>
      <right style="medium">
        <color indexed="64"/>
      </right>
      <top/>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double">
        <color indexed="64"/>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style="thin">
        <color indexed="64"/>
      </left>
      <right style="medium">
        <color indexed="64"/>
      </right>
      <top style="medium">
        <color indexed="64"/>
      </top>
      <bottom style="thin">
        <color indexed="64"/>
      </bottom>
      <diagonal/>
    </border>
    <border>
      <left/>
      <right style="thin">
        <color indexed="64"/>
      </right>
      <top style="hair">
        <color indexed="64"/>
      </top>
      <bottom style="hair">
        <color indexed="64"/>
      </bottom>
      <diagonal/>
    </border>
    <border>
      <left style="thick">
        <color indexed="64"/>
      </left>
      <right style="thin">
        <color indexed="64"/>
      </right>
      <top style="thin">
        <color indexed="64"/>
      </top>
      <bottom/>
      <diagonal/>
    </border>
    <border>
      <left style="thick">
        <color indexed="64"/>
      </left>
      <right style="thin">
        <color indexed="64"/>
      </right>
      <top/>
      <bottom/>
      <diagonal/>
    </border>
    <border>
      <left style="thick">
        <color indexed="64"/>
      </left>
      <right style="thin">
        <color indexed="64"/>
      </right>
      <top/>
      <bottom style="thin">
        <color indexed="64"/>
      </bottom>
      <diagonal/>
    </border>
    <border>
      <left style="thick">
        <color indexed="64"/>
      </left>
      <right style="thin">
        <color indexed="64"/>
      </right>
      <top/>
      <bottom style="double">
        <color indexed="64"/>
      </bottom>
      <diagonal/>
    </border>
    <border>
      <left/>
      <right style="thin">
        <color indexed="64"/>
      </right>
      <top style="hair">
        <color indexed="64"/>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top style="hair">
        <color indexed="64"/>
      </top>
      <bottom style="double">
        <color indexed="64"/>
      </bottom>
      <diagonal/>
    </border>
    <border>
      <left style="thin">
        <color indexed="64"/>
      </left>
      <right style="thin">
        <color indexed="64"/>
      </right>
      <top style="double">
        <color indexed="64"/>
      </top>
      <bottom style="medium">
        <color indexed="64"/>
      </bottom>
      <diagonal/>
    </border>
    <border>
      <left style="thick">
        <color indexed="64"/>
      </left>
      <right style="thin">
        <color indexed="64"/>
      </right>
      <top style="double">
        <color indexed="64"/>
      </top>
      <bottom/>
      <diagonal/>
    </border>
    <border>
      <left/>
      <right/>
      <top style="double">
        <color indexed="64"/>
      </top>
      <bottom style="thin">
        <color indexed="64"/>
      </bottom>
      <diagonal/>
    </border>
    <border>
      <left style="medium">
        <color indexed="64"/>
      </left>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style="medium">
        <color indexed="64"/>
      </right>
      <top style="hair">
        <color indexed="64"/>
      </top>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right style="thick">
        <color indexed="64"/>
      </right>
      <top style="thin">
        <color indexed="64"/>
      </top>
      <bottom style="thin">
        <color indexed="64"/>
      </bottom>
      <diagonal/>
    </border>
    <border>
      <left style="thick">
        <color indexed="64"/>
      </left>
      <right/>
      <top/>
      <bottom style="thick">
        <color indexed="64"/>
      </bottom>
      <diagonal/>
    </border>
    <border>
      <left/>
      <right/>
      <top/>
      <bottom style="thick">
        <color indexed="64"/>
      </bottom>
      <diagonal/>
    </border>
    <border>
      <left style="thin">
        <color indexed="64"/>
      </left>
      <right/>
      <top style="thin">
        <color indexed="64"/>
      </top>
      <bottom style="thick">
        <color indexed="64"/>
      </bottom>
      <diagonal/>
    </border>
    <border>
      <left/>
      <right style="thin">
        <color indexed="64"/>
      </right>
      <top style="thin">
        <color indexed="64"/>
      </top>
      <bottom style="thick">
        <color indexed="64"/>
      </bottom>
      <diagonal/>
    </border>
    <border>
      <left/>
      <right style="thick">
        <color indexed="64"/>
      </right>
      <top/>
      <bottom style="thick">
        <color indexed="64"/>
      </bottom>
      <diagonal/>
    </border>
    <border>
      <left/>
      <right style="thin">
        <color indexed="64"/>
      </right>
      <top/>
      <bottom style="thick">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double">
        <color indexed="64"/>
      </right>
      <top style="thick">
        <color indexed="64"/>
      </top>
      <bottom style="thin">
        <color indexed="64"/>
      </bottom>
      <diagonal/>
    </border>
    <border>
      <left/>
      <right style="thin">
        <color indexed="64"/>
      </right>
      <top style="thick">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double">
        <color indexed="64"/>
      </right>
      <top style="thin">
        <color indexed="64"/>
      </top>
      <bottom style="thick">
        <color indexed="64"/>
      </bottom>
      <diagonal/>
    </border>
    <border diagonalUp="1">
      <left/>
      <right style="thin">
        <color indexed="64"/>
      </right>
      <top style="thin">
        <color indexed="64"/>
      </top>
      <bottom style="thick">
        <color indexed="64"/>
      </bottom>
      <diagonal style="thin">
        <color indexed="64"/>
      </diagonal>
    </border>
    <border>
      <left style="thick">
        <color indexed="64"/>
      </left>
      <right style="thick">
        <color indexed="64"/>
      </right>
      <top style="double">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ck">
        <color indexed="64"/>
      </right>
      <top style="thin">
        <color indexed="64"/>
      </top>
      <bottom style="thick">
        <color indexed="64"/>
      </bottom>
      <diagonal/>
    </border>
    <border>
      <left style="thin">
        <color indexed="64"/>
      </left>
      <right style="thick">
        <color indexed="64"/>
      </right>
      <top style="thick">
        <color indexed="64"/>
      </top>
      <bottom style="thin">
        <color indexed="64"/>
      </bottom>
      <diagonal/>
    </border>
    <border>
      <left style="thin">
        <color indexed="64"/>
      </left>
      <right style="thick">
        <color indexed="64"/>
      </right>
      <top style="thin">
        <color indexed="64"/>
      </top>
      <bottom style="thin">
        <color indexed="64"/>
      </bottom>
      <diagonal/>
    </border>
    <border>
      <left style="hair">
        <color indexed="64"/>
      </left>
      <right style="thick">
        <color indexed="64"/>
      </right>
      <top style="double">
        <color indexed="64"/>
      </top>
      <bottom/>
      <diagonal/>
    </border>
    <border>
      <left style="hair">
        <color indexed="64"/>
      </left>
      <right style="thick">
        <color indexed="64"/>
      </right>
      <top/>
      <bottom/>
      <diagonal/>
    </border>
    <border>
      <left style="hair">
        <color indexed="64"/>
      </left>
      <right style="thick">
        <color indexed="64"/>
      </right>
      <top/>
      <bottom style="thin">
        <color indexed="64"/>
      </bottom>
      <diagonal/>
    </border>
    <border diagonalUp="1">
      <left/>
      <right/>
      <top style="thin">
        <color indexed="64"/>
      </top>
      <bottom style="thin">
        <color indexed="64"/>
      </bottom>
      <diagonal style="thin">
        <color indexed="64"/>
      </diagonal>
    </border>
    <border diagonalUp="1">
      <left/>
      <right/>
      <top style="thin">
        <color indexed="64"/>
      </top>
      <bottom style="double">
        <color indexed="64"/>
      </bottom>
      <diagonal style="thin">
        <color indexed="64"/>
      </diagonal>
    </border>
    <border>
      <left style="thin">
        <color indexed="64"/>
      </left>
      <right style="hair">
        <color indexed="64"/>
      </right>
      <top style="double">
        <color indexed="64"/>
      </top>
      <bottom style="thin">
        <color indexed="64"/>
      </bottom>
      <diagonal/>
    </border>
    <border diagonalUp="1">
      <left style="thin">
        <color indexed="64"/>
      </left>
      <right/>
      <top style="double">
        <color indexed="64"/>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dotted">
        <color indexed="64"/>
      </bottom>
      <diagonal/>
    </border>
    <border diagonalUp="1">
      <left style="thin">
        <color indexed="64"/>
      </left>
      <right style="dotted">
        <color indexed="64"/>
      </right>
      <top/>
      <bottom style="dotted">
        <color indexed="64"/>
      </bottom>
      <diagonal style="dotted">
        <color indexed="64"/>
      </diagonal>
    </border>
    <border>
      <left style="dotted">
        <color indexed="64"/>
      </left>
      <right style="thin">
        <color indexed="64"/>
      </right>
      <top/>
      <bottom style="dotted">
        <color indexed="64"/>
      </bottom>
      <diagonal/>
    </border>
    <border>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diagonalUp="1">
      <left style="thin">
        <color indexed="64"/>
      </left>
      <right style="dotted">
        <color indexed="64"/>
      </right>
      <top style="dotted">
        <color indexed="64"/>
      </top>
      <bottom style="dotted">
        <color indexed="64"/>
      </bottom>
      <diagonal style="dotted">
        <color indexed="64"/>
      </diagonal>
    </border>
    <border>
      <left style="dotted">
        <color indexed="64"/>
      </left>
      <right style="thin">
        <color indexed="64"/>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dotted">
        <color indexed="64"/>
      </right>
      <top style="dotted">
        <color indexed="64"/>
      </top>
      <bottom style="dotted">
        <color indexed="64"/>
      </bottom>
      <diagonal/>
    </border>
    <border diagonalUp="1">
      <left style="dotted">
        <color indexed="64"/>
      </left>
      <right style="thin">
        <color indexed="64"/>
      </right>
      <top style="dotted">
        <color indexed="64"/>
      </top>
      <bottom style="dotted">
        <color indexed="64"/>
      </bottom>
      <diagonal style="dotted">
        <color indexed="64"/>
      </diagonal>
    </border>
    <border>
      <left style="medium">
        <color indexed="64"/>
      </left>
      <right style="thin">
        <color indexed="64"/>
      </right>
      <top style="dotted">
        <color indexed="64"/>
      </top>
      <bottom style="medium">
        <color indexed="64"/>
      </bottom>
      <diagonal/>
    </border>
    <border>
      <left style="thin">
        <color indexed="64"/>
      </left>
      <right style="dotted">
        <color indexed="64"/>
      </right>
      <top style="dotted">
        <color indexed="64"/>
      </top>
      <bottom style="medium">
        <color indexed="64"/>
      </bottom>
      <diagonal/>
    </border>
    <border>
      <left style="dotted">
        <color indexed="64"/>
      </left>
      <right style="thin">
        <color indexed="64"/>
      </right>
      <top style="dotted">
        <color indexed="64"/>
      </top>
      <bottom style="medium">
        <color indexed="64"/>
      </bottom>
      <diagonal/>
    </border>
    <border>
      <left style="thin">
        <color indexed="64"/>
      </left>
      <right style="thin">
        <color indexed="64"/>
      </right>
      <top style="dotted">
        <color indexed="64"/>
      </top>
      <bottom/>
      <diagonal/>
    </border>
    <border>
      <left style="thin">
        <color indexed="64"/>
      </left>
      <right style="thick">
        <color indexed="64"/>
      </right>
      <top style="thin">
        <color indexed="64"/>
      </top>
      <bottom/>
      <diagonal/>
    </border>
    <border>
      <left style="thin">
        <color indexed="64"/>
      </left>
      <right style="thick">
        <color indexed="64"/>
      </right>
      <top/>
      <bottom/>
      <diagonal/>
    </border>
    <border>
      <left style="thin">
        <color indexed="64"/>
      </left>
      <right style="thick">
        <color indexed="64"/>
      </right>
      <top/>
      <bottom style="double">
        <color indexed="64"/>
      </bottom>
      <diagonal/>
    </border>
    <border>
      <left style="thin">
        <color indexed="64"/>
      </left>
      <right/>
      <top style="thick">
        <color indexed="64"/>
      </top>
      <bottom style="thin">
        <color indexed="64"/>
      </bottom>
      <diagonal/>
    </border>
    <border>
      <left style="thin">
        <color indexed="64"/>
      </left>
      <right style="medium">
        <color indexed="64"/>
      </right>
      <top style="hair">
        <color indexed="64"/>
      </top>
      <bottom style="double">
        <color indexed="64"/>
      </bottom>
      <diagonal/>
    </border>
    <border>
      <left style="hair">
        <color indexed="64"/>
      </left>
      <right style="medium">
        <color indexed="64"/>
      </right>
      <top style="thin">
        <color indexed="64"/>
      </top>
      <bottom style="thin">
        <color indexed="64"/>
      </bottom>
      <diagonal/>
    </border>
    <border>
      <left style="thick">
        <color indexed="64"/>
      </left>
      <right style="thick">
        <color indexed="64"/>
      </right>
      <top style="thick">
        <color indexed="64"/>
      </top>
      <bottom style="thick">
        <color indexed="64"/>
      </bottom>
      <diagonal/>
    </border>
    <border>
      <left style="thin">
        <color indexed="64"/>
      </left>
      <right style="medium">
        <color indexed="64"/>
      </right>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s>
  <cellStyleXfs count="4">
    <xf numFmtId="0" fontId="0" fillId="0" borderId="0">
      <alignment vertical="center"/>
    </xf>
    <xf numFmtId="0" fontId="37" fillId="0" borderId="0">
      <alignment vertical="center"/>
    </xf>
    <xf numFmtId="0" fontId="38" fillId="0" borderId="0">
      <alignment vertical="center"/>
    </xf>
    <xf numFmtId="0" fontId="1" fillId="0" borderId="0">
      <alignment vertical="center"/>
    </xf>
  </cellStyleXfs>
  <cellXfs count="969">
    <xf numFmtId="0" fontId="0" fillId="0" borderId="0" xfId="0">
      <alignment vertical="center"/>
    </xf>
    <xf numFmtId="0" fontId="0" fillId="0" borderId="0" xfId="0" applyProtection="1">
      <alignment vertical="center"/>
    </xf>
    <xf numFmtId="0" fontId="6" fillId="0" borderId="1" xfId="0" applyFont="1" applyBorder="1" applyAlignment="1" applyProtection="1">
      <alignment horizontal="center" vertical="center"/>
      <protection locked="0"/>
    </xf>
    <xf numFmtId="0" fontId="0" fillId="0" borderId="0" xfId="0" applyBorder="1" applyProtection="1">
      <alignment vertical="center"/>
      <protection locked="0"/>
    </xf>
    <xf numFmtId="0" fontId="0" fillId="0" borderId="0" xfId="0" applyProtection="1">
      <alignment vertical="center"/>
      <protection locked="0"/>
    </xf>
    <xf numFmtId="0" fontId="10" fillId="0" borderId="0" xfId="0" applyFont="1" applyBorder="1" applyAlignment="1" applyProtection="1">
      <alignment horizontal="center" vertical="center"/>
      <protection locked="0"/>
    </xf>
    <xf numFmtId="0" fontId="0" fillId="0" borderId="0" xfId="0" applyBorder="1" applyAlignment="1" applyProtection="1">
      <alignment horizontal="center" vertical="center"/>
      <protection locked="0"/>
    </xf>
    <xf numFmtId="0" fontId="0" fillId="0" borderId="0" xfId="0" applyBorder="1" applyAlignment="1" applyProtection="1">
      <alignment horizontal="center" vertical="center"/>
    </xf>
    <xf numFmtId="0" fontId="11" fillId="0" borderId="0" xfId="0" applyFont="1" applyAlignment="1" applyProtection="1">
      <alignment horizontal="left" vertical="center"/>
    </xf>
    <xf numFmtId="0" fontId="8" fillId="0" borderId="0" xfId="0" applyFont="1" applyAlignment="1" applyProtection="1">
      <alignment horizontal="center" vertical="center"/>
    </xf>
    <xf numFmtId="0" fontId="9" fillId="0" borderId="0" xfId="0" applyFont="1" applyBorder="1" applyAlignment="1" applyProtection="1">
      <alignment vertical="center"/>
    </xf>
    <xf numFmtId="0" fontId="8" fillId="0" borderId="0" xfId="0" applyFont="1" applyAlignment="1" applyProtection="1">
      <alignment vertical="center"/>
    </xf>
    <xf numFmtId="0" fontId="4" fillId="0" borderId="0" xfId="0" applyFont="1" applyAlignment="1" applyProtection="1">
      <alignment vertical="center"/>
    </xf>
    <xf numFmtId="0" fontId="0" fillId="0" borderId="0" xfId="0" applyAlignment="1" applyProtection="1">
      <alignment vertical="center"/>
    </xf>
    <xf numFmtId="0" fontId="9" fillId="0" borderId="0" xfId="0" applyFont="1" applyProtection="1">
      <alignment vertical="center"/>
    </xf>
    <xf numFmtId="0" fontId="4" fillId="0" borderId="0" xfId="0" applyFont="1" applyProtection="1">
      <alignment vertical="center"/>
    </xf>
    <xf numFmtId="0" fontId="9" fillId="0" borderId="0" xfId="0" applyNumberFormat="1" applyFont="1" applyAlignment="1" applyProtection="1">
      <alignment horizontal="left" vertical="center"/>
    </xf>
    <xf numFmtId="0" fontId="11" fillId="0" borderId="0" xfId="0" applyFont="1" applyAlignment="1" applyProtection="1">
      <alignment horizontal="right" vertical="center"/>
    </xf>
    <xf numFmtId="0" fontId="8" fillId="0" borderId="0" xfId="0" applyFont="1" applyAlignment="1" applyProtection="1">
      <alignment horizontal="left" vertical="center"/>
    </xf>
    <xf numFmtId="0" fontId="0" fillId="0" borderId="0" xfId="0" applyAlignment="1" applyProtection="1">
      <alignment horizontal="right" vertical="center"/>
    </xf>
    <xf numFmtId="0" fontId="9" fillId="0" borderId="0" xfId="0" applyFont="1" applyAlignment="1" applyProtection="1">
      <alignment vertical="center"/>
    </xf>
    <xf numFmtId="0" fontId="0" fillId="0" borderId="1" xfId="0" applyBorder="1" applyAlignment="1" applyProtection="1">
      <alignment horizontal="center" vertical="center"/>
    </xf>
    <xf numFmtId="0" fontId="10" fillId="0" borderId="0" xfId="0" applyFont="1" applyBorder="1" applyAlignment="1" applyProtection="1">
      <alignment horizontal="center" vertical="center"/>
    </xf>
    <xf numFmtId="0" fontId="6" fillId="0" borderId="0" xfId="0" applyFont="1" applyFill="1" applyBorder="1" applyAlignment="1" applyProtection="1">
      <alignment vertical="center"/>
    </xf>
    <xf numFmtId="0" fontId="0" fillId="0" borderId="0" xfId="0" applyFill="1" applyBorder="1" applyProtection="1">
      <alignment vertical="center"/>
      <protection locked="0"/>
    </xf>
    <xf numFmtId="0" fontId="6" fillId="0" borderId="2" xfId="0" applyFont="1" applyBorder="1" applyProtection="1">
      <alignment vertical="center"/>
      <protection locked="0"/>
    </xf>
    <xf numFmtId="0" fontId="6" fillId="0" borderId="3" xfId="0" applyFont="1" applyBorder="1" applyAlignment="1" applyProtection="1">
      <alignment horizontal="center" vertical="center" wrapText="1"/>
    </xf>
    <xf numFmtId="0" fontId="6" fillId="0" borderId="4" xfId="0" applyFont="1" applyBorder="1" applyAlignment="1" applyProtection="1">
      <alignment horizontal="center" vertical="center" wrapText="1"/>
    </xf>
    <xf numFmtId="0" fontId="6" fillId="0" borderId="3" xfId="0" applyFont="1" applyBorder="1" applyProtection="1">
      <alignment vertical="center"/>
      <protection locked="0"/>
    </xf>
    <xf numFmtId="0" fontId="6" fillId="0" borderId="4" xfId="0" applyFont="1" applyBorder="1" applyProtection="1">
      <alignment vertical="center"/>
      <protection locked="0"/>
    </xf>
    <xf numFmtId="0" fontId="6" fillId="0" borderId="5" xfId="0" applyFont="1" applyBorder="1" applyProtection="1">
      <alignment vertical="center"/>
      <protection locked="0"/>
    </xf>
    <xf numFmtId="0" fontId="6" fillId="0" borderId="6" xfId="0" applyFont="1" applyBorder="1" applyProtection="1">
      <alignment vertical="center"/>
      <protection locked="0"/>
    </xf>
    <xf numFmtId="177" fontId="4" fillId="2" borderId="7" xfId="0" applyNumberFormat="1" applyFont="1" applyFill="1" applyBorder="1" applyAlignment="1" applyProtection="1">
      <alignment vertical="center"/>
    </xf>
    <xf numFmtId="177" fontId="4" fillId="2" borderId="8" xfId="0" applyNumberFormat="1" applyFont="1" applyFill="1" applyBorder="1" applyAlignment="1" applyProtection="1">
      <alignment vertical="center"/>
    </xf>
    <xf numFmtId="0" fontId="6" fillId="2" borderId="9" xfId="0" applyFont="1" applyFill="1" applyBorder="1" applyAlignment="1" applyProtection="1">
      <alignment horizontal="center" vertical="center" wrapText="1"/>
    </xf>
    <xf numFmtId="0" fontId="6" fillId="2" borderId="10" xfId="0" applyFont="1" applyFill="1" applyBorder="1" applyAlignment="1" applyProtection="1">
      <alignment horizontal="center" vertical="center" wrapText="1"/>
    </xf>
    <xf numFmtId="0" fontId="6" fillId="2" borderId="11" xfId="0" applyFont="1" applyFill="1" applyBorder="1" applyAlignment="1" applyProtection="1">
      <alignment horizontal="center" vertical="center" wrapText="1"/>
    </xf>
    <xf numFmtId="0" fontId="6" fillId="0" borderId="7" xfId="0" applyFont="1" applyBorder="1" applyProtection="1">
      <alignment vertical="center"/>
      <protection locked="0"/>
    </xf>
    <xf numFmtId="0" fontId="0" fillId="0" borderId="12" xfId="0" applyBorder="1" applyAlignment="1" applyProtection="1">
      <alignment vertical="center" wrapText="1"/>
    </xf>
    <xf numFmtId="0" fontId="0" fillId="0" borderId="13" xfId="0" applyBorder="1" applyAlignment="1" applyProtection="1">
      <alignment vertical="center" wrapText="1"/>
    </xf>
    <xf numFmtId="0" fontId="0" fillId="0" borderId="14" xfId="0" applyBorder="1" applyAlignment="1" applyProtection="1">
      <alignment vertical="center" wrapText="1"/>
    </xf>
    <xf numFmtId="0" fontId="0" fillId="0" borderId="15" xfId="0" applyBorder="1" applyAlignment="1" applyProtection="1">
      <alignment vertical="center" wrapText="1"/>
    </xf>
    <xf numFmtId="0" fontId="0" fillId="0" borderId="16" xfId="0" applyBorder="1" applyAlignment="1" applyProtection="1">
      <alignment vertical="center" wrapText="1"/>
    </xf>
    <xf numFmtId="0" fontId="39" fillId="0" borderId="17" xfId="0" applyNumberFormat="1" applyFont="1" applyBorder="1" applyAlignment="1" applyProtection="1">
      <alignment vertical="center" shrinkToFit="1"/>
    </xf>
    <xf numFmtId="0" fontId="39" fillId="0" borderId="0" xfId="0" applyNumberFormat="1" applyFont="1" applyBorder="1" applyAlignment="1" applyProtection="1">
      <alignment vertical="center" shrinkToFit="1"/>
    </xf>
    <xf numFmtId="177" fontId="4" fillId="2" borderId="11" xfId="0" applyNumberFormat="1" applyFont="1" applyFill="1" applyBorder="1" applyAlignment="1" applyProtection="1">
      <alignment vertical="center"/>
    </xf>
    <xf numFmtId="177" fontId="4" fillId="2" borderId="10" xfId="0" applyNumberFormat="1" applyFont="1" applyFill="1" applyBorder="1" applyAlignment="1" applyProtection="1">
      <alignment vertical="center"/>
    </xf>
    <xf numFmtId="0" fontId="6" fillId="2" borderId="4" xfId="0" applyFont="1" applyFill="1" applyBorder="1" applyAlignment="1" applyProtection="1">
      <alignment horizontal="center" vertical="center" wrapText="1"/>
    </xf>
    <xf numFmtId="177" fontId="4" fillId="2" borderId="4" xfId="0" applyNumberFormat="1" applyFont="1" applyFill="1" applyBorder="1" applyAlignment="1" applyProtection="1">
      <alignment vertical="center"/>
    </xf>
    <xf numFmtId="177" fontId="4" fillId="2" borderId="18" xfId="0" applyNumberFormat="1" applyFont="1" applyFill="1" applyBorder="1" applyAlignment="1" applyProtection="1">
      <alignment vertical="center"/>
    </xf>
    <xf numFmtId="177" fontId="4" fillId="2" borderId="19" xfId="0" applyNumberFormat="1" applyFont="1" applyFill="1" applyBorder="1" applyAlignment="1" applyProtection="1">
      <alignment vertical="center"/>
    </xf>
    <xf numFmtId="177" fontId="4" fillId="2" borderId="20" xfId="0" applyNumberFormat="1" applyFont="1" applyFill="1" applyBorder="1" applyAlignment="1" applyProtection="1">
      <alignment vertical="center"/>
    </xf>
    <xf numFmtId="177" fontId="4" fillId="2" borderId="21" xfId="0" applyNumberFormat="1" applyFont="1" applyFill="1" applyBorder="1" applyAlignment="1" applyProtection="1">
      <alignment vertical="center"/>
    </xf>
    <xf numFmtId="0" fontId="6" fillId="0" borderId="7" xfId="0" applyFont="1" applyBorder="1" applyAlignment="1" applyProtection="1">
      <alignment horizontal="center" vertical="center"/>
      <protection locked="0"/>
    </xf>
    <xf numFmtId="0" fontId="0" fillId="0" borderId="1" xfId="0" applyFont="1" applyFill="1" applyBorder="1" applyAlignment="1" applyProtection="1">
      <alignment horizontal="right" vertical="center"/>
      <protection locked="0"/>
    </xf>
    <xf numFmtId="183" fontId="4" fillId="2" borderId="23" xfId="0" applyNumberFormat="1" applyFont="1" applyFill="1" applyBorder="1" applyAlignment="1" applyProtection="1">
      <alignment horizontal="right" vertical="center" shrinkToFit="1"/>
    </xf>
    <xf numFmtId="183" fontId="4" fillId="2" borderId="2" xfId="0" applyNumberFormat="1" applyFont="1" applyFill="1" applyBorder="1" applyAlignment="1" applyProtection="1">
      <alignment horizontal="right" vertical="center" shrinkToFit="1"/>
    </xf>
    <xf numFmtId="0" fontId="0" fillId="0" borderId="1" xfId="0" applyFont="1" applyBorder="1" applyAlignment="1" applyProtection="1">
      <alignment horizontal="right" vertical="center"/>
      <protection locked="0"/>
    </xf>
    <xf numFmtId="0" fontId="8" fillId="0" borderId="0" xfId="0" applyFont="1" applyBorder="1" applyAlignment="1" applyProtection="1">
      <alignment horizontal="center" vertical="center"/>
    </xf>
    <xf numFmtId="0" fontId="0" fillId="0" borderId="8" xfId="0" applyFont="1" applyFill="1" applyBorder="1" applyAlignment="1" applyProtection="1">
      <alignment horizontal="right" vertical="center"/>
      <protection locked="0"/>
    </xf>
    <xf numFmtId="0" fontId="8" fillId="0" borderId="0" xfId="0" applyFont="1" applyBorder="1" applyAlignment="1" applyProtection="1">
      <alignment vertical="center" shrinkToFit="1"/>
    </xf>
    <xf numFmtId="0" fontId="0" fillId="0" borderId="0" xfId="0" applyBorder="1" applyAlignment="1" applyProtection="1">
      <alignment vertical="center"/>
    </xf>
    <xf numFmtId="0" fontId="8" fillId="0" borderId="0" xfId="0" applyFont="1" applyBorder="1" applyAlignment="1" applyProtection="1">
      <alignment horizontal="center" vertical="center" shrinkToFit="1"/>
    </xf>
    <xf numFmtId="0" fontId="8" fillId="0" borderId="16" xfId="0" applyFont="1" applyBorder="1" applyAlignment="1" applyProtection="1">
      <alignment horizontal="center" vertical="center"/>
    </xf>
    <xf numFmtId="181" fontId="8" fillId="0" borderId="16" xfId="0" applyNumberFormat="1" applyFont="1" applyBorder="1" applyAlignment="1" applyProtection="1">
      <alignment horizontal="center" vertical="center"/>
    </xf>
    <xf numFmtId="0" fontId="6" fillId="0" borderId="0" xfId="0" applyFont="1" applyAlignment="1" applyProtection="1">
      <alignment horizontal="right" vertical="center"/>
    </xf>
    <xf numFmtId="0" fontId="13" fillId="0" borderId="7" xfId="0" applyFont="1" applyFill="1" applyBorder="1" applyAlignment="1" applyProtection="1">
      <alignment horizontal="center" vertical="top" wrapText="1"/>
    </xf>
    <xf numFmtId="0" fontId="12" fillId="0" borderId="11" xfId="0" applyFont="1" applyFill="1" applyBorder="1" applyAlignment="1" applyProtection="1">
      <alignment horizontal="center" vertical="top" wrapText="1"/>
    </xf>
    <xf numFmtId="181" fontId="12" fillId="0" borderId="2" xfId="0" applyNumberFormat="1" applyFont="1" applyFill="1" applyBorder="1" applyAlignment="1" applyProtection="1">
      <alignment horizontal="center" vertical="top" wrapText="1"/>
    </xf>
    <xf numFmtId="181" fontId="18" fillId="0" borderId="26" xfId="0" applyNumberFormat="1" applyFont="1" applyFill="1" applyBorder="1" applyAlignment="1" applyProtection="1">
      <alignment vertical="top" wrapText="1"/>
    </xf>
    <xf numFmtId="0" fontId="0" fillId="0" borderId="2" xfId="0" applyFont="1" applyBorder="1" applyAlignment="1" applyProtection="1">
      <alignment horizontal="center" vertical="center"/>
    </xf>
    <xf numFmtId="0" fontId="0" fillId="3" borderId="27" xfId="0" applyFont="1" applyFill="1" applyBorder="1" applyAlignment="1" applyProtection="1">
      <alignment horizontal="right" vertical="center"/>
    </xf>
    <xf numFmtId="0" fontId="0" fillId="3" borderId="28" xfId="0" applyFont="1" applyFill="1" applyBorder="1" applyAlignment="1" applyProtection="1">
      <alignment horizontal="right" vertical="center"/>
    </xf>
    <xf numFmtId="0" fontId="0" fillId="0" borderId="1" xfId="0" applyFont="1" applyBorder="1" applyAlignment="1" applyProtection="1">
      <alignment horizontal="center" vertical="center"/>
    </xf>
    <xf numFmtId="0" fontId="0" fillId="0" borderId="0" xfId="0" applyFont="1" applyProtection="1">
      <alignment vertical="center"/>
    </xf>
    <xf numFmtId="0" fontId="0" fillId="0" borderId="0" xfId="0" applyFont="1" applyAlignment="1" applyProtection="1">
      <alignment vertical="center" wrapText="1"/>
    </xf>
    <xf numFmtId="181" fontId="0" fillId="0" borderId="0" xfId="0" applyNumberFormat="1" applyProtection="1">
      <alignment vertical="center"/>
    </xf>
    <xf numFmtId="0" fontId="0" fillId="0" borderId="0" xfId="0" applyAlignment="1" applyProtection="1">
      <alignment horizontal="center" vertical="center"/>
    </xf>
    <xf numFmtId="0" fontId="0" fillId="0" borderId="0" xfId="0" applyBorder="1" applyProtection="1">
      <alignment vertical="center"/>
    </xf>
    <xf numFmtId="0" fontId="6" fillId="0" borderId="7" xfId="0" applyFont="1" applyBorder="1" applyAlignment="1" applyProtection="1">
      <alignment vertical="center"/>
      <protection locked="0"/>
    </xf>
    <xf numFmtId="0" fontId="0" fillId="0" borderId="29" xfId="0" applyBorder="1" applyAlignment="1" applyProtection="1">
      <alignment horizontal="center" vertical="center"/>
    </xf>
    <xf numFmtId="0" fontId="6" fillId="2" borderId="7" xfId="0" applyFont="1" applyFill="1" applyBorder="1" applyAlignment="1" applyProtection="1">
      <alignment horizontal="center" vertical="center" wrapText="1"/>
    </xf>
    <xf numFmtId="0" fontId="6" fillId="2" borderId="8" xfId="0" applyFont="1" applyFill="1" applyBorder="1" applyAlignment="1" applyProtection="1">
      <alignment horizontal="center" vertical="center" wrapText="1"/>
    </xf>
    <xf numFmtId="0" fontId="6" fillId="2" borderId="2" xfId="0" applyFont="1" applyFill="1" applyBorder="1" applyAlignment="1" applyProtection="1">
      <alignment horizontal="center" vertical="center" wrapText="1"/>
    </xf>
    <xf numFmtId="0" fontId="6" fillId="0" borderId="7" xfId="0" applyFont="1" applyBorder="1" applyAlignment="1" applyProtection="1">
      <alignment horizontal="center" vertical="center"/>
    </xf>
    <xf numFmtId="0" fontId="8" fillId="0" borderId="16" xfId="0" applyFont="1" applyFill="1" applyBorder="1" applyAlignment="1" applyProtection="1">
      <alignment horizontal="left" vertical="center"/>
    </xf>
    <xf numFmtId="0" fontId="6" fillId="0" borderId="16" xfId="0" applyFont="1" applyFill="1" applyBorder="1" applyAlignment="1" applyProtection="1">
      <alignment horizontal="center" vertical="center"/>
    </xf>
    <xf numFmtId="0" fontId="6" fillId="0" borderId="16" xfId="0" applyFont="1" applyFill="1" applyBorder="1" applyProtection="1">
      <alignment vertical="center"/>
    </xf>
    <xf numFmtId="177" fontId="4" fillId="0" borderId="16" xfId="0" applyNumberFormat="1" applyFont="1" applyFill="1" applyBorder="1" applyAlignment="1" applyProtection="1">
      <alignment vertical="center"/>
    </xf>
    <xf numFmtId="0" fontId="0" fillId="0" borderId="1" xfId="0" applyBorder="1" applyAlignment="1" applyProtection="1">
      <alignment horizontal="center" vertical="center" wrapText="1"/>
    </xf>
    <xf numFmtId="0" fontId="0" fillId="0" borderId="30" xfId="0" applyBorder="1" applyAlignment="1" applyProtection="1">
      <alignment horizontal="center" vertical="center" wrapText="1"/>
    </xf>
    <xf numFmtId="0" fontId="0" fillId="0" borderId="31" xfId="0" applyBorder="1" applyAlignment="1" applyProtection="1">
      <alignment horizontal="center" vertical="center" wrapText="1"/>
    </xf>
    <xf numFmtId="0" fontId="8" fillId="0" borderId="0" xfId="0" applyNumberFormat="1" applyFont="1" applyAlignment="1" applyProtection="1">
      <alignment horizontal="right" vertical="center"/>
    </xf>
    <xf numFmtId="0" fontId="0" fillId="0" borderId="0" xfId="0" applyBorder="1" applyAlignment="1" applyProtection="1">
      <alignment horizontal="center" vertical="center" shrinkToFit="1"/>
    </xf>
    <xf numFmtId="186" fontId="8" fillId="0" borderId="0" xfId="0" applyNumberFormat="1" applyFont="1" applyBorder="1" applyAlignment="1" applyProtection="1">
      <alignment horizontal="center" vertical="center" shrinkToFit="1"/>
    </xf>
    <xf numFmtId="0" fontId="5" fillId="0" borderId="0" xfId="0" applyFont="1" applyBorder="1" applyAlignment="1" applyProtection="1">
      <alignment horizontal="center" vertical="center"/>
    </xf>
    <xf numFmtId="0" fontId="10" fillId="0" borderId="32" xfId="0" applyFont="1" applyBorder="1" applyAlignment="1" applyProtection="1">
      <alignment horizontal="center" vertical="center"/>
    </xf>
    <xf numFmtId="0" fontId="6" fillId="0" borderId="33" xfId="0" applyFont="1" applyBorder="1" applyAlignment="1" applyProtection="1">
      <alignment horizontal="center" vertical="center"/>
      <protection locked="0"/>
    </xf>
    <xf numFmtId="0" fontId="6" fillId="0" borderId="34" xfId="0" applyFont="1" applyBorder="1" applyAlignment="1" applyProtection="1">
      <alignment horizontal="center" vertical="center"/>
      <protection locked="0"/>
    </xf>
    <xf numFmtId="177" fontId="4" fillId="0" borderId="35"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2" xfId="0" applyNumberFormat="1" applyFont="1" applyFill="1" applyBorder="1" applyAlignment="1" applyProtection="1">
      <alignment horizontal="center" vertical="center"/>
      <protection locked="0"/>
    </xf>
    <xf numFmtId="177" fontId="4" fillId="0" borderId="30" xfId="0" applyNumberFormat="1" applyFont="1" applyFill="1" applyBorder="1" applyAlignment="1" applyProtection="1">
      <alignment horizontal="center" vertical="center"/>
      <protection locked="0"/>
    </xf>
    <xf numFmtId="177" fontId="4" fillId="0" borderId="36" xfId="0" applyNumberFormat="1" applyFont="1" applyFill="1" applyBorder="1" applyAlignment="1" applyProtection="1">
      <alignment horizontal="center" vertical="center"/>
      <protection locked="0"/>
    </xf>
    <xf numFmtId="177" fontId="4" fillId="0" borderId="37" xfId="0" applyNumberFormat="1" applyFont="1" applyFill="1" applyBorder="1" applyAlignment="1" applyProtection="1">
      <alignment horizontal="center" vertical="center"/>
      <protection locked="0"/>
    </xf>
    <xf numFmtId="177" fontId="4" fillId="0" borderId="38" xfId="0" applyNumberFormat="1" applyFont="1" applyFill="1" applyBorder="1" applyAlignment="1" applyProtection="1">
      <alignment horizontal="center" vertical="center"/>
      <protection locked="0"/>
    </xf>
    <xf numFmtId="0" fontId="0" fillId="0" borderId="17" xfId="0" applyBorder="1" applyAlignment="1" applyProtection="1">
      <alignment horizontal="center" vertical="center" shrinkToFit="1"/>
    </xf>
    <xf numFmtId="0" fontId="0" fillId="0" borderId="22" xfId="0" applyBorder="1" applyAlignment="1" applyProtection="1">
      <alignment horizontal="center" vertical="center"/>
    </xf>
    <xf numFmtId="0" fontId="0" fillId="0" borderId="0" xfId="0" applyFont="1" applyFill="1" applyAlignment="1" applyProtection="1">
      <alignment horizontal="left" vertical="top" wrapText="1"/>
    </xf>
    <xf numFmtId="0" fontId="10" fillId="0" borderId="39" xfId="0" applyFont="1" applyBorder="1" applyAlignment="1" applyProtection="1">
      <alignment horizontal="center" vertical="center" wrapText="1"/>
    </xf>
    <xf numFmtId="0" fontId="6" fillId="0" borderId="40" xfId="0" applyFont="1" applyBorder="1" applyAlignment="1" applyProtection="1">
      <alignment horizontal="center" vertical="center"/>
      <protection locked="0"/>
    </xf>
    <xf numFmtId="181" fontId="4" fillId="2" borderId="41" xfId="0" applyNumberFormat="1" applyFont="1" applyFill="1" applyBorder="1" applyAlignment="1" applyProtection="1">
      <alignment vertical="center"/>
    </xf>
    <xf numFmtId="0" fontId="10" fillId="0" borderId="43" xfId="0" applyFont="1" applyBorder="1" applyAlignment="1" applyProtection="1">
      <alignment horizontal="center" vertical="center"/>
    </xf>
    <xf numFmtId="181" fontId="4" fillId="2" borderId="29" xfId="0" applyNumberFormat="1" applyFont="1" applyFill="1" applyBorder="1" applyAlignment="1" applyProtection="1">
      <alignment vertical="center"/>
    </xf>
    <xf numFmtId="0" fontId="22" fillId="0" borderId="0" xfId="0" applyFont="1" applyProtection="1">
      <alignment vertical="center"/>
    </xf>
    <xf numFmtId="0" fontId="22" fillId="0" borderId="0" xfId="0" applyFont="1" applyBorder="1" applyAlignment="1" applyProtection="1">
      <alignment horizontal="center" vertical="center"/>
    </xf>
    <xf numFmtId="0" fontId="8" fillId="0" borderId="0" xfId="0" applyFont="1" applyProtection="1">
      <alignment vertical="center"/>
    </xf>
    <xf numFmtId="178" fontId="40" fillId="0" borderId="2" xfId="0" applyNumberFormat="1" applyFont="1" applyBorder="1" applyProtection="1">
      <alignment vertical="center"/>
    </xf>
    <xf numFmtId="0" fontId="22" fillId="0" borderId="8" xfId="0" applyFont="1" applyBorder="1" applyProtection="1">
      <alignment vertical="center"/>
    </xf>
    <xf numFmtId="0" fontId="22" fillId="0" borderId="0" xfId="0" applyFont="1" applyFill="1" applyAlignment="1" applyProtection="1">
      <alignment vertical="top" wrapText="1"/>
    </xf>
    <xf numFmtId="177" fontId="4" fillId="0" borderId="49" xfId="0" applyNumberFormat="1" applyFont="1" applyFill="1" applyBorder="1" applyAlignment="1" applyProtection="1">
      <alignment horizontal="center" vertical="center"/>
      <protection locked="0"/>
    </xf>
    <xf numFmtId="177" fontId="4" fillId="2" borderId="35" xfId="0" applyNumberFormat="1" applyFont="1" applyFill="1" applyBorder="1" applyAlignment="1" applyProtection="1">
      <alignment vertical="center"/>
      <protection locked="0"/>
    </xf>
    <xf numFmtId="177" fontId="4" fillId="2" borderId="50" xfId="0" applyNumberFormat="1" applyFont="1" applyFill="1" applyBorder="1" applyAlignment="1" applyProtection="1">
      <alignment vertical="center"/>
      <protection locked="0"/>
    </xf>
    <xf numFmtId="177" fontId="4" fillId="2" borderId="11" xfId="0" applyNumberFormat="1" applyFont="1" applyFill="1" applyBorder="1" applyAlignment="1" applyProtection="1">
      <alignment vertical="center"/>
      <protection locked="0"/>
    </xf>
    <xf numFmtId="177" fontId="4" fillId="2" borderId="8" xfId="0" applyNumberFormat="1" applyFont="1" applyFill="1" applyBorder="1" applyAlignment="1" applyProtection="1">
      <alignment vertical="center"/>
      <protection locked="0"/>
    </xf>
    <xf numFmtId="177" fontId="4" fillId="2" borderId="2" xfId="0" applyNumberFormat="1" applyFont="1" applyFill="1" applyBorder="1" applyAlignment="1" applyProtection="1">
      <alignment vertical="center"/>
      <protection locked="0"/>
    </xf>
    <xf numFmtId="177" fontId="4" fillId="2" borderId="10" xfId="0" applyNumberFormat="1" applyFont="1" applyFill="1" applyBorder="1" applyAlignment="1" applyProtection="1">
      <alignment vertical="center"/>
      <protection locked="0"/>
    </xf>
    <xf numFmtId="177" fontId="4" fillId="2" borderId="18" xfId="0" applyNumberFormat="1" applyFont="1" applyFill="1" applyBorder="1" applyAlignment="1" applyProtection="1">
      <alignment vertical="center"/>
      <protection locked="0"/>
    </xf>
    <xf numFmtId="177" fontId="4" fillId="2" borderId="36" xfId="0" applyNumberFormat="1" applyFont="1" applyFill="1" applyBorder="1" applyAlignment="1" applyProtection="1">
      <alignment vertical="center"/>
      <protection locked="0"/>
    </xf>
    <xf numFmtId="177" fontId="4" fillId="2" borderId="51" xfId="0" applyNumberFormat="1" applyFont="1" applyFill="1" applyBorder="1" applyAlignment="1" applyProtection="1">
      <alignment vertical="center"/>
      <protection locked="0"/>
    </xf>
    <xf numFmtId="177" fontId="4" fillId="2" borderId="37" xfId="0" applyNumberFormat="1" applyFont="1" applyFill="1" applyBorder="1" applyAlignment="1" applyProtection="1">
      <alignment vertical="center"/>
      <protection locked="0"/>
    </xf>
    <xf numFmtId="177" fontId="4" fillId="2" borderId="20" xfId="0" applyNumberFormat="1" applyFont="1" applyFill="1" applyBorder="1" applyAlignment="1" applyProtection="1">
      <alignment vertical="center"/>
      <protection locked="0"/>
    </xf>
    <xf numFmtId="177" fontId="4" fillId="2" borderId="38" xfId="0" applyNumberFormat="1" applyFont="1" applyFill="1" applyBorder="1" applyAlignment="1" applyProtection="1">
      <alignment vertical="center"/>
      <protection locked="0"/>
    </xf>
    <xf numFmtId="177" fontId="4" fillId="2" borderId="45" xfId="0" applyNumberFormat="1" applyFont="1" applyFill="1" applyBorder="1" applyAlignment="1" applyProtection="1">
      <alignment vertical="center"/>
      <protection locked="0"/>
    </xf>
    <xf numFmtId="177" fontId="4" fillId="2" borderId="21" xfId="0" applyNumberFormat="1" applyFont="1" applyFill="1" applyBorder="1" applyAlignment="1" applyProtection="1">
      <alignment vertical="center"/>
      <protection locked="0"/>
    </xf>
    <xf numFmtId="0" fontId="8" fillId="0" borderId="52" xfId="0" applyFont="1" applyBorder="1" applyAlignment="1" applyProtection="1">
      <alignment vertical="center" shrinkToFit="1"/>
      <protection locked="0"/>
    </xf>
    <xf numFmtId="0" fontId="11" fillId="0" borderId="0" xfId="0" applyFont="1" applyAlignment="1">
      <alignment horizontal="right" vertical="center"/>
    </xf>
    <xf numFmtId="0" fontId="8" fillId="0" borderId="0" xfId="0" applyFont="1" applyAlignment="1">
      <alignment horizontal="right" vertical="center"/>
    </xf>
    <xf numFmtId="0" fontId="9" fillId="2" borderId="52" xfId="0" applyFont="1" applyFill="1" applyBorder="1">
      <alignment vertical="center"/>
    </xf>
    <xf numFmtId="0" fontId="4" fillId="0" borderId="0" xfId="0" applyFont="1" applyAlignment="1">
      <alignment horizontal="center" vertical="center"/>
    </xf>
    <xf numFmtId="183" fontId="4" fillId="6" borderId="55" xfId="0" applyNumberFormat="1" applyFont="1" applyFill="1" applyBorder="1" applyAlignment="1">
      <alignment horizontal="right" vertical="center" shrinkToFit="1"/>
    </xf>
    <xf numFmtId="183" fontId="4" fillId="6" borderId="56" xfId="0" applyNumberFormat="1" applyFont="1" applyFill="1" applyBorder="1" applyAlignment="1">
      <alignment horizontal="right" vertical="center" shrinkToFit="1"/>
    </xf>
    <xf numFmtId="0" fontId="0" fillId="0" borderId="1" xfId="0" applyBorder="1" applyAlignment="1">
      <alignment horizontal="center" vertical="center"/>
    </xf>
    <xf numFmtId="0" fontId="0" fillId="0" borderId="1" xfId="0" applyBorder="1" applyAlignment="1" applyProtection="1">
      <alignment horizontal="right" vertical="center"/>
      <protection locked="0"/>
    </xf>
    <xf numFmtId="0" fontId="0" fillId="3" borderId="28" xfId="0" applyFill="1" applyBorder="1" applyAlignment="1">
      <alignment horizontal="right" vertical="center"/>
    </xf>
    <xf numFmtId="0" fontId="0" fillId="0" borderId="2" xfId="0" applyBorder="1" applyAlignment="1">
      <alignment horizontal="center" vertical="center"/>
    </xf>
    <xf numFmtId="0" fontId="0" fillId="0" borderId="8" xfId="0" applyBorder="1" applyAlignment="1">
      <alignment horizontal="center" vertical="center"/>
    </xf>
    <xf numFmtId="0" fontId="12" fillId="7" borderId="0" xfId="0" applyFont="1" applyFill="1" applyBorder="1" applyAlignment="1" applyProtection="1">
      <alignment vertical="center" wrapText="1"/>
    </xf>
    <xf numFmtId="0" fontId="4" fillId="0" borderId="0" xfId="0" applyFont="1" applyAlignment="1">
      <alignment horizontal="center" vertical="center" wrapText="1"/>
    </xf>
    <xf numFmtId="180" fontId="42" fillId="2" borderId="0" xfId="0" applyNumberFormat="1" applyFont="1" applyFill="1">
      <alignment vertical="center"/>
    </xf>
    <xf numFmtId="0" fontId="0" fillId="0" borderId="30" xfId="0" applyBorder="1" applyAlignment="1">
      <alignment horizontal="center" vertical="center"/>
    </xf>
    <xf numFmtId="0" fontId="0" fillId="0" borderId="30" xfId="0" applyBorder="1" applyAlignment="1">
      <alignment horizontal="center" vertical="center" shrinkToFit="1"/>
    </xf>
    <xf numFmtId="0" fontId="0" fillId="0" borderId="31" xfId="0" applyBorder="1" applyAlignment="1">
      <alignment horizontal="center" vertical="center"/>
    </xf>
    <xf numFmtId="0" fontId="0" fillId="0" borderId="60" xfId="0" applyBorder="1" applyAlignment="1">
      <alignment horizontal="center" vertical="center"/>
    </xf>
    <xf numFmtId="0" fontId="0" fillId="0" borderId="53" xfId="0" applyBorder="1" applyAlignment="1">
      <alignment horizontal="center" vertical="center"/>
    </xf>
    <xf numFmtId="0" fontId="4" fillId="0" borderId="22" xfId="0" applyFont="1" applyBorder="1" applyAlignment="1">
      <alignment horizontal="center" vertical="center" shrinkToFit="1"/>
    </xf>
    <xf numFmtId="0" fontId="4" fillId="0" borderId="61" xfId="0" applyFont="1" applyBorder="1" applyAlignment="1">
      <alignment horizontal="center" vertical="center"/>
    </xf>
    <xf numFmtId="0" fontId="0" fillId="2" borderId="61" xfId="0" applyFill="1" applyBorder="1">
      <alignment vertical="center"/>
    </xf>
    <xf numFmtId="0" fontId="0" fillId="2" borderId="62" xfId="0" applyFill="1" applyBorder="1">
      <alignment vertical="center"/>
    </xf>
    <xf numFmtId="0" fontId="0" fillId="2" borderId="63" xfId="0" applyFill="1" applyBorder="1">
      <alignment vertical="center"/>
    </xf>
    <xf numFmtId="0" fontId="0" fillId="2" borderId="64" xfId="0" applyFill="1" applyBorder="1">
      <alignment vertical="center"/>
    </xf>
    <xf numFmtId="0" fontId="4" fillId="0" borderId="53" xfId="0" applyFont="1" applyBorder="1" applyAlignment="1">
      <alignment horizontal="center" vertical="center"/>
    </xf>
    <xf numFmtId="0" fontId="4" fillId="0" borderId="65" xfId="0" applyFont="1" applyBorder="1" applyAlignment="1">
      <alignment horizontal="center" vertical="center"/>
    </xf>
    <xf numFmtId="0" fontId="0" fillId="2" borderId="66" xfId="0" applyFill="1" applyBorder="1">
      <alignment vertical="center"/>
    </xf>
    <xf numFmtId="0" fontId="0" fillId="2" borderId="67" xfId="0" applyFill="1" applyBorder="1">
      <alignment vertical="center"/>
    </xf>
    <xf numFmtId="0" fontId="0" fillId="2" borderId="68" xfId="0" applyFill="1" applyBorder="1">
      <alignment vertical="center"/>
    </xf>
    <xf numFmtId="0" fontId="0" fillId="2" borderId="69" xfId="0" applyFill="1" applyBorder="1">
      <alignment vertical="center"/>
    </xf>
    <xf numFmtId="0" fontId="0" fillId="2" borderId="70" xfId="0" applyFill="1" applyBorder="1">
      <alignment vertical="center"/>
    </xf>
    <xf numFmtId="0" fontId="0" fillId="2" borderId="71" xfId="0" applyFill="1" applyBorder="1">
      <alignment vertical="center"/>
    </xf>
    <xf numFmtId="0" fontId="4" fillId="0" borderId="72" xfId="0" applyFont="1" applyBorder="1" applyAlignment="1">
      <alignment horizontal="center" vertical="center"/>
    </xf>
    <xf numFmtId="0" fontId="0" fillId="2" borderId="72" xfId="0" applyFill="1" applyBorder="1">
      <alignment vertical="center"/>
    </xf>
    <xf numFmtId="0" fontId="0" fillId="2" borderId="73" xfId="0" applyFill="1" applyBorder="1">
      <alignment vertical="center"/>
    </xf>
    <xf numFmtId="0" fontId="0" fillId="2" borderId="74" xfId="0" applyFill="1" applyBorder="1">
      <alignment vertical="center"/>
    </xf>
    <xf numFmtId="189" fontId="4" fillId="0" borderId="0" xfId="0" applyNumberFormat="1" applyFont="1">
      <alignment vertical="center"/>
    </xf>
    <xf numFmtId="0" fontId="0" fillId="7" borderId="0" xfId="0" applyFill="1" applyAlignment="1" applyProtection="1">
      <alignment vertical="center"/>
    </xf>
    <xf numFmtId="0" fontId="8" fillId="7" borderId="0" xfId="0" applyFont="1" applyFill="1" applyBorder="1" applyAlignment="1" applyProtection="1">
      <alignment horizontal="center" vertical="center"/>
    </xf>
    <xf numFmtId="0" fontId="12" fillId="7" borderId="54" xfId="0" applyFont="1" applyFill="1" applyBorder="1" applyAlignment="1">
      <alignment vertical="center" wrapText="1"/>
    </xf>
    <xf numFmtId="177" fontId="4" fillId="7" borderId="54" xfId="0" applyNumberFormat="1" applyFont="1" applyFill="1" applyBorder="1" applyAlignment="1" applyProtection="1">
      <alignment horizontal="right" vertical="center"/>
    </xf>
    <xf numFmtId="0" fontId="0" fillId="7" borderId="0" xfId="0" applyFont="1" applyFill="1" applyAlignment="1" applyProtection="1">
      <alignment vertical="center" wrapText="1"/>
    </xf>
    <xf numFmtId="0" fontId="0" fillId="7" borderId="0" xfId="0" applyFill="1" applyProtection="1">
      <alignment vertical="center"/>
    </xf>
    <xf numFmtId="0" fontId="43" fillId="0" borderId="0" xfId="2" applyFont="1">
      <alignment vertical="center"/>
    </xf>
    <xf numFmtId="0" fontId="43" fillId="0" borderId="0" xfId="2" applyFont="1" applyAlignment="1">
      <alignment horizontal="center" vertical="center" shrinkToFit="1"/>
    </xf>
    <xf numFmtId="0" fontId="43" fillId="0" borderId="0" xfId="2" applyFont="1" applyAlignment="1">
      <alignment horizontal="center" vertical="center"/>
    </xf>
    <xf numFmtId="190" fontId="43" fillId="0" borderId="0" xfId="2" applyNumberFormat="1" applyFont="1" applyAlignment="1">
      <alignment horizontal="center" vertical="center" shrinkToFit="1"/>
    </xf>
    <xf numFmtId="176" fontId="43" fillId="0" borderId="0" xfId="2" applyNumberFormat="1" applyFont="1" applyAlignment="1">
      <alignment horizontal="center" vertical="center" shrinkToFit="1"/>
    </xf>
    <xf numFmtId="0" fontId="0" fillId="0" borderId="0" xfId="0" applyAlignment="1"/>
    <xf numFmtId="185" fontId="0" fillId="0" borderId="1" xfId="0" applyNumberFormat="1" applyBorder="1">
      <alignment vertical="center"/>
    </xf>
    <xf numFmtId="188" fontId="0" fillId="2" borderId="23" xfId="0" applyNumberFormat="1" applyFill="1" applyBorder="1">
      <alignment vertical="center"/>
    </xf>
    <xf numFmtId="188" fontId="0" fillId="2" borderId="77" xfId="0" applyNumberFormat="1" applyFill="1" applyBorder="1">
      <alignment vertical="center"/>
    </xf>
    <xf numFmtId="188" fontId="0" fillId="2" borderId="22" xfId="0" applyNumberFormat="1" applyFill="1" applyBorder="1">
      <alignment vertical="center"/>
    </xf>
    <xf numFmtId="188" fontId="4" fillId="0" borderId="0" xfId="0" applyNumberFormat="1" applyFont="1">
      <alignment vertical="center"/>
    </xf>
    <xf numFmtId="0" fontId="4" fillId="0" borderId="0" xfId="0" applyFont="1">
      <alignment vertical="center"/>
    </xf>
    <xf numFmtId="0" fontId="13" fillId="7" borderId="0" xfId="0" applyFont="1" applyFill="1" applyBorder="1" applyAlignment="1">
      <alignment horizontal="center" vertical="center" wrapText="1"/>
    </xf>
    <xf numFmtId="178" fontId="4" fillId="7" borderId="0" xfId="0" applyNumberFormat="1" applyFont="1" applyFill="1" applyBorder="1" applyAlignment="1" applyProtection="1">
      <alignment horizontal="right" vertical="center"/>
    </xf>
    <xf numFmtId="188" fontId="0" fillId="0" borderId="22" xfId="0" applyNumberFormat="1" applyBorder="1" applyProtection="1">
      <alignment vertical="center"/>
      <protection locked="0"/>
    </xf>
    <xf numFmtId="0" fontId="4" fillId="0" borderId="76" xfId="0" applyFont="1" applyBorder="1" applyAlignment="1">
      <alignment horizontal="center" vertical="center" shrinkToFit="1"/>
    </xf>
    <xf numFmtId="0" fontId="0" fillId="0" borderId="53" xfId="0" applyFont="1" applyBorder="1" applyAlignment="1" applyProtection="1">
      <alignment horizontal="center" vertical="center"/>
    </xf>
    <xf numFmtId="183" fontId="4" fillId="6" borderId="81" xfId="0" applyNumberFormat="1" applyFont="1" applyFill="1" applyBorder="1" applyAlignment="1">
      <alignment horizontal="right" vertical="center" shrinkToFit="1"/>
    </xf>
    <xf numFmtId="183" fontId="4" fillId="6" borderId="82" xfId="0" applyNumberFormat="1" applyFont="1" applyFill="1" applyBorder="1" applyAlignment="1">
      <alignment horizontal="right" vertical="center" shrinkToFit="1"/>
    </xf>
    <xf numFmtId="0" fontId="0" fillId="0" borderId="84" xfId="0" applyFont="1" applyBorder="1" applyAlignment="1" applyProtection="1">
      <alignment horizontal="center" vertical="center"/>
    </xf>
    <xf numFmtId="0" fontId="0" fillId="0" borderId="84" xfId="0" applyFont="1" applyFill="1" applyBorder="1" applyAlignment="1" applyProtection="1">
      <alignment horizontal="right" vertical="center"/>
      <protection locked="0"/>
    </xf>
    <xf numFmtId="0" fontId="0" fillId="3" borderId="85" xfId="0" applyFont="1" applyFill="1" applyBorder="1" applyAlignment="1" applyProtection="1">
      <alignment horizontal="right" vertical="center"/>
    </xf>
    <xf numFmtId="183" fontId="4" fillId="2" borderId="86" xfId="0" applyNumberFormat="1" applyFont="1" applyFill="1" applyBorder="1" applyAlignment="1" applyProtection="1">
      <alignment horizontal="right" vertical="center" shrinkToFit="1"/>
    </xf>
    <xf numFmtId="0" fontId="0" fillId="3" borderId="87" xfId="0" applyFill="1" applyBorder="1" applyAlignment="1">
      <alignment horizontal="right" vertical="center"/>
    </xf>
    <xf numFmtId="0" fontId="0" fillId="2" borderId="53" xfId="0" applyFill="1" applyBorder="1" applyAlignment="1">
      <alignment horizontal="right" vertical="center"/>
    </xf>
    <xf numFmtId="0" fontId="0" fillId="2" borderId="1" xfId="0" applyFill="1" applyBorder="1" applyAlignment="1">
      <alignment horizontal="right" vertical="center"/>
    </xf>
    <xf numFmtId="0" fontId="0" fillId="0" borderId="1" xfId="0" applyBorder="1" applyAlignment="1">
      <alignment horizontal="center" vertical="center" wrapText="1"/>
    </xf>
    <xf numFmtId="0" fontId="0" fillId="0" borderId="1" xfId="0" applyFont="1" applyFill="1" applyBorder="1" applyAlignment="1" applyProtection="1">
      <alignment horizontal="right" vertical="center" wrapText="1"/>
      <protection locked="0"/>
    </xf>
    <xf numFmtId="0" fontId="10" fillId="0" borderId="43" xfId="0" applyFont="1" applyBorder="1" applyAlignment="1">
      <alignment horizontal="center" vertical="center" wrapText="1"/>
    </xf>
    <xf numFmtId="0" fontId="10" fillId="0" borderId="32" xfId="0" applyFont="1" applyBorder="1" applyAlignment="1">
      <alignment horizontal="center" vertical="center"/>
    </xf>
    <xf numFmtId="0" fontId="8" fillId="2" borderId="52" xfId="0" applyFont="1" applyFill="1" applyBorder="1" applyAlignment="1" applyProtection="1">
      <alignment horizontal="center" vertical="center"/>
    </xf>
    <xf numFmtId="0" fontId="8" fillId="0" borderId="88" xfId="0" applyFont="1" applyBorder="1" applyAlignment="1">
      <alignment horizontal="center" vertical="center" shrinkToFit="1"/>
    </xf>
    <xf numFmtId="0" fontId="0" fillId="0" borderId="1" xfId="0" applyFont="1" applyBorder="1" applyAlignment="1" applyProtection="1">
      <alignment vertical="center"/>
      <protection locked="0"/>
    </xf>
    <xf numFmtId="0" fontId="0" fillId="0" borderId="53" xfId="0" applyBorder="1" applyAlignment="1" applyProtection="1">
      <alignment vertical="center"/>
      <protection locked="0"/>
    </xf>
    <xf numFmtId="0" fontId="0" fillId="0" borderId="1" xfId="0" applyBorder="1" applyAlignment="1" applyProtection="1">
      <alignment vertical="center"/>
      <protection locked="0"/>
    </xf>
    <xf numFmtId="0" fontId="0" fillId="0" borderId="84" xfId="0" applyBorder="1" applyAlignment="1" applyProtection="1">
      <alignment vertical="center"/>
      <protection locked="0"/>
    </xf>
    <xf numFmtId="0" fontId="0" fillId="2" borderId="53" xfId="0" applyFill="1" applyBorder="1" applyAlignment="1">
      <alignment vertical="center"/>
    </xf>
    <xf numFmtId="178" fontId="0" fillId="0" borderId="0" xfId="0" applyNumberFormat="1">
      <alignment vertical="center"/>
    </xf>
    <xf numFmtId="0" fontId="45" fillId="0" borderId="0" xfId="2" applyFont="1" applyAlignment="1">
      <alignment horizontal="center" vertical="center"/>
    </xf>
    <xf numFmtId="0" fontId="0" fillId="0" borderId="0" xfId="0" applyAlignment="1">
      <alignment horizontal="center" vertical="center"/>
    </xf>
    <xf numFmtId="0" fontId="43" fillId="0" borderId="0" xfId="2" applyFont="1" applyAlignment="1">
      <alignment horizontal="left" vertical="center" wrapText="1"/>
    </xf>
    <xf numFmtId="0" fontId="45" fillId="0" borderId="0" xfId="2" applyFont="1" applyAlignment="1">
      <alignment horizontal="center" vertical="center"/>
    </xf>
    <xf numFmtId="0" fontId="45" fillId="0" borderId="0" xfId="2" applyFont="1" applyAlignment="1">
      <alignment horizontal="center" vertical="center"/>
    </xf>
    <xf numFmtId="0" fontId="13" fillId="0" borderId="53" xfId="0" applyFont="1" applyFill="1" applyBorder="1" applyAlignment="1">
      <alignment horizontal="center" vertical="center" wrapText="1"/>
    </xf>
    <xf numFmtId="191" fontId="46" fillId="2" borderId="113" xfId="2" applyNumberFormat="1" applyFont="1" applyFill="1" applyBorder="1" applyAlignment="1">
      <alignment horizontal="center" vertical="center" shrinkToFit="1"/>
    </xf>
    <xf numFmtId="191" fontId="47" fillId="2" borderId="76" xfId="2" applyNumberFormat="1" applyFont="1" applyFill="1" applyBorder="1" applyAlignment="1">
      <alignment horizontal="center" vertical="center" shrinkToFit="1"/>
    </xf>
    <xf numFmtId="191" fontId="47" fillId="2" borderId="167" xfId="2" applyNumberFormat="1" applyFont="1" applyFill="1" applyBorder="1" applyAlignment="1">
      <alignment horizontal="center" vertical="center" shrinkToFit="1"/>
    </xf>
    <xf numFmtId="191" fontId="47" fillId="2" borderId="144" xfId="2" applyNumberFormat="1" applyFont="1" applyFill="1" applyBorder="1" applyAlignment="1">
      <alignment horizontal="center" vertical="center" shrinkToFit="1"/>
    </xf>
    <xf numFmtId="191" fontId="47" fillId="2" borderId="169" xfId="2" applyNumberFormat="1" applyFont="1" applyFill="1" applyBorder="1" applyAlignment="1">
      <alignment horizontal="center" vertical="center" shrinkToFit="1"/>
    </xf>
    <xf numFmtId="191" fontId="47" fillId="2" borderId="147" xfId="2" applyNumberFormat="1" applyFont="1" applyFill="1" applyBorder="1" applyAlignment="1">
      <alignment horizontal="center" vertical="center" shrinkToFit="1"/>
    </xf>
    <xf numFmtId="191" fontId="47" fillId="2" borderId="134" xfId="2" applyNumberFormat="1" applyFont="1" applyFill="1" applyBorder="1" applyAlignment="1">
      <alignment horizontal="center" vertical="center" shrinkToFit="1"/>
    </xf>
    <xf numFmtId="191" fontId="47" fillId="2" borderId="171" xfId="2" applyNumberFormat="1" applyFont="1" applyFill="1" applyBorder="1" applyAlignment="1">
      <alignment horizontal="center" vertical="center" shrinkToFit="1"/>
    </xf>
    <xf numFmtId="0" fontId="43" fillId="0" borderId="0" xfId="2" applyFont="1" applyFill="1" applyAlignment="1">
      <alignment horizontal="center" vertical="center" shrinkToFit="1"/>
    </xf>
    <xf numFmtId="0" fontId="48" fillId="0" borderId="0" xfId="2" applyFont="1" applyFill="1">
      <alignment vertical="center"/>
    </xf>
    <xf numFmtId="0" fontId="49" fillId="10" borderId="53" xfId="2" applyFont="1" applyFill="1" applyBorder="1" applyAlignment="1">
      <alignment horizontal="center" vertical="center" shrinkToFit="1"/>
    </xf>
    <xf numFmtId="0" fontId="50" fillId="10" borderId="1" xfId="2" applyFont="1" applyFill="1" applyBorder="1" applyAlignment="1">
      <alignment horizontal="center" vertical="center" shrinkToFit="1"/>
    </xf>
    <xf numFmtId="0" fontId="50" fillId="10" borderId="30" xfId="2" applyFont="1" applyFill="1" applyBorder="1" applyAlignment="1">
      <alignment horizontal="center" vertical="center" shrinkToFit="1"/>
    </xf>
    <xf numFmtId="0" fontId="0" fillId="0" borderId="0" xfId="0" applyFont="1">
      <alignment vertical="center"/>
    </xf>
    <xf numFmtId="0" fontId="0" fillId="0" borderId="0" xfId="0" applyFont="1" applyAlignment="1">
      <alignment horizontal="center" vertical="center"/>
    </xf>
    <xf numFmtId="0" fontId="6" fillId="9" borderId="1" xfId="0" applyFont="1" applyFill="1" applyBorder="1" applyAlignment="1">
      <alignment horizontal="center" vertical="center" wrapText="1"/>
    </xf>
    <xf numFmtId="0" fontId="6" fillId="9" borderId="2" xfId="0" applyFont="1" applyFill="1" applyBorder="1" applyAlignment="1">
      <alignment horizontal="center" vertical="center" wrapText="1"/>
    </xf>
    <xf numFmtId="0" fontId="6" fillId="9" borderId="75" xfId="0" applyFont="1" applyFill="1" applyBorder="1" applyAlignment="1">
      <alignment horizontal="center" vertical="center" wrapText="1"/>
    </xf>
    <xf numFmtId="0" fontId="6" fillId="9" borderId="162" xfId="0" applyFont="1" applyFill="1" applyBorder="1" applyAlignment="1">
      <alignment horizontal="center" vertical="center" wrapText="1"/>
    </xf>
    <xf numFmtId="0" fontId="6" fillId="9" borderId="78" xfId="0" applyFont="1" applyFill="1" applyBorder="1" applyAlignment="1">
      <alignment horizontal="center" vertical="center" wrapText="1"/>
    </xf>
    <xf numFmtId="0" fontId="6" fillId="9" borderId="163" xfId="0" applyFont="1" applyFill="1" applyBorder="1" applyAlignment="1">
      <alignment horizontal="center" vertical="center" wrapText="1"/>
    </xf>
    <xf numFmtId="0" fontId="6" fillId="9" borderId="89" xfId="0" applyFont="1" applyFill="1" applyBorder="1" applyAlignment="1">
      <alignment horizontal="center" vertical="center" wrapText="1"/>
    </xf>
    <xf numFmtId="0" fontId="6" fillId="9" borderId="150" xfId="0" applyFont="1" applyFill="1" applyBorder="1" applyAlignment="1">
      <alignment horizontal="center" vertical="center" wrapText="1"/>
    </xf>
    <xf numFmtId="179" fontId="0" fillId="9" borderId="1" xfId="0" applyNumberFormat="1" applyFont="1" applyFill="1" applyBorder="1">
      <alignment vertical="center"/>
    </xf>
    <xf numFmtId="179" fontId="0" fillId="0" borderId="0" xfId="0" applyNumberFormat="1" applyFont="1">
      <alignment vertical="center"/>
    </xf>
    <xf numFmtId="0" fontId="0" fillId="9" borderId="2" xfId="0" applyFont="1" applyFill="1" applyBorder="1">
      <alignment vertical="center"/>
    </xf>
    <xf numFmtId="179" fontId="0" fillId="9" borderId="159" xfId="0" applyNumberFormat="1" applyFont="1" applyFill="1" applyBorder="1">
      <alignment vertical="center"/>
    </xf>
    <xf numFmtId="0" fontId="0" fillId="9" borderId="159" xfId="0" applyFont="1" applyFill="1" applyBorder="1">
      <alignment vertical="center"/>
    </xf>
    <xf numFmtId="0" fontId="0" fillId="9" borderId="8" xfId="0" applyFont="1" applyFill="1" applyBorder="1">
      <alignment vertical="center"/>
    </xf>
    <xf numFmtId="0" fontId="0" fillId="9" borderId="1" xfId="0" applyFont="1" applyFill="1" applyBorder="1">
      <alignment vertical="center"/>
    </xf>
    <xf numFmtId="0" fontId="0" fillId="9" borderId="31" xfId="0" applyFont="1" applyFill="1" applyBorder="1">
      <alignment vertical="center"/>
    </xf>
    <xf numFmtId="0" fontId="0" fillId="9" borderId="30" xfId="0" applyFont="1" applyFill="1" applyBorder="1">
      <alignment vertical="center"/>
    </xf>
    <xf numFmtId="179" fontId="0" fillId="9" borderId="160" xfId="0" applyNumberFormat="1" applyFont="1" applyFill="1" applyBorder="1">
      <alignment vertical="center"/>
    </xf>
    <xf numFmtId="0" fontId="0" fillId="9" borderId="160" xfId="0" applyFont="1" applyFill="1" applyBorder="1">
      <alignment vertical="center"/>
    </xf>
    <xf numFmtId="0" fontId="0" fillId="9" borderId="20" xfId="0" applyFont="1" applyFill="1" applyBorder="1">
      <alignment vertical="center"/>
    </xf>
    <xf numFmtId="0" fontId="0" fillId="9" borderId="80" xfId="0" applyFont="1" applyFill="1" applyBorder="1">
      <alignment vertical="center"/>
    </xf>
    <xf numFmtId="0" fontId="0" fillId="9" borderId="38" xfId="0" applyFont="1" applyFill="1" applyBorder="1">
      <alignment vertical="center"/>
    </xf>
    <xf numFmtId="0" fontId="0" fillId="9" borderId="90" xfId="0" applyFont="1" applyFill="1" applyBorder="1">
      <alignment vertical="center"/>
    </xf>
    <xf numFmtId="0" fontId="0" fillId="9" borderId="49" xfId="0" applyFont="1" applyFill="1" applyBorder="1">
      <alignment vertical="center"/>
    </xf>
    <xf numFmtId="0" fontId="49" fillId="0" borderId="0" xfId="2" applyFont="1" applyFill="1" applyAlignment="1">
      <alignment horizontal="left" vertical="center"/>
    </xf>
    <xf numFmtId="0" fontId="49" fillId="0" borderId="0" xfId="2" applyFont="1" applyFill="1" applyAlignment="1">
      <alignment horizontal="center" vertical="center"/>
    </xf>
    <xf numFmtId="176" fontId="49" fillId="0" borderId="0" xfId="2" applyNumberFormat="1" applyFont="1" applyFill="1" applyAlignment="1">
      <alignment horizontal="center" vertical="center" shrinkToFit="1"/>
    </xf>
    <xf numFmtId="185" fontId="0" fillId="9" borderId="2" xfId="0" applyNumberFormat="1" applyFont="1" applyFill="1" applyBorder="1">
      <alignment vertical="center"/>
    </xf>
    <xf numFmtId="181" fontId="13" fillId="0" borderId="25" xfId="0" applyNumberFormat="1" applyFont="1" applyFill="1" applyBorder="1" applyAlignment="1" applyProtection="1">
      <alignment vertical="top" wrapText="1"/>
    </xf>
    <xf numFmtId="0" fontId="0" fillId="0" borderId="1" xfId="0" applyBorder="1" applyAlignment="1">
      <alignment horizontal="center" vertical="center"/>
    </xf>
    <xf numFmtId="192" fontId="0" fillId="0" borderId="1" xfId="0" applyNumberFormat="1" applyBorder="1">
      <alignment vertical="center"/>
    </xf>
    <xf numFmtId="191" fontId="46" fillId="2" borderId="145" xfId="2" applyNumberFormat="1" applyFont="1" applyFill="1" applyBorder="1" applyAlignment="1">
      <alignment horizontal="center" vertical="center" shrinkToFit="1"/>
    </xf>
    <xf numFmtId="191" fontId="46" fillId="2" borderId="148" xfId="2" applyNumberFormat="1" applyFont="1" applyFill="1" applyBorder="1" applyAlignment="1">
      <alignment horizontal="center" vertical="center" shrinkToFit="1"/>
    </xf>
    <xf numFmtId="191" fontId="46" fillId="2" borderId="157" xfId="2" applyNumberFormat="1" applyFont="1" applyFill="1" applyBorder="1" applyAlignment="1">
      <alignment horizontal="center" vertical="center" shrinkToFit="1"/>
    </xf>
    <xf numFmtId="191" fontId="47" fillId="2" borderId="168" xfId="2" applyNumberFormat="1" applyFont="1" applyFill="1" applyBorder="1" applyAlignment="1">
      <alignment horizontal="center" vertical="center" shrinkToFit="1"/>
    </xf>
    <xf numFmtId="191" fontId="47" fillId="2" borderId="166" xfId="2" applyNumberFormat="1" applyFont="1" applyFill="1" applyBorder="1" applyAlignment="1">
      <alignment horizontal="center" vertical="center" shrinkToFit="1"/>
    </xf>
    <xf numFmtId="0" fontId="45" fillId="0" borderId="0" xfId="2" applyFont="1" applyAlignment="1">
      <alignment horizontal="center" vertical="center"/>
    </xf>
    <xf numFmtId="0" fontId="49" fillId="10" borderId="7" xfId="2" applyFont="1" applyFill="1" applyBorder="1" applyAlignment="1">
      <alignment horizontal="center" vertical="center"/>
    </xf>
    <xf numFmtId="0" fontId="49" fillId="10" borderId="7" xfId="2" applyFont="1" applyFill="1" applyBorder="1" applyAlignment="1">
      <alignment horizontal="center" vertical="center" shrinkToFit="1"/>
    </xf>
    <xf numFmtId="0" fontId="49" fillId="10" borderId="57" xfId="2" applyFont="1" applyFill="1" applyBorder="1" applyAlignment="1">
      <alignment horizontal="center" vertical="center" shrinkToFit="1"/>
    </xf>
    <xf numFmtId="0" fontId="49" fillId="10" borderId="164" xfId="2" applyFont="1" applyFill="1" applyBorder="1" applyAlignment="1">
      <alignment horizontal="center" vertical="center" wrapText="1" shrinkToFit="1"/>
    </xf>
    <xf numFmtId="191" fontId="46" fillId="2" borderId="144" xfId="2" applyNumberFormat="1" applyFont="1" applyFill="1" applyBorder="1" applyAlignment="1">
      <alignment horizontal="center" vertical="center" shrinkToFit="1"/>
    </xf>
    <xf numFmtId="191" fontId="46" fillId="2" borderId="77" xfId="2" applyNumberFormat="1" applyFont="1" applyFill="1" applyBorder="1" applyAlignment="1">
      <alignment horizontal="center" vertical="center" shrinkToFit="1"/>
    </xf>
    <xf numFmtId="191" fontId="46" fillId="2" borderId="53" xfId="2" applyNumberFormat="1" applyFont="1" applyFill="1" applyBorder="1" applyAlignment="1">
      <alignment horizontal="center" vertical="center" shrinkToFit="1"/>
    </xf>
    <xf numFmtId="191" fontId="46" fillId="2" borderId="147" xfId="2" applyNumberFormat="1" applyFont="1" applyFill="1" applyBorder="1" applyAlignment="1">
      <alignment horizontal="center" vertical="center" shrinkToFit="1"/>
    </xf>
    <xf numFmtId="191" fontId="47" fillId="2" borderId="170" xfId="2" applyNumberFormat="1" applyFont="1" applyFill="1" applyBorder="1" applyAlignment="1">
      <alignment horizontal="center" vertical="center" shrinkToFit="1"/>
    </xf>
    <xf numFmtId="0" fontId="49" fillId="10" borderId="7" xfId="2" applyFont="1" applyFill="1" applyBorder="1" applyAlignment="1">
      <alignment vertical="center"/>
    </xf>
    <xf numFmtId="191" fontId="46" fillId="2" borderId="76" xfId="2" applyNumberFormat="1" applyFont="1" applyFill="1" applyBorder="1" applyAlignment="1">
      <alignment horizontal="center" vertical="center" shrinkToFit="1"/>
    </xf>
    <xf numFmtId="191" fontId="47" fillId="2" borderId="174" xfId="2" applyNumberFormat="1" applyFont="1" applyFill="1" applyBorder="1" applyAlignment="1">
      <alignment horizontal="center" vertical="center" shrinkToFit="1"/>
    </xf>
    <xf numFmtId="191" fontId="47" fillId="2" borderId="66" xfId="2" applyNumberFormat="1" applyFont="1" applyFill="1" applyBorder="1" applyAlignment="1">
      <alignment horizontal="center" vertical="center" shrinkToFit="1"/>
    </xf>
    <xf numFmtId="191" fontId="47" fillId="2" borderId="176" xfId="2" applyNumberFormat="1" applyFont="1" applyFill="1" applyBorder="1" applyAlignment="1">
      <alignment horizontal="center" vertical="center" shrinkToFit="1"/>
    </xf>
    <xf numFmtId="191" fontId="47" fillId="2" borderId="175" xfId="2" applyNumberFormat="1" applyFont="1" applyFill="1" applyBorder="1" applyAlignment="1">
      <alignment horizontal="center" vertical="center" shrinkToFit="1"/>
    </xf>
    <xf numFmtId="0" fontId="53" fillId="0" borderId="0" xfId="0" applyFont="1" applyAlignment="1" applyProtection="1">
      <alignment horizontal="left" vertical="center"/>
    </xf>
    <xf numFmtId="0" fontId="9" fillId="0" borderId="0" xfId="0" applyFont="1" applyAlignment="1" applyProtection="1">
      <alignment horizontal="left" vertical="center"/>
    </xf>
    <xf numFmtId="0" fontId="0" fillId="0" borderId="22" xfId="0" applyFont="1" applyFill="1" applyBorder="1" applyAlignment="1" applyProtection="1">
      <alignment horizontal="center" vertical="center"/>
      <protection locked="0"/>
    </xf>
    <xf numFmtId="0" fontId="0" fillId="0" borderId="1" xfId="0" applyFont="1" applyFill="1" applyBorder="1" applyAlignment="1" applyProtection="1">
      <alignment horizontal="center" vertical="center"/>
      <protection locked="0"/>
    </xf>
    <xf numFmtId="0" fontId="0" fillId="0" borderId="84" xfId="0" applyFont="1" applyFill="1" applyBorder="1" applyAlignment="1" applyProtection="1">
      <alignment horizontal="center" vertical="center"/>
      <protection locked="0"/>
    </xf>
    <xf numFmtId="0" fontId="22" fillId="0" borderId="0" xfId="0" applyFont="1">
      <alignment vertical="center"/>
    </xf>
    <xf numFmtId="0" fontId="56" fillId="0" borderId="90" xfId="0" applyFont="1" applyBorder="1" applyAlignment="1">
      <alignment horizontal="center" vertical="center"/>
    </xf>
    <xf numFmtId="0" fontId="56" fillId="0" borderId="80" xfId="0" applyFont="1" applyBorder="1" applyAlignment="1">
      <alignment horizontal="center" vertical="center"/>
    </xf>
    <xf numFmtId="0" fontId="56" fillId="0" borderId="49" xfId="0" applyFont="1" applyBorder="1" applyAlignment="1">
      <alignment horizontal="center" vertical="center"/>
    </xf>
    <xf numFmtId="0" fontId="4" fillId="0" borderId="0" xfId="0" applyFont="1" applyBorder="1" applyAlignment="1">
      <alignment horizontal="center" vertical="center" wrapText="1"/>
    </xf>
    <xf numFmtId="0" fontId="0" fillId="0" borderId="0" xfId="0" applyBorder="1" applyAlignment="1">
      <alignment horizontal="center" vertical="center"/>
    </xf>
    <xf numFmtId="185" fontId="0" fillId="0" borderId="0" xfId="0" applyNumberFormat="1" applyBorder="1" applyAlignment="1">
      <alignment horizontal="right" vertical="center"/>
    </xf>
    <xf numFmtId="192" fontId="0" fillId="0" borderId="0" xfId="0" applyNumberFormat="1" applyBorder="1" applyAlignment="1">
      <alignment horizontal="right" vertical="center"/>
    </xf>
    <xf numFmtId="181" fontId="0" fillId="0" borderId="0" xfId="0" applyNumberFormat="1">
      <alignment vertical="center"/>
    </xf>
    <xf numFmtId="0" fontId="0" fillId="0" borderId="0" xfId="0" applyAlignment="1">
      <alignment vertical="center" wrapText="1"/>
    </xf>
    <xf numFmtId="0" fontId="0" fillId="5" borderId="193" xfId="0" applyFill="1" applyBorder="1" applyAlignment="1">
      <alignment horizontal="center" vertical="center" wrapText="1"/>
    </xf>
    <xf numFmtId="0" fontId="0" fillId="5" borderId="191" xfId="0" applyFill="1" applyBorder="1" applyAlignment="1">
      <alignment horizontal="center" vertical="center" wrapText="1"/>
    </xf>
    <xf numFmtId="0" fontId="8" fillId="0" borderId="8" xfId="0" applyFont="1" applyBorder="1" applyAlignment="1">
      <alignment horizontal="center" vertical="center"/>
    </xf>
    <xf numFmtId="0" fontId="8" fillId="0" borderId="1" xfId="0" applyFont="1" applyBorder="1" applyAlignment="1">
      <alignment horizontal="center" vertical="center"/>
    </xf>
    <xf numFmtId="191" fontId="4" fillId="4" borderId="27" xfId="0" applyNumberFormat="1" applyFont="1" applyFill="1" applyBorder="1" applyAlignment="1">
      <alignment horizontal="center" vertical="center"/>
    </xf>
    <xf numFmtId="185" fontId="8" fillId="0" borderId="1" xfId="0" applyNumberFormat="1" applyFont="1" applyBorder="1" applyAlignment="1">
      <alignment horizontal="center" vertical="center"/>
    </xf>
    <xf numFmtId="0" fontId="4" fillId="5" borderId="197" xfId="0" applyFont="1" applyFill="1" applyBorder="1" applyAlignment="1">
      <alignment horizontal="center" vertical="center" wrapText="1"/>
    </xf>
    <xf numFmtId="194" fontId="4" fillId="9" borderId="198" xfId="0" applyNumberFormat="1" applyFont="1" applyFill="1" applyBorder="1" applyAlignment="1" applyProtection="1">
      <alignment horizontal="center" vertical="center"/>
      <protection locked="0"/>
    </xf>
    <xf numFmtId="191" fontId="4" fillId="4" borderId="199" xfId="0" applyNumberFormat="1" applyFont="1" applyFill="1" applyBorder="1" applyAlignment="1">
      <alignment horizontal="center" vertical="center"/>
    </xf>
    <xf numFmtId="185" fontId="8" fillId="0" borderId="197" xfId="0" applyNumberFormat="1" applyFont="1" applyBorder="1" applyAlignment="1">
      <alignment horizontal="center" vertical="center"/>
    </xf>
    <xf numFmtId="191" fontId="0" fillId="0" borderId="0" xfId="0" applyNumberFormat="1">
      <alignment vertical="center"/>
    </xf>
    <xf numFmtId="191" fontId="0" fillId="0" borderId="0" xfId="0" applyNumberFormat="1" applyAlignment="1">
      <alignment horizontal="center" vertical="center"/>
    </xf>
    <xf numFmtId="0" fontId="59" fillId="0" borderId="0" xfId="0" applyFont="1">
      <alignment vertical="center"/>
    </xf>
    <xf numFmtId="0" fontId="60" fillId="0" borderId="0" xfId="0" applyFont="1" applyAlignment="1">
      <alignment horizontal="center" wrapText="1"/>
    </xf>
    <xf numFmtId="0" fontId="59" fillId="0" borderId="1" xfId="0" applyFont="1" applyBorder="1" applyAlignment="1">
      <alignment horizontal="center" vertical="center"/>
    </xf>
    <xf numFmtId="0" fontId="59" fillId="0" borderId="0" xfId="0" applyFont="1" applyAlignment="1">
      <alignment horizontal="center" vertical="center" wrapText="1"/>
    </xf>
    <xf numFmtId="0" fontId="59" fillId="0" borderId="0" xfId="0" applyFont="1" applyAlignment="1">
      <alignment horizontal="center" vertical="center"/>
    </xf>
    <xf numFmtId="0" fontId="59" fillId="0" borderId="1" xfId="0" applyFont="1" applyBorder="1" applyAlignment="1">
      <alignment horizontal="center" vertical="center" wrapText="1"/>
    </xf>
    <xf numFmtId="0" fontId="61" fillId="0" borderId="1" xfId="0" applyFont="1" applyBorder="1" applyAlignment="1">
      <alignment horizontal="center" vertical="center"/>
    </xf>
    <xf numFmtId="0" fontId="59" fillId="12" borderId="1" xfId="0" applyFont="1" applyFill="1" applyBorder="1" applyAlignment="1">
      <alignment horizontal="center" vertical="center"/>
    </xf>
    <xf numFmtId="0" fontId="22" fillId="0" borderId="1" xfId="0" applyFont="1" applyBorder="1" applyAlignment="1" applyProtection="1">
      <alignment horizontal="center" vertical="center"/>
      <protection locked="0"/>
    </xf>
    <xf numFmtId="0" fontId="0" fillId="0" borderId="0" xfId="0" applyBorder="1" applyAlignment="1" applyProtection="1">
      <alignment horizontal="center" vertical="center"/>
    </xf>
    <xf numFmtId="0" fontId="8" fillId="0" borderId="0" xfId="0" applyFont="1" applyBorder="1" applyAlignment="1" applyProtection="1">
      <alignment horizontal="center" vertical="center"/>
    </xf>
    <xf numFmtId="0" fontId="0" fillId="0" borderId="0" xfId="0" applyBorder="1">
      <alignment vertical="center"/>
    </xf>
    <xf numFmtId="195" fontId="4" fillId="2" borderId="35" xfId="0" applyNumberFormat="1" applyFont="1" applyFill="1" applyBorder="1" applyAlignment="1" applyProtection="1">
      <alignment vertical="center"/>
    </xf>
    <xf numFmtId="195" fontId="52" fillId="2" borderId="31" xfId="0" applyNumberFormat="1" applyFont="1" applyFill="1" applyBorder="1">
      <alignment vertical="center"/>
    </xf>
    <xf numFmtId="195" fontId="52" fillId="2" borderId="1" xfId="0" applyNumberFormat="1" applyFont="1" applyFill="1" applyBorder="1">
      <alignment vertical="center"/>
    </xf>
    <xf numFmtId="195" fontId="52" fillId="2" borderId="30" xfId="0" applyNumberFormat="1" applyFont="1" applyFill="1" applyBorder="1">
      <alignment vertical="center"/>
    </xf>
    <xf numFmtId="0" fontId="0" fillId="5" borderId="53" xfId="0" applyFill="1" applyBorder="1" applyAlignment="1">
      <alignment horizontal="center" vertical="center" wrapText="1"/>
    </xf>
    <xf numFmtId="178" fontId="58" fillId="11" borderId="203" xfId="0" applyNumberFormat="1" applyFont="1" applyFill="1" applyBorder="1" applyAlignment="1">
      <alignment horizontal="center" vertical="center"/>
    </xf>
    <xf numFmtId="0" fontId="0" fillId="5" borderId="204" xfId="0" applyFill="1" applyBorder="1" applyAlignment="1">
      <alignment horizontal="center" vertical="center" wrapText="1"/>
    </xf>
    <xf numFmtId="0" fontId="8" fillId="0" borderId="205" xfId="0" applyFont="1" applyBorder="1" applyAlignment="1">
      <alignment horizontal="center" vertical="center"/>
    </xf>
    <xf numFmtId="185" fontId="8" fillId="0" borderId="205" xfId="0" applyNumberFormat="1" applyFont="1" applyBorder="1" applyAlignment="1">
      <alignment horizontal="center" vertical="center"/>
    </xf>
    <xf numFmtId="185" fontId="8" fillId="0" borderId="203" xfId="0" applyNumberFormat="1" applyFont="1" applyBorder="1" applyAlignment="1">
      <alignment horizontal="center" vertical="center"/>
    </xf>
    <xf numFmtId="0" fontId="12" fillId="0" borderId="57" xfId="0" applyFont="1" applyBorder="1" applyAlignment="1" applyProtection="1">
      <alignment horizontal="center" vertical="center" wrapText="1"/>
    </xf>
    <xf numFmtId="0" fontId="12" fillId="0" borderId="104" xfId="0" applyFont="1" applyBorder="1" applyAlignment="1" applyProtection="1">
      <alignment horizontal="center" vertical="center" wrapText="1"/>
    </xf>
    <xf numFmtId="183" fontId="4" fillId="2" borderId="2" xfId="0" applyNumberFormat="1" applyFont="1" applyFill="1" applyBorder="1" applyAlignment="1">
      <alignment horizontal="right" vertical="center"/>
    </xf>
    <xf numFmtId="181" fontId="0" fillId="0" borderId="0" xfId="0" applyNumberFormat="1" applyBorder="1">
      <alignment vertical="center"/>
    </xf>
    <xf numFmtId="183" fontId="4" fillId="2" borderId="57" xfId="0" applyNumberFormat="1" applyFont="1" applyFill="1" applyBorder="1" applyAlignment="1">
      <alignment horizontal="right" vertical="center"/>
    </xf>
    <xf numFmtId="0" fontId="0" fillId="3" borderId="212" xfId="0" applyFill="1" applyBorder="1" applyAlignment="1">
      <alignment horizontal="right" vertical="center"/>
    </xf>
    <xf numFmtId="0" fontId="0" fillId="3" borderId="56" xfId="0" applyFill="1" applyBorder="1" applyAlignment="1">
      <alignment horizontal="right" vertical="center"/>
    </xf>
    <xf numFmtId="183" fontId="4" fillId="2" borderId="211" xfId="0" applyNumberFormat="1" applyFont="1" applyFill="1" applyBorder="1" applyAlignment="1" applyProtection="1">
      <alignment horizontal="right" vertical="center" shrinkToFit="1"/>
    </xf>
    <xf numFmtId="183" fontId="4" fillId="2" borderId="33" xfId="0" applyNumberFormat="1" applyFont="1" applyFill="1" applyBorder="1" applyAlignment="1" applyProtection="1">
      <alignment horizontal="right" vertical="center" shrinkToFit="1"/>
    </xf>
    <xf numFmtId="0" fontId="61" fillId="0" borderId="1" xfId="0" applyFont="1" applyBorder="1" applyAlignment="1">
      <alignment horizontal="center" vertical="center" wrapText="1"/>
    </xf>
    <xf numFmtId="0" fontId="67" fillId="0" borderId="0" xfId="0" applyFont="1" applyAlignment="1">
      <alignment horizontal="center" vertical="center"/>
    </xf>
    <xf numFmtId="0" fontId="61" fillId="0" borderId="28" xfId="0" applyFont="1" applyBorder="1" applyAlignment="1">
      <alignment horizontal="center" vertical="center"/>
    </xf>
    <xf numFmtId="197" fontId="62" fillId="13" borderId="1" xfId="0" applyNumberFormat="1" applyFont="1" applyFill="1" applyBorder="1" applyProtection="1">
      <alignment vertical="center"/>
      <protection locked="0"/>
    </xf>
    <xf numFmtId="197" fontId="62" fillId="14" borderId="1" xfId="0" applyNumberFormat="1" applyFont="1" applyFill="1" applyBorder="1">
      <alignment vertical="center"/>
    </xf>
    <xf numFmtId="0" fontId="59" fillId="14" borderId="1" xfId="0" applyFont="1" applyFill="1" applyBorder="1">
      <alignment vertical="center"/>
    </xf>
    <xf numFmtId="0" fontId="59" fillId="14" borderId="0" xfId="0" applyFont="1" applyFill="1" applyAlignment="1">
      <alignment horizontal="center" vertical="center"/>
    </xf>
    <xf numFmtId="0" fontId="67" fillId="0" borderId="0" xfId="0" applyFont="1">
      <alignment vertical="center"/>
    </xf>
    <xf numFmtId="0" fontId="61" fillId="0" borderId="1" xfId="0" applyFont="1" applyBorder="1" applyAlignment="1" applyProtection="1">
      <alignment horizontal="center" vertical="center"/>
      <protection locked="0"/>
    </xf>
    <xf numFmtId="0" fontId="68" fillId="0" borderId="0" xfId="0" applyFont="1">
      <alignment vertical="center"/>
    </xf>
    <xf numFmtId="0" fontId="68" fillId="0" borderId="1" xfId="0" applyFont="1" applyBorder="1" applyAlignment="1">
      <alignment vertical="center" wrapText="1"/>
    </xf>
    <xf numFmtId="0" fontId="60" fillId="0" borderId="1" xfId="0" applyFont="1" applyBorder="1" applyAlignment="1">
      <alignment vertical="center" wrapText="1"/>
    </xf>
    <xf numFmtId="0" fontId="68" fillId="0" borderId="65" xfId="0" applyFont="1" applyBorder="1" applyAlignment="1">
      <alignment vertical="center" wrapText="1"/>
    </xf>
    <xf numFmtId="0" fontId="68" fillId="0" borderId="2" xfId="0" applyFont="1" applyBorder="1">
      <alignment vertical="center"/>
    </xf>
    <xf numFmtId="0" fontId="68" fillId="0" borderId="1" xfId="0" applyFont="1" applyBorder="1">
      <alignment vertical="center"/>
    </xf>
    <xf numFmtId="0" fontId="68" fillId="0" borderId="65" xfId="0" applyFont="1" applyBorder="1">
      <alignment vertical="center"/>
    </xf>
    <xf numFmtId="0" fontId="70" fillId="0" borderId="8" xfId="0" applyFont="1" applyBorder="1" applyAlignment="1">
      <alignment horizontal="center" vertical="center" wrapText="1"/>
    </xf>
    <xf numFmtId="0" fontId="68" fillId="0" borderId="28" xfId="0" applyFont="1" applyBorder="1">
      <alignment vertical="center"/>
    </xf>
    <xf numFmtId="0" fontId="73" fillId="0" borderId="11" xfId="0" applyFont="1" applyBorder="1" applyAlignment="1">
      <alignment horizontal="center" vertical="center" shrinkToFit="1"/>
    </xf>
    <xf numFmtId="0" fontId="73" fillId="0" borderId="10" xfId="0" applyFont="1" applyBorder="1" applyAlignment="1">
      <alignment horizontal="center" vertical="center" shrinkToFit="1"/>
    </xf>
    <xf numFmtId="179" fontId="72" fillId="14" borderId="8" xfId="0" applyNumberFormat="1" applyFont="1" applyFill="1" applyBorder="1" applyAlignment="1">
      <alignment vertical="center" shrinkToFit="1"/>
    </xf>
    <xf numFmtId="179" fontId="68" fillId="0" borderId="1" xfId="0" applyNumberFormat="1" applyFont="1" applyBorder="1">
      <alignment vertical="center"/>
    </xf>
    <xf numFmtId="0" fontId="74" fillId="14" borderId="214" xfId="0" applyFont="1" applyFill="1" applyBorder="1" applyAlignment="1">
      <alignment horizontal="left" vertical="center" shrinkToFit="1"/>
    </xf>
    <xf numFmtId="181" fontId="74" fillId="14" borderId="215" xfId="0" applyNumberFormat="1" applyFont="1" applyFill="1" applyBorder="1" applyAlignment="1">
      <alignment horizontal="right" vertical="center" shrinkToFit="1"/>
    </xf>
    <xf numFmtId="181" fontId="74" fillId="14" borderId="216" xfId="0" applyNumberFormat="1" applyFont="1" applyFill="1" applyBorder="1" applyAlignment="1">
      <alignment horizontal="right" vertical="center" shrinkToFit="1"/>
    </xf>
    <xf numFmtId="182" fontId="74" fillId="14" borderId="217" xfId="0" applyNumberFormat="1" applyFont="1" applyFill="1" applyBorder="1" applyAlignment="1">
      <alignment vertical="center" shrinkToFit="1"/>
    </xf>
    <xf numFmtId="179" fontId="68" fillId="0" borderId="28" xfId="0" applyNumberFormat="1" applyFont="1" applyBorder="1">
      <alignment vertical="center"/>
    </xf>
    <xf numFmtId="0" fontId="74" fillId="14" borderId="218" xfId="0" applyFont="1" applyFill="1" applyBorder="1" applyAlignment="1">
      <alignment horizontal="left" vertical="center" shrinkToFit="1"/>
    </xf>
    <xf numFmtId="181" fontId="74" fillId="14" borderId="219" xfId="0" applyNumberFormat="1" applyFont="1" applyFill="1" applyBorder="1" applyAlignment="1">
      <alignment horizontal="right" vertical="center" shrinkToFit="1"/>
    </xf>
    <xf numFmtId="181" fontId="74" fillId="14" borderId="220" xfId="0" applyNumberFormat="1" applyFont="1" applyFill="1" applyBorder="1" applyAlignment="1">
      <alignment horizontal="right" vertical="center" shrinkToFit="1"/>
    </xf>
    <xf numFmtId="182" fontId="74" fillId="14" borderId="221" xfId="0" applyNumberFormat="1" applyFont="1" applyFill="1" applyBorder="1" applyAlignment="1">
      <alignment vertical="center" shrinkToFit="1"/>
    </xf>
    <xf numFmtId="181" fontId="74" fillId="14" borderId="222" xfId="0" applyNumberFormat="1" applyFont="1" applyFill="1" applyBorder="1" applyAlignment="1">
      <alignment horizontal="right" vertical="center" shrinkToFit="1"/>
    </xf>
    <xf numFmtId="181" fontId="74" fillId="14" borderId="223" xfId="0" applyNumberFormat="1" applyFont="1" applyFill="1" applyBorder="1" applyAlignment="1">
      <alignment horizontal="right" vertical="center" shrinkToFit="1"/>
    </xf>
    <xf numFmtId="0" fontId="74" fillId="14" borderId="224" xfId="0" applyFont="1" applyFill="1" applyBorder="1" applyAlignment="1">
      <alignment horizontal="left" vertical="center" shrinkToFit="1"/>
    </xf>
    <xf numFmtId="181" fontId="74" fillId="14" borderId="225" xfId="0" applyNumberFormat="1" applyFont="1" applyFill="1" applyBorder="1" applyAlignment="1">
      <alignment horizontal="right" vertical="center" shrinkToFit="1"/>
    </xf>
    <xf numFmtId="181" fontId="74" fillId="14" borderId="226" xfId="0" applyNumberFormat="1" applyFont="1" applyFill="1" applyBorder="1" applyAlignment="1">
      <alignment horizontal="right" vertical="center" shrinkToFit="1"/>
    </xf>
    <xf numFmtId="0" fontId="10" fillId="0" borderId="0" xfId="0" applyFont="1" applyAlignment="1">
      <alignment vertical="top" textRotation="255" wrapText="1"/>
    </xf>
    <xf numFmtId="0" fontId="10" fillId="0" borderId="0" xfId="0" applyFont="1" applyAlignment="1">
      <alignment vertical="center" textRotation="255" wrapText="1"/>
    </xf>
    <xf numFmtId="0" fontId="13" fillId="0" borderId="0" xfId="0" applyFont="1" applyAlignment="1">
      <alignment vertical="center" textRotation="255" wrapText="1"/>
    </xf>
    <xf numFmtId="0" fontId="13" fillId="0" borderId="0" xfId="0" applyFont="1">
      <alignment vertical="center"/>
    </xf>
    <xf numFmtId="0" fontId="75" fillId="0" borderId="0" xfId="0" applyFont="1">
      <alignment vertical="center"/>
    </xf>
    <xf numFmtId="0" fontId="0" fillId="0" borderId="0" xfId="0" applyAlignment="1">
      <alignment vertical="center" shrinkToFit="1"/>
    </xf>
    <xf numFmtId="198" fontId="41" fillId="0" borderId="0" xfId="0" applyNumberFormat="1" applyFont="1" applyAlignment="1">
      <alignment vertical="center" shrinkToFit="1"/>
    </xf>
    <xf numFmtId="0" fontId="41" fillId="0" borderId="0" xfId="0" applyFont="1" applyAlignment="1">
      <alignment vertical="center" shrinkToFit="1"/>
    </xf>
    <xf numFmtId="179" fontId="41" fillId="0" borderId="0" xfId="0" applyNumberFormat="1" applyFont="1" applyAlignment="1">
      <alignment vertical="center" shrinkToFit="1"/>
    </xf>
    <xf numFmtId="179" fontId="0" fillId="0" borderId="0" xfId="0" applyNumberFormat="1" applyAlignment="1">
      <alignment vertical="center" shrinkToFit="1"/>
    </xf>
    <xf numFmtId="0" fontId="0" fillId="0" borderId="0" xfId="0" applyAlignment="1">
      <alignment horizontal="center" vertical="center"/>
    </xf>
    <xf numFmtId="0" fontId="49" fillId="10" borderId="18" xfId="2" applyFont="1" applyFill="1" applyBorder="1" applyAlignment="1">
      <alignment horizontal="center" vertical="center"/>
    </xf>
    <xf numFmtId="0" fontId="0" fillId="0" borderId="1" xfId="0" applyBorder="1" applyAlignment="1" applyProtection="1">
      <alignment horizontal="center" vertical="center" wrapText="1"/>
    </xf>
    <xf numFmtId="0" fontId="0" fillId="0" borderId="30" xfId="0" applyBorder="1" applyAlignment="1" applyProtection="1">
      <alignment horizontal="center" vertical="center" wrapText="1"/>
    </xf>
    <xf numFmtId="0" fontId="0" fillId="0" borderId="31" xfId="0" applyBorder="1" applyAlignment="1" applyProtection="1">
      <alignment horizontal="center" vertical="center" wrapText="1"/>
    </xf>
    <xf numFmtId="0" fontId="0" fillId="5" borderId="231" xfId="0" applyFill="1" applyBorder="1" applyAlignment="1">
      <alignment horizontal="center" vertical="center" wrapText="1"/>
    </xf>
    <xf numFmtId="0" fontId="8" fillId="0" borderId="2" xfId="0" applyFont="1" applyBorder="1" applyAlignment="1">
      <alignment horizontal="center" vertical="center"/>
    </xf>
    <xf numFmtId="185" fontId="8" fillId="0" borderId="2" xfId="0" applyNumberFormat="1" applyFont="1" applyBorder="1" applyAlignment="1">
      <alignment horizontal="center" vertical="center"/>
    </xf>
    <xf numFmtId="185" fontId="8" fillId="0" borderId="186" xfId="0" applyNumberFormat="1" applyFont="1" applyBorder="1" applyAlignment="1">
      <alignment horizontal="center" vertical="center"/>
    </xf>
    <xf numFmtId="0" fontId="0" fillId="0" borderId="0" xfId="0" applyBorder="1" applyAlignment="1">
      <alignment vertical="center" wrapText="1"/>
    </xf>
    <xf numFmtId="191" fontId="46" fillId="2" borderId="167" xfId="2" applyNumberFormat="1" applyFont="1" applyFill="1" applyBorder="1" applyAlignment="1">
      <alignment horizontal="center" vertical="center" shrinkToFit="1"/>
    </xf>
    <xf numFmtId="191" fontId="46" fillId="2" borderId="169" xfId="2" applyNumberFormat="1" applyFont="1" applyFill="1" applyBorder="1" applyAlignment="1">
      <alignment horizontal="center" vertical="center" shrinkToFit="1"/>
    </xf>
    <xf numFmtId="191" fontId="46" fillId="2" borderId="232" xfId="2" applyNumberFormat="1" applyFont="1" applyFill="1" applyBorder="1" applyAlignment="1">
      <alignment horizontal="center" vertical="center" shrinkToFit="1"/>
    </xf>
    <xf numFmtId="0" fontId="43" fillId="0" borderId="16" xfId="2" applyFont="1" applyBorder="1" applyAlignment="1">
      <alignment vertical="center"/>
    </xf>
    <xf numFmtId="0" fontId="43" fillId="0" borderId="7" xfId="2" applyFont="1" applyBorder="1" applyAlignment="1">
      <alignment vertical="center"/>
    </xf>
    <xf numFmtId="0" fontId="43" fillId="0" borderId="0" xfId="2" applyFont="1" applyBorder="1" applyAlignment="1">
      <alignment vertical="center"/>
    </xf>
    <xf numFmtId="191" fontId="46" fillId="2" borderId="130" xfId="2" applyNumberFormat="1" applyFont="1" applyFill="1" applyBorder="1" applyAlignment="1">
      <alignment horizontal="center" vertical="center" shrinkToFit="1"/>
    </xf>
    <xf numFmtId="181" fontId="4" fillId="2" borderId="0" xfId="0" applyNumberFormat="1" applyFont="1" applyFill="1" applyBorder="1" applyAlignment="1" applyProtection="1">
      <alignment vertical="center"/>
    </xf>
    <xf numFmtId="195" fontId="4" fillId="2" borderId="7" xfId="0" applyNumberFormat="1" applyFont="1" applyFill="1" applyBorder="1" applyAlignment="1" applyProtection="1">
      <alignment vertical="center"/>
    </xf>
    <xf numFmtId="181" fontId="4" fillId="2" borderId="1" xfId="0" applyNumberFormat="1" applyFont="1" applyFill="1" applyBorder="1" applyAlignment="1" applyProtection="1">
      <alignment vertical="center"/>
    </xf>
    <xf numFmtId="195" fontId="4" fillId="2" borderId="1" xfId="0" applyNumberFormat="1" applyFont="1" applyFill="1" applyBorder="1" applyAlignment="1" applyProtection="1">
      <alignment vertical="center"/>
    </xf>
    <xf numFmtId="181" fontId="4" fillId="2" borderId="22" xfId="0" applyNumberFormat="1" applyFont="1" applyFill="1" applyBorder="1" applyAlignment="1" applyProtection="1">
      <alignment vertical="center"/>
    </xf>
    <xf numFmtId="179" fontId="0" fillId="9" borderId="2" xfId="0" applyNumberFormat="1" applyFont="1" applyFill="1" applyBorder="1">
      <alignment vertical="center"/>
    </xf>
    <xf numFmtId="0" fontId="0" fillId="9" borderId="1" xfId="0" applyNumberFormat="1" applyFont="1" applyFill="1" applyBorder="1">
      <alignment vertical="center"/>
    </xf>
    <xf numFmtId="0" fontId="6" fillId="9" borderId="1" xfId="0" applyFont="1" applyFill="1" applyBorder="1" applyAlignment="1">
      <alignment horizontal="center" vertical="center" shrinkToFit="1"/>
    </xf>
    <xf numFmtId="0" fontId="6" fillId="9" borderId="2" xfId="0" applyFont="1" applyFill="1" applyBorder="1" applyAlignment="1">
      <alignment horizontal="center" vertical="center" shrinkToFit="1"/>
    </xf>
    <xf numFmtId="0" fontId="41" fillId="0" borderId="0" xfId="0" applyFont="1">
      <alignment vertical="center"/>
    </xf>
    <xf numFmtId="0" fontId="59" fillId="9" borderId="0" xfId="0" applyFont="1" applyFill="1">
      <alignment vertical="center"/>
    </xf>
    <xf numFmtId="0" fontId="0" fillId="0" borderId="0" xfId="0" applyFont="1" applyAlignment="1"/>
    <xf numFmtId="0" fontId="0" fillId="0" borderId="1" xfId="0" applyFont="1" applyBorder="1" applyAlignment="1">
      <alignment vertical="center" wrapText="1"/>
    </xf>
    <xf numFmtId="0" fontId="0" fillId="0" borderId="0" xfId="0" applyAlignment="1">
      <alignment horizontal="left" vertical="top" wrapText="1"/>
    </xf>
    <xf numFmtId="0" fontId="10" fillId="0" borderId="2" xfId="0" applyFont="1" applyBorder="1" applyAlignment="1">
      <alignment horizontal="center" vertical="center" wrapText="1"/>
    </xf>
    <xf numFmtId="0" fontId="77" fillId="0" borderId="0" xfId="0" applyFont="1" applyAlignment="1">
      <alignment horizontal="left" vertical="center"/>
    </xf>
    <xf numFmtId="0" fontId="10" fillId="0" borderId="40" xfId="0" applyFont="1" applyBorder="1" applyAlignment="1">
      <alignment horizontal="center" vertical="center" wrapText="1"/>
    </xf>
    <xf numFmtId="0" fontId="10" fillId="0" borderId="233" xfId="0" applyFont="1" applyBorder="1" applyAlignment="1">
      <alignment horizontal="center" vertical="center" wrapText="1"/>
    </xf>
    <xf numFmtId="0" fontId="8" fillId="0" borderId="234" xfId="0" applyFont="1" applyBorder="1" applyAlignment="1" applyProtection="1">
      <alignment horizontal="center" vertical="center" wrapText="1"/>
    </xf>
    <xf numFmtId="181" fontId="4" fillId="2" borderId="235" xfId="0" applyNumberFormat="1" applyFont="1" applyFill="1" applyBorder="1" applyAlignment="1" applyProtection="1">
      <alignment vertical="center"/>
    </xf>
    <xf numFmtId="195" fontId="52" fillId="2" borderId="133" xfId="0" applyNumberFormat="1" applyFont="1" applyFill="1" applyBorder="1">
      <alignment vertical="center"/>
    </xf>
    <xf numFmtId="195" fontId="52" fillId="2" borderId="134" xfId="0" applyNumberFormat="1" applyFont="1" applyFill="1" applyBorder="1">
      <alignment vertical="center"/>
    </xf>
    <xf numFmtId="195" fontId="52" fillId="2" borderId="42" xfId="0" applyNumberFormat="1" applyFont="1" applyFill="1" applyBorder="1">
      <alignment vertical="center"/>
    </xf>
    <xf numFmtId="195" fontId="4" fillId="2" borderId="31" xfId="0" applyNumberFormat="1" applyFont="1" applyFill="1" applyBorder="1" applyAlignment="1" applyProtection="1">
      <alignment vertical="center"/>
    </xf>
    <xf numFmtId="195" fontId="4" fillId="2" borderId="30" xfId="0" applyNumberFormat="1" applyFont="1" applyFill="1" applyBorder="1" applyAlignment="1" applyProtection="1">
      <alignment vertical="center"/>
    </xf>
    <xf numFmtId="0" fontId="76" fillId="15" borderId="0" xfId="0" applyFont="1" applyFill="1" applyAlignment="1">
      <alignment vertical="top" textRotation="255" wrapText="1"/>
    </xf>
    <xf numFmtId="179" fontId="0" fillId="15" borderId="0" xfId="0" applyNumberFormat="1" applyFill="1" applyAlignment="1">
      <alignment vertical="center" shrinkToFit="1"/>
    </xf>
    <xf numFmtId="0" fontId="6" fillId="0" borderId="1" xfId="0" applyFont="1" applyBorder="1" applyAlignment="1">
      <alignment horizontal="center" vertical="center" wrapText="1"/>
    </xf>
    <xf numFmtId="0" fontId="22" fillId="0" borderId="1" xfId="0" applyFont="1" applyBorder="1" applyAlignment="1">
      <alignment horizontal="center" vertical="center" wrapText="1"/>
    </xf>
    <xf numFmtId="195" fontId="0" fillId="6" borderId="1" xfId="0" applyNumberFormat="1" applyFill="1" applyBorder="1">
      <alignment vertical="center"/>
    </xf>
    <xf numFmtId="195" fontId="22" fillId="0" borderId="0" xfId="0" applyNumberFormat="1" applyFont="1" applyAlignment="1">
      <alignment horizontal="center" vertical="center"/>
    </xf>
    <xf numFmtId="0" fontId="0" fillId="0" borderId="0" xfId="0" applyAlignment="1">
      <alignment horizontal="center" vertical="center"/>
    </xf>
    <xf numFmtId="0" fontId="0" fillId="0" borderId="1" xfId="0" applyBorder="1" applyAlignment="1">
      <alignment horizontal="center" vertical="center"/>
    </xf>
    <xf numFmtId="0" fontId="0" fillId="5" borderId="1" xfId="0" applyFill="1" applyBorder="1">
      <alignment vertical="center"/>
    </xf>
    <xf numFmtId="0" fontId="0" fillId="16" borderId="1" xfId="0" applyFill="1" applyBorder="1">
      <alignment vertical="center"/>
    </xf>
    <xf numFmtId="0" fontId="0" fillId="12" borderId="1" xfId="0" applyFill="1" applyBorder="1">
      <alignment vertical="center"/>
    </xf>
    <xf numFmtId="0" fontId="0" fillId="17" borderId="1" xfId="0" applyFill="1" applyBorder="1">
      <alignment vertical="center"/>
    </xf>
    <xf numFmtId="0" fontId="0" fillId="11" borderId="1" xfId="0" applyFill="1" applyBorder="1">
      <alignment vertical="center"/>
    </xf>
    <xf numFmtId="0" fontId="10" fillId="0" borderId="0" xfId="0" applyFont="1" applyAlignment="1">
      <alignment horizontal="center" vertical="center" wrapText="1"/>
    </xf>
    <xf numFmtId="178" fontId="4" fillId="0" borderId="35" xfId="0" applyNumberFormat="1" applyFont="1" applyFill="1" applyBorder="1" applyAlignment="1" applyProtection="1">
      <alignment horizontal="center" vertical="center"/>
      <protection locked="0"/>
    </xf>
    <xf numFmtId="178" fontId="4" fillId="0" borderId="11" xfId="0" applyNumberFormat="1" applyFont="1" applyFill="1" applyBorder="1" applyAlignment="1" applyProtection="1">
      <alignment horizontal="center" vertical="center"/>
      <protection locked="0"/>
    </xf>
    <xf numFmtId="178" fontId="4" fillId="0" borderId="2" xfId="0" applyNumberFormat="1" applyFont="1" applyFill="1" applyBorder="1" applyAlignment="1" applyProtection="1">
      <alignment horizontal="center" vertical="center"/>
      <protection locked="0"/>
    </xf>
    <xf numFmtId="178" fontId="4" fillId="0" borderId="30" xfId="0" applyNumberFormat="1" applyFont="1" applyFill="1" applyBorder="1" applyAlignment="1" applyProtection="1">
      <alignment horizontal="center" vertical="center"/>
      <protection locked="0"/>
    </xf>
    <xf numFmtId="183" fontId="0" fillId="2" borderId="43" xfId="0" applyNumberFormat="1" applyFont="1" applyFill="1" applyBorder="1" applyAlignment="1" applyProtection="1">
      <alignment horizontal="center" vertical="center"/>
    </xf>
    <xf numFmtId="187" fontId="0" fillId="2" borderId="43" xfId="0" applyNumberFormat="1" applyFont="1" applyFill="1" applyBorder="1" applyAlignment="1" applyProtection="1">
      <alignment horizontal="center" vertical="center"/>
    </xf>
    <xf numFmtId="187" fontId="4" fillId="2" borderId="58" xfId="0" applyNumberFormat="1" applyFont="1" applyFill="1" applyBorder="1" applyAlignment="1">
      <alignment horizontal="center" vertical="center"/>
    </xf>
    <xf numFmtId="187" fontId="4" fillId="2" borderId="43" xfId="0" applyNumberFormat="1" applyFont="1" applyFill="1" applyBorder="1" applyAlignment="1" applyProtection="1">
      <alignment horizontal="center" vertical="center"/>
    </xf>
    <xf numFmtId="187" fontId="4" fillId="2" borderId="7" xfId="0" applyNumberFormat="1" applyFont="1" applyFill="1" applyBorder="1" applyAlignment="1">
      <alignment horizontal="center" vertical="center"/>
    </xf>
    <xf numFmtId="187" fontId="4" fillId="2" borderId="209" xfId="0" applyNumberFormat="1" applyFont="1" applyFill="1" applyBorder="1" applyAlignment="1">
      <alignment horizontal="center" vertical="center"/>
    </xf>
    <xf numFmtId="187" fontId="4" fillId="2" borderId="210" xfId="0" applyNumberFormat="1" applyFont="1" applyFill="1" applyBorder="1" applyAlignment="1">
      <alignment horizontal="center" vertical="center"/>
    </xf>
    <xf numFmtId="187" fontId="4" fillId="2" borderId="0" xfId="0" applyNumberFormat="1" applyFont="1" applyFill="1" applyBorder="1" applyAlignment="1">
      <alignment horizontal="center" vertical="center"/>
    </xf>
    <xf numFmtId="187" fontId="4" fillId="2" borderId="83" xfId="0" applyNumberFormat="1" applyFont="1" applyFill="1" applyBorder="1" applyAlignment="1" applyProtection="1">
      <alignment horizontal="center" vertical="center"/>
    </xf>
    <xf numFmtId="191" fontId="46" fillId="2" borderId="145" xfId="2" applyNumberFormat="1" applyFont="1" applyFill="1" applyBorder="1" applyAlignment="1">
      <alignment horizontal="center" vertical="center" shrinkToFit="1"/>
    </xf>
    <xf numFmtId="191" fontId="46" fillId="2" borderId="146" xfId="2" applyNumberFormat="1" applyFont="1" applyFill="1" applyBorder="1" applyAlignment="1">
      <alignment horizontal="center" vertical="center" shrinkToFit="1"/>
    </xf>
    <xf numFmtId="191" fontId="46" fillId="2" borderId="151" xfId="2" applyNumberFormat="1" applyFont="1" applyFill="1" applyBorder="1" applyAlignment="1">
      <alignment horizontal="center" vertical="center" shrinkToFit="1"/>
    </xf>
    <xf numFmtId="191" fontId="46" fillId="2" borderId="148" xfId="2" applyNumberFormat="1" applyFont="1" applyFill="1" applyBorder="1" applyAlignment="1">
      <alignment horizontal="center" vertical="center" shrinkToFit="1"/>
    </xf>
    <xf numFmtId="191" fontId="46" fillId="2" borderId="149" xfId="2" applyNumberFormat="1" applyFont="1" applyFill="1" applyBorder="1" applyAlignment="1">
      <alignment horizontal="center" vertical="center" shrinkToFit="1"/>
    </xf>
    <xf numFmtId="191" fontId="46" fillId="2" borderId="156" xfId="2" applyNumberFormat="1" applyFont="1" applyFill="1" applyBorder="1" applyAlignment="1">
      <alignment horizontal="center" vertical="center" shrinkToFit="1"/>
    </xf>
    <xf numFmtId="191" fontId="46" fillId="2" borderId="157" xfId="2" applyNumberFormat="1" applyFont="1" applyFill="1" applyBorder="1" applyAlignment="1">
      <alignment horizontal="center" vertical="center" shrinkToFit="1"/>
    </xf>
    <xf numFmtId="191" fontId="46" fillId="2" borderId="173" xfId="2" applyNumberFormat="1" applyFont="1" applyFill="1" applyBorder="1" applyAlignment="1">
      <alignment horizontal="center" vertical="center" shrinkToFit="1"/>
    </xf>
    <xf numFmtId="191" fontId="46" fillId="2" borderId="158" xfId="2" applyNumberFormat="1" applyFont="1" applyFill="1" applyBorder="1" applyAlignment="1">
      <alignment horizontal="center" vertical="center" shrinkToFit="1"/>
    </xf>
    <xf numFmtId="0" fontId="49" fillId="10" borderId="22" xfId="2" applyFont="1" applyFill="1" applyBorder="1" applyAlignment="1">
      <alignment horizontal="center" vertical="center" wrapText="1" shrinkToFit="1"/>
    </xf>
    <xf numFmtId="0" fontId="49" fillId="10" borderId="53" xfId="2" applyFont="1" applyFill="1" applyBorder="1" applyAlignment="1">
      <alignment horizontal="center" vertical="center" wrapText="1" shrinkToFit="1"/>
    </xf>
    <xf numFmtId="0" fontId="50" fillId="10" borderId="12" xfId="2" applyFont="1" applyFill="1" applyBorder="1" applyAlignment="1">
      <alignment horizontal="center" vertical="center" wrapText="1" shrinkToFit="1"/>
    </xf>
    <xf numFmtId="0" fontId="50" fillId="10" borderId="29" xfId="2" applyFont="1" applyFill="1" applyBorder="1" applyAlignment="1">
      <alignment horizontal="center" vertical="center" wrapText="1" shrinkToFit="1"/>
    </xf>
    <xf numFmtId="0" fontId="50" fillId="10" borderId="15" xfId="2" applyFont="1" applyFill="1" applyBorder="1" applyAlignment="1">
      <alignment horizontal="center" vertical="center" wrapText="1" shrinkToFit="1"/>
    </xf>
    <xf numFmtId="0" fontId="49" fillId="10" borderId="2" xfId="2" applyFont="1" applyFill="1" applyBorder="1" applyAlignment="1">
      <alignment horizontal="center" vertical="center" shrinkToFit="1"/>
    </xf>
    <xf numFmtId="0" fontId="49" fillId="10" borderId="7" xfId="2" applyFont="1" applyFill="1" applyBorder="1" applyAlignment="1">
      <alignment horizontal="center" vertical="center" shrinkToFit="1"/>
    </xf>
    <xf numFmtId="0" fontId="49" fillId="10" borderId="8" xfId="2" applyFont="1" applyFill="1" applyBorder="1" applyAlignment="1">
      <alignment horizontal="center" vertical="center" shrinkToFit="1"/>
    </xf>
    <xf numFmtId="0" fontId="49" fillId="10" borderId="57" xfId="2" applyFont="1" applyFill="1" applyBorder="1" applyAlignment="1">
      <alignment horizontal="center" vertical="center" shrinkToFit="1"/>
    </xf>
    <xf numFmtId="0" fontId="49" fillId="10" borderId="16" xfId="2" applyFont="1" applyFill="1" applyBorder="1" applyAlignment="1">
      <alignment horizontal="center" vertical="center" shrinkToFit="1"/>
    </xf>
    <xf numFmtId="0" fontId="49" fillId="10" borderId="104" xfId="2" applyFont="1" applyFill="1" applyBorder="1" applyAlignment="1">
      <alignment horizontal="center" vertical="center" shrinkToFit="1"/>
    </xf>
    <xf numFmtId="191" fontId="46" fillId="2" borderId="77" xfId="2" applyNumberFormat="1" applyFont="1" applyFill="1" applyBorder="1" applyAlignment="1">
      <alignment horizontal="center" vertical="center" shrinkToFit="1"/>
    </xf>
    <xf numFmtId="191" fontId="46" fillId="2" borderId="142" xfId="2" applyNumberFormat="1" applyFont="1" applyFill="1" applyBorder="1" applyAlignment="1">
      <alignment horizontal="center" vertical="center" shrinkToFit="1"/>
    </xf>
    <xf numFmtId="191" fontId="46" fillId="2" borderId="143" xfId="2" applyNumberFormat="1" applyFont="1" applyFill="1" applyBorder="1" applyAlignment="1">
      <alignment horizontal="center" vertical="center" shrinkToFit="1"/>
    </xf>
    <xf numFmtId="0" fontId="49" fillId="10" borderId="131" xfId="2" applyFont="1" applyFill="1" applyBorder="1" applyAlignment="1">
      <alignment horizontal="center" vertical="center" shrinkToFit="1"/>
    </xf>
    <xf numFmtId="0" fontId="49" fillId="10" borderId="130" xfId="2" applyFont="1" applyFill="1" applyBorder="1" applyAlignment="1">
      <alignment horizontal="center" vertical="center" shrinkToFit="1"/>
    </xf>
    <xf numFmtId="0" fontId="0" fillId="9" borderId="138" xfId="0" applyFont="1" applyFill="1" applyBorder="1" applyAlignment="1">
      <alignment horizontal="center" vertical="center"/>
    </xf>
    <xf numFmtId="0" fontId="0" fillId="9" borderId="161" xfId="0" applyFont="1" applyFill="1" applyBorder="1" applyAlignment="1">
      <alignment horizontal="center" vertical="center"/>
    </xf>
    <xf numFmtId="0" fontId="0" fillId="9" borderId="139" xfId="0" applyFont="1" applyFill="1" applyBorder="1" applyAlignment="1">
      <alignment horizontal="center" vertical="center"/>
    </xf>
    <xf numFmtId="0" fontId="0" fillId="0" borderId="0" xfId="0" applyAlignment="1">
      <alignment horizontal="center" vertical="center"/>
    </xf>
    <xf numFmtId="0" fontId="50" fillId="10" borderId="22" xfId="2" applyFont="1" applyFill="1" applyBorder="1" applyAlignment="1">
      <alignment horizontal="center" vertical="center" wrapText="1" shrinkToFit="1"/>
    </xf>
    <xf numFmtId="0" fontId="50" fillId="10" borderId="53" xfId="2" applyFont="1" applyFill="1" applyBorder="1" applyAlignment="1">
      <alignment horizontal="center" vertical="center" wrapText="1" shrinkToFit="1"/>
    </xf>
    <xf numFmtId="0" fontId="0" fillId="9" borderId="2" xfId="0" applyFont="1" applyFill="1" applyBorder="1" applyAlignment="1">
      <alignment horizontal="center" vertical="center"/>
    </xf>
    <xf numFmtId="0" fontId="0" fillId="9" borderId="7" xfId="0" applyFont="1" applyFill="1" applyBorder="1" applyAlignment="1">
      <alignment horizontal="center" vertical="center"/>
    </xf>
    <xf numFmtId="0" fontId="0" fillId="9" borderId="113" xfId="0" applyFont="1" applyFill="1" applyBorder="1" applyAlignment="1">
      <alignment horizontal="center" vertical="center"/>
    </xf>
    <xf numFmtId="0" fontId="45" fillId="0" borderId="0" xfId="2" applyFont="1" applyAlignment="1">
      <alignment horizontal="center" vertical="center"/>
    </xf>
    <xf numFmtId="0" fontId="43" fillId="5" borderId="23" xfId="2" applyFont="1" applyFill="1" applyBorder="1" applyAlignment="1">
      <alignment horizontal="center" vertical="center"/>
    </xf>
    <xf numFmtId="0" fontId="43" fillId="5" borderId="113" xfId="2" applyFont="1" applyFill="1" applyBorder="1" applyAlignment="1">
      <alignment horizontal="center" vertical="center"/>
    </xf>
    <xf numFmtId="0" fontId="43" fillId="5" borderId="44" xfId="2" applyFont="1" applyFill="1" applyBorder="1" applyAlignment="1">
      <alignment horizontal="center" vertical="center"/>
    </xf>
    <xf numFmtId="0" fontId="43" fillId="5" borderId="54" xfId="2" applyFont="1" applyFill="1" applyBorder="1" applyAlignment="1">
      <alignment horizontal="center" vertical="center"/>
    </xf>
    <xf numFmtId="0" fontId="43" fillId="5" borderId="57" xfId="2" applyFont="1" applyFill="1" applyBorder="1" applyAlignment="1">
      <alignment horizontal="center" vertical="center"/>
    </xf>
    <xf numFmtId="0" fontId="43" fillId="5" borderId="104" xfId="2" applyFont="1" applyFill="1" applyBorder="1" applyAlignment="1">
      <alignment horizontal="center" vertical="center"/>
    </xf>
    <xf numFmtId="0" fontId="49" fillId="10" borderId="23" xfId="2" applyFont="1" applyFill="1" applyBorder="1" applyAlignment="1">
      <alignment horizontal="center" vertical="center" wrapText="1" shrinkToFit="1"/>
    </xf>
    <xf numFmtId="0" fontId="49" fillId="10" borderId="58" xfId="2" applyFont="1" applyFill="1" applyBorder="1" applyAlignment="1">
      <alignment horizontal="center" vertical="center" wrapText="1" shrinkToFit="1"/>
    </xf>
    <xf numFmtId="0" fontId="49" fillId="10" borderId="44" xfId="2" applyFont="1" applyFill="1" applyBorder="1" applyAlignment="1">
      <alignment horizontal="center" vertical="center" wrapText="1" shrinkToFit="1"/>
    </xf>
    <xf numFmtId="0" fontId="49" fillId="10" borderId="0" xfId="2" applyFont="1" applyFill="1" applyBorder="1" applyAlignment="1">
      <alignment horizontal="center" vertical="center" wrapText="1" shrinkToFit="1"/>
    </xf>
    <xf numFmtId="0" fontId="49" fillId="10" borderId="57" xfId="2" applyFont="1" applyFill="1" applyBorder="1" applyAlignment="1">
      <alignment horizontal="center" vertical="center" wrapText="1" shrinkToFit="1"/>
    </xf>
    <xf numFmtId="0" fontId="49" fillId="10" borderId="16" xfId="2" applyFont="1" applyFill="1" applyBorder="1" applyAlignment="1">
      <alignment horizontal="center" vertical="center" wrapText="1" shrinkToFit="1"/>
    </xf>
    <xf numFmtId="0" fontId="49" fillId="10" borderId="23" xfId="2" applyFont="1" applyFill="1" applyBorder="1" applyAlignment="1">
      <alignment horizontal="center" vertical="center" shrinkToFit="1"/>
    </xf>
    <xf numFmtId="0" fontId="49" fillId="10" borderId="58" xfId="2" applyFont="1" applyFill="1" applyBorder="1" applyAlignment="1">
      <alignment horizontal="center" vertical="center" shrinkToFit="1"/>
    </xf>
    <xf numFmtId="0" fontId="49" fillId="10" borderId="113" xfId="2" applyFont="1" applyFill="1" applyBorder="1" applyAlignment="1">
      <alignment horizontal="center" vertical="center" shrinkToFit="1"/>
    </xf>
    <xf numFmtId="0" fontId="0" fillId="9" borderId="1" xfId="0" applyFont="1" applyFill="1" applyBorder="1" applyAlignment="1">
      <alignment horizontal="center" vertical="center"/>
    </xf>
    <xf numFmtId="0" fontId="49" fillId="10" borderId="113" xfId="2" applyFont="1" applyFill="1" applyBorder="1" applyAlignment="1">
      <alignment horizontal="center" vertical="center" wrapText="1" shrinkToFit="1"/>
    </xf>
    <xf numFmtId="0" fontId="49" fillId="10" borderId="104" xfId="2" applyFont="1" applyFill="1" applyBorder="1" applyAlignment="1">
      <alignment horizontal="center" vertical="center" wrapText="1" shrinkToFit="1"/>
    </xf>
    <xf numFmtId="0" fontId="50" fillId="10" borderId="1" xfId="2" applyFont="1" applyFill="1" applyBorder="1" applyAlignment="1">
      <alignment horizontal="center" vertical="center" shrinkToFit="1"/>
    </xf>
    <xf numFmtId="0" fontId="50" fillId="10" borderId="30" xfId="2" applyFont="1" applyFill="1" applyBorder="1" applyAlignment="1">
      <alignment horizontal="center" vertical="center" shrinkToFit="1"/>
    </xf>
    <xf numFmtId="0" fontId="49" fillId="10" borderId="164" xfId="2" applyFont="1" applyFill="1" applyBorder="1" applyAlignment="1">
      <alignment horizontal="center" vertical="center" wrapText="1" shrinkToFit="1"/>
    </xf>
    <xf numFmtId="0" fontId="49" fillId="10" borderId="165" xfId="2" applyFont="1" applyFill="1" applyBorder="1" applyAlignment="1">
      <alignment horizontal="center" vertical="center" wrapText="1" shrinkToFit="1"/>
    </xf>
    <xf numFmtId="0" fontId="43" fillId="2" borderId="16" xfId="2" applyFont="1" applyFill="1" applyBorder="1" applyAlignment="1">
      <alignment horizontal="center" vertical="center"/>
    </xf>
    <xf numFmtId="0" fontId="49" fillId="10" borderId="7" xfId="2" applyFont="1" applyFill="1" applyBorder="1" applyAlignment="1">
      <alignment horizontal="center" vertical="center"/>
    </xf>
    <xf numFmtId="0" fontId="43" fillId="0" borderId="77" xfId="2" applyFont="1" applyBorder="1" applyAlignment="1">
      <alignment horizontal="center" vertical="center"/>
    </xf>
    <xf numFmtId="0" fontId="43" fillId="0" borderId="143" xfId="2" applyFont="1" applyBorder="1" applyAlignment="1">
      <alignment horizontal="center" vertical="center"/>
    </xf>
    <xf numFmtId="0" fontId="43" fillId="2" borderId="7" xfId="2" applyFont="1" applyFill="1" applyBorder="1" applyAlignment="1">
      <alignment horizontal="center" vertical="center"/>
    </xf>
    <xf numFmtId="0" fontId="43" fillId="0" borderId="145" xfId="2" applyFont="1" applyBorder="1" applyAlignment="1">
      <alignment horizontal="center" vertical="center"/>
    </xf>
    <xf numFmtId="0" fontId="43" fillId="0" borderId="151" xfId="2" applyFont="1" applyBorder="1" applyAlignment="1">
      <alignment horizontal="center" vertical="center"/>
    </xf>
    <xf numFmtId="191" fontId="46" fillId="2" borderId="236" xfId="2" applyNumberFormat="1" applyFont="1" applyFill="1" applyBorder="1" applyAlignment="1">
      <alignment horizontal="center" vertical="center" shrinkToFit="1"/>
    </xf>
    <xf numFmtId="191" fontId="46" fillId="2" borderId="237" xfId="2" applyNumberFormat="1" applyFont="1" applyFill="1" applyBorder="1" applyAlignment="1">
      <alignment horizontal="center" vertical="center" shrinkToFit="1"/>
    </xf>
    <xf numFmtId="191" fontId="46" fillId="2" borderId="238" xfId="2" applyNumberFormat="1" applyFont="1" applyFill="1" applyBorder="1" applyAlignment="1">
      <alignment horizontal="center" vertical="center" shrinkToFit="1"/>
    </xf>
    <xf numFmtId="0" fontId="49" fillId="0" borderId="0" xfId="2" applyFont="1" applyFill="1" applyAlignment="1">
      <alignment horizontal="left" vertical="center" wrapText="1"/>
    </xf>
    <xf numFmtId="0" fontId="43" fillId="0" borderId="157" xfId="2" applyFont="1" applyBorder="1" applyAlignment="1">
      <alignment horizontal="center" vertical="center"/>
    </xf>
    <xf numFmtId="0" fontId="43" fillId="0" borderId="158" xfId="2" applyFont="1" applyBorder="1" applyAlignment="1">
      <alignment horizontal="center" vertical="center"/>
    </xf>
    <xf numFmtId="0" fontId="43" fillId="0" borderId="148" xfId="2" applyFont="1" applyBorder="1" applyAlignment="1">
      <alignment horizontal="center" vertical="center"/>
    </xf>
    <xf numFmtId="0" fontId="43" fillId="0" borderId="156" xfId="2" applyFont="1" applyBorder="1" applyAlignment="1">
      <alignment horizontal="center" vertical="center"/>
    </xf>
    <xf numFmtId="0" fontId="0" fillId="9" borderId="8" xfId="0" applyFont="1" applyFill="1" applyBorder="1" applyAlignment="1">
      <alignment horizontal="center" vertical="center"/>
    </xf>
    <xf numFmtId="178" fontId="4" fillId="2" borderId="22" xfId="0" applyNumberFormat="1" applyFont="1" applyFill="1" applyBorder="1" applyAlignment="1" applyProtection="1">
      <alignment horizontal="right" vertical="center"/>
    </xf>
    <xf numFmtId="178" fontId="4" fillId="2" borderId="65" xfId="0" applyNumberFormat="1" applyFont="1" applyFill="1" applyBorder="1" applyAlignment="1" applyProtection="1">
      <alignment horizontal="right" vertical="center"/>
    </xf>
    <xf numFmtId="178" fontId="4" fillId="2" borderId="53" xfId="0" applyNumberFormat="1" applyFont="1" applyFill="1" applyBorder="1" applyAlignment="1" applyProtection="1">
      <alignment horizontal="right" vertical="center"/>
    </xf>
    <xf numFmtId="183" fontId="4" fillId="2" borderId="113" xfId="0" applyNumberFormat="1" applyFont="1" applyFill="1" applyBorder="1" applyAlignment="1" applyProtection="1">
      <alignment horizontal="center" vertical="center"/>
    </xf>
    <xf numFmtId="183" fontId="4" fillId="2" borderId="54" xfId="0" applyNumberFormat="1" applyFont="1" applyFill="1" applyBorder="1" applyAlignment="1" applyProtection="1">
      <alignment horizontal="center" vertical="center"/>
    </xf>
    <xf numFmtId="183" fontId="4" fillId="2" borderId="127" xfId="0" applyNumberFormat="1" applyFont="1" applyFill="1" applyBorder="1" applyAlignment="1" applyProtection="1">
      <alignment horizontal="center" vertical="center"/>
    </xf>
    <xf numFmtId="182" fontId="4" fillId="2" borderId="99" xfId="0" applyNumberFormat="1" applyFont="1" applyFill="1" applyBorder="1" applyAlignment="1">
      <alignment horizontal="right" vertical="center"/>
    </xf>
    <xf numFmtId="182" fontId="4" fillId="2" borderId="65" xfId="0" applyNumberFormat="1" applyFont="1" applyFill="1" applyBorder="1" applyAlignment="1">
      <alignment horizontal="right" vertical="center"/>
    </xf>
    <xf numFmtId="182" fontId="4" fillId="2" borderId="53" xfId="0" applyNumberFormat="1" applyFont="1" applyFill="1" applyBorder="1" applyAlignment="1">
      <alignment horizontal="right" vertical="center"/>
    </xf>
    <xf numFmtId="178" fontId="4" fillId="2" borderId="228" xfId="0" applyNumberFormat="1" applyFont="1" applyFill="1" applyBorder="1" applyAlignment="1" applyProtection="1">
      <alignment vertical="center"/>
    </xf>
    <xf numFmtId="178" fontId="4" fillId="2" borderId="229" xfId="0" applyNumberFormat="1" applyFont="1" applyFill="1" applyBorder="1" applyAlignment="1" applyProtection="1">
      <alignment vertical="center"/>
    </xf>
    <xf numFmtId="178" fontId="4" fillId="2" borderId="230" xfId="0" applyNumberFormat="1" applyFont="1" applyFill="1" applyBorder="1" applyAlignment="1" applyProtection="1">
      <alignment vertical="center"/>
    </xf>
    <xf numFmtId="178" fontId="4" fillId="2" borderId="121" xfId="0" applyNumberFormat="1" applyFont="1" applyFill="1" applyBorder="1" applyAlignment="1" applyProtection="1">
      <alignment vertical="center"/>
    </xf>
    <xf numFmtId="178" fontId="4" fillId="2" borderId="88" xfId="0" applyNumberFormat="1" applyFont="1" applyFill="1" applyBorder="1" applyAlignment="1" applyProtection="1">
      <alignment vertical="center"/>
    </xf>
    <xf numFmtId="178" fontId="4" fillId="2" borderId="101" xfId="0" applyNumberFormat="1" applyFont="1" applyFill="1" applyBorder="1" applyAlignment="1" applyProtection="1">
      <alignment vertical="center"/>
    </xf>
    <xf numFmtId="178" fontId="4" fillId="2" borderId="99" xfId="0" applyNumberFormat="1" applyFont="1" applyFill="1" applyBorder="1" applyAlignment="1" applyProtection="1">
      <alignment horizontal="right" vertical="center"/>
    </xf>
    <xf numFmtId="183" fontId="4" fillId="2" borderId="22" xfId="0" applyNumberFormat="1" applyFont="1" applyFill="1" applyBorder="1" applyAlignment="1" applyProtection="1">
      <alignment horizontal="center" vertical="center"/>
    </xf>
    <xf numFmtId="183" fontId="4" fillId="2" borderId="65" xfId="0" applyNumberFormat="1" applyFont="1" applyFill="1" applyBorder="1" applyAlignment="1" applyProtection="1">
      <alignment horizontal="center" vertical="center"/>
    </xf>
    <xf numFmtId="183" fontId="4" fillId="2" borderId="53" xfId="0" applyNumberFormat="1" applyFont="1" applyFill="1" applyBorder="1" applyAlignment="1" applyProtection="1">
      <alignment horizontal="center" vertical="center"/>
    </xf>
    <xf numFmtId="182" fontId="4" fillId="0" borderId="22" xfId="0" applyNumberFormat="1" applyFont="1" applyFill="1" applyBorder="1" applyAlignment="1" applyProtection="1">
      <alignment horizontal="right" vertical="center"/>
      <protection locked="0"/>
    </xf>
    <xf numFmtId="182" fontId="4" fillId="0" borderId="65" xfId="0" applyNumberFormat="1" applyFont="1" applyFill="1" applyBorder="1" applyAlignment="1" applyProtection="1">
      <alignment horizontal="right" vertical="center"/>
      <protection locked="0"/>
    </xf>
    <xf numFmtId="182" fontId="4" fillId="0" borderId="98" xfId="0" applyNumberFormat="1" applyFont="1" applyFill="1" applyBorder="1" applyAlignment="1" applyProtection="1">
      <alignment horizontal="right" vertical="center"/>
      <protection locked="0"/>
    </xf>
    <xf numFmtId="182" fontId="4" fillId="0" borderId="53" xfId="0" applyNumberFormat="1" applyFont="1" applyFill="1" applyBorder="1" applyAlignment="1" applyProtection="1">
      <alignment horizontal="right" vertical="center"/>
      <protection locked="0"/>
    </xf>
    <xf numFmtId="187" fontId="4" fillId="2" borderId="43" xfId="0" applyNumberFormat="1" applyFont="1" applyFill="1" applyBorder="1" applyAlignment="1" applyProtection="1">
      <alignment horizontal="center" vertical="center"/>
    </xf>
    <xf numFmtId="187" fontId="4" fillId="2" borderId="126" xfId="0" applyNumberFormat="1" applyFont="1" applyFill="1" applyBorder="1" applyAlignment="1" applyProtection="1">
      <alignment horizontal="center" vertical="center"/>
    </xf>
    <xf numFmtId="182" fontId="4" fillId="0" borderId="152" xfId="0" applyNumberFormat="1" applyFont="1" applyFill="1" applyBorder="1" applyAlignment="1" applyProtection="1">
      <alignment horizontal="right" vertical="center"/>
      <protection locked="0"/>
    </xf>
    <xf numFmtId="182" fontId="4" fillId="0" borderId="153" xfId="0" applyNumberFormat="1" applyFont="1" applyFill="1" applyBorder="1" applyAlignment="1" applyProtection="1">
      <alignment horizontal="right" vertical="center"/>
      <protection locked="0"/>
    </xf>
    <xf numFmtId="182" fontId="4" fillId="0" borderId="154" xfId="0" applyNumberFormat="1" applyFont="1" applyFill="1" applyBorder="1" applyAlignment="1" applyProtection="1">
      <alignment horizontal="right" vertical="center"/>
      <protection locked="0"/>
    </xf>
    <xf numFmtId="178" fontId="4" fillId="2" borderId="98" xfId="0" applyNumberFormat="1" applyFont="1" applyFill="1" applyBorder="1" applyAlignment="1" applyProtection="1">
      <alignment horizontal="right" vertical="center"/>
    </xf>
    <xf numFmtId="182" fontId="4" fillId="2" borderId="172" xfId="0" applyNumberFormat="1" applyFont="1" applyFill="1" applyBorder="1" applyAlignment="1">
      <alignment horizontal="right" vertical="center"/>
    </xf>
    <xf numFmtId="182" fontId="4" fillId="2" borderId="153" xfId="0" applyNumberFormat="1" applyFont="1" applyFill="1" applyBorder="1" applyAlignment="1">
      <alignment horizontal="right" vertical="center"/>
    </xf>
    <xf numFmtId="182" fontId="4" fillId="2" borderId="154" xfId="0" applyNumberFormat="1" applyFont="1" applyFill="1" applyBorder="1" applyAlignment="1">
      <alignment horizontal="right" vertical="center"/>
    </xf>
    <xf numFmtId="0" fontId="0" fillId="3" borderId="102" xfId="0" applyFill="1" applyBorder="1" applyAlignment="1">
      <alignment horizontal="center" vertical="center"/>
    </xf>
    <xf numFmtId="0" fontId="0" fillId="3" borderId="103" xfId="0" applyFill="1" applyBorder="1" applyAlignment="1">
      <alignment horizontal="center" vertical="center"/>
    </xf>
    <xf numFmtId="0" fontId="0" fillId="3" borderId="87" xfId="0" applyFill="1" applyBorder="1" applyAlignment="1">
      <alignment horizontal="center" vertical="center"/>
    </xf>
    <xf numFmtId="181" fontId="4" fillId="2" borderId="23" xfId="0" applyNumberFormat="1" applyFont="1" applyFill="1" applyBorder="1" applyAlignment="1" applyProtection="1">
      <alignment horizontal="right" vertical="center"/>
    </xf>
    <xf numFmtId="181" fontId="4" fillId="2" borderId="44" xfId="0" applyNumberFormat="1" applyFont="1" applyFill="1" applyBorder="1" applyAlignment="1" applyProtection="1">
      <alignment horizontal="right" vertical="center"/>
    </xf>
    <xf numFmtId="181" fontId="4" fillId="2" borderId="112" xfId="0" applyNumberFormat="1" applyFont="1" applyFill="1" applyBorder="1" applyAlignment="1" applyProtection="1">
      <alignment horizontal="right" vertical="center"/>
    </xf>
    <xf numFmtId="185" fontId="4" fillId="2" borderId="110" xfId="0" applyNumberFormat="1" applyFont="1" applyFill="1" applyBorder="1" applyAlignment="1" applyProtection="1">
      <alignment horizontal="right" vertical="center"/>
    </xf>
    <xf numFmtId="185" fontId="4" fillId="2" borderId="94" xfId="0" applyNumberFormat="1" applyFont="1" applyFill="1" applyBorder="1" applyAlignment="1" applyProtection="1">
      <alignment horizontal="right" vertical="center"/>
    </xf>
    <xf numFmtId="185" fontId="4" fillId="2" borderId="200" xfId="0" applyNumberFormat="1" applyFont="1" applyFill="1" applyBorder="1" applyAlignment="1" applyProtection="1">
      <alignment horizontal="right" vertical="center"/>
    </xf>
    <xf numFmtId="185" fontId="4" fillId="2" borderId="95" xfId="0" applyNumberFormat="1" applyFont="1" applyFill="1" applyBorder="1" applyAlignment="1" applyProtection="1">
      <alignment horizontal="right" vertical="center"/>
    </xf>
    <xf numFmtId="185" fontId="4" fillId="2" borderId="111" xfId="0" applyNumberFormat="1" applyFont="1" applyFill="1" applyBorder="1" applyAlignment="1" applyProtection="1">
      <alignment horizontal="right" vertical="center"/>
    </xf>
    <xf numFmtId="184" fontId="0" fillId="2" borderId="23" xfId="0" applyNumberFormat="1" applyFont="1" applyFill="1" applyBorder="1" applyAlignment="1" applyProtection="1">
      <alignment horizontal="right" vertical="center"/>
    </xf>
    <xf numFmtId="184" fontId="0" fillId="2" borderId="44" xfId="0" applyNumberFormat="1" applyFont="1" applyFill="1" applyBorder="1" applyAlignment="1" applyProtection="1">
      <alignment horizontal="right" vertical="center"/>
    </xf>
    <xf numFmtId="184" fontId="0" fillId="2" borderId="57" xfId="0" applyNumberFormat="1" applyFont="1" applyFill="1" applyBorder="1" applyAlignment="1" applyProtection="1">
      <alignment horizontal="right" vertical="center"/>
    </xf>
    <xf numFmtId="185" fontId="4" fillId="2" borderId="100" xfId="0" applyNumberFormat="1" applyFont="1" applyFill="1" applyBorder="1" applyAlignment="1" applyProtection="1">
      <alignment horizontal="right" vertical="center"/>
    </xf>
    <xf numFmtId="185" fontId="4" fillId="2" borderId="122" xfId="0" applyNumberFormat="1" applyFont="1" applyFill="1" applyBorder="1" applyAlignment="1" applyProtection="1">
      <alignment horizontal="right" vertical="center"/>
    </xf>
    <xf numFmtId="185" fontId="4" fillId="2" borderId="92" xfId="0" applyNumberFormat="1" applyFont="1" applyFill="1" applyBorder="1" applyAlignment="1" applyProtection="1">
      <alignment horizontal="right" vertical="center"/>
    </xf>
    <xf numFmtId="185" fontId="4" fillId="2" borderId="93" xfId="0" applyNumberFormat="1" applyFont="1" applyFill="1" applyBorder="1" applyAlignment="1" applyProtection="1">
      <alignment horizontal="right" vertical="center"/>
    </xf>
    <xf numFmtId="181" fontId="4" fillId="2" borderId="58" xfId="0" applyNumberFormat="1" applyFont="1" applyFill="1" applyBorder="1" applyAlignment="1" applyProtection="1">
      <alignment horizontal="right" vertical="center"/>
    </xf>
    <xf numFmtId="181" fontId="4" fillId="2" borderId="0" xfId="0" applyNumberFormat="1" applyFont="1" applyFill="1" applyBorder="1" applyAlignment="1" applyProtection="1">
      <alignment horizontal="right" vertical="center"/>
    </xf>
    <xf numFmtId="181" fontId="4" fillId="2" borderId="16" xfId="0" applyNumberFormat="1" applyFont="1" applyFill="1" applyBorder="1" applyAlignment="1" applyProtection="1">
      <alignment horizontal="right" vertical="center"/>
    </xf>
    <xf numFmtId="177" fontId="0" fillId="2" borderId="118" xfId="0" applyNumberFormat="1" applyFont="1" applyFill="1" applyBorder="1" applyAlignment="1" applyProtection="1">
      <alignment horizontal="right" vertical="center"/>
    </xf>
    <xf numFmtId="177" fontId="0" fillId="2" borderId="105" xfId="0" applyNumberFormat="1" applyFont="1" applyFill="1" applyBorder="1" applyAlignment="1" applyProtection="1">
      <alignment horizontal="right" vertical="center"/>
    </xf>
    <xf numFmtId="177" fontId="0" fillId="2" borderId="106" xfId="0" applyNumberFormat="1" applyFont="1" applyFill="1" applyBorder="1" applyAlignment="1" applyProtection="1">
      <alignment horizontal="right" vertical="center"/>
    </xf>
    <xf numFmtId="185" fontId="0" fillId="0" borderId="22" xfId="0" applyNumberFormat="1" applyFont="1" applyFill="1" applyBorder="1" applyAlignment="1" applyProtection="1">
      <alignment horizontal="right" vertical="center"/>
      <protection locked="0"/>
    </xf>
    <xf numFmtId="185" fontId="0" fillId="0" borderId="65" xfId="0" applyNumberFormat="1" applyFont="1" applyFill="1" applyBorder="1" applyAlignment="1" applyProtection="1">
      <alignment horizontal="right" vertical="center"/>
      <protection locked="0"/>
    </xf>
    <xf numFmtId="185" fontId="0" fillId="0" borderId="98" xfId="0" applyNumberFormat="1" applyFont="1" applyFill="1" applyBorder="1" applyAlignment="1" applyProtection="1">
      <alignment horizontal="right" vertical="center"/>
      <protection locked="0"/>
    </xf>
    <xf numFmtId="185" fontId="0" fillId="0" borderId="53" xfId="0" applyNumberFormat="1" applyFont="1" applyFill="1" applyBorder="1" applyAlignment="1" applyProtection="1">
      <alignment horizontal="right" vertical="center"/>
      <protection locked="0"/>
    </xf>
    <xf numFmtId="184" fontId="0" fillId="2" borderId="112" xfId="0" applyNumberFormat="1" applyFont="1" applyFill="1" applyBorder="1" applyAlignment="1" applyProtection="1">
      <alignment horizontal="right" vertical="center"/>
    </xf>
    <xf numFmtId="185" fontId="4" fillId="2" borderId="48" xfId="0" applyNumberFormat="1" applyFont="1" applyFill="1" applyBorder="1" applyAlignment="1" applyProtection="1">
      <alignment horizontal="right" vertical="center"/>
    </xf>
    <xf numFmtId="185" fontId="4" fillId="2" borderId="96" xfId="0" applyNumberFormat="1" applyFont="1" applyFill="1" applyBorder="1" applyAlignment="1" applyProtection="1">
      <alignment horizontal="right" vertical="center"/>
    </xf>
    <xf numFmtId="185" fontId="4" fillId="2" borderId="97" xfId="0" applyNumberFormat="1" applyFont="1" applyFill="1" applyBorder="1" applyAlignment="1" applyProtection="1">
      <alignment horizontal="right" vertical="center"/>
    </xf>
    <xf numFmtId="177" fontId="0" fillId="2" borderId="119" xfId="0" applyNumberFormat="1" applyFont="1" applyFill="1" applyBorder="1" applyAlignment="1" applyProtection="1">
      <alignment horizontal="right" vertical="center"/>
    </xf>
    <xf numFmtId="185" fontId="4" fillId="2" borderId="120" xfId="0" applyNumberFormat="1" applyFont="1" applyFill="1" applyBorder="1" applyAlignment="1" applyProtection="1">
      <alignment horizontal="right" vertical="center"/>
    </xf>
    <xf numFmtId="185" fontId="0" fillId="0" borderId="1" xfId="0" applyNumberFormat="1" applyBorder="1" applyAlignment="1">
      <alignment horizontal="right" vertical="center"/>
    </xf>
    <xf numFmtId="192" fontId="0" fillId="0" borderId="1" xfId="0" applyNumberFormat="1" applyBorder="1" applyAlignment="1">
      <alignment horizontal="right" vertical="center"/>
    </xf>
    <xf numFmtId="0" fontId="4" fillId="0" borderId="1" xfId="0" applyFont="1" applyBorder="1" applyAlignment="1">
      <alignment horizontal="center" vertical="center" wrapText="1"/>
    </xf>
    <xf numFmtId="0" fontId="0" fillId="0" borderId="1" xfId="0" applyBorder="1" applyAlignment="1">
      <alignment horizontal="center" vertical="center"/>
    </xf>
    <xf numFmtId="0" fontId="4" fillId="0" borderId="22" xfId="0" applyFont="1" applyBorder="1" applyAlignment="1">
      <alignment horizontal="center" vertical="center"/>
    </xf>
    <xf numFmtId="0" fontId="4" fillId="0" borderId="65" xfId="0" applyFont="1" applyBorder="1" applyAlignment="1">
      <alignment horizontal="center" vertical="center"/>
    </xf>
    <xf numFmtId="0" fontId="4" fillId="0" borderId="53" xfId="0" applyFont="1" applyBorder="1" applyAlignment="1">
      <alignment horizontal="center" vertical="center"/>
    </xf>
    <xf numFmtId="0" fontId="0" fillId="0" borderId="1" xfId="0" applyNumberFormat="1" applyBorder="1" applyAlignment="1">
      <alignment horizontal="right" vertical="center"/>
    </xf>
    <xf numFmtId="0" fontId="4" fillId="0" borderId="1" xfId="0" applyFont="1" applyBorder="1" applyAlignment="1">
      <alignment horizontal="center" vertical="center"/>
    </xf>
    <xf numFmtId="178" fontId="4" fillId="2" borderId="110" xfId="0" applyNumberFormat="1" applyFont="1" applyFill="1" applyBorder="1" applyAlignment="1" applyProtection="1">
      <alignment horizontal="right" vertical="center"/>
    </xf>
    <xf numFmtId="178" fontId="4" fillId="2" borderId="94" xfId="0" applyNumberFormat="1" applyFont="1" applyFill="1" applyBorder="1" applyAlignment="1" applyProtection="1">
      <alignment horizontal="right" vertical="center"/>
    </xf>
    <xf numFmtId="178" fontId="4" fillId="2" borderId="100" xfId="0" applyNumberFormat="1" applyFont="1" applyFill="1" applyBorder="1" applyAlignment="1" applyProtection="1">
      <alignment horizontal="right" vertical="center"/>
    </xf>
    <xf numFmtId="183" fontId="0" fillId="2" borderId="43" xfId="0" applyNumberFormat="1" applyFont="1" applyFill="1" applyBorder="1" applyAlignment="1" applyProtection="1">
      <alignment horizontal="center" vertical="center"/>
    </xf>
    <xf numFmtId="183" fontId="0" fillId="2" borderId="91" xfId="0" applyNumberFormat="1" applyFont="1" applyFill="1" applyBorder="1" applyAlignment="1" applyProtection="1">
      <alignment horizontal="center" vertical="center"/>
    </xf>
    <xf numFmtId="187" fontId="4" fillId="2" borderId="91" xfId="0" applyNumberFormat="1" applyFont="1" applyFill="1" applyBorder="1" applyAlignment="1" applyProtection="1">
      <alignment horizontal="center" vertical="center"/>
    </xf>
    <xf numFmtId="185" fontId="0" fillId="2" borderId="65" xfId="0" applyNumberFormat="1" applyFill="1" applyBorder="1" applyAlignment="1">
      <alignment horizontal="right" vertical="center"/>
    </xf>
    <xf numFmtId="185" fontId="0" fillId="2" borderId="53" xfId="0" applyNumberFormat="1" applyFill="1" applyBorder="1" applyAlignment="1">
      <alignment horizontal="right" vertical="center"/>
    </xf>
    <xf numFmtId="178" fontId="4" fillId="2" borderId="200" xfId="0" applyNumberFormat="1" applyFont="1" applyFill="1" applyBorder="1" applyAlignment="1" applyProtection="1">
      <alignment horizontal="right" vertical="center"/>
    </xf>
    <xf numFmtId="178" fontId="4" fillId="2" borderId="95" xfId="0" applyNumberFormat="1" applyFont="1" applyFill="1" applyBorder="1" applyAlignment="1" applyProtection="1">
      <alignment horizontal="right" vertical="center"/>
    </xf>
    <xf numFmtId="185" fontId="4" fillId="2" borderId="123" xfId="0" applyNumberFormat="1" applyFont="1" applyFill="1" applyBorder="1" applyAlignment="1" applyProtection="1">
      <alignment horizontal="right" vertical="center"/>
    </xf>
    <xf numFmtId="0" fontId="4" fillId="0" borderId="22" xfId="0" applyFont="1" applyBorder="1" applyAlignment="1" applyProtection="1">
      <alignment horizontal="center" vertical="center"/>
    </xf>
    <xf numFmtId="0" fontId="4" fillId="0" borderId="65" xfId="0" applyFont="1" applyBorder="1" applyAlignment="1" applyProtection="1">
      <alignment horizontal="center" vertical="center"/>
    </xf>
    <xf numFmtId="0" fontId="4" fillId="0" borderId="53" xfId="0" applyFont="1" applyBorder="1" applyAlignment="1" applyProtection="1">
      <alignment horizontal="center" vertical="center"/>
    </xf>
    <xf numFmtId="183" fontId="4" fillId="2" borderId="43" xfId="0" applyNumberFormat="1" applyFont="1" applyFill="1" applyBorder="1" applyAlignment="1">
      <alignment horizontal="right" vertical="center"/>
    </xf>
    <xf numFmtId="183" fontId="4" fillId="2" borderId="91" xfId="0" applyNumberFormat="1" applyFont="1" applyFill="1" applyBorder="1" applyAlignment="1">
      <alignment horizontal="right" vertical="center"/>
    </xf>
    <xf numFmtId="183" fontId="4" fillId="2" borderId="114" xfId="0" applyNumberFormat="1" applyFont="1" applyFill="1" applyBorder="1" applyAlignment="1" applyProtection="1">
      <alignment horizontal="center" vertical="center"/>
    </xf>
    <xf numFmtId="183" fontId="4" fillId="2" borderId="107" xfId="0" applyNumberFormat="1" applyFont="1" applyFill="1" applyBorder="1" applyAlignment="1" applyProtection="1">
      <alignment horizontal="center" vertical="center"/>
    </xf>
    <xf numFmtId="183" fontId="4" fillId="2" borderId="108" xfId="0" applyNumberFormat="1" applyFont="1" applyFill="1" applyBorder="1" applyAlignment="1" applyProtection="1">
      <alignment horizontal="center" vertical="center"/>
    </xf>
    <xf numFmtId="183" fontId="4" fillId="2" borderId="114" xfId="0" applyNumberFormat="1" applyFont="1" applyFill="1" applyBorder="1" applyAlignment="1" applyProtection="1">
      <alignment horizontal="right" vertical="center"/>
    </xf>
    <xf numFmtId="183" fontId="4" fillId="2" borderId="107" xfId="0" applyNumberFormat="1" applyFont="1" applyFill="1" applyBorder="1" applyAlignment="1" applyProtection="1">
      <alignment horizontal="right" vertical="center"/>
    </xf>
    <xf numFmtId="183" fontId="4" fillId="2" borderId="108" xfId="0" applyNumberFormat="1" applyFont="1" applyFill="1" applyBorder="1" applyAlignment="1" applyProtection="1">
      <alignment horizontal="right" vertical="center"/>
    </xf>
    <xf numFmtId="183" fontId="4" fillId="2" borderId="114" xfId="0" applyNumberFormat="1" applyFont="1" applyFill="1" applyBorder="1" applyAlignment="1" applyProtection="1">
      <alignment horizontal="center" vertical="center" shrinkToFit="1"/>
    </xf>
    <xf numFmtId="183" fontId="4" fillId="2" borderId="107" xfId="0" applyNumberFormat="1" applyFont="1" applyFill="1" applyBorder="1" applyAlignment="1" applyProtection="1">
      <alignment horizontal="center" vertical="center" shrinkToFit="1"/>
    </xf>
    <xf numFmtId="183" fontId="4" fillId="2" borderId="108" xfId="0" applyNumberFormat="1" applyFont="1" applyFill="1" applyBorder="1" applyAlignment="1" applyProtection="1">
      <alignment horizontal="center" vertical="center" shrinkToFit="1"/>
    </xf>
    <xf numFmtId="183" fontId="4" fillId="2" borderId="43" xfId="0" applyNumberFormat="1" applyFont="1" applyFill="1" applyBorder="1" applyAlignment="1">
      <alignment horizontal="right" vertical="center" shrinkToFit="1"/>
    </xf>
    <xf numFmtId="183" fontId="4" fillId="2" borderId="91" xfId="0" applyNumberFormat="1" applyFont="1" applyFill="1" applyBorder="1" applyAlignment="1">
      <alignment horizontal="right" vertical="center" shrinkToFit="1"/>
    </xf>
    <xf numFmtId="183" fontId="4" fillId="2" borderId="23" xfId="0" applyNumberFormat="1" applyFont="1" applyFill="1" applyBorder="1" applyAlignment="1">
      <alignment horizontal="center" vertical="center" shrinkToFit="1"/>
    </xf>
    <xf numFmtId="183" fontId="4" fillId="2" borderId="57" xfId="0" applyNumberFormat="1" applyFont="1" applyFill="1" applyBorder="1" applyAlignment="1">
      <alignment horizontal="center" vertical="center" shrinkToFit="1"/>
    </xf>
    <xf numFmtId="183" fontId="4" fillId="2" borderId="43" xfId="0" applyNumberFormat="1" applyFont="1" applyFill="1" applyBorder="1" applyAlignment="1">
      <alignment horizontal="center" vertical="center" shrinkToFit="1"/>
    </xf>
    <xf numFmtId="183" fontId="4" fillId="2" borderId="126" xfId="0" applyNumberFormat="1" applyFont="1" applyFill="1" applyBorder="1" applyAlignment="1">
      <alignment horizontal="center" vertical="center" shrinkToFit="1"/>
    </xf>
    <xf numFmtId="183" fontId="4" fillId="2" borderId="117" xfId="0" applyNumberFormat="1" applyFont="1" applyFill="1" applyBorder="1" applyAlignment="1" applyProtection="1">
      <alignment horizontal="right" vertical="center"/>
    </xf>
    <xf numFmtId="183" fontId="4" fillId="2" borderId="126" xfId="0" applyNumberFormat="1" applyFont="1" applyFill="1" applyBorder="1" applyAlignment="1">
      <alignment horizontal="right" vertical="center" shrinkToFit="1"/>
    </xf>
    <xf numFmtId="183" fontId="4" fillId="2" borderId="126" xfId="0" applyNumberFormat="1" applyFont="1" applyFill="1" applyBorder="1" applyAlignment="1">
      <alignment horizontal="right" vertical="center"/>
    </xf>
    <xf numFmtId="0" fontId="4" fillId="0" borderId="53" xfId="0" applyFont="1" applyBorder="1" applyAlignment="1">
      <alignment horizontal="center" vertical="center" wrapText="1"/>
    </xf>
    <xf numFmtId="0" fontId="4" fillId="0" borderId="1" xfId="0" applyFont="1" applyBorder="1" applyAlignment="1" applyProtection="1">
      <alignment horizontal="center" vertical="center"/>
    </xf>
    <xf numFmtId="0" fontId="4" fillId="0" borderId="84" xfId="0" applyFont="1" applyBorder="1" applyAlignment="1" applyProtection="1">
      <alignment horizontal="center" vertical="center"/>
    </xf>
    <xf numFmtId="183" fontId="4" fillId="2" borderId="117" xfId="0" applyNumberFormat="1" applyFont="1" applyFill="1" applyBorder="1" applyAlignment="1" applyProtection="1">
      <alignment horizontal="center" vertical="center" shrinkToFit="1"/>
    </xf>
    <xf numFmtId="183" fontId="0" fillId="2" borderId="206" xfId="0" applyNumberFormat="1" applyFont="1" applyFill="1" applyBorder="1" applyAlignment="1" applyProtection="1">
      <alignment horizontal="center" vertical="center" wrapText="1"/>
    </xf>
    <xf numFmtId="183" fontId="0" fillId="2" borderId="207" xfId="0" applyNumberFormat="1" applyFont="1" applyFill="1" applyBorder="1" applyAlignment="1" applyProtection="1">
      <alignment horizontal="center" vertical="center"/>
    </xf>
    <xf numFmtId="183" fontId="0" fillId="2" borderId="208" xfId="0" applyNumberFormat="1" applyFont="1" applyFill="1" applyBorder="1" applyAlignment="1" applyProtection="1">
      <alignment horizontal="center" vertical="center"/>
    </xf>
    <xf numFmtId="185" fontId="4" fillId="2" borderId="109" xfId="0" applyNumberFormat="1" applyFont="1" applyFill="1" applyBorder="1" applyAlignment="1" applyProtection="1">
      <alignment horizontal="right" vertical="center"/>
    </xf>
    <xf numFmtId="185" fontId="4" fillId="2" borderId="107" xfId="0" applyNumberFormat="1" applyFont="1" applyFill="1" applyBorder="1" applyAlignment="1" applyProtection="1">
      <alignment horizontal="right" vertical="center"/>
    </xf>
    <xf numFmtId="185" fontId="4" fillId="2" borderId="108" xfId="0" applyNumberFormat="1" applyFont="1" applyFill="1" applyBorder="1" applyAlignment="1" applyProtection="1">
      <alignment horizontal="right" vertical="center"/>
    </xf>
    <xf numFmtId="181" fontId="4" fillId="2" borderId="99" xfId="0" applyNumberFormat="1" applyFont="1" applyFill="1" applyBorder="1" applyAlignment="1">
      <alignment horizontal="right" vertical="center"/>
    </xf>
    <xf numFmtId="181" fontId="4" fillId="2" borderId="65" xfId="0" applyNumberFormat="1" applyFont="1" applyFill="1" applyBorder="1" applyAlignment="1">
      <alignment horizontal="right" vertical="center"/>
    </xf>
    <xf numFmtId="181" fontId="4" fillId="2" borderId="53" xfId="0" applyNumberFormat="1" applyFont="1" applyFill="1" applyBorder="1" applyAlignment="1">
      <alignment horizontal="right" vertical="center"/>
    </xf>
    <xf numFmtId="183" fontId="4" fillId="2" borderId="104" xfId="0" applyNumberFormat="1" applyFont="1" applyFill="1" applyBorder="1" applyAlignment="1" applyProtection="1">
      <alignment horizontal="center" vertical="center"/>
    </xf>
    <xf numFmtId="181" fontId="4" fillId="2" borderId="113" xfId="0" applyNumberFormat="1" applyFont="1" applyFill="1" applyBorder="1" applyAlignment="1" applyProtection="1">
      <alignment horizontal="right" vertical="center"/>
    </xf>
    <xf numFmtId="181" fontId="4" fillId="2" borderId="54" xfId="0" applyNumberFormat="1" applyFont="1" applyFill="1" applyBorder="1" applyAlignment="1" applyProtection="1">
      <alignment horizontal="right" vertical="center"/>
    </xf>
    <xf numFmtId="181" fontId="4" fillId="2" borderId="104" xfId="0" applyNumberFormat="1" applyFont="1" applyFill="1" applyBorder="1" applyAlignment="1" applyProtection="1">
      <alignment horizontal="right" vertical="center"/>
    </xf>
    <xf numFmtId="185" fontId="4" fillId="2" borderId="114" xfId="0" applyNumberFormat="1" applyFont="1" applyFill="1" applyBorder="1" applyAlignment="1" applyProtection="1">
      <alignment horizontal="right" vertical="center"/>
    </xf>
    <xf numFmtId="0" fontId="7" fillId="0" borderId="22" xfId="0" applyFont="1" applyBorder="1" applyAlignment="1">
      <alignment horizontal="center" vertical="center" textRotation="255"/>
    </xf>
    <xf numFmtId="0" fontId="7" fillId="0" borderId="65" xfId="0" applyFont="1" applyBorder="1" applyAlignment="1">
      <alignment horizontal="center" vertical="center" textRotation="255"/>
    </xf>
    <xf numFmtId="0" fontId="7" fillId="0" borderId="53" xfId="0" applyFont="1" applyBorder="1" applyAlignment="1">
      <alignment horizontal="center" vertical="center" textRotation="255"/>
    </xf>
    <xf numFmtId="0" fontId="7" fillId="0" borderId="22" xfId="0" applyFont="1" applyBorder="1" applyAlignment="1" applyProtection="1">
      <alignment horizontal="center" vertical="center" textRotation="255"/>
    </xf>
    <xf numFmtId="0" fontId="7" fillId="0" borderId="65" xfId="0" applyFont="1" applyBorder="1" applyAlignment="1" applyProtection="1">
      <alignment horizontal="center" vertical="center" textRotation="255"/>
    </xf>
    <xf numFmtId="0" fontId="7" fillId="0" borderId="53" xfId="0" applyFont="1" applyBorder="1" applyAlignment="1" applyProtection="1">
      <alignment horizontal="center" vertical="center" textRotation="255"/>
    </xf>
    <xf numFmtId="0" fontId="12" fillId="0" borderId="22" xfId="0" applyFont="1" applyBorder="1" applyAlignment="1" applyProtection="1">
      <alignment horizontal="center" vertical="center"/>
    </xf>
    <xf numFmtId="0" fontId="12" fillId="0" borderId="53" xfId="0" applyFont="1" applyBorder="1" applyAlignment="1" applyProtection="1">
      <alignment horizontal="center" vertical="center"/>
    </xf>
    <xf numFmtId="0" fontId="12" fillId="0" borderId="23" xfId="0" applyFont="1" applyBorder="1" applyAlignment="1" applyProtection="1">
      <alignment horizontal="center" vertical="center" wrapText="1"/>
    </xf>
    <xf numFmtId="0" fontId="12" fillId="0" borderId="53" xfId="0" applyFont="1" applyBorder="1" applyAlignment="1" applyProtection="1">
      <alignment horizontal="center" vertical="center" wrapText="1"/>
    </xf>
    <xf numFmtId="0" fontId="12" fillId="0" borderId="22" xfId="0" applyFont="1" applyBorder="1" applyAlignment="1" applyProtection="1">
      <alignment horizontal="center" vertical="center" wrapText="1"/>
    </xf>
    <xf numFmtId="0" fontId="12" fillId="0" borderId="44" xfId="0" applyFont="1" applyBorder="1" applyAlignment="1" applyProtection="1">
      <alignment horizontal="center" vertical="center" wrapText="1"/>
    </xf>
    <xf numFmtId="0" fontId="12" fillId="0" borderId="57" xfId="0" applyFont="1" applyBorder="1" applyAlignment="1" applyProtection="1">
      <alignment horizontal="center" vertical="center" wrapText="1"/>
    </xf>
    <xf numFmtId="0" fontId="12" fillId="0" borderId="1" xfId="0" applyFont="1" applyFill="1" applyBorder="1" applyAlignment="1" applyProtection="1">
      <alignment horizontal="center" vertical="center"/>
    </xf>
    <xf numFmtId="0" fontId="12" fillId="0" borderId="23" xfId="0" applyFont="1" applyBorder="1" applyAlignment="1" applyProtection="1">
      <alignment vertical="center" wrapText="1"/>
    </xf>
    <xf numFmtId="0" fontId="12" fillId="0" borderId="113" xfId="0" applyFont="1" applyBorder="1" applyAlignment="1" applyProtection="1">
      <alignment vertical="center" wrapText="1"/>
    </xf>
    <xf numFmtId="0" fontId="12" fillId="0" borderId="44" xfId="0" applyFont="1" applyBorder="1" applyAlignment="1" applyProtection="1">
      <alignment vertical="center" wrapText="1"/>
    </xf>
    <xf numFmtId="0" fontId="12" fillId="0" borderId="54" xfId="0" applyFont="1" applyBorder="1" applyAlignment="1" applyProtection="1">
      <alignment vertical="center" wrapText="1"/>
    </xf>
    <xf numFmtId="0" fontId="12" fillId="0" borderId="57" xfId="0" applyFont="1" applyBorder="1" applyAlignment="1" applyProtection="1">
      <alignment vertical="center" wrapText="1"/>
    </xf>
    <xf numFmtId="0" fontId="12" fillId="0" borderId="104" xfId="0" applyFont="1" applyBorder="1" applyAlignment="1" applyProtection="1">
      <alignment vertical="center" wrapText="1"/>
    </xf>
    <xf numFmtId="0" fontId="4" fillId="0" borderId="0" xfId="0" applyFont="1" applyAlignment="1">
      <alignment horizontal="center" vertical="center"/>
    </xf>
    <xf numFmtId="0" fontId="8" fillId="0" borderId="52" xfId="0" applyFont="1" applyBorder="1" applyAlignment="1" applyProtection="1">
      <alignment horizontal="center" vertical="center"/>
    </xf>
    <xf numFmtId="0" fontId="7" fillId="0" borderId="65" xfId="0" applyFont="1" applyBorder="1" applyAlignment="1" applyProtection="1">
      <alignment horizontal="center" vertical="center"/>
    </xf>
    <xf numFmtId="0" fontId="10" fillId="0" borderId="65" xfId="0" applyFont="1" applyBorder="1" applyAlignment="1" applyProtection="1">
      <alignment horizontal="center" vertical="center"/>
    </xf>
    <xf numFmtId="0" fontId="10" fillId="0" borderId="53" xfId="0" applyFont="1" applyBorder="1" applyAlignment="1" applyProtection="1">
      <alignment horizontal="center" vertical="center"/>
    </xf>
    <xf numFmtId="0" fontId="13" fillId="0" borderId="124" xfId="0" applyFont="1" applyFill="1" applyBorder="1" applyAlignment="1" applyProtection="1">
      <alignment horizontal="center" vertical="center" wrapText="1"/>
    </xf>
    <xf numFmtId="0" fontId="13" fillId="0" borderId="113" xfId="0" applyFont="1" applyFill="1" applyBorder="1" applyAlignment="1" applyProtection="1">
      <alignment horizontal="center" vertical="center" wrapText="1"/>
    </xf>
    <xf numFmtId="0" fontId="13" fillId="0" borderId="125" xfId="0" applyFont="1" applyFill="1" applyBorder="1" applyAlignment="1" applyProtection="1">
      <alignment horizontal="center" vertical="center" wrapText="1"/>
    </xf>
    <xf numFmtId="0" fontId="13" fillId="0" borderId="104" xfId="0" applyFont="1" applyFill="1" applyBorder="1" applyAlignment="1" applyProtection="1">
      <alignment horizontal="center" vertical="center" wrapText="1"/>
    </xf>
    <xf numFmtId="0" fontId="5" fillId="0" borderId="57" xfId="0" applyFont="1" applyBorder="1" applyAlignment="1" applyProtection="1">
      <alignment horizontal="center" vertical="center" wrapText="1"/>
    </xf>
    <xf numFmtId="0" fontId="5" fillId="0" borderId="16" xfId="0" applyFont="1" applyBorder="1" applyAlignment="1" applyProtection="1">
      <alignment horizontal="center" vertical="center" wrapText="1"/>
    </xf>
    <xf numFmtId="0" fontId="5" fillId="0" borderId="7" xfId="0" applyFont="1" applyBorder="1" applyAlignment="1" applyProtection="1">
      <alignment horizontal="center" vertical="center" wrapText="1"/>
    </xf>
    <xf numFmtId="0" fontId="5" fillId="0" borderId="8" xfId="0" applyFont="1" applyBorder="1" applyAlignment="1" applyProtection="1">
      <alignment horizontal="center" vertical="center" wrapText="1"/>
    </xf>
    <xf numFmtId="0" fontId="5" fillId="0" borderId="1" xfId="0" applyFont="1" applyBorder="1" applyAlignment="1" applyProtection="1">
      <alignment horizontal="center" vertical="top" wrapText="1"/>
    </xf>
    <xf numFmtId="0" fontId="5" fillId="0" borderId="1" xfId="0" applyFont="1" applyBorder="1" applyAlignment="1" applyProtection="1">
      <alignment horizontal="center" vertical="top"/>
    </xf>
    <xf numFmtId="183" fontId="4" fillId="2" borderId="114" xfId="0" applyNumberFormat="1" applyFont="1" applyFill="1" applyBorder="1" applyAlignment="1" applyProtection="1">
      <alignment horizontal="right" vertical="center" shrinkToFit="1"/>
    </xf>
    <xf numFmtId="183" fontId="4" fillId="2" borderId="107" xfId="0" applyNumberFormat="1" applyFont="1" applyFill="1" applyBorder="1" applyAlignment="1" applyProtection="1">
      <alignment horizontal="right" vertical="center" shrinkToFit="1"/>
    </xf>
    <xf numFmtId="183" fontId="4" fillId="2" borderId="108" xfId="0" applyNumberFormat="1" applyFont="1" applyFill="1" applyBorder="1" applyAlignment="1" applyProtection="1">
      <alignment horizontal="right" vertical="center" shrinkToFit="1"/>
    </xf>
    <xf numFmtId="183" fontId="0" fillId="2" borderId="39" xfId="0" applyNumberFormat="1" applyFont="1" applyFill="1" applyBorder="1" applyAlignment="1" applyProtection="1">
      <alignment horizontal="center" vertical="center" wrapText="1"/>
    </xf>
    <xf numFmtId="183" fontId="0" fillId="2" borderId="201" xfId="0" applyNumberFormat="1" applyFont="1" applyFill="1" applyBorder="1" applyAlignment="1" applyProtection="1">
      <alignment horizontal="center" vertical="center"/>
    </xf>
    <xf numFmtId="183" fontId="0" fillId="2" borderId="202" xfId="0" applyNumberFormat="1" applyFont="1" applyFill="1" applyBorder="1" applyAlignment="1" applyProtection="1">
      <alignment horizontal="center" vertical="center"/>
    </xf>
    <xf numFmtId="0" fontId="8" fillId="0" borderId="52" xfId="0" applyFont="1" applyBorder="1" applyAlignment="1" applyProtection="1">
      <alignment horizontal="center" vertical="center" shrinkToFit="1"/>
      <protection locked="0"/>
    </xf>
    <xf numFmtId="0" fontId="12" fillId="0" borderId="23" xfId="0" applyFont="1" applyFill="1" applyBorder="1" applyAlignment="1" applyProtection="1">
      <alignment horizontal="center" vertical="center" wrapText="1"/>
    </xf>
    <xf numFmtId="0" fontId="12" fillId="0" borderId="58" xfId="0" applyFont="1" applyFill="1" applyBorder="1" applyAlignment="1" applyProtection="1">
      <alignment horizontal="center" vertical="center" wrapText="1"/>
    </xf>
    <xf numFmtId="0" fontId="12" fillId="0" borderId="44" xfId="0" applyFont="1" applyFill="1" applyBorder="1" applyAlignment="1" applyProtection="1">
      <alignment horizontal="center" vertical="center" wrapText="1"/>
    </xf>
    <xf numFmtId="0" fontId="12" fillId="0" borderId="0" xfId="0" applyFont="1" applyFill="1" applyBorder="1" applyAlignment="1" applyProtection="1">
      <alignment horizontal="center" vertical="center" wrapText="1"/>
    </xf>
    <xf numFmtId="0" fontId="12" fillId="0" borderId="57" xfId="0" applyFont="1" applyFill="1" applyBorder="1" applyAlignment="1" applyProtection="1">
      <alignment horizontal="center" vertical="center" wrapText="1"/>
    </xf>
    <xf numFmtId="0" fontId="12" fillId="0" borderId="16" xfId="0" applyFont="1" applyFill="1" applyBorder="1" applyAlignment="1" applyProtection="1">
      <alignment horizontal="center" vertical="center" wrapText="1"/>
    </xf>
    <xf numFmtId="0" fontId="12" fillId="0" borderId="113" xfId="0" applyFont="1" applyBorder="1" applyAlignment="1" applyProtection="1">
      <alignment horizontal="center" vertical="center" wrapText="1"/>
    </xf>
    <xf numFmtId="0" fontId="12" fillId="0" borderId="54" xfId="0" applyFont="1" applyBorder="1" applyAlignment="1" applyProtection="1">
      <alignment horizontal="center" vertical="center" wrapText="1"/>
    </xf>
    <xf numFmtId="0" fontId="12" fillId="0" borderId="104" xfId="0" applyFont="1" applyBorder="1" applyAlignment="1" applyProtection="1">
      <alignment horizontal="center" vertical="center" wrapText="1"/>
    </xf>
    <xf numFmtId="0" fontId="13" fillId="7" borderId="22" xfId="0" applyFont="1" applyFill="1" applyBorder="1" applyAlignment="1">
      <alignment horizontal="center" vertical="center" wrapText="1"/>
    </xf>
    <xf numFmtId="0" fontId="13" fillId="7" borderId="65" xfId="0" applyFont="1" applyFill="1" applyBorder="1" applyAlignment="1">
      <alignment horizontal="center" vertical="center" wrapText="1"/>
    </xf>
    <xf numFmtId="0" fontId="13" fillId="7" borderId="53" xfId="0" applyFont="1" applyFill="1" applyBorder="1" applyAlignment="1">
      <alignment horizontal="center" vertical="center" wrapText="1"/>
    </xf>
    <xf numFmtId="0" fontId="4" fillId="5" borderId="196" xfId="0" applyFont="1" applyFill="1" applyBorder="1" applyAlignment="1">
      <alignment horizontal="left" vertical="center" wrapText="1"/>
    </xf>
    <xf numFmtId="0" fontId="4" fillId="5" borderId="197" xfId="0" applyFont="1" applyFill="1" applyBorder="1" applyAlignment="1">
      <alignment horizontal="left" vertical="center" wrapText="1"/>
    </xf>
    <xf numFmtId="0" fontId="22" fillId="5" borderId="128" xfId="0" applyFont="1" applyFill="1" applyBorder="1" applyAlignment="1">
      <alignment horizontal="center" vertical="center"/>
    </xf>
    <xf numFmtId="0" fontId="22" fillId="5" borderId="8" xfId="0" applyFont="1" applyFill="1" applyBorder="1" applyAlignment="1">
      <alignment horizontal="center" vertical="center"/>
    </xf>
    <xf numFmtId="183" fontId="4" fillId="2" borderId="109" xfId="0" applyNumberFormat="1" applyFont="1" applyFill="1" applyBorder="1" applyAlignment="1" applyProtection="1">
      <alignment horizontal="right" vertical="center"/>
    </xf>
    <xf numFmtId="0" fontId="22" fillId="5" borderId="2" xfId="0" applyFont="1" applyFill="1" applyBorder="1" applyAlignment="1">
      <alignment horizontal="center" vertical="center"/>
    </xf>
    <xf numFmtId="0" fontId="22" fillId="5" borderId="7" xfId="0" applyFont="1" applyFill="1" applyBorder="1" applyAlignment="1">
      <alignment horizontal="center" vertical="center"/>
    </xf>
    <xf numFmtId="0" fontId="22" fillId="5" borderId="183" xfId="0" applyFont="1" applyFill="1" applyBorder="1" applyAlignment="1">
      <alignment horizontal="center" vertical="center"/>
    </xf>
    <xf numFmtId="193" fontId="8" fillId="2" borderId="184" xfId="0" applyNumberFormat="1" applyFont="1" applyFill="1" applyBorder="1" applyAlignment="1">
      <alignment horizontal="center" vertical="center" wrapText="1"/>
    </xf>
    <xf numFmtId="193" fontId="8" fillId="2" borderId="185" xfId="0" applyNumberFormat="1" applyFont="1" applyFill="1" applyBorder="1" applyAlignment="1">
      <alignment horizontal="center" vertical="center" wrapText="1"/>
    </xf>
    <xf numFmtId="193" fontId="8" fillId="2" borderId="186" xfId="0" applyNumberFormat="1" applyFont="1" applyFill="1" applyBorder="1" applyAlignment="1">
      <alignment horizontal="center" vertical="center" wrapText="1"/>
    </xf>
    <xf numFmtId="193" fontId="8" fillId="2" borderId="187" xfId="0" applyNumberFormat="1" applyFont="1" applyFill="1" applyBorder="1" applyAlignment="1">
      <alignment horizontal="center" vertical="center" wrapText="1"/>
    </xf>
    <xf numFmtId="193" fontId="8" fillId="2" borderId="185" xfId="0" applyNumberFormat="1" applyFont="1" applyFill="1" applyBorder="1" applyAlignment="1">
      <alignment horizontal="center" vertical="center"/>
    </xf>
    <xf numFmtId="193" fontId="8" fillId="2" borderId="188" xfId="0" applyNumberFormat="1" applyFont="1" applyFill="1" applyBorder="1" applyAlignment="1">
      <alignment horizontal="center" vertical="center"/>
    </xf>
    <xf numFmtId="193" fontId="0" fillId="5" borderId="184" xfId="0" applyNumberFormat="1" applyFill="1" applyBorder="1" applyAlignment="1">
      <alignment horizontal="center" vertical="center" wrapText="1"/>
    </xf>
    <xf numFmtId="193" fontId="0" fillId="5" borderId="185" xfId="0" applyNumberFormat="1" applyFill="1" applyBorder="1" applyAlignment="1">
      <alignment horizontal="center" vertical="center" wrapText="1"/>
    </xf>
    <xf numFmtId="193" fontId="0" fillId="5" borderId="189" xfId="0" applyNumberFormat="1" applyFill="1" applyBorder="1" applyAlignment="1">
      <alignment horizontal="center" vertical="center" wrapText="1"/>
    </xf>
    <xf numFmtId="0" fontId="8" fillId="5" borderId="180" xfId="0" applyFont="1" applyFill="1" applyBorder="1" applyAlignment="1">
      <alignment horizontal="left" vertical="center"/>
    </xf>
    <xf numFmtId="0" fontId="8" fillId="5" borderId="181" xfId="0" applyFont="1" applyFill="1" applyBorder="1" applyAlignment="1">
      <alignment horizontal="left" vertical="center"/>
    </xf>
    <xf numFmtId="0" fontId="8" fillId="5" borderId="182" xfId="0" applyFont="1" applyFill="1" applyBorder="1" applyAlignment="1">
      <alignment horizontal="left" vertical="center"/>
    </xf>
    <xf numFmtId="0" fontId="8" fillId="5" borderId="125" xfId="0" applyFont="1" applyFill="1" applyBorder="1" applyAlignment="1">
      <alignment horizontal="left" vertical="center"/>
    </xf>
    <xf numFmtId="0" fontId="8" fillId="5" borderId="16" xfId="0" applyFont="1" applyFill="1" applyBorder="1" applyAlignment="1">
      <alignment horizontal="left" vertical="center"/>
    </xf>
    <xf numFmtId="0" fontId="8" fillId="5" borderId="101" xfId="0" applyFont="1" applyFill="1" applyBorder="1" applyAlignment="1">
      <alignment horizontal="left" vertical="center"/>
    </xf>
    <xf numFmtId="0" fontId="4" fillId="5" borderId="152" xfId="0" applyFont="1" applyFill="1" applyBorder="1" applyAlignment="1">
      <alignment horizontal="left" vertical="center" wrapText="1"/>
    </xf>
    <xf numFmtId="0" fontId="4" fillId="5" borderId="22" xfId="0" applyFont="1" applyFill="1" applyBorder="1" applyAlignment="1">
      <alignment horizontal="left" vertical="center" wrapText="1"/>
    </xf>
    <xf numFmtId="0" fontId="4" fillId="5" borderId="195" xfId="0" applyFont="1" applyFill="1" applyBorder="1" applyAlignment="1">
      <alignment horizontal="left" vertical="center" wrapText="1"/>
    </xf>
    <xf numFmtId="0" fontId="8" fillId="5" borderId="177" xfId="0" applyFont="1" applyFill="1" applyBorder="1" applyAlignment="1">
      <alignment horizontal="left" vertical="center"/>
    </xf>
    <xf numFmtId="0" fontId="8" fillId="5" borderId="178" xfId="0" applyFont="1" applyFill="1" applyBorder="1" applyAlignment="1">
      <alignment horizontal="left" vertical="center"/>
    </xf>
    <xf numFmtId="0" fontId="8" fillId="5" borderId="179" xfId="0" applyFont="1" applyFill="1" applyBorder="1" applyAlignment="1">
      <alignment horizontal="left" vertical="center"/>
    </xf>
    <xf numFmtId="0" fontId="4" fillId="5" borderId="190" xfId="0" applyFont="1" applyFill="1" applyBorder="1" applyAlignment="1">
      <alignment horizontal="left" vertical="center" wrapText="1"/>
    </xf>
    <xf numFmtId="0" fontId="4" fillId="5" borderId="191" xfId="0" applyFont="1" applyFill="1" applyBorder="1" applyAlignment="1">
      <alignment horizontal="left" vertical="center"/>
    </xf>
    <xf numFmtId="0" fontId="4" fillId="5" borderId="192" xfId="0" applyFont="1" applyFill="1" applyBorder="1" applyAlignment="1">
      <alignment horizontal="left" vertical="center"/>
    </xf>
    <xf numFmtId="0" fontId="4" fillId="5" borderId="59" xfId="0" applyFont="1" applyFill="1" applyBorder="1" applyAlignment="1">
      <alignment horizontal="left" vertical="center" wrapText="1"/>
    </xf>
    <xf numFmtId="0" fontId="4" fillId="5" borderId="1" xfId="0" applyFont="1" applyFill="1" applyBorder="1" applyAlignment="1">
      <alignment horizontal="left" vertical="center" wrapText="1"/>
    </xf>
    <xf numFmtId="0" fontId="4" fillId="5" borderId="194" xfId="0" applyFont="1" applyFill="1" applyBorder="1" applyAlignment="1">
      <alignment horizontal="left" vertical="center" wrapText="1"/>
    </xf>
    <xf numFmtId="183" fontId="4" fillId="6" borderId="99" xfId="0" applyNumberFormat="1" applyFont="1" applyFill="1" applyBorder="1" applyAlignment="1" applyProtection="1">
      <alignment horizontal="center" vertical="center"/>
    </xf>
    <xf numFmtId="183" fontId="4" fillId="6" borderId="65" xfId="0" applyNumberFormat="1" applyFont="1" applyFill="1" applyBorder="1" applyAlignment="1" applyProtection="1">
      <alignment horizontal="center" vertical="center"/>
    </xf>
    <xf numFmtId="183" fontId="4" fillId="6" borderId="53" xfId="0" applyNumberFormat="1" applyFont="1" applyFill="1" applyBorder="1" applyAlignment="1" applyProtection="1">
      <alignment horizontal="center" vertical="center"/>
    </xf>
    <xf numFmtId="182" fontId="4" fillId="0" borderId="155" xfId="0" applyNumberFormat="1" applyFont="1" applyFill="1" applyBorder="1" applyAlignment="1" applyProtection="1">
      <alignment horizontal="right" vertical="center"/>
      <protection locked="0"/>
    </xf>
    <xf numFmtId="0" fontId="12" fillId="0" borderId="23" xfId="0" applyFont="1" applyFill="1" applyBorder="1" applyAlignment="1">
      <alignment horizontal="center" vertical="center" wrapText="1"/>
    </xf>
    <xf numFmtId="0" fontId="12" fillId="0" borderId="113" xfId="0" applyFont="1" applyFill="1" applyBorder="1" applyAlignment="1">
      <alignment horizontal="center" vertical="center" wrapText="1"/>
    </xf>
    <xf numFmtId="0" fontId="12" fillId="0" borderId="44" xfId="0" applyFont="1" applyFill="1" applyBorder="1" applyAlignment="1">
      <alignment horizontal="center" vertical="center" wrapText="1"/>
    </xf>
    <xf numFmtId="0" fontId="12" fillId="0" borderId="54" xfId="0" applyFont="1" applyFill="1" applyBorder="1" applyAlignment="1">
      <alignment horizontal="center" vertical="center" wrapText="1"/>
    </xf>
    <xf numFmtId="0" fontId="12" fillId="0" borderId="57" xfId="0" applyFont="1" applyFill="1" applyBorder="1" applyAlignment="1">
      <alignment horizontal="center" vertical="center" wrapText="1"/>
    </xf>
    <xf numFmtId="0" fontId="12" fillId="0" borderId="104" xfId="0" applyFont="1" applyFill="1" applyBorder="1" applyAlignment="1">
      <alignment horizontal="center" vertical="center" wrapText="1"/>
    </xf>
    <xf numFmtId="0" fontId="12" fillId="0" borderId="58" xfId="0" applyFont="1" applyBorder="1" applyAlignment="1" applyProtection="1">
      <alignment vertical="center" wrapText="1"/>
    </xf>
    <xf numFmtId="0" fontId="12" fillId="0" borderId="0" xfId="0" applyFont="1" applyBorder="1" applyAlignment="1" applyProtection="1">
      <alignment vertical="center" wrapText="1"/>
    </xf>
    <xf numFmtId="0" fontId="12" fillId="0" borderId="16" xfId="0" applyFont="1" applyBorder="1" applyAlignment="1" applyProtection="1">
      <alignment vertical="center" wrapText="1"/>
    </xf>
    <xf numFmtId="0" fontId="12" fillId="0" borderId="58" xfId="0" applyFont="1" applyBorder="1" applyAlignment="1">
      <alignment horizontal="center" vertical="center" wrapText="1"/>
    </xf>
    <xf numFmtId="0" fontId="12" fillId="0" borderId="121" xfId="0" applyFont="1" applyBorder="1" applyAlignment="1">
      <alignment horizontal="center" vertical="center" wrapText="1"/>
    </xf>
    <xf numFmtId="0" fontId="14" fillId="0" borderId="115" xfId="0" applyFont="1" applyFill="1" applyBorder="1" applyAlignment="1" applyProtection="1">
      <alignment horizontal="center" vertical="center" wrapText="1"/>
    </xf>
    <xf numFmtId="0" fontId="14" fillId="0" borderId="116" xfId="0" applyFont="1" applyFill="1" applyBorder="1" applyAlignment="1" applyProtection="1">
      <alignment horizontal="center" vertical="center" wrapText="1"/>
    </xf>
    <xf numFmtId="0" fontId="15" fillId="0" borderId="116" xfId="0" applyFont="1" applyFill="1" applyBorder="1" applyAlignment="1" applyProtection="1">
      <alignment vertical="center"/>
    </xf>
    <xf numFmtId="0" fontId="12" fillId="0" borderId="113" xfId="0" applyFont="1" applyFill="1" applyBorder="1" applyAlignment="1" applyProtection="1">
      <alignment horizontal="center" vertical="center" wrapText="1"/>
    </xf>
    <xf numFmtId="0" fontId="12" fillId="0" borderId="54" xfId="0" applyFont="1" applyFill="1" applyBorder="1" applyAlignment="1" applyProtection="1">
      <alignment horizontal="center" vertical="center" wrapText="1"/>
    </xf>
    <xf numFmtId="0" fontId="12" fillId="0" borderId="104" xfId="0" applyFont="1" applyFill="1" applyBorder="1" applyAlignment="1" applyProtection="1">
      <alignment horizontal="center" vertical="center" wrapText="1"/>
    </xf>
    <xf numFmtId="0" fontId="12" fillId="0" borderId="65" xfId="0" applyFont="1" applyBorder="1" applyAlignment="1" applyProtection="1">
      <alignment horizontal="center" vertical="center" wrapText="1"/>
    </xf>
    <xf numFmtId="0" fontId="27" fillId="0" borderId="115" xfId="0" applyFont="1" applyFill="1" applyBorder="1" applyAlignment="1">
      <alignment horizontal="center" vertical="center" wrapText="1"/>
    </xf>
    <xf numFmtId="0" fontId="27" fillId="0" borderId="116" xfId="0" applyFont="1" applyFill="1" applyBorder="1" applyAlignment="1">
      <alignment horizontal="center" vertical="center" wrapText="1"/>
    </xf>
    <xf numFmtId="0" fontId="29" fillId="0" borderId="116" xfId="0" applyFont="1" applyFill="1" applyBorder="1">
      <alignment vertical="center"/>
    </xf>
    <xf numFmtId="0" fontId="13" fillId="0" borderId="22" xfId="0" applyFont="1" applyBorder="1" applyAlignment="1" applyProtection="1">
      <alignment horizontal="center" vertical="center" wrapText="1"/>
    </xf>
    <xf numFmtId="0" fontId="13" fillId="0" borderId="65" xfId="0" applyFont="1" applyBorder="1" applyAlignment="1" applyProtection="1">
      <alignment horizontal="center" vertical="center" wrapText="1"/>
    </xf>
    <xf numFmtId="0" fontId="13" fillId="0" borderId="53" xfId="0" applyFont="1" applyBorder="1" applyAlignment="1" applyProtection="1">
      <alignment horizontal="center" vertical="center" wrapText="1"/>
    </xf>
    <xf numFmtId="0" fontId="5" fillId="0" borderId="58" xfId="0" applyFont="1" applyBorder="1" applyAlignment="1" applyProtection="1">
      <alignment horizontal="center" vertical="center" wrapText="1"/>
    </xf>
    <xf numFmtId="0" fontId="12" fillId="0" borderId="128" xfId="0" applyFont="1" applyBorder="1" applyAlignment="1" applyProtection="1">
      <alignment horizontal="center" vertical="center" wrapText="1"/>
    </xf>
    <xf numFmtId="0" fontId="12" fillId="0" borderId="7" xfId="0" applyFont="1" applyBorder="1" applyAlignment="1" applyProtection="1">
      <alignment horizontal="center" vertical="center" wrapText="1"/>
    </xf>
    <xf numFmtId="0" fontId="12" fillId="0" borderId="183" xfId="0" applyFont="1" applyBorder="1" applyAlignment="1" applyProtection="1">
      <alignment horizontal="center" vertical="center" wrapText="1"/>
    </xf>
    <xf numFmtId="0" fontId="13" fillId="7" borderId="121" xfId="0" applyFont="1" applyFill="1" applyBorder="1" applyAlignment="1">
      <alignment horizontal="center" vertical="center" wrapText="1"/>
    </xf>
    <xf numFmtId="0" fontId="13" fillId="7" borderId="88" xfId="0" applyFont="1" applyFill="1" applyBorder="1" applyAlignment="1">
      <alignment horizontal="center" vertical="center" wrapText="1"/>
    </xf>
    <xf numFmtId="0" fontId="13" fillId="7" borderId="101" xfId="0" applyFont="1" applyFill="1" applyBorder="1" applyAlignment="1">
      <alignment horizontal="center" vertical="center" wrapText="1"/>
    </xf>
    <xf numFmtId="0" fontId="0" fillId="0" borderId="0" xfId="0" applyFill="1" applyBorder="1" applyAlignment="1" applyProtection="1">
      <alignment horizontal="center" vertical="center" wrapText="1"/>
    </xf>
    <xf numFmtId="0" fontId="12" fillId="0" borderId="0" xfId="0" applyFont="1" applyAlignment="1">
      <alignment horizontal="center" vertical="center" wrapText="1"/>
    </xf>
    <xf numFmtId="185" fontId="4" fillId="2" borderId="122" xfId="0" applyNumberFormat="1" applyFont="1" applyFill="1" applyBorder="1" applyAlignment="1">
      <alignment horizontal="right" vertical="center"/>
    </xf>
    <xf numFmtId="185" fontId="4" fillId="2" borderId="92" xfId="0" applyNumberFormat="1" applyFont="1" applyFill="1" applyBorder="1" applyAlignment="1">
      <alignment horizontal="right" vertical="center"/>
    </xf>
    <xf numFmtId="185" fontId="4" fillId="2" borderId="93" xfId="0" applyNumberFormat="1" applyFont="1" applyFill="1" applyBorder="1" applyAlignment="1">
      <alignment horizontal="right" vertical="center"/>
    </xf>
    <xf numFmtId="0" fontId="42" fillId="0" borderId="2" xfId="1" applyFont="1" applyBorder="1" applyAlignment="1">
      <alignment horizontal="center" vertical="top"/>
    </xf>
    <xf numFmtId="0" fontId="42" fillId="0" borderId="8" xfId="1" applyFont="1" applyBorder="1" applyAlignment="1">
      <alignment horizontal="center" vertical="top"/>
    </xf>
    <xf numFmtId="183" fontId="0" fillId="2" borderId="126" xfId="0" applyNumberFormat="1" applyFont="1" applyFill="1" applyBorder="1" applyAlignment="1" applyProtection="1">
      <alignment horizontal="center" vertical="center"/>
    </xf>
    <xf numFmtId="178" fontId="4" fillId="2" borderId="111" xfId="0" applyNumberFormat="1" applyFont="1" applyFill="1" applyBorder="1" applyAlignment="1" applyProtection="1">
      <alignment horizontal="right" vertical="center"/>
    </xf>
    <xf numFmtId="0" fontId="0" fillId="0" borderId="58" xfId="0" applyBorder="1" applyAlignment="1">
      <alignment horizontal="left" vertical="center" wrapText="1"/>
    </xf>
    <xf numFmtId="0" fontId="0" fillId="0" borderId="7" xfId="0" applyBorder="1" applyAlignment="1">
      <alignment horizontal="left" vertical="center" wrapText="1"/>
    </xf>
    <xf numFmtId="0" fontId="0" fillId="0" borderId="8" xfId="0" applyBorder="1" applyAlignment="1">
      <alignment horizontal="left" vertical="center" wrapText="1"/>
    </xf>
    <xf numFmtId="0" fontId="44" fillId="0" borderId="2" xfId="1" applyFont="1" applyBorder="1" applyAlignment="1">
      <alignment horizontal="center" vertical="top"/>
    </xf>
    <xf numFmtId="0" fontId="44" fillId="0" borderId="8" xfId="1" applyFont="1" applyBorder="1" applyAlignment="1">
      <alignment horizontal="center" vertical="top"/>
    </xf>
    <xf numFmtId="0" fontId="14" fillId="0" borderId="24" xfId="0" applyFont="1" applyFill="1" applyBorder="1" applyAlignment="1">
      <alignment horizontal="center" vertical="center" wrapText="1"/>
    </xf>
    <xf numFmtId="0" fontId="14" fillId="0" borderId="94" xfId="0" applyFont="1" applyFill="1" applyBorder="1" applyAlignment="1">
      <alignment horizontal="center" vertical="center" wrapText="1"/>
    </xf>
    <xf numFmtId="0" fontId="14" fillId="0" borderId="100" xfId="0" applyFont="1" applyFill="1" applyBorder="1" applyAlignment="1">
      <alignment horizontal="center" vertical="center" wrapText="1"/>
    </xf>
    <xf numFmtId="0" fontId="5" fillId="0" borderId="94" xfId="0" applyFont="1" applyFill="1" applyBorder="1" applyAlignment="1">
      <alignment horizontal="center" vertical="center" wrapText="1"/>
    </xf>
    <xf numFmtId="0" fontId="5" fillId="0" borderId="100" xfId="0" applyFont="1" applyFill="1" applyBorder="1" applyAlignment="1">
      <alignment horizontal="center" vertical="center" wrapText="1"/>
    </xf>
    <xf numFmtId="0" fontId="12" fillId="0" borderId="24" xfId="0" applyFont="1" applyFill="1" applyBorder="1" applyAlignment="1" applyProtection="1">
      <alignment horizontal="center" vertical="top" wrapText="1"/>
    </xf>
    <xf numFmtId="0" fontId="12" fillId="0" borderId="94" xfId="0" applyFont="1" applyFill="1" applyBorder="1" applyAlignment="1" applyProtection="1">
      <alignment horizontal="center" vertical="top" wrapText="1"/>
    </xf>
    <xf numFmtId="0" fontId="12" fillId="0" borderId="100" xfId="0" applyFont="1" applyFill="1" applyBorder="1" applyAlignment="1" applyProtection="1">
      <alignment horizontal="center" vertical="top" wrapText="1"/>
    </xf>
    <xf numFmtId="179" fontId="0" fillId="0" borderId="22" xfId="0" applyNumberFormat="1" applyFont="1" applyBorder="1" applyAlignment="1">
      <alignment horizontal="center" vertical="center"/>
    </xf>
    <xf numFmtId="179" fontId="0" fillId="0" borderId="65" xfId="0" applyNumberFormat="1" applyFont="1" applyBorder="1" applyAlignment="1">
      <alignment horizontal="center" vertical="center"/>
    </xf>
    <xf numFmtId="179" fontId="0" fillId="0" borderId="53" xfId="0" applyNumberFormat="1" applyFont="1" applyBorder="1" applyAlignment="1">
      <alignment horizontal="center" vertical="center"/>
    </xf>
    <xf numFmtId="179" fontId="0" fillId="0" borderId="1" xfId="0" applyNumberFormat="1" applyFont="1" applyBorder="1" applyAlignment="1">
      <alignment horizontal="center" vertical="center"/>
    </xf>
    <xf numFmtId="0" fontId="61" fillId="0" borderId="22" xfId="0" applyFont="1" applyBorder="1" applyAlignment="1">
      <alignment horizontal="center" vertical="center" wrapText="1"/>
    </xf>
    <xf numFmtId="0" fontId="61" fillId="0" borderId="53" xfId="0" applyFont="1" applyBorder="1" applyAlignment="1">
      <alignment horizontal="center" vertical="center" wrapText="1"/>
    </xf>
    <xf numFmtId="0" fontId="61" fillId="0" borderId="22" xfId="0" applyFont="1" applyBorder="1" applyAlignment="1">
      <alignment horizontal="center" vertical="center"/>
    </xf>
    <xf numFmtId="0" fontId="61" fillId="0" borderId="53" xfId="0" applyFont="1" applyBorder="1" applyAlignment="1">
      <alignment horizontal="center" vertical="center"/>
    </xf>
    <xf numFmtId="0" fontId="59" fillId="0" borderId="22" xfId="0" applyFont="1" applyBorder="1" applyAlignment="1">
      <alignment horizontal="center" vertical="center" wrapText="1"/>
    </xf>
    <xf numFmtId="0" fontId="59" fillId="0" borderId="53" xfId="0" applyFont="1" applyBorder="1" applyAlignment="1">
      <alignment horizontal="center" vertical="center" wrapText="1"/>
    </xf>
    <xf numFmtId="0" fontId="61" fillId="0" borderId="2" xfId="0" applyFont="1" applyBorder="1" applyAlignment="1">
      <alignment horizontal="center" vertical="center" wrapText="1"/>
    </xf>
    <xf numFmtId="0" fontId="61" fillId="0" borderId="7" xfId="0" applyFont="1" applyBorder="1" applyAlignment="1">
      <alignment horizontal="center" vertical="center" wrapText="1"/>
    </xf>
    <xf numFmtId="0" fontId="61" fillId="0" borderId="8" xfId="0" applyFont="1" applyBorder="1" applyAlignment="1">
      <alignment horizontal="center" vertical="center" wrapText="1"/>
    </xf>
    <xf numFmtId="185" fontId="0" fillId="0" borderId="0" xfId="0" applyNumberFormat="1" applyAlignment="1">
      <alignment horizontal="center" vertical="center"/>
    </xf>
    <xf numFmtId="189" fontId="0" fillId="2" borderId="129" xfId="0" applyNumberFormat="1" applyFill="1" applyBorder="1" applyAlignment="1">
      <alignment horizontal="center" vertical="center"/>
    </xf>
    <xf numFmtId="189" fontId="0" fillId="2" borderId="130" xfId="0" applyNumberFormat="1" applyFill="1" applyBorder="1" applyAlignment="1">
      <alignment horizontal="center" vertical="center"/>
    </xf>
    <xf numFmtId="189" fontId="0" fillId="2" borderId="131" xfId="0" applyNumberFormat="1" applyFill="1" applyBorder="1" applyAlignment="1">
      <alignment horizontal="center" vertical="center"/>
    </xf>
    <xf numFmtId="0" fontId="22" fillId="8" borderId="0" xfId="0" applyFont="1" applyFill="1" applyAlignment="1">
      <alignment horizontal="center" vertical="center"/>
    </xf>
    <xf numFmtId="0" fontId="5" fillId="0" borderId="0" xfId="0" applyFont="1" applyAlignment="1">
      <alignment horizontal="center" vertical="center" wrapText="1"/>
    </xf>
    <xf numFmtId="189" fontId="0" fillId="2" borderId="42" xfId="0" applyNumberFormat="1" applyFill="1" applyBorder="1" applyAlignment="1">
      <alignment horizontal="center" vertical="center"/>
    </xf>
    <xf numFmtId="0" fontId="4" fillId="2" borderId="23" xfId="0" applyFont="1" applyFill="1" applyBorder="1" applyAlignment="1">
      <alignment horizontal="left" vertical="center" wrapText="1"/>
    </xf>
    <xf numFmtId="0" fontId="4" fillId="2" borderId="58" xfId="0" applyFont="1" applyFill="1" applyBorder="1" applyAlignment="1">
      <alignment horizontal="left" vertical="center" wrapText="1"/>
    </xf>
    <xf numFmtId="0" fontId="4" fillId="2" borderId="113" xfId="0" applyFont="1" applyFill="1" applyBorder="1" applyAlignment="1">
      <alignment horizontal="left" vertical="center" wrapText="1"/>
    </xf>
    <xf numFmtId="0" fontId="4" fillId="2" borderId="57" xfId="0" applyFont="1" applyFill="1" applyBorder="1" applyAlignment="1">
      <alignment horizontal="left" vertical="center" wrapText="1"/>
    </xf>
    <xf numFmtId="0" fontId="4" fillId="2" borderId="16" xfId="0" applyFont="1" applyFill="1" applyBorder="1" applyAlignment="1">
      <alignment horizontal="left" vertical="center" wrapText="1"/>
    </xf>
    <xf numFmtId="0" fontId="4" fillId="2" borderId="104" xfId="0" applyFont="1" applyFill="1" applyBorder="1" applyAlignment="1">
      <alignment horizontal="left" vertical="center" wrapText="1"/>
    </xf>
    <xf numFmtId="0" fontId="0" fillId="0" borderId="23" xfId="0" applyBorder="1" applyAlignment="1">
      <alignment horizontal="center" vertical="center"/>
    </xf>
    <xf numFmtId="0" fontId="0" fillId="0" borderId="113" xfId="0" applyBorder="1" applyAlignment="1">
      <alignment horizontal="center" vertical="center"/>
    </xf>
    <xf numFmtId="0" fontId="0" fillId="0" borderId="57" xfId="0" applyBorder="1" applyAlignment="1">
      <alignment horizontal="center" vertical="center"/>
    </xf>
    <xf numFmtId="0" fontId="0" fillId="0" borderId="104" xfId="0" applyBorder="1" applyAlignment="1">
      <alignment horizontal="center" vertical="center"/>
    </xf>
    <xf numFmtId="0" fontId="0" fillId="0" borderId="2" xfId="0" applyBorder="1" applyAlignment="1">
      <alignment horizontal="center" vertical="center"/>
    </xf>
    <xf numFmtId="0" fontId="0" fillId="0" borderId="7" xfId="0" applyBorder="1" applyAlignment="1">
      <alignment horizontal="center" vertical="center"/>
    </xf>
    <xf numFmtId="0" fontId="0" fillId="0" borderId="18" xfId="0" applyBorder="1" applyAlignment="1">
      <alignment horizontal="center" vertical="center"/>
    </xf>
    <xf numFmtId="0" fontId="0" fillId="0" borderId="35" xfId="0" applyBorder="1" applyAlignment="1">
      <alignment horizontal="center" vertical="center"/>
    </xf>
    <xf numFmtId="0" fontId="0" fillId="0" borderId="8" xfId="0" applyBorder="1" applyAlignment="1">
      <alignment horizontal="center" vertical="center"/>
    </xf>
    <xf numFmtId="0" fontId="4" fillId="0" borderId="132" xfId="0" applyFont="1" applyBorder="1" applyAlignment="1">
      <alignment horizontal="center" vertical="center"/>
    </xf>
    <xf numFmtId="0" fontId="4" fillId="0" borderId="133" xfId="0" applyFont="1" applyBorder="1" applyAlignment="1">
      <alignment horizontal="center" vertical="center"/>
    </xf>
    <xf numFmtId="0" fontId="4" fillId="0" borderId="13" xfId="0" applyFont="1" applyBorder="1" applyAlignment="1">
      <alignment horizontal="center" vertical="center"/>
    </xf>
    <xf numFmtId="0" fontId="4" fillId="0" borderId="134" xfId="0" applyFont="1" applyBorder="1" applyAlignment="1">
      <alignment horizontal="center" vertical="center"/>
    </xf>
    <xf numFmtId="0" fontId="6" fillId="0" borderId="1" xfId="0" applyFont="1" applyBorder="1" applyAlignment="1">
      <alignment horizontal="center" vertical="center" wrapText="1"/>
    </xf>
    <xf numFmtId="0" fontId="0" fillId="6" borderId="1" xfId="0" applyFill="1" applyBorder="1" applyAlignment="1">
      <alignment horizontal="center" vertical="center"/>
    </xf>
    <xf numFmtId="0" fontId="8" fillId="0" borderId="2" xfId="0" applyFont="1" applyBorder="1" applyAlignment="1" applyProtection="1">
      <alignment horizontal="center" vertical="center"/>
    </xf>
    <xf numFmtId="0" fontId="8" fillId="0" borderId="7" xfId="0" applyFont="1" applyBorder="1" applyAlignment="1" applyProtection="1">
      <alignment horizontal="center" vertical="center"/>
    </xf>
    <xf numFmtId="0" fontId="0" fillId="0" borderId="7" xfId="0" applyBorder="1" applyAlignment="1" applyProtection="1">
      <alignment horizontal="center" vertical="center"/>
    </xf>
    <xf numFmtId="0" fontId="0" fillId="0" borderId="2"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0" fontId="0" fillId="0" borderId="12" xfId="0" applyBorder="1" applyAlignment="1" applyProtection="1">
      <alignment horizontal="center" vertical="center" wrapText="1"/>
    </xf>
    <xf numFmtId="0" fontId="0" fillId="0" borderId="13" xfId="0" applyBorder="1" applyAlignment="1" applyProtection="1">
      <alignment horizontal="center" vertical="center" wrapText="1"/>
    </xf>
    <xf numFmtId="0" fontId="0" fillId="0" borderId="14" xfId="0" applyBorder="1" applyAlignment="1" applyProtection="1">
      <alignment horizontal="center" vertical="center" wrapText="1"/>
    </xf>
    <xf numFmtId="0" fontId="5" fillId="0" borderId="22" xfId="0" applyFont="1" applyBorder="1" applyAlignment="1" applyProtection="1">
      <alignment horizontal="center" vertical="center"/>
    </xf>
    <xf numFmtId="0" fontId="6" fillId="0" borderId="65" xfId="0" applyFont="1" applyBorder="1" applyAlignment="1" applyProtection="1">
      <alignment horizontal="center" vertical="center"/>
    </xf>
    <xf numFmtId="0" fontId="5" fillId="0" borderId="23" xfId="0" applyFont="1" applyBorder="1" applyAlignment="1" applyProtection="1">
      <alignment horizontal="center" vertical="center"/>
    </xf>
    <xf numFmtId="0" fontId="0" fillId="0" borderId="113" xfId="0" applyBorder="1" applyAlignment="1" applyProtection="1">
      <alignment horizontal="center" vertical="center"/>
    </xf>
    <xf numFmtId="0" fontId="0" fillId="0" borderId="57" xfId="0" applyBorder="1" applyAlignment="1" applyProtection="1">
      <alignment horizontal="center" vertical="center"/>
    </xf>
    <xf numFmtId="0" fontId="0" fillId="0" borderId="104" xfId="0" applyBorder="1" applyAlignment="1" applyProtection="1">
      <alignment horizontal="center" vertical="center"/>
    </xf>
    <xf numFmtId="0" fontId="56" fillId="0" borderId="2" xfId="0" applyFont="1" applyBorder="1" applyAlignment="1">
      <alignment horizontal="center" vertical="center"/>
    </xf>
    <xf numFmtId="0" fontId="56" fillId="0" borderId="7" xfId="0" applyFont="1" applyBorder="1" applyAlignment="1">
      <alignment horizontal="center" vertical="center"/>
    </xf>
    <xf numFmtId="0" fontId="57" fillId="0" borderId="7" xfId="0" applyFont="1" applyBorder="1" applyAlignment="1">
      <alignment horizontal="center" vertical="center"/>
    </xf>
    <xf numFmtId="0" fontId="5" fillId="0" borderId="23" xfId="0" applyFont="1" applyBorder="1" applyAlignment="1">
      <alignment horizontal="center" vertical="center"/>
    </xf>
    <xf numFmtId="0" fontId="5" fillId="0" borderId="58" xfId="0" applyFont="1" applyBorder="1" applyAlignment="1">
      <alignment horizontal="center" vertical="center"/>
    </xf>
    <xf numFmtId="0" fontId="5" fillId="0" borderId="18" xfId="0" applyFont="1" applyBorder="1" applyAlignment="1">
      <alignment horizontal="center" vertical="center"/>
    </xf>
    <xf numFmtId="0" fontId="5" fillId="0" borderId="2" xfId="0" applyFont="1" applyBorder="1" applyAlignment="1" applyProtection="1">
      <alignment horizontal="center" vertical="center"/>
    </xf>
    <xf numFmtId="0" fontId="22" fillId="0" borderId="1" xfId="0" applyFont="1" applyBorder="1" applyAlignment="1" applyProtection="1">
      <alignment horizontal="center" vertical="center" wrapText="1"/>
    </xf>
    <xf numFmtId="0" fontId="0" fillId="0" borderId="23" xfId="0" applyBorder="1" applyAlignment="1" applyProtection="1">
      <alignment horizontal="center" vertical="center"/>
      <protection locked="0"/>
    </xf>
    <xf numFmtId="0" fontId="0" fillId="0" borderId="113" xfId="0" applyBorder="1" applyAlignment="1" applyProtection="1">
      <alignment horizontal="center" vertical="center"/>
      <protection locked="0"/>
    </xf>
    <xf numFmtId="0" fontId="0" fillId="0" borderId="0" xfId="0" applyBorder="1" applyAlignment="1" applyProtection="1">
      <alignment horizontal="center" vertical="center"/>
    </xf>
    <xf numFmtId="0" fontId="5" fillId="0" borderId="2" xfId="0" applyFont="1" applyBorder="1" applyAlignment="1">
      <alignment horizontal="center" vertical="center"/>
    </xf>
    <xf numFmtId="186" fontId="8" fillId="2" borderId="135" xfId="0" applyNumberFormat="1" applyFont="1" applyFill="1" applyBorder="1" applyAlignment="1" applyProtection="1">
      <alignment horizontal="center" vertical="center" shrinkToFit="1"/>
    </xf>
    <xf numFmtId="0" fontId="0" fillId="2" borderId="136" xfId="0" applyFill="1" applyBorder="1" applyAlignment="1" applyProtection="1">
      <alignment horizontal="center" vertical="center" shrinkToFit="1"/>
    </xf>
    <xf numFmtId="0" fontId="0" fillId="2" borderId="137" xfId="0" applyFill="1" applyBorder="1" applyAlignment="1" applyProtection="1">
      <alignment horizontal="center" vertical="center" shrinkToFit="1"/>
    </xf>
    <xf numFmtId="0" fontId="8" fillId="0" borderId="2" xfId="0" applyFont="1" applyBorder="1" applyAlignment="1">
      <alignment horizontal="center" vertical="center" shrinkToFit="1"/>
    </xf>
    <xf numFmtId="0" fontId="8" fillId="0" borderId="7" xfId="0" applyFont="1" applyBorder="1" applyAlignment="1">
      <alignment horizontal="center" vertical="center" shrinkToFit="1"/>
    </xf>
    <xf numFmtId="0" fontId="8" fillId="0" borderId="8" xfId="0" applyFont="1" applyBorder="1" applyAlignment="1">
      <alignment horizontal="center" vertical="center" shrinkToFit="1"/>
    </xf>
    <xf numFmtId="196" fontId="4" fillId="2" borderId="2" xfId="0" applyNumberFormat="1" applyFont="1" applyFill="1" applyBorder="1" applyAlignment="1" applyProtection="1">
      <alignment vertical="center"/>
    </xf>
    <xf numFmtId="196" fontId="4" fillId="2" borderId="8" xfId="0" applyNumberFormat="1" applyFont="1" applyFill="1" applyBorder="1" applyAlignment="1" applyProtection="1">
      <alignment vertical="center"/>
    </xf>
    <xf numFmtId="178" fontId="4" fillId="2" borderId="57" xfId="0" applyNumberFormat="1" applyFont="1" applyFill="1" applyBorder="1" applyAlignment="1" applyProtection="1">
      <alignment vertical="center"/>
    </xf>
    <xf numFmtId="178" fontId="4" fillId="2" borderId="104" xfId="0" applyNumberFormat="1" applyFont="1" applyFill="1" applyBorder="1" applyAlignment="1" applyProtection="1">
      <alignment vertical="center"/>
    </xf>
    <xf numFmtId="178" fontId="4" fillId="2" borderId="16" xfId="0" applyNumberFormat="1" applyFont="1" applyFill="1" applyBorder="1" applyAlignment="1" applyProtection="1">
      <alignment vertical="center"/>
    </xf>
    <xf numFmtId="178" fontId="4" fillId="2" borderId="78" xfId="0" applyNumberFormat="1" applyFont="1" applyFill="1" applyBorder="1" applyAlignment="1" applyProtection="1">
      <alignment horizontal="right" vertical="center"/>
    </xf>
    <xf numFmtId="0" fontId="8" fillId="0" borderId="57" xfId="0" applyFont="1" applyBorder="1" applyAlignment="1" applyProtection="1">
      <alignment horizontal="center" vertical="center"/>
    </xf>
    <xf numFmtId="0" fontId="8" fillId="0" borderId="16" xfId="0" applyFont="1" applyBorder="1" applyAlignment="1" applyProtection="1">
      <alignment horizontal="center" vertical="center"/>
    </xf>
    <xf numFmtId="0" fontId="8" fillId="0" borderId="104" xfId="0" applyFont="1" applyBorder="1" applyAlignment="1" applyProtection="1">
      <alignment horizontal="center" vertical="center"/>
    </xf>
    <xf numFmtId="0" fontId="6" fillId="0" borderId="53" xfId="0" applyFont="1" applyBorder="1" applyAlignment="1" applyProtection="1">
      <alignment horizontal="center" vertical="center"/>
    </xf>
    <xf numFmtId="0" fontId="5" fillId="0" borderId="22" xfId="0" applyFont="1" applyBorder="1" applyAlignment="1" applyProtection="1">
      <alignment horizontal="center" vertical="center" wrapText="1"/>
    </xf>
    <xf numFmtId="0" fontId="6" fillId="0" borderId="65" xfId="0" applyFont="1" applyBorder="1" applyAlignment="1" applyProtection="1">
      <alignment vertical="center"/>
    </xf>
    <xf numFmtId="0" fontId="6" fillId="0" borderId="53" xfId="0" applyFont="1" applyBorder="1" applyAlignment="1" applyProtection="1">
      <alignment vertical="center"/>
    </xf>
    <xf numFmtId="0" fontId="5" fillId="0" borderId="140" xfId="0" applyFont="1" applyBorder="1" applyAlignment="1" applyProtection="1">
      <alignment horizontal="center" vertical="center" wrapText="1"/>
    </xf>
    <xf numFmtId="0" fontId="5" fillId="0" borderId="0" xfId="0" applyFont="1" applyBorder="1" applyAlignment="1" applyProtection="1">
      <alignment horizontal="center" vertical="center" wrapText="1"/>
    </xf>
    <xf numFmtId="0" fontId="5" fillId="0" borderId="141" xfId="0" applyFont="1" applyBorder="1" applyAlignment="1" applyProtection="1">
      <alignment horizontal="center" vertical="center" wrapText="1"/>
    </xf>
    <xf numFmtId="0" fontId="5" fillId="0" borderId="79" xfId="0" applyFont="1" applyBorder="1" applyAlignment="1" applyProtection="1">
      <alignment horizontal="center" vertical="center" wrapText="1"/>
    </xf>
    <xf numFmtId="0" fontId="0" fillId="0" borderId="12" xfId="0" applyBorder="1" applyAlignment="1" applyProtection="1">
      <alignment horizontal="left" vertical="center" wrapText="1"/>
    </xf>
    <xf numFmtId="0" fontId="0" fillId="0" borderId="13" xfId="0" applyBorder="1" applyAlignment="1" applyProtection="1">
      <alignment horizontal="left" vertical="center" wrapText="1"/>
    </xf>
    <xf numFmtId="0" fontId="0" fillId="0" borderId="15" xfId="0" applyBorder="1" applyAlignment="1" applyProtection="1">
      <alignment horizontal="left" vertical="center" wrapText="1"/>
    </xf>
    <xf numFmtId="0" fontId="0" fillId="0" borderId="16" xfId="0" applyBorder="1" applyAlignment="1" applyProtection="1">
      <alignment horizontal="left" vertical="center" wrapText="1"/>
    </xf>
    <xf numFmtId="0" fontId="0" fillId="0" borderId="31" xfId="0" applyBorder="1" applyAlignment="1" applyProtection="1">
      <alignment horizontal="center" vertical="center" wrapText="1"/>
    </xf>
    <xf numFmtId="0" fontId="0" fillId="0" borderId="1" xfId="0" applyBorder="1" applyAlignment="1" applyProtection="1">
      <alignment horizontal="center" vertical="center" wrapText="1"/>
    </xf>
    <xf numFmtId="178" fontId="4" fillId="2" borderId="53" xfId="0" applyNumberFormat="1" applyFont="1" applyFill="1" applyBorder="1" applyAlignment="1" applyProtection="1">
      <alignment vertical="center"/>
    </xf>
    <xf numFmtId="0" fontId="0" fillId="0" borderId="30" xfId="0" applyBorder="1" applyAlignment="1" applyProtection="1">
      <alignment horizontal="center" vertical="center" wrapText="1"/>
    </xf>
    <xf numFmtId="0" fontId="0" fillId="0" borderId="2" xfId="0" applyBorder="1" applyAlignment="1" applyProtection="1">
      <alignment horizontal="center" vertical="center" wrapText="1"/>
    </xf>
    <xf numFmtId="0" fontId="0" fillId="0" borderId="8" xfId="0" applyBorder="1" applyAlignment="1" applyProtection="1">
      <alignment horizontal="center" vertical="center" wrapText="1"/>
    </xf>
    <xf numFmtId="0" fontId="8" fillId="0" borderId="0" xfId="0" applyNumberFormat="1" applyFont="1" applyAlignment="1" applyProtection="1">
      <alignment horizontal="right" vertical="center"/>
    </xf>
    <xf numFmtId="0" fontId="8" fillId="0" borderId="88" xfId="0" applyNumberFormat="1" applyFont="1" applyBorder="1" applyAlignment="1" applyProtection="1">
      <alignment horizontal="right" vertical="center"/>
    </xf>
    <xf numFmtId="186" fontId="8" fillId="2" borderId="136" xfId="0" applyNumberFormat="1" applyFont="1" applyFill="1" applyBorder="1" applyAlignment="1" applyProtection="1">
      <alignment horizontal="center" vertical="center" shrinkToFit="1"/>
    </xf>
    <xf numFmtId="186" fontId="8" fillId="2" borderId="137" xfId="0" applyNumberFormat="1" applyFont="1" applyFill="1" applyBorder="1" applyAlignment="1" applyProtection="1">
      <alignment horizontal="center" vertical="center" shrinkToFit="1"/>
    </xf>
    <xf numFmtId="0" fontId="11" fillId="0" borderId="2" xfId="0" applyFont="1" applyBorder="1" applyAlignment="1">
      <alignment horizontal="center" vertical="center" shrinkToFit="1"/>
    </xf>
    <xf numFmtId="0" fontId="11" fillId="0" borderId="7" xfId="0" applyFont="1" applyBorder="1" applyAlignment="1">
      <alignment horizontal="center" vertical="center" shrinkToFit="1"/>
    </xf>
    <xf numFmtId="0" fontId="11" fillId="0" borderId="18" xfId="0" applyFont="1" applyBorder="1" applyAlignment="1">
      <alignment horizontal="center" vertical="center" shrinkToFit="1"/>
    </xf>
    <xf numFmtId="178" fontId="4" fillId="9" borderId="138" xfId="0" applyNumberFormat="1" applyFont="1" applyFill="1" applyBorder="1" applyProtection="1">
      <alignment vertical="center"/>
      <protection locked="0"/>
    </xf>
    <xf numFmtId="178" fontId="4" fillId="9" borderId="139" xfId="0" applyNumberFormat="1" applyFont="1" applyFill="1" applyBorder="1" applyProtection="1">
      <alignment vertical="center"/>
      <protection locked="0"/>
    </xf>
    <xf numFmtId="179" fontId="68" fillId="0" borderId="22" xfId="0" applyNumberFormat="1" applyFont="1" applyBorder="1" applyAlignment="1">
      <alignment horizontal="right" vertical="center"/>
    </xf>
    <xf numFmtId="179" fontId="68" fillId="0" borderId="53" xfId="0" applyNumberFormat="1" applyFont="1" applyBorder="1" applyAlignment="1">
      <alignment horizontal="right" vertical="center"/>
    </xf>
    <xf numFmtId="182" fontId="74" fillId="14" borderId="227" xfId="0" applyNumberFormat="1" applyFont="1" applyFill="1" applyBorder="1" applyAlignment="1">
      <alignment horizontal="right" vertical="center" shrinkToFit="1"/>
    </xf>
    <xf numFmtId="182" fontId="74" fillId="14" borderId="134" xfId="0" applyNumberFormat="1" applyFont="1" applyFill="1" applyBorder="1" applyAlignment="1">
      <alignment horizontal="right" vertical="center" shrinkToFit="1"/>
    </xf>
    <xf numFmtId="0" fontId="69" fillId="0" borderId="132" xfId="0" applyFont="1" applyBorder="1" applyAlignment="1">
      <alignment horizontal="center" vertical="center"/>
    </xf>
    <xf numFmtId="0" fontId="69" fillId="0" borderId="213" xfId="0" applyFont="1" applyBorder="1" applyAlignment="1">
      <alignment horizontal="center" vertical="center"/>
    </xf>
    <xf numFmtId="0" fontId="69" fillId="0" borderId="60" xfId="0" applyFont="1" applyBorder="1" applyAlignment="1">
      <alignment horizontal="center" vertical="center"/>
    </xf>
    <xf numFmtId="0" fontId="70" fillId="0" borderId="163" xfId="0" applyFont="1" applyBorder="1" applyAlignment="1">
      <alignment horizontal="center" vertical="center" wrapText="1"/>
    </xf>
    <xf numFmtId="0" fontId="70" fillId="0" borderId="164" xfId="0" applyFont="1" applyBorder="1" applyAlignment="1">
      <alignment horizontal="center" vertical="center" wrapText="1"/>
    </xf>
    <xf numFmtId="0" fontId="70" fillId="0" borderId="162" xfId="0" applyFont="1" applyBorder="1" applyAlignment="1">
      <alignment horizontal="center" vertical="center" wrapText="1"/>
    </xf>
    <xf numFmtId="0" fontId="69" fillId="0" borderId="2" xfId="0" applyFont="1" applyBorder="1" applyAlignment="1">
      <alignment horizontal="center" vertical="center"/>
    </xf>
    <xf numFmtId="0" fontId="69" fillId="0" borderId="8" xfId="0" applyFont="1" applyBorder="1" applyAlignment="1">
      <alignment horizontal="center" vertical="center"/>
    </xf>
    <xf numFmtId="0" fontId="70" fillId="0" borderId="163" xfId="0" applyFont="1" applyBorder="1" applyAlignment="1">
      <alignment horizontal="center" vertical="center"/>
    </xf>
    <xf numFmtId="0" fontId="70" fillId="0" borderId="164" xfId="0" applyFont="1" applyBorder="1" applyAlignment="1">
      <alignment horizontal="center" vertical="center"/>
    </xf>
    <xf numFmtId="0" fontId="70" fillId="0" borderId="162" xfId="0" applyFont="1" applyBorder="1" applyAlignment="1">
      <alignment horizontal="center" vertical="center"/>
    </xf>
    <xf numFmtId="186" fontId="8" fillId="0" borderId="135" xfId="0" applyNumberFormat="1" applyFont="1" applyBorder="1" applyAlignment="1" applyProtection="1">
      <alignment horizontal="center" vertical="center" shrinkToFit="1"/>
    </xf>
    <xf numFmtId="186" fontId="8" fillId="0" borderId="136" xfId="0" applyNumberFormat="1" applyFont="1" applyBorder="1" applyAlignment="1" applyProtection="1">
      <alignment horizontal="center" vertical="center" shrinkToFit="1"/>
    </xf>
    <xf numFmtId="186" fontId="8" fillId="0" borderId="137" xfId="0" applyNumberFormat="1" applyFont="1" applyBorder="1" applyAlignment="1" applyProtection="1">
      <alignment horizontal="center" vertical="center" shrinkToFit="1"/>
    </xf>
    <xf numFmtId="0" fontId="0" fillId="0" borderId="0" xfId="0" applyBorder="1" applyAlignment="1" applyProtection="1">
      <alignment horizontal="center" vertical="center"/>
      <protection locked="0"/>
    </xf>
    <xf numFmtId="0" fontId="6" fillId="2" borderId="2" xfId="0" applyFont="1" applyFill="1" applyBorder="1" applyAlignment="1" applyProtection="1">
      <alignment horizontal="center" vertical="center"/>
    </xf>
    <xf numFmtId="0" fontId="6" fillId="2" borderId="7" xfId="0" applyFont="1" applyFill="1" applyBorder="1" applyAlignment="1" applyProtection="1">
      <alignment horizontal="center" vertical="center"/>
    </xf>
    <xf numFmtId="0" fontId="6" fillId="2" borderId="8" xfId="0" applyFont="1" applyFill="1" applyBorder="1" applyAlignment="1" applyProtection="1">
      <alignment horizontal="center" vertical="center"/>
    </xf>
    <xf numFmtId="0" fontId="5" fillId="0" borderId="23" xfId="0" applyFont="1" applyBorder="1" applyAlignment="1" applyProtection="1">
      <alignment horizontal="center" vertical="center" wrapText="1"/>
    </xf>
    <xf numFmtId="0" fontId="5" fillId="0" borderId="44" xfId="0" applyFont="1" applyBorder="1" applyAlignment="1" applyProtection="1">
      <alignment horizontal="center" vertical="center" wrapText="1"/>
    </xf>
    <xf numFmtId="0" fontId="0" fillId="0" borderId="16" xfId="0" applyBorder="1" applyAlignment="1" applyProtection="1">
      <alignment horizontal="center" vertical="center" wrapText="1"/>
    </xf>
    <xf numFmtId="0" fontId="0" fillId="0" borderId="79" xfId="0" applyBorder="1" applyAlignment="1" applyProtection="1">
      <alignment horizontal="center" vertical="center" wrapText="1"/>
    </xf>
    <xf numFmtId="0" fontId="8" fillId="0" borderId="44" xfId="0" applyFont="1" applyBorder="1" applyAlignment="1" applyProtection="1">
      <alignment horizontal="center" vertical="center"/>
    </xf>
    <xf numFmtId="0" fontId="8" fillId="0" borderId="0" xfId="0" applyFont="1" applyBorder="1" applyAlignment="1" applyProtection="1">
      <alignment horizontal="center" vertical="center"/>
    </xf>
    <xf numFmtId="0" fontId="8" fillId="0" borderId="54" xfId="0" applyFont="1" applyBorder="1" applyAlignment="1" applyProtection="1">
      <alignment horizontal="center" vertical="center"/>
    </xf>
    <xf numFmtId="178" fontId="4" fillId="2" borderId="44" xfId="0" applyNumberFormat="1" applyFont="1" applyFill="1" applyBorder="1" applyAlignment="1" applyProtection="1">
      <alignment vertical="center"/>
    </xf>
    <xf numFmtId="178" fontId="4" fillId="2" borderId="54" xfId="0" applyNumberFormat="1" applyFont="1" applyFill="1" applyBorder="1" applyAlignment="1" applyProtection="1">
      <alignment vertical="center"/>
    </xf>
    <xf numFmtId="178" fontId="4" fillId="2" borderId="2" xfId="0" applyNumberFormat="1" applyFont="1" applyFill="1" applyBorder="1" applyAlignment="1" applyProtection="1">
      <alignment vertical="center"/>
      <protection locked="0"/>
    </xf>
    <xf numFmtId="178" fontId="4" fillId="2" borderId="8" xfId="0" applyNumberFormat="1" applyFont="1" applyFill="1" applyBorder="1" applyAlignment="1" applyProtection="1">
      <alignment vertical="center"/>
      <protection locked="0"/>
    </xf>
    <xf numFmtId="0" fontId="8" fillId="0" borderId="2" xfId="0" applyFont="1" applyBorder="1" applyAlignment="1" applyProtection="1">
      <alignment horizontal="center" vertical="center" shrinkToFit="1"/>
    </xf>
    <xf numFmtId="0" fontId="8" fillId="0" borderId="7" xfId="0" applyFont="1" applyBorder="1" applyAlignment="1" applyProtection="1">
      <alignment horizontal="center" vertical="center" shrinkToFit="1"/>
    </xf>
    <xf numFmtId="0" fontId="8" fillId="0" borderId="18" xfId="0" applyFont="1" applyBorder="1" applyAlignment="1" applyProtection="1">
      <alignment horizontal="center" vertical="center" shrinkToFit="1"/>
    </xf>
    <xf numFmtId="178" fontId="4" fillId="0" borderId="138" xfId="0" applyNumberFormat="1" applyFont="1" applyBorder="1" applyAlignment="1" applyProtection="1">
      <alignment vertical="center"/>
      <protection locked="0"/>
    </xf>
    <xf numFmtId="178" fontId="4" fillId="0" borderId="139" xfId="0" applyNumberFormat="1" applyFont="1" applyBorder="1" applyAlignment="1" applyProtection="1">
      <alignment vertical="center"/>
      <protection locked="0"/>
    </xf>
    <xf numFmtId="178" fontId="4" fillId="2" borderId="7" xfId="0" applyNumberFormat="1" applyFont="1" applyFill="1" applyBorder="1" applyAlignment="1" applyProtection="1">
      <alignment vertical="center"/>
      <protection locked="0"/>
    </xf>
    <xf numFmtId="0" fontId="8" fillId="0" borderId="57" xfId="0" applyFont="1" applyBorder="1" applyAlignment="1" applyProtection="1">
      <alignment horizontal="center" vertical="center" shrinkToFit="1"/>
    </xf>
    <xf numFmtId="0" fontId="8" fillId="0" borderId="16" xfId="0" applyFont="1" applyBorder="1" applyAlignment="1" applyProtection="1">
      <alignment horizontal="center" vertical="center" shrinkToFit="1"/>
    </xf>
    <xf numFmtId="0" fontId="8" fillId="0" borderId="104" xfId="0" applyFont="1" applyBorder="1" applyAlignment="1" applyProtection="1">
      <alignment horizontal="center" vertical="center" shrinkToFit="1"/>
    </xf>
    <xf numFmtId="178" fontId="4" fillId="2" borderId="2" xfId="0" applyNumberFormat="1" applyFont="1" applyFill="1" applyBorder="1" applyAlignment="1" applyProtection="1">
      <alignment horizontal="right" vertical="center"/>
      <protection locked="0"/>
    </xf>
    <xf numFmtId="178" fontId="4" fillId="2" borderId="8" xfId="0" applyNumberFormat="1" applyFont="1" applyFill="1" applyBorder="1" applyAlignment="1" applyProtection="1">
      <alignment horizontal="right" vertical="center"/>
      <protection locked="0"/>
    </xf>
    <xf numFmtId="177" fontId="4" fillId="2" borderId="7" xfId="0" applyNumberFormat="1" applyFont="1" applyFill="1" applyBorder="1" applyAlignment="1" applyProtection="1">
      <alignment vertical="center"/>
      <protection locked="0"/>
    </xf>
    <xf numFmtId="177" fontId="4" fillId="2" borderId="9" xfId="0" applyNumberFormat="1" applyFont="1" applyFill="1" applyBorder="1" applyAlignment="1" applyProtection="1">
      <alignment vertical="center"/>
      <protection locked="0"/>
    </xf>
    <xf numFmtId="177" fontId="4" fillId="2" borderId="19" xfId="0" applyNumberFormat="1" applyFont="1" applyFill="1" applyBorder="1" applyAlignment="1" applyProtection="1">
      <alignment vertical="center"/>
      <protection locked="0"/>
    </xf>
    <xf numFmtId="177" fontId="4" fillId="2" borderId="46" xfId="0" applyNumberFormat="1" applyFont="1" applyFill="1" applyBorder="1" applyAlignment="1" applyProtection="1">
      <alignment vertical="center"/>
      <protection locked="0"/>
    </xf>
    <xf numFmtId="177" fontId="4" fillId="2" borderId="47" xfId="0" applyNumberFormat="1" applyFont="1" applyFill="1" applyBorder="1" applyAlignment="1" applyProtection="1">
      <alignment vertical="center"/>
      <protection locked="0"/>
    </xf>
    <xf numFmtId="177" fontId="4" fillId="2" borderId="48" xfId="0" applyNumberFormat="1" applyFont="1" applyFill="1" applyBorder="1" applyAlignment="1" applyProtection="1">
      <alignment vertical="center"/>
      <protection locked="0"/>
    </xf>
  </cellXfs>
  <cellStyles count="4">
    <cellStyle name="標準" xfId="0" builtinId="0"/>
    <cellStyle name="標準 2" xfId="1" xr:uid="{00000000-0005-0000-0000-000001000000}"/>
    <cellStyle name="標準 3" xfId="3" xr:uid="{DE0520EE-1756-4AAB-B2CC-06D2CEBC02BD}"/>
    <cellStyle name="標準 6" xfId="2" xr:uid="{00000000-0005-0000-0000-000002000000}"/>
  </cellStyles>
  <dxfs count="19">
    <dxf>
      <fill>
        <patternFill patternType="none">
          <bgColor auto="1"/>
        </patternFill>
      </fill>
    </dxf>
    <dxf>
      <font>
        <color rgb="FF9C0006"/>
      </font>
      <fill>
        <patternFill>
          <bgColor rgb="FFFFC7CE"/>
        </patternFill>
      </fill>
    </dxf>
    <dxf>
      <fill>
        <patternFill patternType="solid">
          <bgColor rgb="FFFFFF00"/>
        </patternFill>
      </fill>
    </dxf>
    <dxf>
      <fill>
        <patternFill>
          <bgColor theme="0"/>
        </patternFill>
      </fill>
    </dxf>
    <dxf>
      <fill>
        <patternFill>
          <bgColor theme="1" tint="0.499984740745262"/>
        </patternFill>
      </fill>
    </dxf>
    <dxf>
      <fill>
        <patternFill>
          <bgColor rgb="FFFFFF00"/>
        </patternFill>
      </fill>
    </dxf>
    <dxf>
      <font>
        <color rgb="FF9C0006"/>
      </font>
      <fill>
        <patternFill>
          <bgColor rgb="FFFFC7CE"/>
        </patternFill>
      </fill>
    </dxf>
    <dxf>
      <font>
        <color rgb="FF9C0006"/>
      </font>
      <fill>
        <patternFill>
          <bgColor rgb="FFFFC7CE"/>
        </patternFill>
      </fill>
    </dxf>
    <dxf>
      <font>
        <b/>
        <i val="0"/>
        <color rgb="FF9C0006"/>
      </font>
      <fill>
        <patternFill>
          <bgColor rgb="FFFFC7CE"/>
        </patternFill>
      </fill>
    </dxf>
    <dxf>
      <font>
        <b/>
        <i val="0"/>
        <color theme="1"/>
      </font>
      <fill>
        <patternFill>
          <bgColor theme="8" tint="0.79998168889431442"/>
        </patternFill>
      </fill>
    </dxf>
    <dxf>
      <font>
        <b/>
        <i val="0"/>
        <color rgb="FF9C0006"/>
      </font>
      <fill>
        <patternFill>
          <bgColor rgb="FFFFC7CE"/>
        </patternFill>
      </fill>
    </dxf>
    <dxf>
      <font>
        <b/>
        <i val="0"/>
        <color theme="1"/>
      </font>
      <fill>
        <patternFill>
          <bgColor theme="8"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CCFFFF"/>
      <color rgb="FFFFFFCC"/>
      <color rgb="FFFDE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29</xdr:col>
      <xdr:colOff>155891</xdr:colOff>
      <xdr:row>5</xdr:row>
      <xdr:rowOff>657701</xdr:rowOff>
    </xdr:from>
    <xdr:to>
      <xdr:col>29</xdr:col>
      <xdr:colOff>711068</xdr:colOff>
      <xdr:row>6</xdr:row>
      <xdr:rowOff>7243</xdr:rowOff>
    </xdr:to>
    <xdr:sp macro="" textlink="">
      <xdr:nvSpPr>
        <xdr:cNvPr id="30721" name="Text Box 1">
          <a:extLst>
            <a:ext uri="{FF2B5EF4-FFF2-40B4-BE49-F238E27FC236}">
              <a16:creationId xmlns:a16="http://schemas.microsoft.com/office/drawing/2014/main" id="{AB5FD813-6388-4C65-876B-869BC209967C}"/>
            </a:ext>
          </a:extLst>
        </xdr:cNvPr>
        <xdr:cNvSpPr txBox="1">
          <a:spLocks noChangeArrowheads="1"/>
        </xdr:cNvSpPr>
      </xdr:nvSpPr>
      <xdr:spPr bwMode="auto">
        <a:xfrm>
          <a:off x="19269391" y="3324701"/>
          <a:ext cx="555177" cy="280875"/>
        </a:xfrm>
        <a:prstGeom prst="rect">
          <a:avLst/>
        </a:prstGeom>
        <a:noFill/>
        <a:ln>
          <a:noFill/>
        </a:ln>
      </xdr:spPr>
      <xdr:txBody>
        <a:bodyPr vertOverflow="clip" wrap="square" lIns="36576" tIns="18288" rIns="36576" bIns="0" anchor="t" upright="1"/>
        <a:lstStyle/>
        <a:p>
          <a:pPr algn="ctr" rtl="0">
            <a:defRPr sz="1000"/>
          </a:pPr>
          <a:r>
            <a:rPr lang="ja-JP" altLang="en-US" sz="1300" b="1" i="0" u="none" strike="noStrike" baseline="0">
              <a:solidFill>
                <a:srgbClr val="000000"/>
              </a:solidFill>
              <a:latin typeface="ＭＳ Ｐゴシック"/>
              <a:ea typeface="ＭＳ Ｐゴシック"/>
            </a:rPr>
            <a:t>(A)</a:t>
          </a:r>
          <a:endParaRPr lang="ja-JP" altLang="en-US"/>
        </a:p>
      </xdr:txBody>
    </xdr:sp>
    <xdr:clientData/>
  </xdr:twoCellAnchor>
  <xdr:twoCellAnchor>
    <xdr:from>
      <xdr:col>47</xdr:col>
      <xdr:colOff>40005</xdr:colOff>
      <xdr:row>5</xdr:row>
      <xdr:rowOff>645795</xdr:rowOff>
    </xdr:from>
    <xdr:to>
      <xdr:col>47</xdr:col>
      <xdr:colOff>643299</xdr:colOff>
      <xdr:row>5</xdr:row>
      <xdr:rowOff>924025</xdr:rowOff>
    </xdr:to>
    <xdr:sp macro="" textlink="">
      <xdr:nvSpPr>
        <xdr:cNvPr id="30722" name="Text Box 2">
          <a:extLst>
            <a:ext uri="{FF2B5EF4-FFF2-40B4-BE49-F238E27FC236}">
              <a16:creationId xmlns:a16="http://schemas.microsoft.com/office/drawing/2014/main" id="{E38C28A4-EBF9-4843-9AF7-7AC37FE7897C}"/>
            </a:ext>
          </a:extLst>
        </xdr:cNvPr>
        <xdr:cNvSpPr txBox="1">
          <a:spLocks noChangeArrowheads="1"/>
        </xdr:cNvSpPr>
      </xdr:nvSpPr>
      <xdr:spPr bwMode="auto">
        <a:xfrm>
          <a:off x="28519755" y="3312795"/>
          <a:ext cx="603294" cy="278230"/>
        </a:xfrm>
        <a:prstGeom prst="rect">
          <a:avLst/>
        </a:prstGeom>
        <a:noFill/>
        <a:ln>
          <a:noFill/>
        </a:ln>
      </xdr:spPr>
      <xdr:txBody>
        <a:bodyPr vertOverflow="clip" wrap="square" lIns="36576" tIns="18288" rIns="36576" bIns="0" anchor="t" upright="1"/>
        <a:lstStyle/>
        <a:p>
          <a:pPr algn="ctr" rtl="0">
            <a:defRPr sz="1000"/>
          </a:pPr>
          <a:r>
            <a:rPr lang="ja-JP" altLang="en-US" sz="1300" b="1" i="0" u="none" strike="noStrike" baseline="0">
              <a:solidFill>
                <a:srgbClr val="000000"/>
              </a:solidFill>
              <a:latin typeface="ＭＳ Ｐゴシック"/>
              <a:ea typeface="ＭＳ Ｐゴシック"/>
            </a:rPr>
            <a:t>(</a:t>
          </a:r>
          <a:r>
            <a:rPr lang="en-US" altLang="ja-JP" sz="1300" b="1" i="0" u="none" strike="noStrike" baseline="0">
              <a:solidFill>
                <a:srgbClr val="000000"/>
              </a:solidFill>
              <a:latin typeface="ＭＳ Ｐゴシック"/>
              <a:ea typeface="ＭＳ Ｐゴシック"/>
            </a:rPr>
            <a:t>C</a:t>
          </a:r>
          <a:r>
            <a:rPr lang="ja-JP" altLang="en-US" sz="1300" b="1" i="0" u="none" strike="noStrike" baseline="0">
              <a:solidFill>
                <a:srgbClr val="000000"/>
              </a:solidFill>
              <a:latin typeface="ＭＳ Ｐゴシック"/>
              <a:ea typeface="ＭＳ Ｐゴシック"/>
            </a:rPr>
            <a:t>)</a:t>
          </a:r>
          <a:endParaRPr lang="ja-JP" altLang="en-US"/>
        </a:p>
      </xdr:txBody>
    </xdr:sp>
    <xdr:clientData/>
  </xdr:twoCellAnchor>
  <xdr:twoCellAnchor>
    <xdr:from>
      <xdr:col>42</xdr:col>
      <xdr:colOff>270245</xdr:colOff>
      <xdr:row>5</xdr:row>
      <xdr:rowOff>597165</xdr:rowOff>
    </xdr:from>
    <xdr:to>
      <xdr:col>43</xdr:col>
      <xdr:colOff>414073</xdr:colOff>
      <xdr:row>5</xdr:row>
      <xdr:rowOff>892755</xdr:rowOff>
    </xdr:to>
    <xdr:sp macro="" textlink="">
      <xdr:nvSpPr>
        <xdr:cNvPr id="30724" name="Text Box 4">
          <a:extLst>
            <a:ext uri="{FF2B5EF4-FFF2-40B4-BE49-F238E27FC236}">
              <a16:creationId xmlns:a16="http://schemas.microsoft.com/office/drawing/2014/main" id="{717CA5B8-6F8D-4484-BEF8-976C3BAAAE62}"/>
            </a:ext>
          </a:extLst>
        </xdr:cNvPr>
        <xdr:cNvSpPr txBox="1">
          <a:spLocks noChangeArrowheads="1"/>
        </xdr:cNvSpPr>
      </xdr:nvSpPr>
      <xdr:spPr bwMode="auto">
        <a:xfrm>
          <a:off x="19288495" y="3264165"/>
          <a:ext cx="884661" cy="295590"/>
        </a:xfrm>
        <a:prstGeom prst="rect">
          <a:avLst/>
        </a:prstGeom>
        <a:noFill/>
        <a:ln>
          <a:noFill/>
        </a:ln>
      </xdr:spPr>
      <xdr:txBody>
        <a:bodyPr vertOverflow="clip" wrap="square" lIns="27432" tIns="18288" rIns="27432" bIns="0" anchor="t" upright="1"/>
        <a:lstStyle/>
        <a:p>
          <a:pPr algn="ctr" rtl="0">
            <a:defRPr sz="1000"/>
          </a:pPr>
          <a:r>
            <a:rPr lang="ja-JP" altLang="en-US" sz="1000" b="1" i="0" u="none" strike="noStrike" baseline="0">
              <a:solidFill>
                <a:srgbClr val="000000"/>
              </a:solidFill>
              <a:latin typeface="ＭＳ Ｐゴシック"/>
              <a:ea typeface="ＭＳ Ｐゴシック"/>
            </a:rPr>
            <a:t>(様式３)</a:t>
          </a:r>
          <a:endParaRPr lang="ja-JP" altLang="en-US"/>
        </a:p>
      </xdr:txBody>
    </xdr:sp>
    <xdr:clientData/>
  </xdr:twoCellAnchor>
  <xdr:twoCellAnchor>
    <xdr:from>
      <xdr:col>47</xdr:col>
      <xdr:colOff>25136</xdr:colOff>
      <xdr:row>5</xdr:row>
      <xdr:rowOff>352902</xdr:rowOff>
    </xdr:from>
    <xdr:to>
      <xdr:col>48</xdr:col>
      <xdr:colOff>13813</xdr:colOff>
      <xdr:row>5</xdr:row>
      <xdr:rowOff>695802</xdr:rowOff>
    </xdr:to>
    <xdr:sp macro="" textlink="">
      <xdr:nvSpPr>
        <xdr:cNvPr id="30725" name="Text Box 5">
          <a:extLst>
            <a:ext uri="{FF2B5EF4-FFF2-40B4-BE49-F238E27FC236}">
              <a16:creationId xmlns:a16="http://schemas.microsoft.com/office/drawing/2014/main" id="{FB745F07-52E4-43F4-8123-AAF7AF5E6D3D}"/>
            </a:ext>
          </a:extLst>
        </xdr:cNvPr>
        <xdr:cNvSpPr txBox="1">
          <a:spLocks noChangeArrowheads="1"/>
        </xdr:cNvSpPr>
      </xdr:nvSpPr>
      <xdr:spPr bwMode="auto">
        <a:xfrm>
          <a:off x="28504886" y="3019902"/>
          <a:ext cx="644844" cy="342900"/>
        </a:xfrm>
        <a:prstGeom prst="rect">
          <a:avLst/>
        </a:prstGeom>
        <a:noFill/>
        <a:ln>
          <a:noFill/>
        </a:ln>
      </xdr:spPr>
      <xdr:txBody>
        <a:bodyPr vertOverflow="clip" wrap="square" lIns="27432" tIns="18288" rIns="27432" bIns="0" anchor="t" upright="1"/>
        <a:lstStyle/>
        <a:p>
          <a:pPr marL="0" marR="0" lvl="0" indent="0" algn="ctr" defTabSz="914400" rtl="0" eaLnBrk="1" fontAlgn="auto" latinLnBrk="0" hangingPunct="1">
            <a:lnSpc>
              <a:spcPts val="1000"/>
            </a:lnSpc>
            <a:spcBef>
              <a:spcPts val="0"/>
            </a:spcBef>
            <a:spcAft>
              <a:spcPts val="0"/>
            </a:spcAft>
            <a:buClrTx/>
            <a:buSzTx/>
            <a:buFontTx/>
            <a:buNone/>
            <a:tabLst/>
            <a:defRPr sz="1000"/>
          </a:pPr>
          <a:r>
            <a:rPr lang="ja-JP" altLang="en-US" sz="1050" b="1" i="0" baseline="0">
              <a:effectLst/>
              <a:latin typeface="+mn-lt"/>
              <a:ea typeface="+mn-ea"/>
              <a:cs typeface="+mn-cs"/>
            </a:rPr>
            <a:t>⑯</a:t>
          </a:r>
          <a:r>
            <a:rPr lang="ja-JP" altLang="en-US" sz="1000" b="1" i="0" u="none" strike="noStrike" baseline="0">
              <a:solidFill>
                <a:srgbClr val="000000"/>
              </a:solidFill>
              <a:latin typeface="ＭＳ Ｐゴシック"/>
              <a:ea typeface="ＭＳ Ｐゴシック"/>
            </a:rPr>
            <a:t>～</a:t>
          </a:r>
          <a:r>
            <a:rPr lang="ja-JP" altLang="en-US" sz="1050" b="1" i="0" u="none" strike="noStrike" baseline="0">
              <a:solidFill>
                <a:sysClr val="windowText" lastClr="000000"/>
              </a:solidFill>
              <a:effectLst/>
              <a:latin typeface="+mn-lt"/>
              <a:ea typeface="+mn-ea"/>
              <a:cs typeface="+mn-cs"/>
            </a:rPr>
            <a:t>⑲</a:t>
          </a:r>
          <a:endParaRPr lang="ja-JP" altLang="ja-JP" sz="1000">
            <a:effectLst/>
          </a:endParaRPr>
        </a:p>
        <a:p>
          <a:pPr marL="0" marR="0" lvl="0" indent="0" algn="ctr" defTabSz="914400" rtl="0" eaLnBrk="1" fontAlgn="auto" latinLnBrk="0" hangingPunct="1">
            <a:lnSpc>
              <a:spcPts val="1000"/>
            </a:lnSpc>
            <a:spcBef>
              <a:spcPts val="0"/>
            </a:spcBef>
            <a:spcAft>
              <a:spcPts val="0"/>
            </a:spcAft>
            <a:buClrTx/>
            <a:buSzTx/>
            <a:buFontTx/>
            <a:buNone/>
            <a:tabLst/>
            <a:defRPr sz="1000"/>
          </a:pPr>
          <a:r>
            <a:rPr lang="ja-JP" altLang="en-US" sz="1000" b="1" i="0" u="none" strike="noStrike" baseline="0">
              <a:solidFill>
                <a:srgbClr val="000000"/>
              </a:solidFill>
              <a:latin typeface="ＭＳ Ｐゴシック"/>
              <a:ea typeface="ＭＳ Ｐゴシック"/>
            </a:rPr>
            <a:t>の合計</a:t>
          </a:r>
          <a:endParaRPr lang="ja-JP" altLang="en-US" sz="1050"/>
        </a:p>
      </xdr:txBody>
    </xdr:sp>
    <xdr:clientData/>
  </xdr:twoCellAnchor>
  <xdr:twoCellAnchor>
    <xdr:from>
      <xdr:col>32</xdr:col>
      <xdr:colOff>20955</xdr:colOff>
      <xdr:row>5</xdr:row>
      <xdr:rowOff>695325</xdr:rowOff>
    </xdr:from>
    <xdr:to>
      <xdr:col>32</xdr:col>
      <xdr:colOff>499599</xdr:colOff>
      <xdr:row>6</xdr:row>
      <xdr:rowOff>0</xdr:rowOff>
    </xdr:to>
    <xdr:sp macro="" textlink="">
      <xdr:nvSpPr>
        <xdr:cNvPr id="30730" name="Text Box 10">
          <a:extLst>
            <a:ext uri="{FF2B5EF4-FFF2-40B4-BE49-F238E27FC236}">
              <a16:creationId xmlns:a16="http://schemas.microsoft.com/office/drawing/2014/main" id="{C6AB7E54-59DA-4BE1-AE46-D2EBC167DEB5}"/>
            </a:ext>
          </a:extLst>
        </xdr:cNvPr>
        <xdr:cNvSpPr txBox="1">
          <a:spLocks noChangeArrowheads="1"/>
        </xdr:cNvSpPr>
      </xdr:nvSpPr>
      <xdr:spPr bwMode="auto">
        <a:xfrm>
          <a:off x="10620375" y="3162300"/>
          <a:ext cx="476250" cy="238125"/>
        </a:xfrm>
        <a:prstGeom prst="rect">
          <a:avLst/>
        </a:prstGeom>
        <a:noFill/>
        <a:ln>
          <a:noFill/>
        </a:ln>
      </xdr:spPr>
      <xdr:txBody>
        <a:bodyPr vertOverflow="clip" wrap="square" lIns="36576" tIns="18288" rIns="36576" bIns="0" anchor="t" upright="1"/>
        <a:lstStyle/>
        <a:p>
          <a:pPr algn="ctr" rtl="0">
            <a:defRPr sz="1000"/>
          </a:pPr>
          <a:endParaRPr lang="ja-JP" altLang="en-US"/>
        </a:p>
      </xdr:txBody>
    </xdr:sp>
    <xdr:clientData/>
  </xdr:twoCellAnchor>
  <xdr:twoCellAnchor>
    <xdr:from>
      <xdr:col>32</xdr:col>
      <xdr:colOff>470535</xdr:colOff>
      <xdr:row>0</xdr:row>
      <xdr:rowOff>95250</xdr:rowOff>
    </xdr:from>
    <xdr:to>
      <xdr:col>33</xdr:col>
      <xdr:colOff>0</xdr:colOff>
      <xdr:row>0</xdr:row>
      <xdr:rowOff>333375</xdr:rowOff>
    </xdr:to>
    <xdr:sp macro="" textlink="">
      <xdr:nvSpPr>
        <xdr:cNvPr id="18" name="Text Box 10">
          <a:extLst>
            <a:ext uri="{FF2B5EF4-FFF2-40B4-BE49-F238E27FC236}">
              <a16:creationId xmlns:a16="http://schemas.microsoft.com/office/drawing/2014/main" id="{E97E8A3A-E6D7-4168-ADA6-49D44F1A55B7}"/>
            </a:ext>
          </a:extLst>
        </xdr:cNvPr>
        <xdr:cNvSpPr txBox="1">
          <a:spLocks noChangeArrowheads="1"/>
        </xdr:cNvSpPr>
      </xdr:nvSpPr>
      <xdr:spPr bwMode="auto">
        <a:xfrm rot="10800000">
          <a:off x="11068050" y="95250"/>
          <a:ext cx="476250" cy="238125"/>
        </a:xfrm>
        <a:prstGeom prst="rect">
          <a:avLst/>
        </a:prstGeom>
        <a:noFill/>
        <a:ln>
          <a:noFill/>
        </a:ln>
      </xdr:spPr>
      <xdr:txBody>
        <a:bodyPr vertOverflow="clip" wrap="square" lIns="36576" tIns="18288" rIns="36576" bIns="0" anchor="t" upright="1"/>
        <a:lstStyle/>
        <a:p>
          <a:pPr algn="ctr" rtl="0">
            <a:defRPr sz="1000"/>
          </a:pPr>
          <a:endParaRPr lang="en-US" altLang="ja-JP" sz="1200" b="1"/>
        </a:p>
        <a:p>
          <a:pPr algn="ctr" rtl="0">
            <a:defRPr sz="1000"/>
          </a:pPr>
          <a:endParaRPr lang="ja-JP" altLang="en-US" sz="1200" b="1"/>
        </a:p>
      </xdr:txBody>
    </xdr:sp>
    <xdr:clientData/>
  </xdr:twoCellAnchor>
  <xdr:twoCellAnchor>
    <xdr:from>
      <xdr:col>11</xdr:col>
      <xdr:colOff>317497</xdr:colOff>
      <xdr:row>5</xdr:row>
      <xdr:rowOff>675216</xdr:rowOff>
    </xdr:from>
    <xdr:to>
      <xdr:col>12</xdr:col>
      <xdr:colOff>318555</xdr:colOff>
      <xdr:row>5</xdr:row>
      <xdr:rowOff>919691</xdr:rowOff>
    </xdr:to>
    <xdr:sp macro="" textlink="">
      <xdr:nvSpPr>
        <xdr:cNvPr id="16" name="Text Box 9">
          <a:extLst>
            <a:ext uri="{FF2B5EF4-FFF2-40B4-BE49-F238E27FC236}">
              <a16:creationId xmlns:a16="http://schemas.microsoft.com/office/drawing/2014/main" id="{F65C25D2-88A4-4F74-9C97-BB4B27952161}"/>
            </a:ext>
          </a:extLst>
        </xdr:cNvPr>
        <xdr:cNvSpPr txBox="1">
          <a:spLocks noChangeArrowheads="1"/>
        </xdr:cNvSpPr>
      </xdr:nvSpPr>
      <xdr:spPr bwMode="auto">
        <a:xfrm>
          <a:off x="7387164" y="3342216"/>
          <a:ext cx="604308" cy="2444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①</a:t>
          </a:r>
          <a:endParaRPr lang="ja-JP" altLang="en-US"/>
        </a:p>
      </xdr:txBody>
    </xdr:sp>
    <xdr:clientData/>
  </xdr:twoCellAnchor>
  <xdr:twoCellAnchor>
    <xdr:from>
      <xdr:col>13</xdr:col>
      <xdr:colOff>592665</xdr:colOff>
      <xdr:row>5</xdr:row>
      <xdr:rowOff>696383</xdr:rowOff>
    </xdr:from>
    <xdr:to>
      <xdr:col>15</xdr:col>
      <xdr:colOff>0</xdr:colOff>
      <xdr:row>6</xdr:row>
      <xdr:rowOff>21166</xdr:rowOff>
    </xdr:to>
    <xdr:sp macro="" textlink="">
      <xdr:nvSpPr>
        <xdr:cNvPr id="17" name="Text Box 9">
          <a:extLst>
            <a:ext uri="{FF2B5EF4-FFF2-40B4-BE49-F238E27FC236}">
              <a16:creationId xmlns:a16="http://schemas.microsoft.com/office/drawing/2014/main" id="{4A95330C-477E-4E34-823C-23FBEA04A895}"/>
            </a:ext>
          </a:extLst>
        </xdr:cNvPr>
        <xdr:cNvSpPr txBox="1">
          <a:spLocks noChangeArrowheads="1"/>
        </xdr:cNvSpPr>
      </xdr:nvSpPr>
      <xdr:spPr bwMode="auto">
        <a:xfrm>
          <a:off x="8868832" y="3363383"/>
          <a:ext cx="613835" cy="256116"/>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②</a:t>
          </a:r>
          <a:endParaRPr lang="ja-JP" altLang="en-US"/>
        </a:p>
      </xdr:txBody>
    </xdr:sp>
    <xdr:clientData/>
  </xdr:twoCellAnchor>
  <xdr:twoCellAnchor>
    <xdr:from>
      <xdr:col>16</xdr:col>
      <xdr:colOff>23813</xdr:colOff>
      <xdr:row>5</xdr:row>
      <xdr:rowOff>698499</xdr:rowOff>
    </xdr:from>
    <xdr:to>
      <xdr:col>17</xdr:col>
      <xdr:colOff>0</xdr:colOff>
      <xdr:row>6</xdr:row>
      <xdr:rowOff>45242</xdr:rowOff>
    </xdr:to>
    <xdr:sp macro="" textlink="">
      <xdr:nvSpPr>
        <xdr:cNvPr id="19" name="Text Box 9">
          <a:extLst>
            <a:ext uri="{FF2B5EF4-FFF2-40B4-BE49-F238E27FC236}">
              <a16:creationId xmlns:a16="http://schemas.microsoft.com/office/drawing/2014/main" id="{B61F746B-96FD-48DD-A5A3-615AED98AE28}"/>
            </a:ext>
          </a:extLst>
        </xdr:cNvPr>
        <xdr:cNvSpPr txBox="1">
          <a:spLocks noChangeArrowheads="1"/>
        </xdr:cNvSpPr>
      </xdr:nvSpPr>
      <xdr:spPr bwMode="auto">
        <a:xfrm>
          <a:off x="10109730" y="3365499"/>
          <a:ext cx="579437" cy="278076"/>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③</a:t>
          </a:r>
          <a:endParaRPr lang="ja-JP" altLang="en-US"/>
        </a:p>
      </xdr:txBody>
    </xdr:sp>
    <xdr:clientData/>
  </xdr:twoCellAnchor>
  <xdr:twoCellAnchor>
    <xdr:from>
      <xdr:col>17</xdr:col>
      <xdr:colOff>12434</xdr:colOff>
      <xdr:row>5</xdr:row>
      <xdr:rowOff>688974</xdr:rowOff>
    </xdr:from>
    <xdr:to>
      <xdr:col>17</xdr:col>
      <xdr:colOff>591078</xdr:colOff>
      <xdr:row>6</xdr:row>
      <xdr:rowOff>2116</xdr:rowOff>
    </xdr:to>
    <xdr:sp macro="" textlink="">
      <xdr:nvSpPr>
        <xdr:cNvPr id="20" name="Text Box 9">
          <a:extLst>
            <a:ext uri="{FF2B5EF4-FFF2-40B4-BE49-F238E27FC236}">
              <a16:creationId xmlns:a16="http://schemas.microsoft.com/office/drawing/2014/main" id="{395C6344-C31C-4686-AD79-F0FE493AC258}"/>
            </a:ext>
          </a:extLst>
        </xdr:cNvPr>
        <xdr:cNvSpPr txBox="1">
          <a:spLocks noChangeArrowheads="1"/>
        </xdr:cNvSpPr>
      </xdr:nvSpPr>
      <xdr:spPr bwMode="auto">
        <a:xfrm>
          <a:off x="10701601" y="3355974"/>
          <a:ext cx="578644" cy="2444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④</a:t>
          </a:r>
          <a:endParaRPr lang="ja-JP" altLang="en-US"/>
        </a:p>
      </xdr:txBody>
    </xdr:sp>
    <xdr:clientData/>
  </xdr:twoCellAnchor>
  <xdr:twoCellAnchor>
    <xdr:from>
      <xdr:col>19</xdr:col>
      <xdr:colOff>29899</xdr:colOff>
      <xdr:row>5</xdr:row>
      <xdr:rowOff>686065</xdr:rowOff>
    </xdr:from>
    <xdr:to>
      <xdr:col>22</xdr:col>
      <xdr:colOff>12436</xdr:colOff>
      <xdr:row>5</xdr:row>
      <xdr:rowOff>928423</xdr:rowOff>
    </xdr:to>
    <xdr:sp macro="" textlink="">
      <xdr:nvSpPr>
        <xdr:cNvPr id="21" name="Text Box 9">
          <a:extLst>
            <a:ext uri="{FF2B5EF4-FFF2-40B4-BE49-F238E27FC236}">
              <a16:creationId xmlns:a16="http://schemas.microsoft.com/office/drawing/2014/main" id="{FD988884-181D-4DD3-BBA9-4626492B24A6}"/>
            </a:ext>
          </a:extLst>
        </xdr:cNvPr>
        <xdr:cNvSpPr txBox="1">
          <a:spLocks noChangeArrowheads="1"/>
        </xdr:cNvSpPr>
      </xdr:nvSpPr>
      <xdr:spPr bwMode="auto">
        <a:xfrm>
          <a:off x="7899930" y="2602971"/>
          <a:ext cx="470694" cy="242358"/>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⑤</a:t>
          </a:r>
          <a:endParaRPr lang="ja-JP" altLang="en-US"/>
        </a:p>
      </xdr:txBody>
    </xdr:sp>
    <xdr:clientData/>
  </xdr:twoCellAnchor>
  <xdr:twoCellAnchor>
    <xdr:from>
      <xdr:col>22</xdr:col>
      <xdr:colOff>200286</xdr:colOff>
      <xdr:row>5</xdr:row>
      <xdr:rowOff>688447</xdr:rowOff>
    </xdr:from>
    <xdr:to>
      <xdr:col>22</xdr:col>
      <xdr:colOff>667013</xdr:colOff>
      <xdr:row>6</xdr:row>
      <xdr:rowOff>4234</xdr:rowOff>
    </xdr:to>
    <xdr:sp macro="" textlink="">
      <xdr:nvSpPr>
        <xdr:cNvPr id="22" name="Text Box 9">
          <a:extLst>
            <a:ext uri="{FF2B5EF4-FFF2-40B4-BE49-F238E27FC236}">
              <a16:creationId xmlns:a16="http://schemas.microsoft.com/office/drawing/2014/main" id="{B7A78603-8D09-42A6-A839-2E8966D7AC6A}"/>
            </a:ext>
          </a:extLst>
        </xdr:cNvPr>
        <xdr:cNvSpPr txBox="1">
          <a:spLocks noChangeArrowheads="1"/>
        </xdr:cNvSpPr>
      </xdr:nvSpPr>
      <xdr:spPr bwMode="auto">
        <a:xfrm>
          <a:off x="14075036" y="3355447"/>
          <a:ext cx="466727" cy="247120"/>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⑥</a:t>
          </a:r>
          <a:endParaRPr lang="ja-JP" altLang="en-US"/>
        </a:p>
      </xdr:txBody>
    </xdr:sp>
    <xdr:clientData/>
  </xdr:twoCellAnchor>
  <xdr:twoCellAnchor>
    <xdr:from>
      <xdr:col>23</xdr:col>
      <xdr:colOff>476252</xdr:colOff>
      <xdr:row>5</xdr:row>
      <xdr:rowOff>686858</xdr:rowOff>
    </xdr:from>
    <xdr:to>
      <xdr:col>24</xdr:col>
      <xdr:colOff>130177</xdr:colOff>
      <xdr:row>6</xdr:row>
      <xdr:rowOff>0</xdr:rowOff>
    </xdr:to>
    <xdr:sp macro="" textlink="">
      <xdr:nvSpPr>
        <xdr:cNvPr id="23" name="Text Box 9">
          <a:extLst>
            <a:ext uri="{FF2B5EF4-FFF2-40B4-BE49-F238E27FC236}">
              <a16:creationId xmlns:a16="http://schemas.microsoft.com/office/drawing/2014/main" id="{14458CCF-5501-4796-9DC6-E36B0530B11E}"/>
            </a:ext>
          </a:extLst>
        </xdr:cNvPr>
        <xdr:cNvSpPr txBox="1">
          <a:spLocks noChangeArrowheads="1"/>
        </xdr:cNvSpPr>
      </xdr:nvSpPr>
      <xdr:spPr bwMode="auto">
        <a:xfrm>
          <a:off x="15970252" y="3353858"/>
          <a:ext cx="257175" cy="2444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⑦</a:t>
          </a:r>
          <a:endParaRPr lang="ja-JP" altLang="en-US"/>
        </a:p>
      </xdr:txBody>
    </xdr:sp>
    <xdr:clientData/>
  </xdr:twoCellAnchor>
  <xdr:twoCellAnchor>
    <xdr:from>
      <xdr:col>32</xdr:col>
      <xdr:colOff>51328</xdr:colOff>
      <xdr:row>5</xdr:row>
      <xdr:rowOff>695326</xdr:rowOff>
    </xdr:from>
    <xdr:to>
      <xdr:col>33</xdr:col>
      <xdr:colOff>19050</xdr:colOff>
      <xdr:row>6</xdr:row>
      <xdr:rowOff>6351</xdr:rowOff>
    </xdr:to>
    <xdr:sp macro="" textlink="">
      <xdr:nvSpPr>
        <xdr:cNvPr id="24" name="Text Box 9">
          <a:extLst>
            <a:ext uri="{FF2B5EF4-FFF2-40B4-BE49-F238E27FC236}">
              <a16:creationId xmlns:a16="http://schemas.microsoft.com/office/drawing/2014/main" id="{55BF7A47-9E70-4FAF-9FCF-A7FC3E6BBDFC}"/>
            </a:ext>
          </a:extLst>
        </xdr:cNvPr>
        <xdr:cNvSpPr txBox="1">
          <a:spLocks noChangeArrowheads="1"/>
        </xdr:cNvSpPr>
      </xdr:nvSpPr>
      <xdr:spPr bwMode="auto">
        <a:xfrm>
          <a:off x="14500753" y="3019426"/>
          <a:ext cx="453497" cy="244475"/>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⑪</a:t>
          </a:r>
          <a:endParaRPr lang="ja-JP" altLang="en-US"/>
        </a:p>
      </xdr:txBody>
    </xdr:sp>
    <xdr:clientData/>
  </xdr:twoCellAnchor>
  <xdr:twoCellAnchor>
    <xdr:from>
      <xdr:col>27</xdr:col>
      <xdr:colOff>8201</xdr:colOff>
      <xdr:row>5</xdr:row>
      <xdr:rowOff>679186</xdr:rowOff>
    </xdr:from>
    <xdr:to>
      <xdr:col>27</xdr:col>
      <xdr:colOff>449526</xdr:colOff>
      <xdr:row>5</xdr:row>
      <xdr:rowOff>921016</xdr:rowOff>
    </xdr:to>
    <xdr:sp macro="" textlink="">
      <xdr:nvSpPr>
        <xdr:cNvPr id="26" name="Text Box 9">
          <a:extLst>
            <a:ext uri="{FF2B5EF4-FFF2-40B4-BE49-F238E27FC236}">
              <a16:creationId xmlns:a16="http://schemas.microsoft.com/office/drawing/2014/main" id="{063A1664-E7CD-47CA-87FB-C2EACBF63710}"/>
            </a:ext>
          </a:extLst>
        </xdr:cNvPr>
        <xdr:cNvSpPr txBox="1">
          <a:spLocks noChangeArrowheads="1"/>
        </xdr:cNvSpPr>
      </xdr:nvSpPr>
      <xdr:spPr bwMode="auto">
        <a:xfrm>
          <a:off x="17915201" y="3346186"/>
          <a:ext cx="441325" cy="241830"/>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⑨</a:t>
          </a:r>
          <a:endParaRPr lang="ja-JP" altLang="en-US"/>
        </a:p>
      </xdr:txBody>
    </xdr:sp>
    <xdr:clientData/>
  </xdr:twoCellAnchor>
  <xdr:twoCellAnchor>
    <xdr:from>
      <xdr:col>45</xdr:col>
      <xdr:colOff>521333</xdr:colOff>
      <xdr:row>5</xdr:row>
      <xdr:rowOff>524934</xdr:rowOff>
    </xdr:from>
    <xdr:to>
      <xdr:col>47</xdr:col>
      <xdr:colOff>79373</xdr:colOff>
      <xdr:row>5</xdr:row>
      <xdr:rowOff>820524</xdr:rowOff>
    </xdr:to>
    <xdr:sp macro="" textlink="">
      <xdr:nvSpPr>
        <xdr:cNvPr id="28" name="Text Box 4">
          <a:extLst>
            <a:ext uri="{FF2B5EF4-FFF2-40B4-BE49-F238E27FC236}">
              <a16:creationId xmlns:a16="http://schemas.microsoft.com/office/drawing/2014/main" id="{0C8EF758-6A60-47AB-85C1-547AEA2B7DAD}"/>
            </a:ext>
          </a:extLst>
        </xdr:cNvPr>
        <xdr:cNvSpPr txBox="1">
          <a:spLocks noChangeArrowheads="1"/>
        </xdr:cNvSpPr>
      </xdr:nvSpPr>
      <xdr:spPr bwMode="auto">
        <a:xfrm>
          <a:off x="27815750" y="3191934"/>
          <a:ext cx="743373" cy="295590"/>
        </a:xfrm>
        <a:prstGeom prst="rect">
          <a:avLst/>
        </a:prstGeom>
        <a:noFill/>
        <a:ln>
          <a:noFill/>
        </a:ln>
      </xdr:spPr>
      <xdr:txBody>
        <a:bodyPr vertOverflow="clip" wrap="square" lIns="27432" tIns="18288" rIns="27432" bIns="0" anchor="t" upright="1"/>
        <a:lstStyle/>
        <a:p>
          <a:pPr algn="ctr" rtl="0">
            <a:defRPr sz="1000"/>
          </a:pPr>
          <a:r>
            <a:rPr lang="ja-JP" altLang="en-US" sz="1000" b="1" i="0" u="none" strike="noStrike" baseline="0">
              <a:solidFill>
                <a:srgbClr val="000000"/>
              </a:solidFill>
              <a:latin typeface="ＭＳ Ｐゴシック"/>
              <a:ea typeface="ＭＳ Ｐゴシック"/>
            </a:rPr>
            <a:t>(様式３)</a:t>
          </a:r>
          <a:endParaRPr lang="ja-JP" altLang="en-US"/>
        </a:p>
      </xdr:txBody>
    </xdr:sp>
    <xdr:clientData/>
  </xdr:twoCellAnchor>
  <xdr:twoCellAnchor>
    <xdr:from>
      <xdr:col>41</xdr:col>
      <xdr:colOff>50006</xdr:colOff>
      <xdr:row>5</xdr:row>
      <xdr:rowOff>708291</xdr:rowOff>
    </xdr:from>
    <xdr:to>
      <xdr:col>41</xdr:col>
      <xdr:colOff>497681</xdr:colOff>
      <xdr:row>6</xdr:row>
      <xdr:rowOff>14554</xdr:rowOff>
    </xdr:to>
    <xdr:sp macro="" textlink="">
      <xdr:nvSpPr>
        <xdr:cNvPr id="50" name="Text Box 9">
          <a:extLst>
            <a:ext uri="{FF2B5EF4-FFF2-40B4-BE49-F238E27FC236}">
              <a16:creationId xmlns:a16="http://schemas.microsoft.com/office/drawing/2014/main" id="{B30AB709-ED8F-4BE9-9B4E-37B4EF6154C2}"/>
            </a:ext>
          </a:extLst>
        </xdr:cNvPr>
        <xdr:cNvSpPr txBox="1">
          <a:spLocks noChangeArrowheads="1"/>
        </xdr:cNvSpPr>
      </xdr:nvSpPr>
      <xdr:spPr bwMode="auto">
        <a:xfrm>
          <a:off x="24994923" y="3375291"/>
          <a:ext cx="447675" cy="237596"/>
        </a:xfrm>
        <a:prstGeom prst="rect">
          <a:avLst/>
        </a:prstGeom>
        <a:noFill/>
        <a:ln>
          <a:noFill/>
        </a:ln>
      </xdr:spPr>
      <xdr:txBody>
        <a:bodyPr vertOverflow="clip" wrap="square" lIns="36576" tIns="18288" rIns="36576"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lang="ja-JP" altLang="en-US" sz="1200" b="1" i="0" baseline="0">
              <a:effectLst/>
              <a:latin typeface="+mn-lt"/>
              <a:ea typeface="+mn-ea"/>
              <a:cs typeface="+mn-cs"/>
            </a:rPr>
            <a:t>⑯</a:t>
          </a:r>
          <a:endParaRPr lang="ja-JP" altLang="ja-JP" sz="1200">
            <a:effectLst/>
          </a:endParaRPr>
        </a:p>
        <a:p>
          <a:pPr algn="ctr" rtl="0">
            <a:defRPr sz="1000"/>
          </a:pPr>
          <a:endParaRPr lang="ja-JP" altLang="en-US" sz="1200"/>
        </a:p>
      </xdr:txBody>
    </xdr:sp>
    <xdr:clientData/>
  </xdr:twoCellAnchor>
  <xdr:twoCellAnchor>
    <xdr:from>
      <xdr:col>43</xdr:col>
      <xdr:colOff>88898</xdr:colOff>
      <xdr:row>5</xdr:row>
      <xdr:rowOff>710671</xdr:rowOff>
    </xdr:from>
    <xdr:to>
      <xdr:col>43</xdr:col>
      <xdr:colOff>536573</xdr:colOff>
      <xdr:row>6</xdr:row>
      <xdr:rowOff>21696</xdr:rowOff>
    </xdr:to>
    <xdr:sp macro="" textlink="">
      <xdr:nvSpPr>
        <xdr:cNvPr id="51" name="Text Box 9">
          <a:extLst>
            <a:ext uri="{FF2B5EF4-FFF2-40B4-BE49-F238E27FC236}">
              <a16:creationId xmlns:a16="http://schemas.microsoft.com/office/drawing/2014/main" id="{095E5C30-08BA-4122-B2A5-E8E35A5F0188}"/>
            </a:ext>
          </a:extLst>
        </xdr:cNvPr>
        <xdr:cNvSpPr txBox="1">
          <a:spLocks noChangeArrowheads="1"/>
        </xdr:cNvSpPr>
      </xdr:nvSpPr>
      <xdr:spPr bwMode="auto">
        <a:xfrm>
          <a:off x="26303815" y="3377671"/>
          <a:ext cx="447675" cy="242358"/>
        </a:xfrm>
        <a:prstGeom prst="rect">
          <a:avLst/>
        </a:prstGeom>
        <a:noFill/>
        <a:ln>
          <a:noFill/>
        </a:ln>
      </xdr:spPr>
      <xdr:txBody>
        <a:bodyPr vertOverflow="clip" wrap="square" lIns="36576" tIns="18288" rIns="36576" bIns="0" anchor="t" upright="1"/>
        <a:lstStyle/>
        <a:p>
          <a:pPr algn="ctr" rtl="0">
            <a:defRPr sz="1000"/>
          </a:pPr>
          <a:r>
            <a:rPr lang="ja-JP" altLang="en-US" sz="1200" b="1" i="0" baseline="0">
              <a:effectLst/>
              <a:latin typeface="+mn-lt"/>
              <a:ea typeface="+mn-ea"/>
              <a:cs typeface="+mn-cs"/>
            </a:rPr>
            <a:t>⑰</a:t>
          </a:r>
          <a:endParaRPr lang="ja-JP" altLang="en-US" sz="1200"/>
        </a:p>
      </xdr:txBody>
    </xdr:sp>
    <xdr:clientData/>
  </xdr:twoCellAnchor>
  <xdr:twoCellAnchor>
    <xdr:from>
      <xdr:col>44</xdr:col>
      <xdr:colOff>20111</xdr:colOff>
      <xdr:row>5</xdr:row>
      <xdr:rowOff>710673</xdr:rowOff>
    </xdr:from>
    <xdr:to>
      <xdr:col>44</xdr:col>
      <xdr:colOff>468845</xdr:colOff>
      <xdr:row>5</xdr:row>
      <xdr:rowOff>895351</xdr:rowOff>
    </xdr:to>
    <xdr:sp macro="" textlink="">
      <xdr:nvSpPr>
        <xdr:cNvPr id="52" name="Text Box 9">
          <a:extLst>
            <a:ext uri="{FF2B5EF4-FFF2-40B4-BE49-F238E27FC236}">
              <a16:creationId xmlns:a16="http://schemas.microsoft.com/office/drawing/2014/main" id="{5B2A6324-B4E8-41D6-A41C-19D95E435C0B}"/>
            </a:ext>
          </a:extLst>
        </xdr:cNvPr>
        <xdr:cNvSpPr txBox="1">
          <a:spLocks noChangeArrowheads="1"/>
        </xdr:cNvSpPr>
      </xdr:nvSpPr>
      <xdr:spPr bwMode="auto">
        <a:xfrm>
          <a:off x="26827694" y="3377673"/>
          <a:ext cx="448734" cy="184678"/>
        </a:xfrm>
        <a:prstGeom prst="rect">
          <a:avLst/>
        </a:prstGeom>
        <a:noFill/>
        <a:ln>
          <a:noFill/>
        </a:ln>
      </xdr:spPr>
      <xdr:txBody>
        <a:bodyPr vertOverflow="clip" wrap="square" lIns="36576" tIns="18288" rIns="36576" bIns="0" anchor="t" upright="1"/>
        <a:lstStyle/>
        <a:p>
          <a:pPr algn="ctr" rtl="0">
            <a:defRPr sz="1000"/>
          </a:pPr>
          <a:r>
            <a:rPr lang="ja-JP" altLang="en-US" sz="1200" b="1" i="0" baseline="0">
              <a:effectLst/>
              <a:latin typeface="+mn-lt"/>
              <a:ea typeface="+mn-ea"/>
              <a:cs typeface="+mn-cs"/>
            </a:rPr>
            <a:t>⑱</a:t>
          </a:r>
          <a:endParaRPr lang="ja-JP" altLang="en-US" sz="1200"/>
        </a:p>
      </xdr:txBody>
    </xdr:sp>
    <xdr:clientData/>
  </xdr:twoCellAnchor>
  <xdr:twoCellAnchor>
    <xdr:from>
      <xdr:col>46</xdr:col>
      <xdr:colOff>35718</xdr:colOff>
      <xdr:row>5</xdr:row>
      <xdr:rowOff>711994</xdr:rowOff>
    </xdr:from>
    <xdr:to>
      <xdr:col>47</xdr:col>
      <xdr:colOff>14024</xdr:colOff>
      <xdr:row>6</xdr:row>
      <xdr:rowOff>63499</xdr:rowOff>
    </xdr:to>
    <xdr:sp macro="" textlink="">
      <xdr:nvSpPr>
        <xdr:cNvPr id="31" name="Text Box 9">
          <a:extLst>
            <a:ext uri="{FF2B5EF4-FFF2-40B4-BE49-F238E27FC236}">
              <a16:creationId xmlns:a16="http://schemas.microsoft.com/office/drawing/2014/main" id="{06B57578-8403-4D97-BDAA-D39CE817D4F2}"/>
            </a:ext>
          </a:extLst>
        </xdr:cNvPr>
        <xdr:cNvSpPr txBox="1">
          <a:spLocks noChangeArrowheads="1"/>
        </xdr:cNvSpPr>
      </xdr:nvSpPr>
      <xdr:spPr bwMode="auto">
        <a:xfrm>
          <a:off x="14585156" y="2628900"/>
          <a:ext cx="466462" cy="280193"/>
        </a:xfrm>
        <a:prstGeom prst="rect">
          <a:avLst/>
        </a:prstGeom>
        <a:noFill/>
        <a:ln>
          <a:noFill/>
        </a:ln>
      </xdr:spPr>
      <xdr:txBody>
        <a:bodyPr vertOverflow="clip" wrap="square" lIns="36576" tIns="18288" rIns="36576" bIns="0" anchor="t" upright="1"/>
        <a:lstStyle/>
        <a:p>
          <a:pPr algn="ctr" rtl="0">
            <a:defRPr sz="1000"/>
          </a:pPr>
          <a:r>
            <a:rPr lang="ja-JP" altLang="en-US" sz="1200" b="1" i="0" baseline="0">
              <a:effectLst/>
              <a:latin typeface="+mn-lt"/>
              <a:ea typeface="+mn-ea"/>
              <a:cs typeface="+mn-cs"/>
            </a:rPr>
            <a:t>⑲</a:t>
          </a:r>
          <a:endParaRPr lang="ja-JP" altLang="en-US" sz="1200"/>
        </a:p>
      </xdr:txBody>
    </xdr:sp>
    <xdr:clientData/>
  </xdr:twoCellAnchor>
  <xdr:twoCellAnchor>
    <xdr:from>
      <xdr:col>25</xdr:col>
      <xdr:colOff>82284</xdr:colOff>
      <xdr:row>5</xdr:row>
      <xdr:rowOff>679186</xdr:rowOff>
    </xdr:from>
    <xdr:to>
      <xdr:col>25</xdr:col>
      <xdr:colOff>523609</xdr:colOff>
      <xdr:row>5</xdr:row>
      <xdr:rowOff>921016</xdr:rowOff>
    </xdr:to>
    <xdr:sp macro="" textlink="">
      <xdr:nvSpPr>
        <xdr:cNvPr id="29" name="Text Box 9">
          <a:extLst>
            <a:ext uri="{FF2B5EF4-FFF2-40B4-BE49-F238E27FC236}">
              <a16:creationId xmlns:a16="http://schemas.microsoft.com/office/drawing/2014/main" id="{8EDECFB6-CB10-477A-9A47-AF58BFF23A58}"/>
            </a:ext>
          </a:extLst>
        </xdr:cNvPr>
        <xdr:cNvSpPr txBox="1">
          <a:spLocks noChangeArrowheads="1"/>
        </xdr:cNvSpPr>
      </xdr:nvSpPr>
      <xdr:spPr bwMode="auto">
        <a:xfrm>
          <a:off x="16782784" y="3346186"/>
          <a:ext cx="441325" cy="241830"/>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⑧</a:t>
          </a:r>
          <a:endParaRPr lang="ja-JP" altLang="en-US"/>
        </a:p>
      </xdr:txBody>
    </xdr:sp>
    <xdr:clientData/>
  </xdr:twoCellAnchor>
  <xdr:twoCellAnchor>
    <xdr:from>
      <xdr:col>38</xdr:col>
      <xdr:colOff>47625</xdr:colOff>
      <xdr:row>5</xdr:row>
      <xdr:rowOff>537178</xdr:rowOff>
    </xdr:from>
    <xdr:to>
      <xdr:col>42</xdr:col>
      <xdr:colOff>100542</xdr:colOff>
      <xdr:row>5</xdr:row>
      <xdr:rowOff>832768</xdr:rowOff>
    </xdr:to>
    <xdr:sp macro="" textlink="">
      <xdr:nvSpPr>
        <xdr:cNvPr id="30" name="Text Box 4">
          <a:extLst>
            <a:ext uri="{FF2B5EF4-FFF2-40B4-BE49-F238E27FC236}">
              <a16:creationId xmlns:a16="http://schemas.microsoft.com/office/drawing/2014/main" id="{2E173942-0022-470D-9EAB-96FDEE308458}"/>
            </a:ext>
          </a:extLst>
        </xdr:cNvPr>
        <xdr:cNvSpPr txBox="1">
          <a:spLocks noChangeArrowheads="1"/>
        </xdr:cNvSpPr>
      </xdr:nvSpPr>
      <xdr:spPr bwMode="auto">
        <a:xfrm>
          <a:off x="23450550" y="3194653"/>
          <a:ext cx="729192" cy="295590"/>
        </a:xfrm>
        <a:prstGeom prst="rect">
          <a:avLst/>
        </a:prstGeom>
        <a:noFill/>
        <a:ln>
          <a:noFill/>
        </a:ln>
      </xdr:spPr>
      <xdr:txBody>
        <a:bodyPr vertOverflow="clip" wrap="square" lIns="27432" tIns="18288" rIns="27432" bIns="0" anchor="t" upright="1"/>
        <a:lstStyle/>
        <a:p>
          <a:pPr algn="ctr" rtl="0">
            <a:defRPr sz="1000"/>
          </a:pPr>
          <a:r>
            <a:rPr lang="ja-JP" altLang="en-US" sz="1000" b="1" i="0" u="none" strike="noStrike" baseline="0">
              <a:solidFill>
                <a:srgbClr val="000000"/>
              </a:solidFill>
              <a:latin typeface="ＭＳ Ｐゴシック"/>
              <a:ea typeface="ＭＳ Ｐゴシック"/>
            </a:rPr>
            <a:t>(様式２)</a:t>
          </a:r>
          <a:endParaRPr lang="ja-JP" altLang="en-US"/>
        </a:p>
      </xdr:txBody>
    </xdr:sp>
    <xdr:clientData/>
  </xdr:twoCellAnchor>
  <xdr:twoCellAnchor>
    <xdr:from>
      <xdr:col>32</xdr:col>
      <xdr:colOff>20955</xdr:colOff>
      <xdr:row>5</xdr:row>
      <xdr:rowOff>685800</xdr:rowOff>
    </xdr:from>
    <xdr:to>
      <xdr:col>33</xdr:col>
      <xdr:colOff>4299</xdr:colOff>
      <xdr:row>5</xdr:row>
      <xdr:rowOff>923925</xdr:rowOff>
    </xdr:to>
    <xdr:sp macro="" textlink="">
      <xdr:nvSpPr>
        <xdr:cNvPr id="40" name="Text Box 10">
          <a:extLst>
            <a:ext uri="{FF2B5EF4-FFF2-40B4-BE49-F238E27FC236}">
              <a16:creationId xmlns:a16="http://schemas.microsoft.com/office/drawing/2014/main" id="{1C565AA5-79F9-4C93-9979-30BC30B06972}"/>
            </a:ext>
          </a:extLst>
        </xdr:cNvPr>
        <xdr:cNvSpPr txBox="1">
          <a:spLocks noChangeArrowheads="1"/>
        </xdr:cNvSpPr>
      </xdr:nvSpPr>
      <xdr:spPr bwMode="auto">
        <a:xfrm>
          <a:off x="14470380" y="3009900"/>
          <a:ext cx="469119" cy="238125"/>
        </a:xfrm>
        <a:prstGeom prst="rect">
          <a:avLst/>
        </a:prstGeom>
        <a:noFill/>
        <a:ln>
          <a:noFill/>
        </a:ln>
      </xdr:spPr>
      <xdr:txBody>
        <a:bodyPr vertOverflow="clip" wrap="square" lIns="36576" tIns="18288" rIns="36576" bIns="0" anchor="t" upright="1"/>
        <a:lstStyle/>
        <a:p>
          <a:pPr algn="ctr" rtl="0">
            <a:defRPr sz="1000"/>
          </a:pPr>
          <a:endParaRPr lang="ja-JP" altLang="en-US"/>
        </a:p>
      </xdr:txBody>
    </xdr:sp>
    <xdr:clientData/>
  </xdr:twoCellAnchor>
  <xdr:twoCellAnchor>
    <xdr:from>
      <xdr:col>35</xdr:col>
      <xdr:colOff>92216</xdr:colOff>
      <xdr:row>5</xdr:row>
      <xdr:rowOff>690747</xdr:rowOff>
    </xdr:from>
    <xdr:to>
      <xdr:col>35</xdr:col>
      <xdr:colOff>539891</xdr:colOff>
      <xdr:row>6</xdr:row>
      <xdr:rowOff>6534</xdr:rowOff>
    </xdr:to>
    <xdr:sp macro="" textlink="">
      <xdr:nvSpPr>
        <xdr:cNvPr id="41" name="Text Box 9">
          <a:extLst>
            <a:ext uri="{FF2B5EF4-FFF2-40B4-BE49-F238E27FC236}">
              <a16:creationId xmlns:a16="http://schemas.microsoft.com/office/drawing/2014/main" id="{FD3C7A2F-F10A-4E86-9963-D4891253C5E9}"/>
            </a:ext>
          </a:extLst>
        </xdr:cNvPr>
        <xdr:cNvSpPr txBox="1">
          <a:spLocks noChangeArrowheads="1"/>
        </xdr:cNvSpPr>
      </xdr:nvSpPr>
      <xdr:spPr bwMode="auto">
        <a:xfrm>
          <a:off x="23068633" y="3357747"/>
          <a:ext cx="447675" cy="247120"/>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⑭</a:t>
          </a:r>
          <a:endParaRPr lang="ja-JP" altLang="en-US"/>
        </a:p>
      </xdr:txBody>
    </xdr:sp>
    <xdr:clientData/>
  </xdr:twoCellAnchor>
  <xdr:twoCellAnchor>
    <xdr:from>
      <xdr:col>33</xdr:col>
      <xdr:colOff>88901</xdr:colOff>
      <xdr:row>5</xdr:row>
      <xdr:rowOff>688447</xdr:rowOff>
    </xdr:from>
    <xdr:to>
      <xdr:col>33</xdr:col>
      <xdr:colOff>536576</xdr:colOff>
      <xdr:row>6</xdr:row>
      <xdr:rowOff>4234</xdr:rowOff>
    </xdr:to>
    <xdr:sp macro="" textlink="">
      <xdr:nvSpPr>
        <xdr:cNvPr id="42" name="Text Box 9">
          <a:extLst>
            <a:ext uri="{FF2B5EF4-FFF2-40B4-BE49-F238E27FC236}">
              <a16:creationId xmlns:a16="http://schemas.microsoft.com/office/drawing/2014/main" id="{77DC5951-6AA0-48F8-A7D0-9F8D0EE0B129}"/>
            </a:ext>
          </a:extLst>
        </xdr:cNvPr>
        <xdr:cNvSpPr txBox="1">
          <a:spLocks noChangeArrowheads="1"/>
        </xdr:cNvSpPr>
      </xdr:nvSpPr>
      <xdr:spPr bwMode="auto">
        <a:xfrm>
          <a:off x="21858818" y="3355447"/>
          <a:ext cx="447675" cy="247120"/>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⑫</a:t>
          </a:r>
          <a:endParaRPr lang="ja-JP" altLang="en-US"/>
        </a:p>
      </xdr:txBody>
    </xdr:sp>
    <xdr:clientData/>
  </xdr:twoCellAnchor>
  <xdr:twoCellAnchor>
    <xdr:from>
      <xdr:col>32</xdr:col>
      <xdr:colOff>590550</xdr:colOff>
      <xdr:row>5</xdr:row>
      <xdr:rowOff>439548</xdr:rowOff>
    </xdr:from>
    <xdr:to>
      <xdr:col>34</xdr:col>
      <xdr:colOff>9525</xdr:colOff>
      <xdr:row>5</xdr:row>
      <xdr:rowOff>705642</xdr:rowOff>
    </xdr:to>
    <xdr:sp macro="" textlink="">
      <xdr:nvSpPr>
        <xdr:cNvPr id="43" name="Text Box 4">
          <a:extLst>
            <a:ext uri="{FF2B5EF4-FFF2-40B4-BE49-F238E27FC236}">
              <a16:creationId xmlns:a16="http://schemas.microsoft.com/office/drawing/2014/main" id="{B7105C61-F5C9-43B1-86EB-AF372CE04484}"/>
            </a:ext>
          </a:extLst>
        </xdr:cNvPr>
        <xdr:cNvSpPr txBox="1">
          <a:spLocks noChangeArrowheads="1"/>
        </xdr:cNvSpPr>
      </xdr:nvSpPr>
      <xdr:spPr bwMode="auto">
        <a:xfrm>
          <a:off x="21659850" y="3097023"/>
          <a:ext cx="619125" cy="266094"/>
        </a:xfrm>
        <a:prstGeom prst="rect">
          <a:avLst/>
        </a:prstGeom>
        <a:noFill/>
        <a:ln>
          <a:noFill/>
        </a:ln>
      </xdr:spPr>
      <xdr:txBody>
        <a:bodyPr vertOverflow="clip" wrap="square" lIns="27432" tIns="18288" rIns="27432" bIns="0" anchor="t" upright="1"/>
        <a:lstStyle/>
        <a:p>
          <a:pPr algn="ctr" rtl="0">
            <a:defRPr sz="1000"/>
          </a:pPr>
          <a:r>
            <a:rPr lang="ja-JP" altLang="en-US" sz="1000" b="1" i="0" u="none" strike="noStrike" baseline="0">
              <a:solidFill>
                <a:srgbClr val="000000"/>
              </a:solidFill>
              <a:latin typeface="ＭＳ Ｐゴシック"/>
              <a:ea typeface="ＭＳ Ｐゴシック"/>
            </a:rPr>
            <a:t>(様式</a:t>
          </a:r>
          <a:r>
            <a:rPr lang="en-US" altLang="ja-JP" sz="1000" b="1" i="0" u="none" strike="noStrike" baseline="0">
              <a:solidFill>
                <a:srgbClr val="000000"/>
              </a:solidFill>
              <a:latin typeface="ＭＳ Ｐゴシック"/>
              <a:ea typeface="ＭＳ Ｐゴシック"/>
            </a:rPr>
            <a:t>1-1</a:t>
          </a:r>
          <a:r>
            <a:rPr lang="ja-JP" altLang="en-US" sz="1000" b="1" i="0" u="none" strike="noStrike" baseline="0">
              <a:solidFill>
                <a:srgbClr val="000000"/>
              </a:solidFill>
              <a:latin typeface="ＭＳ Ｐゴシック"/>
              <a:ea typeface="ＭＳ Ｐゴシック"/>
            </a:rPr>
            <a:t>)</a:t>
          </a:r>
          <a:endParaRPr lang="ja-JP" altLang="en-US"/>
        </a:p>
      </xdr:txBody>
    </xdr:sp>
    <xdr:clientData/>
  </xdr:twoCellAnchor>
  <xdr:twoCellAnchor>
    <xdr:from>
      <xdr:col>34</xdr:col>
      <xdr:colOff>91282</xdr:colOff>
      <xdr:row>5</xdr:row>
      <xdr:rowOff>685801</xdr:rowOff>
    </xdr:from>
    <xdr:to>
      <xdr:col>34</xdr:col>
      <xdr:colOff>529432</xdr:colOff>
      <xdr:row>5</xdr:row>
      <xdr:rowOff>923925</xdr:rowOff>
    </xdr:to>
    <xdr:sp macro="" textlink="">
      <xdr:nvSpPr>
        <xdr:cNvPr id="44" name="Text Box 9">
          <a:extLst>
            <a:ext uri="{FF2B5EF4-FFF2-40B4-BE49-F238E27FC236}">
              <a16:creationId xmlns:a16="http://schemas.microsoft.com/office/drawing/2014/main" id="{D9BA3100-3DE0-4350-89E5-4CFB5064BF96}"/>
            </a:ext>
          </a:extLst>
        </xdr:cNvPr>
        <xdr:cNvSpPr txBox="1">
          <a:spLocks noChangeArrowheads="1"/>
        </xdr:cNvSpPr>
      </xdr:nvSpPr>
      <xdr:spPr bwMode="auto">
        <a:xfrm>
          <a:off x="22464449" y="3352801"/>
          <a:ext cx="438150" cy="238124"/>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⑬</a:t>
          </a:r>
          <a:endParaRPr lang="ja-JP" altLang="en-US"/>
        </a:p>
      </xdr:txBody>
    </xdr:sp>
    <xdr:clientData/>
  </xdr:twoCellAnchor>
  <xdr:twoCellAnchor>
    <xdr:from>
      <xdr:col>43</xdr:col>
      <xdr:colOff>316441</xdr:colOff>
      <xdr:row>5</xdr:row>
      <xdr:rowOff>524479</xdr:rowOff>
    </xdr:from>
    <xdr:to>
      <xdr:col>45</xdr:col>
      <xdr:colOff>284055</xdr:colOff>
      <xdr:row>5</xdr:row>
      <xdr:rowOff>721784</xdr:rowOff>
    </xdr:to>
    <xdr:sp macro="" textlink="">
      <xdr:nvSpPr>
        <xdr:cNvPr id="45" name="Text Box 4">
          <a:extLst>
            <a:ext uri="{FF2B5EF4-FFF2-40B4-BE49-F238E27FC236}">
              <a16:creationId xmlns:a16="http://schemas.microsoft.com/office/drawing/2014/main" id="{888114A4-00D1-4906-B00B-A279BB5031C3}"/>
            </a:ext>
          </a:extLst>
        </xdr:cNvPr>
        <xdr:cNvSpPr txBox="1">
          <a:spLocks noChangeArrowheads="1"/>
        </xdr:cNvSpPr>
      </xdr:nvSpPr>
      <xdr:spPr bwMode="auto">
        <a:xfrm>
          <a:off x="26531358" y="3191479"/>
          <a:ext cx="1047114" cy="197305"/>
        </a:xfrm>
        <a:prstGeom prst="rect">
          <a:avLst/>
        </a:prstGeom>
        <a:noFill/>
        <a:ln>
          <a:noFill/>
        </a:ln>
      </xdr:spPr>
      <xdr:txBody>
        <a:bodyPr vertOverflow="clip" wrap="square" lIns="27432" tIns="18288" rIns="27432" bIns="0" anchor="t" upright="1"/>
        <a:lstStyle/>
        <a:p>
          <a:pPr algn="ctr" rtl="0">
            <a:defRPr sz="1000"/>
          </a:pPr>
          <a:r>
            <a:rPr lang="ja-JP" altLang="en-US" sz="1000" b="1" i="0" u="none" strike="noStrike" baseline="0">
              <a:solidFill>
                <a:srgbClr val="000000"/>
              </a:solidFill>
              <a:latin typeface="ＭＳ Ｐゴシック"/>
              <a:ea typeface="ＭＳ Ｐゴシック"/>
            </a:rPr>
            <a:t>(様式２)</a:t>
          </a:r>
          <a:endParaRPr lang="ja-JP" altLang="en-US"/>
        </a:p>
      </xdr:txBody>
    </xdr:sp>
    <xdr:clientData/>
  </xdr:twoCellAnchor>
  <xdr:twoCellAnchor>
    <xdr:from>
      <xdr:col>37</xdr:col>
      <xdr:colOff>39478</xdr:colOff>
      <xdr:row>5</xdr:row>
      <xdr:rowOff>678867</xdr:rowOff>
    </xdr:from>
    <xdr:to>
      <xdr:col>37</xdr:col>
      <xdr:colOff>547030</xdr:colOff>
      <xdr:row>6</xdr:row>
      <xdr:rowOff>28409</xdr:rowOff>
    </xdr:to>
    <xdr:sp macro="" textlink="">
      <xdr:nvSpPr>
        <xdr:cNvPr id="46" name="Text Box 1">
          <a:extLst>
            <a:ext uri="{FF2B5EF4-FFF2-40B4-BE49-F238E27FC236}">
              <a16:creationId xmlns:a16="http://schemas.microsoft.com/office/drawing/2014/main" id="{BC7AE066-C8B2-4266-A61D-A4FCD8899C64}"/>
            </a:ext>
          </a:extLst>
        </xdr:cNvPr>
        <xdr:cNvSpPr txBox="1">
          <a:spLocks noChangeArrowheads="1"/>
        </xdr:cNvSpPr>
      </xdr:nvSpPr>
      <xdr:spPr bwMode="auto">
        <a:xfrm>
          <a:off x="24222395" y="3345867"/>
          <a:ext cx="507552" cy="280875"/>
        </a:xfrm>
        <a:prstGeom prst="rect">
          <a:avLst/>
        </a:prstGeom>
        <a:noFill/>
        <a:ln>
          <a:noFill/>
        </a:ln>
      </xdr:spPr>
      <xdr:txBody>
        <a:bodyPr vertOverflow="clip" wrap="square" lIns="36576" tIns="18288" rIns="36576" bIns="0" anchor="t" upright="1"/>
        <a:lstStyle/>
        <a:p>
          <a:pPr algn="ctr" rtl="0">
            <a:defRPr sz="1000"/>
          </a:pPr>
          <a:r>
            <a:rPr lang="ja-JP" altLang="en-US" sz="1300" b="1" i="0" u="none" strike="noStrike" baseline="0">
              <a:solidFill>
                <a:srgbClr val="000000"/>
              </a:solidFill>
              <a:latin typeface="ＭＳ Ｐゴシック"/>
              <a:ea typeface="ＭＳ Ｐゴシック"/>
            </a:rPr>
            <a:t>(</a:t>
          </a:r>
          <a:r>
            <a:rPr lang="en-US" altLang="ja-JP" sz="1300" b="1" i="0" u="none" strike="noStrike" baseline="0">
              <a:solidFill>
                <a:srgbClr val="000000"/>
              </a:solidFill>
              <a:latin typeface="ＭＳ Ｐゴシック"/>
              <a:ea typeface="ＭＳ Ｐゴシック"/>
            </a:rPr>
            <a:t>B</a:t>
          </a:r>
          <a:r>
            <a:rPr lang="ja-JP" altLang="en-US" sz="1300" b="1" i="0" u="none" strike="noStrike" baseline="0">
              <a:solidFill>
                <a:srgbClr val="000000"/>
              </a:solidFill>
              <a:latin typeface="ＭＳ Ｐゴシック"/>
              <a:ea typeface="ＭＳ Ｐゴシック"/>
            </a:rPr>
            <a:t>)</a:t>
          </a:r>
          <a:endParaRPr lang="ja-JP" altLang="en-US"/>
        </a:p>
      </xdr:txBody>
    </xdr:sp>
    <xdr:clientData/>
  </xdr:twoCellAnchor>
  <xdr:twoCellAnchor>
    <xdr:from>
      <xdr:col>42</xdr:col>
      <xdr:colOff>238125</xdr:colOff>
      <xdr:row>5</xdr:row>
      <xdr:rowOff>429947</xdr:rowOff>
    </xdr:from>
    <xdr:to>
      <xdr:col>43</xdr:col>
      <xdr:colOff>438151</xdr:colOff>
      <xdr:row>5</xdr:row>
      <xdr:rowOff>725537</xdr:rowOff>
    </xdr:to>
    <xdr:sp macro="" textlink="">
      <xdr:nvSpPr>
        <xdr:cNvPr id="173" name="Text Box 4">
          <a:extLst>
            <a:ext uri="{FF2B5EF4-FFF2-40B4-BE49-F238E27FC236}">
              <a16:creationId xmlns:a16="http://schemas.microsoft.com/office/drawing/2014/main" id="{5D64BB46-D56B-4653-99FD-2F1F0414B142}"/>
            </a:ext>
          </a:extLst>
        </xdr:cNvPr>
        <xdr:cNvSpPr txBox="1">
          <a:spLocks noChangeArrowheads="1"/>
        </xdr:cNvSpPr>
      </xdr:nvSpPr>
      <xdr:spPr bwMode="auto">
        <a:xfrm>
          <a:off x="19256375" y="3096947"/>
          <a:ext cx="940859" cy="295590"/>
        </a:xfrm>
        <a:prstGeom prst="rect">
          <a:avLst/>
        </a:prstGeom>
        <a:noFill/>
        <a:ln>
          <a:noFill/>
        </a:ln>
      </xdr:spPr>
      <xdr:txBody>
        <a:bodyPr vertOverflow="clip" wrap="square" lIns="27432" tIns="18288" rIns="27432" bIns="0" anchor="t" upright="1"/>
        <a:lstStyle/>
        <a:p>
          <a:pPr algn="ctr" rtl="0">
            <a:defRPr sz="1000"/>
          </a:pPr>
          <a:r>
            <a:rPr lang="ja-JP" altLang="en-US" sz="1000" b="1" i="0" u="none" strike="noStrike" baseline="0">
              <a:solidFill>
                <a:srgbClr val="000000"/>
              </a:solidFill>
              <a:latin typeface="ＭＳ Ｐゴシック"/>
              <a:ea typeface="ＭＳ Ｐゴシック"/>
            </a:rPr>
            <a:t>(様式２)</a:t>
          </a:r>
          <a:endParaRPr lang="ja-JP" altLang="en-US"/>
        </a:p>
      </xdr:txBody>
    </xdr:sp>
    <xdr:clientData/>
  </xdr:twoCellAnchor>
  <xdr:twoCellAnchor>
    <xdr:from>
      <xdr:col>30</xdr:col>
      <xdr:colOff>19050</xdr:colOff>
      <xdr:row>5</xdr:row>
      <xdr:rowOff>694004</xdr:rowOff>
    </xdr:from>
    <xdr:to>
      <xdr:col>32</xdr:col>
      <xdr:colOff>0</xdr:colOff>
      <xdr:row>6</xdr:row>
      <xdr:rowOff>4501</xdr:rowOff>
    </xdr:to>
    <xdr:sp macro="" textlink="">
      <xdr:nvSpPr>
        <xdr:cNvPr id="175" name="Text Box 9">
          <a:extLst>
            <a:ext uri="{FF2B5EF4-FFF2-40B4-BE49-F238E27FC236}">
              <a16:creationId xmlns:a16="http://schemas.microsoft.com/office/drawing/2014/main" id="{52EBD50B-B59C-45D1-90C3-9D7FF6C2DCAE}"/>
            </a:ext>
          </a:extLst>
        </xdr:cNvPr>
        <xdr:cNvSpPr txBox="1">
          <a:spLocks noChangeArrowheads="1"/>
        </xdr:cNvSpPr>
      </xdr:nvSpPr>
      <xdr:spPr bwMode="auto">
        <a:xfrm>
          <a:off x="19888200" y="3351479"/>
          <a:ext cx="1181100" cy="243947"/>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⑩</a:t>
          </a:r>
          <a:endParaRPr lang="ja-JP" altLang="en-US"/>
        </a:p>
      </xdr:txBody>
    </xdr:sp>
    <xdr:clientData/>
  </xdr:twoCellAnchor>
  <xdr:twoCellAnchor>
    <xdr:from>
      <xdr:col>17</xdr:col>
      <xdr:colOff>583406</xdr:colOff>
      <xdr:row>53</xdr:row>
      <xdr:rowOff>333371</xdr:rowOff>
    </xdr:from>
    <xdr:to>
      <xdr:col>30</xdr:col>
      <xdr:colOff>470647</xdr:colOff>
      <xdr:row>53</xdr:row>
      <xdr:rowOff>1321593</xdr:rowOff>
    </xdr:to>
    <xdr:sp macro="" textlink="">
      <xdr:nvSpPr>
        <xdr:cNvPr id="197" name="正方形/長方形 196">
          <a:extLst>
            <a:ext uri="{FF2B5EF4-FFF2-40B4-BE49-F238E27FC236}">
              <a16:creationId xmlns:a16="http://schemas.microsoft.com/office/drawing/2014/main" id="{E7F70AC7-0FBA-46AF-B24F-03EA39F4AAB1}"/>
            </a:ext>
          </a:extLst>
        </xdr:cNvPr>
        <xdr:cNvSpPr/>
      </xdr:nvSpPr>
      <xdr:spPr bwMode="auto">
        <a:xfrm>
          <a:off x="10691112" y="21602136"/>
          <a:ext cx="8403711" cy="988222"/>
        </a:xfrm>
        <a:prstGeom prst="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100">
              <a:solidFill>
                <a:srgbClr val="FF0000"/>
              </a:solidFill>
              <a:latin typeface="BIZ UDゴシック" panose="020B0400000000000000" pitchFamily="49" charset="-128"/>
              <a:ea typeface="BIZ UDゴシック" panose="020B0400000000000000" pitchFamily="49" charset="-128"/>
            </a:rPr>
            <a:t> 「適用済」の場合、現在の実配置数で、それぞれ</a:t>
          </a:r>
          <a:r>
            <a:rPr kumimoji="1" lang="en-US" altLang="ja-JP" sz="1100">
              <a:solidFill>
                <a:srgbClr val="FF0000"/>
              </a:solidFill>
              <a:latin typeface="BIZ UDゴシック" panose="020B0400000000000000" pitchFamily="49" charset="-128"/>
              <a:ea typeface="BIZ UDゴシック" panose="020B0400000000000000" pitchFamily="49" charset="-128"/>
            </a:rPr>
            <a:t>AE</a:t>
          </a:r>
          <a:r>
            <a:rPr kumimoji="1" lang="ja-JP" altLang="en-US" sz="1100">
              <a:solidFill>
                <a:srgbClr val="FF0000"/>
              </a:solidFill>
              <a:latin typeface="BIZ UDゴシック" panose="020B0400000000000000" pitchFamily="49" charset="-128"/>
              <a:ea typeface="BIZ UDゴシック" panose="020B0400000000000000" pitchFamily="49" charset="-128"/>
            </a:rPr>
            <a:t>～</a:t>
          </a:r>
          <a:r>
            <a:rPr kumimoji="1" lang="en-US" altLang="ja-JP" sz="1100">
              <a:solidFill>
                <a:srgbClr val="FF0000"/>
              </a:solidFill>
              <a:latin typeface="BIZ UDゴシック" panose="020B0400000000000000" pitchFamily="49" charset="-128"/>
              <a:ea typeface="BIZ UDゴシック" panose="020B0400000000000000" pitchFamily="49" charset="-128"/>
            </a:rPr>
            <a:t>AK</a:t>
          </a:r>
          <a:r>
            <a:rPr kumimoji="1" lang="ja-JP" altLang="en-US" sz="1100">
              <a:solidFill>
                <a:srgbClr val="FF0000"/>
              </a:solidFill>
              <a:latin typeface="BIZ UDゴシック" panose="020B0400000000000000" pitchFamily="49" charset="-128"/>
              <a:ea typeface="BIZ UDゴシック" panose="020B0400000000000000" pitchFamily="49" charset="-128"/>
            </a:rPr>
            <a:t>列</a:t>
          </a:r>
          <a:r>
            <a:rPr kumimoji="1" lang="en-US" altLang="ja-JP" sz="1100">
              <a:solidFill>
                <a:srgbClr val="FF0000"/>
              </a:solidFill>
              <a:latin typeface="BIZ UDゴシック" panose="020B0400000000000000" pitchFamily="49" charset="-128"/>
              <a:ea typeface="BIZ UDゴシック" panose="020B0400000000000000" pitchFamily="49" charset="-128"/>
            </a:rPr>
            <a:t>43</a:t>
          </a:r>
          <a:r>
            <a:rPr kumimoji="1" lang="ja-JP" altLang="en-US" sz="1100">
              <a:solidFill>
                <a:srgbClr val="FF0000"/>
              </a:solidFill>
              <a:latin typeface="BIZ UDゴシック" panose="020B0400000000000000" pitchFamily="49" charset="-128"/>
              <a:ea typeface="BIZ UDゴシック" panose="020B0400000000000000" pitchFamily="49" charset="-128"/>
            </a:rPr>
            <a:t>行目に記載の加配数が補助上限の算定に当たって考慮されています。</a:t>
          </a:r>
          <a:endParaRPr kumimoji="1" lang="en-US" altLang="ja-JP" sz="1100">
            <a:solidFill>
              <a:srgbClr val="FF0000"/>
            </a:solidFill>
            <a:latin typeface="BIZ UDゴシック" panose="020B0400000000000000" pitchFamily="49" charset="-128"/>
            <a:ea typeface="BIZ UDゴシック" panose="020B0400000000000000" pitchFamily="49" charset="-128"/>
          </a:endParaRPr>
        </a:p>
        <a:p>
          <a:pPr algn="l"/>
          <a:r>
            <a:rPr kumimoji="1" lang="ja-JP" altLang="en-US" sz="1100">
              <a:solidFill>
                <a:srgbClr val="FF0000"/>
              </a:solidFill>
              <a:latin typeface="BIZ UDゴシック" panose="020B0400000000000000" pitchFamily="49" charset="-128"/>
              <a:ea typeface="BIZ UDゴシック" panose="020B0400000000000000" pitchFamily="49" charset="-128"/>
            </a:rPr>
            <a:t> 数値が入っている場合は、各々記載の分、実配置数を増やすことで、当該加算が考慮されるようになります。</a:t>
          </a:r>
          <a:endParaRPr kumimoji="1" lang="en-US" altLang="ja-JP" sz="1100">
            <a:solidFill>
              <a:srgbClr val="FF0000"/>
            </a:solidFill>
            <a:latin typeface="BIZ UDゴシック" panose="020B0400000000000000" pitchFamily="49" charset="-128"/>
            <a:ea typeface="BIZ UDゴシック" panose="020B0400000000000000" pitchFamily="49" charset="-128"/>
          </a:endParaRPr>
        </a:p>
        <a:p>
          <a:pPr algn="l"/>
          <a:r>
            <a:rPr kumimoji="1" lang="en-US" altLang="ja-JP" sz="1100">
              <a:solidFill>
                <a:srgbClr val="FF0000"/>
              </a:solidFill>
              <a:latin typeface="BIZ UDゴシック" panose="020B0400000000000000" pitchFamily="49" charset="-128"/>
              <a:ea typeface="BIZ UDゴシック" panose="020B0400000000000000" pitchFamily="49" charset="-128"/>
            </a:rPr>
            <a:t> </a:t>
          </a:r>
          <a:r>
            <a:rPr kumimoji="1" lang="en-US" altLang="ja-JP" sz="1100">
              <a:solidFill>
                <a:schemeClr val="tx1"/>
              </a:solidFill>
              <a:latin typeface="BIZ UDゴシック" panose="020B0400000000000000" pitchFamily="49" charset="-128"/>
              <a:ea typeface="BIZ UDゴシック" panose="020B0400000000000000" pitchFamily="49" charset="-128"/>
            </a:rPr>
            <a:t>※</a:t>
          </a:r>
          <a:r>
            <a:rPr kumimoji="1" lang="ja-JP" altLang="en-US" sz="1100">
              <a:solidFill>
                <a:schemeClr val="tx1"/>
              </a:solidFill>
              <a:latin typeface="BIZ UDゴシック" panose="020B0400000000000000" pitchFamily="49" charset="-128"/>
              <a:ea typeface="BIZ UDゴシック" panose="020B0400000000000000" pitchFamily="49" charset="-128"/>
            </a:rPr>
            <a:t>「障害児加配」以外の加配は、「適用済」であれば、実配置数の限りでなく、当該加配の人数（</a:t>
          </a:r>
          <a:r>
            <a:rPr kumimoji="1" lang="en-US" altLang="ja-JP" sz="1100">
              <a:solidFill>
                <a:schemeClr val="tx1"/>
              </a:solidFill>
              <a:latin typeface="BIZ UDゴシック" panose="020B0400000000000000" pitchFamily="49" charset="-128"/>
              <a:ea typeface="BIZ UDゴシック" panose="020B0400000000000000" pitchFamily="49" charset="-128"/>
            </a:rPr>
            <a:t>AG</a:t>
          </a:r>
          <a:r>
            <a:rPr kumimoji="1" lang="ja-JP" altLang="en-US" sz="1100">
              <a:solidFill>
                <a:schemeClr val="tx1"/>
              </a:solidFill>
              <a:latin typeface="BIZ UDゴシック" panose="020B0400000000000000" pitchFamily="49" charset="-128"/>
              <a:ea typeface="BIZ UDゴシック" panose="020B0400000000000000" pitchFamily="49" charset="-128"/>
            </a:rPr>
            <a:t>～</a:t>
          </a:r>
          <a:r>
            <a:rPr kumimoji="1" lang="en-US" altLang="ja-JP" sz="1100">
              <a:solidFill>
                <a:schemeClr val="tx1"/>
              </a:solidFill>
              <a:latin typeface="BIZ UDゴシック" panose="020B0400000000000000" pitchFamily="49" charset="-128"/>
              <a:ea typeface="BIZ UDゴシック" panose="020B0400000000000000" pitchFamily="49" charset="-128"/>
            </a:rPr>
            <a:t>AK</a:t>
          </a:r>
          <a:r>
            <a:rPr kumimoji="1" lang="ja-JP" altLang="en-US" sz="1100">
              <a:solidFill>
                <a:schemeClr val="tx1"/>
              </a:solidFill>
              <a:latin typeface="BIZ UDゴシック" panose="020B0400000000000000" pitchFamily="49" charset="-128"/>
              <a:ea typeface="BIZ UDゴシック" panose="020B0400000000000000" pitchFamily="49" charset="-128"/>
            </a:rPr>
            <a:t>列</a:t>
          </a:r>
          <a:r>
            <a:rPr kumimoji="1" lang="en-US" altLang="ja-JP" sz="1100">
              <a:solidFill>
                <a:schemeClr val="tx1"/>
              </a:solidFill>
              <a:latin typeface="BIZ UDゴシック" panose="020B0400000000000000" pitchFamily="49" charset="-128"/>
              <a:ea typeface="BIZ UDゴシック" panose="020B0400000000000000" pitchFamily="49" charset="-128"/>
            </a:rPr>
            <a:t>43</a:t>
          </a:r>
          <a:r>
            <a:rPr kumimoji="1" lang="ja-JP" altLang="en-US" sz="1100">
              <a:solidFill>
                <a:schemeClr val="tx1"/>
              </a:solidFill>
              <a:latin typeface="BIZ UDゴシック" panose="020B0400000000000000" pitchFamily="49" charset="-128"/>
              <a:ea typeface="BIZ UDゴシック" panose="020B0400000000000000" pitchFamily="49" charset="-128"/>
            </a:rPr>
            <a:t>行目）全てが</a:t>
          </a:r>
          <a:endParaRPr kumimoji="1" lang="en-US" altLang="ja-JP" sz="110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100">
              <a:solidFill>
                <a:schemeClr val="tx1"/>
              </a:solidFill>
              <a:latin typeface="BIZ UDゴシック" panose="020B0400000000000000" pitchFamily="49" charset="-128"/>
              <a:ea typeface="BIZ UDゴシック" panose="020B0400000000000000" pitchFamily="49" charset="-128"/>
            </a:rPr>
            <a:t>　 補助算定に含まれます。</a:t>
          </a:r>
          <a:endParaRPr kumimoji="1" lang="en-US" altLang="ja-JP" sz="1100">
            <a:solidFill>
              <a:schemeClr val="tx1"/>
            </a:solidFill>
            <a:latin typeface="BIZ UDゴシック" panose="020B0400000000000000" pitchFamily="49" charset="-128"/>
            <a:ea typeface="BIZ UDゴシック" panose="020B0400000000000000" pitchFamily="49" charset="-128"/>
          </a:endParaRPr>
        </a:p>
      </xdr:txBody>
    </xdr:sp>
    <xdr:clientData/>
  </xdr:twoCellAnchor>
  <xdr:twoCellAnchor>
    <xdr:from>
      <xdr:col>11</xdr:col>
      <xdr:colOff>209549</xdr:colOff>
      <xdr:row>53</xdr:row>
      <xdr:rowOff>714373</xdr:rowOff>
    </xdr:from>
    <xdr:to>
      <xdr:col>17</xdr:col>
      <xdr:colOff>428622</xdr:colOff>
      <xdr:row>53</xdr:row>
      <xdr:rowOff>1257300</xdr:rowOff>
    </xdr:to>
    <xdr:sp macro="" textlink="">
      <xdr:nvSpPr>
        <xdr:cNvPr id="198" name="正方形/長方形 197">
          <a:extLst>
            <a:ext uri="{FF2B5EF4-FFF2-40B4-BE49-F238E27FC236}">
              <a16:creationId xmlns:a16="http://schemas.microsoft.com/office/drawing/2014/main" id="{0EEC6733-F7BA-47D3-A369-C7E2B92CB814}"/>
            </a:ext>
          </a:extLst>
        </xdr:cNvPr>
        <xdr:cNvSpPr/>
      </xdr:nvSpPr>
      <xdr:spPr bwMode="auto">
        <a:xfrm>
          <a:off x="7238999" y="21812248"/>
          <a:ext cx="3819523" cy="542927"/>
        </a:xfrm>
        <a:prstGeom prst="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100">
              <a:solidFill>
                <a:srgbClr val="FF0000"/>
              </a:solidFill>
              <a:latin typeface="BIZ UDゴシック" panose="020B0400000000000000" pitchFamily="49" charset="-128"/>
              <a:ea typeface="BIZ UDゴシック" panose="020B0400000000000000" pitchFamily="49" charset="-128"/>
            </a:rPr>
            <a:t> 「障害児加配」については、実配置数の限りにおいて、</a:t>
          </a:r>
          <a:endParaRPr kumimoji="1" lang="en-US" altLang="ja-JP" sz="1100">
            <a:solidFill>
              <a:srgbClr val="FF0000"/>
            </a:solidFill>
            <a:latin typeface="BIZ UDゴシック" panose="020B0400000000000000" pitchFamily="49" charset="-128"/>
            <a:ea typeface="BIZ UDゴシック" panose="020B0400000000000000" pitchFamily="49" charset="-128"/>
          </a:endParaRPr>
        </a:p>
        <a:p>
          <a:pPr algn="l"/>
          <a:r>
            <a:rPr kumimoji="1" lang="en-US" altLang="ja-JP" sz="1100">
              <a:solidFill>
                <a:srgbClr val="FF0000"/>
              </a:solidFill>
              <a:latin typeface="BIZ UDゴシック" panose="020B0400000000000000" pitchFamily="49" charset="-128"/>
              <a:ea typeface="BIZ UDゴシック" panose="020B0400000000000000" pitchFamily="49" charset="-128"/>
            </a:rPr>
            <a:t> </a:t>
          </a:r>
          <a:r>
            <a:rPr kumimoji="1" lang="ja-JP" altLang="en-US" sz="1100">
              <a:solidFill>
                <a:srgbClr val="FF0000"/>
              </a:solidFill>
              <a:latin typeface="BIZ UDゴシック" panose="020B0400000000000000" pitchFamily="49" charset="-128"/>
              <a:ea typeface="BIZ UDゴシック" panose="020B0400000000000000" pitchFamily="49" charset="-128"/>
            </a:rPr>
            <a:t>補助金の対象となります。</a:t>
          </a:r>
          <a:endParaRPr kumimoji="1" lang="en-US" altLang="ja-JP" sz="110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18</xdr:col>
      <xdr:colOff>14621</xdr:colOff>
      <xdr:row>53</xdr:row>
      <xdr:rowOff>14288</xdr:rowOff>
    </xdr:from>
    <xdr:to>
      <xdr:col>22</xdr:col>
      <xdr:colOff>847724</xdr:colOff>
      <xdr:row>53</xdr:row>
      <xdr:rowOff>302288</xdr:rowOff>
    </xdr:to>
    <xdr:sp macro="" textlink="">
      <xdr:nvSpPr>
        <xdr:cNvPr id="199" name="右中かっこ 198">
          <a:extLst>
            <a:ext uri="{FF2B5EF4-FFF2-40B4-BE49-F238E27FC236}">
              <a16:creationId xmlns:a16="http://schemas.microsoft.com/office/drawing/2014/main" id="{FFECE287-AF94-4223-A305-5B6A61680F2A}"/>
            </a:ext>
          </a:extLst>
        </xdr:cNvPr>
        <xdr:cNvSpPr/>
      </xdr:nvSpPr>
      <xdr:spPr bwMode="auto">
        <a:xfrm rot="5400000">
          <a:off x="12803023" y="19553736"/>
          <a:ext cx="288000" cy="3404853"/>
        </a:xfrm>
        <a:prstGeom prst="rightBrace">
          <a:avLst>
            <a:gd name="adj1" fmla="val 79167"/>
            <a:gd name="adj2" fmla="val 50000"/>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a:p>
      </xdr:txBody>
    </xdr:sp>
    <xdr:clientData/>
  </xdr:twoCellAnchor>
  <xdr:twoCellAnchor>
    <xdr:from>
      <xdr:col>17</xdr:col>
      <xdr:colOff>190500</xdr:colOff>
      <xdr:row>52</xdr:row>
      <xdr:rowOff>654843</xdr:rowOff>
    </xdr:from>
    <xdr:to>
      <xdr:col>17</xdr:col>
      <xdr:colOff>523872</xdr:colOff>
      <xdr:row>53</xdr:row>
      <xdr:rowOff>702468</xdr:rowOff>
    </xdr:to>
    <xdr:cxnSp macro="">
      <xdr:nvCxnSpPr>
        <xdr:cNvPr id="200" name="直線コネクタ 199">
          <a:extLst>
            <a:ext uri="{FF2B5EF4-FFF2-40B4-BE49-F238E27FC236}">
              <a16:creationId xmlns:a16="http://schemas.microsoft.com/office/drawing/2014/main" id="{75521190-AB8A-4C31-8FAD-493BA1832D4D}"/>
            </a:ext>
          </a:extLst>
        </xdr:cNvPr>
        <xdr:cNvCxnSpPr/>
      </xdr:nvCxnSpPr>
      <xdr:spPr bwMode="auto">
        <a:xfrm flipH="1">
          <a:off x="10991850" y="20981193"/>
          <a:ext cx="333372" cy="847725"/>
        </a:xfrm>
        <a:prstGeom prst="line">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cxnSp>
    <xdr:clientData/>
  </xdr:twoCellAnchor>
  <xdr:twoCellAnchor>
    <xdr:from>
      <xdr:col>0</xdr:col>
      <xdr:colOff>35720</xdr:colOff>
      <xdr:row>46</xdr:row>
      <xdr:rowOff>123825</xdr:rowOff>
    </xdr:from>
    <xdr:to>
      <xdr:col>10</xdr:col>
      <xdr:colOff>547688</xdr:colOff>
      <xdr:row>53</xdr:row>
      <xdr:rowOff>1238251</xdr:rowOff>
    </xdr:to>
    <xdr:sp macro="" textlink="">
      <xdr:nvSpPr>
        <xdr:cNvPr id="201" name="吹き出し: 右矢印 200">
          <a:extLst>
            <a:ext uri="{FF2B5EF4-FFF2-40B4-BE49-F238E27FC236}">
              <a16:creationId xmlns:a16="http://schemas.microsoft.com/office/drawing/2014/main" id="{2EBE4C9C-B7AE-4BD3-AD69-695A8265817A}"/>
            </a:ext>
          </a:extLst>
        </xdr:cNvPr>
        <xdr:cNvSpPr/>
      </xdr:nvSpPr>
      <xdr:spPr bwMode="auto">
        <a:xfrm>
          <a:off x="35720" y="17605001"/>
          <a:ext cx="6988968" cy="4902015"/>
        </a:xfrm>
        <a:prstGeom prst="rightArrowCallout">
          <a:avLst>
            <a:gd name="adj1" fmla="val 9020"/>
            <a:gd name="adj2" fmla="val 9521"/>
            <a:gd name="adj3" fmla="val 6366"/>
            <a:gd name="adj4" fmla="val 93308"/>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200">
              <a:solidFill>
                <a:srgbClr val="FF0000"/>
              </a:solidFill>
              <a:latin typeface="BIZ UDゴシック" panose="020B0400000000000000" pitchFamily="49" charset="-128"/>
              <a:ea typeface="BIZ UDゴシック" panose="020B0400000000000000" pitchFamily="49" charset="-128"/>
            </a:rPr>
            <a:t> 右表は、</a:t>
          </a:r>
          <a:r>
            <a:rPr kumimoji="1" lang="ja-JP" altLang="ja-JP" sz="1200">
              <a:solidFill>
                <a:srgbClr val="FF0000"/>
              </a:solidFill>
              <a:effectLst/>
              <a:latin typeface="BIZ UDゴシック" panose="020B0400000000000000" pitchFamily="49" charset="-128"/>
              <a:ea typeface="BIZ UDゴシック" panose="020B0400000000000000" pitchFamily="49" charset="-128"/>
              <a:cs typeface="+mn-cs"/>
            </a:rPr>
            <a:t>実配置の現状</a:t>
          </a:r>
          <a:r>
            <a:rPr kumimoji="1" lang="ja-JP" altLang="en-US" sz="1200">
              <a:solidFill>
                <a:srgbClr val="FF0000"/>
              </a:solidFill>
              <a:effectLst/>
              <a:latin typeface="BIZ UDゴシック" panose="020B0400000000000000" pitchFamily="49" charset="-128"/>
              <a:ea typeface="BIZ UDゴシック" panose="020B0400000000000000" pitchFamily="49" charset="-128"/>
              <a:cs typeface="+mn-cs"/>
            </a:rPr>
            <a:t>を踏まえた</a:t>
          </a:r>
          <a:r>
            <a:rPr kumimoji="1" lang="ja-JP" altLang="en-US" sz="1200">
              <a:solidFill>
                <a:srgbClr val="FF0000"/>
              </a:solidFill>
              <a:latin typeface="BIZ UDゴシック" panose="020B0400000000000000" pitchFamily="49" charset="-128"/>
              <a:ea typeface="BIZ UDゴシック" panose="020B0400000000000000" pitchFamily="49" charset="-128"/>
            </a:rPr>
            <a:t>人件費等補助金の補助算定状況を示しています。</a:t>
          </a:r>
          <a:endParaRPr kumimoji="1" lang="en-US" altLang="ja-JP" sz="1200">
            <a:solidFill>
              <a:srgbClr val="FF0000"/>
            </a:solidFill>
            <a:latin typeface="BIZ UDゴシック" panose="020B0400000000000000" pitchFamily="49" charset="-128"/>
            <a:ea typeface="BIZ UDゴシック" panose="020B0400000000000000" pitchFamily="49" charset="-128"/>
          </a:endParaRPr>
        </a:p>
        <a:p>
          <a:endParaRPr lang="ja-JP" altLang="ja-JP" sz="500">
            <a:effectLst/>
          </a:endParaRPr>
        </a:p>
        <a:p>
          <a:pPr algn="l"/>
          <a:r>
            <a:rPr kumimoji="1" lang="en-US" altLang="ja-JP" sz="1200">
              <a:latin typeface="BIZ UDゴシック" panose="020B0400000000000000" pitchFamily="49" charset="-128"/>
              <a:ea typeface="BIZ UDゴシック" panose="020B0400000000000000" pitchFamily="49" charset="-128"/>
            </a:rPr>
            <a:t> ※</a:t>
          </a:r>
          <a:r>
            <a:rPr kumimoji="1" lang="ja-JP" altLang="en-US" sz="1200">
              <a:latin typeface="BIZ UDゴシック" panose="020B0400000000000000" pitchFamily="49" charset="-128"/>
              <a:ea typeface="BIZ UDゴシック" panose="020B0400000000000000" pitchFamily="49" charset="-128"/>
            </a:rPr>
            <a:t>人件費等補助金がいくらになるかは、収入額（給付費等）、支出額（各園で実際</a:t>
          </a:r>
          <a:endParaRPr kumimoji="1" lang="en-US" altLang="ja-JP" sz="1200">
            <a:latin typeface="BIZ UDゴシック" panose="020B0400000000000000" pitchFamily="49" charset="-128"/>
            <a:ea typeface="BIZ UDゴシック" panose="020B0400000000000000" pitchFamily="49" charset="-128"/>
          </a:endParaRPr>
        </a:p>
        <a:p>
          <a:pPr algn="l"/>
          <a:r>
            <a:rPr kumimoji="1" lang="ja-JP" altLang="en-US" sz="1200">
              <a:latin typeface="BIZ UDゴシック" panose="020B0400000000000000" pitchFamily="49" charset="-128"/>
              <a:ea typeface="BIZ UDゴシック" panose="020B0400000000000000" pitchFamily="49" charset="-128"/>
            </a:rPr>
            <a:t> 　に支払われている人件費）、補助上限で計算しますが、補助上限について、保育</a:t>
          </a:r>
          <a:endParaRPr kumimoji="1" lang="en-US" altLang="ja-JP" sz="1200">
            <a:latin typeface="BIZ UDゴシック" panose="020B0400000000000000" pitchFamily="49" charset="-128"/>
            <a:ea typeface="BIZ UDゴシック" panose="020B0400000000000000" pitchFamily="49" charset="-128"/>
          </a:endParaRPr>
        </a:p>
        <a:p>
          <a:pPr algn="l"/>
          <a:r>
            <a:rPr kumimoji="1" lang="ja-JP" altLang="en-US" sz="1200">
              <a:latin typeface="BIZ UDゴシック" panose="020B0400000000000000" pitchFamily="49" charset="-128"/>
              <a:ea typeface="BIZ UDゴシック" panose="020B0400000000000000" pitchFamily="49" charset="-128"/>
            </a:rPr>
            <a:t> 　士等の場合は「補助算定職員数</a:t>
          </a:r>
          <a:r>
            <a:rPr kumimoji="1" lang="en-US" altLang="ja-JP" sz="1200">
              <a:latin typeface="BIZ UDゴシック" panose="020B0400000000000000" pitchFamily="49" charset="-128"/>
              <a:ea typeface="BIZ UDゴシック" panose="020B0400000000000000" pitchFamily="49" charset="-128"/>
            </a:rPr>
            <a:t>×</a:t>
          </a:r>
          <a:r>
            <a:rPr kumimoji="1" lang="ja-JP" altLang="en-US" sz="1200">
              <a:latin typeface="BIZ UDゴシック" panose="020B0400000000000000" pitchFamily="49" charset="-128"/>
              <a:ea typeface="BIZ UDゴシック" panose="020B0400000000000000" pitchFamily="49" charset="-128"/>
            </a:rPr>
            <a:t>単価」で算出します。</a:t>
          </a:r>
          <a:endParaRPr kumimoji="1" lang="en-US" altLang="ja-JP" sz="1200">
            <a:latin typeface="BIZ UDゴシック" panose="020B0400000000000000" pitchFamily="49" charset="-128"/>
            <a:ea typeface="BIZ UDゴシック" panose="020B0400000000000000" pitchFamily="49" charset="-128"/>
          </a:endParaRPr>
        </a:p>
        <a:p>
          <a:pPr algn="l"/>
          <a:r>
            <a:rPr kumimoji="1" lang="en-US" altLang="ja-JP" sz="1200">
              <a:latin typeface="BIZ UDゴシック" panose="020B0400000000000000" pitchFamily="49" charset="-128"/>
              <a:ea typeface="BIZ UDゴシック" panose="020B0400000000000000" pitchFamily="49" charset="-128"/>
            </a:rPr>
            <a:t> ※</a:t>
          </a:r>
          <a:r>
            <a:rPr kumimoji="1" lang="ja-JP" altLang="en-US" sz="1200">
              <a:latin typeface="BIZ UDゴシック" panose="020B0400000000000000" pitchFamily="49" charset="-128"/>
              <a:ea typeface="BIZ UDゴシック" panose="020B0400000000000000" pitchFamily="49" charset="-128"/>
            </a:rPr>
            <a:t>補助算定職員数は、①条例で定める配置基準に基づく職員数、②給付費の加算を</a:t>
          </a:r>
          <a:endParaRPr kumimoji="1" lang="en-US" altLang="ja-JP" sz="1200">
            <a:latin typeface="BIZ UDゴシック" panose="020B0400000000000000" pitchFamily="49" charset="-128"/>
            <a:ea typeface="BIZ UDゴシック" panose="020B0400000000000000" pitchFamily="49" charset="-128"/>
          </a:endParaRPr>
        </a:p>
        <a:p>
          <a:pPr algn="l"/>
          <a:r>
            <a:rPr kumimoji="1" lang="ja-JP" altLang="en-US" sz="1200">
              <a:latin typeface="BIZ UDゴシック" panose="020B0400000000000000" pitchFamily="49" charset="-128"/>
              <a:ea typeface="BIZ UDゴシック" panose="020B0400000000000000" pitchFamily="49" charset="-128"/>
            </a:rPr>
            <a:t> 　取得するために配置が必要な職員数をベースに、③障害児加配、④１歳児加配、</a:t>
          </a:r>
          <a:endParaRPr kumimoji="1" lang="en-US" altLang="ja-JP" sz="1200">
            <a:latin typeface="BIZ UDゴシック" panose="020B0400000000000000" pitchFamily="49" charset="-128"/>
            <a:ea typeface="BIZ UDゴシック" panose="020B0400000000000000" pitchFamily="49" charset="-128"/>
          </a:endParaRPr>
        </a:p>
        <a:p>
          <a:pPr algn="l"/>
          <a:r>
            <a:rPr kumimoji="1" lang="ja-JP" altLang="en-US" sz="1200">
              <a:latin typeface="BIZ UDゴシック" panose="020B0400000000000000" pitchFamily="49" charset="-128"/>
              <a:ea typeface="BIZ UDゴシック" panose="020B0400000000000000" pitchFamily="49" charset="-128"/>
            </a:rPr>
            <a:t> 　⑤標準保育時間対応保育士加配、⑥休憩対応保育士加配、⑦標準時間対応休憩保</a:t>
          </a:r>
          <a:endParaRPr kumimoji="1" lang="en-US" altLang="ja-JP" sz="1200">
            <a:latin typeface="BIZ UDゴシック" panose="020B0400000000000000" pitchFamily="49" charset="-128"/>
            <a:ea typeface="BIZ UDゴシック" panose="020B0400000000000000" pitchFamily="49" charset="-128"/>
          </a:endParaRPr>
        </a:p>
        <a:p>
          <a:pPr algn="l"/>
          <a:r>
            <a:rPr kumimoji="1" lang="ja-JP" altLang="en-US" sz="1200">
              <a:latin typeface="BIZ UDゴシック" panose="020B0400000000000000" pitchFamily="49" charset="-128"/>
              <a:ea typeface="BIZ UDゴシック" panose="020B0400000000000000" pitchFamily="49" charset="-128"/>
            </a:rPr>
            <a:t> 　育士加配、⑧３歳児加配という市独自の加配があり、実配置数の状況で、適用範</a:t>
          </a:r>
          <a:endParaRPr kumimoji="1" lang="en-US" altLang="ja-JP" sz="1200">
            <a:latin typeface="BIZ UDゴシック" panose="020B0400000000000000" pitchFamily="49" charset="-128"/>
            <a:ea typeface="BIZ UDゴシック" panose="020B0400000000000000" pitchFamily="49" charset="-128"/>
          </a:endParaRPr>
        </a:p>
        <a:p>
          <a:pPr algn="l"/>
          <a:r>
            <a:rPr kumimoji="1" lang="ja-JP" altLang="en-US" sz="1200">
              <a:latin typeface="BIZ UDゴシック" panose="020B0400000000000000" pitchFamily="49" charset="-128"/>
              <a:ea typeface="BIZ UDゴシック" panose="020B0400000000000000" pitchFamily="49" charset="-128"/>
            </a:rPr>
            <a:t>　 囲が決まります。</a:t>
          </a:r>
          <a:endParaRPr kumimoji="1" lang="en-US" altLang="ja-JP" sz="1200">
            <a:latin typeface="BIZ UDゴシック" panose="020B0400000000000000" pitchFamily="49" charset="-128"/>
            <a:ea typeface="BIZ UDゴシック" panose="020B0400000000000000" pitchFamily="49" charset="-128"/>
          </a:endParaRPr>
        </a:p>
        <a:p>
          <a:pPr algn="l"/>
          <a:endParaRPr kumimoji="1" lang="en-US" altLang="ja-JP" sz="400">
            <a:latin typeface="BIZ UDゴシック" panose="020B0400000000000000" pitchFamily="49" charset="-128"/>
            <a:ea typeface="BIZ UDゴシック" panose="020B0400000000000000" pitchFamily="49" charset="-128"/>
          </a:endParaRPr>
        </a:p>
        <a:p>
          <a:pPr algn="l"/>
          <a:r>
            <a:rPr kumimoji="1" lang="en-US" altLang="ja-JP" sz="1200">
              <a:solidFill>
                <a:srgbClr val="FF0000"/>
              </a:solidFill>
              <a:latin typeface="BIZ UDゴシック" panose="020B0400000000000000" pitchFamily="49" charset="-128"/>
              <a:ea typeface="BIZ UDゴシック" panose="020B0400000000000000" pitchFamily="49" charset="-128"/>
            </a:rPr>
            <a:t> 【</a:t>
          </a:r>
          <a:r>
            <a:rPr kumimoji="1" lang="ja-JP" altLang="en-US" sz="1200">
              <a:solidFill>
                <a:srgbClr val="FF0000"/>
              </a:solidFill>
              <a:latin typeface="BIZ UDゴシック" panose="020B0400000000000000" pitchFamily="49" charset="-128"/>
              <a:ea typeface="BIZ UDゴシック" panose="020B0400000000000000" pitchFamily="49" charset="-128"/>
            </a:rPr>
            <a:t>右表の見方</a:t>
          </a:r>
          <a:r>
            <a:rPr kumimoji="1" lang="en-US" altLang="ja-JP" sz="1200">
              <a:solidFill>
                <a:srgbClr val="FF0000"/>
              </a:solidFill>
              <a:latin typeface="BIZ UDゴシック" panose="020B0400000000000000" pitchFamily="49" charset="-128"/>
              <a:ea typeface="BIZ UDゴシック" panose="020B0400000000000000" pitchFamily="49" charset="-128"/>
            </a:rPr>
            <a:t>】</a:t>
          </a:r>
        </a:p>
        <a:p>
          <a:pPr algn="l"/>
          <a:r>
            <a:rPr kumimoji="1" lang="ja-JP" altLang="en-US" sz="1200">
              <a:solidFill>
                <a:srgbClr val="FF0000"/>
              </a:solidFill>
              <a:latin typeface="BIZ UDゴシック" panose="020B0400000000000000" pitchFamily="49" charset="-128"/>
              <a:ea typeface="BIZ UDゴシック" panose="020B0400000000000000" pitchFamily="49" charset="-128"/>
            </a:rPr>
            <a:t> ①「補助対象職員数の算定に含まれている加配」の行</a:t>
          </a:r>
          <a:endParaRPr kumimoji="1" lang="en-US" altLang="ja-JP" sz="1200">
            <a:solidFill>
              <a:srgbClr val="FF0000"/>
            </a:solidFill>
            <a:latin typeface="BIZ UDゴシック" panose="020B0400000000000000" pitchFamily="49" charset="-128"/>
            <a:ea typeface="BIZ UDゴシック" panose="020B0400000000000000" pitchFamily="49" charset="-128"/>
          </a:endParaRPr>
        </a:p>
        <a:p>
          <a:pPr algn="l"/>
          <a:r>
            <a:rPr kumimoji="1" lang="ja-JP" altLang="en-US" sz="1200">
              <a:solidFill>
                <a:srgbClr val="FF0000"/>
              </a:solidFill>
              <a:latin typeface="BIZ UDゴシック" panose="020B0400000000000000" pitchFamily="49" charset="-128"/>
              <a:ea typeface="BIZ UDゴシック" panose="020B0400000000000000" pitchFamily="49" charset="-128"/>
            </a:rPr>
            <a:t> 　</a:t>
          </a:r>
          <a:r>
            <a:rPr kumimoji="1" lang="ja-JP" altLang="en-US" sz="1200">
              <a:solidFill>
                <a:schemeClr val="tx1"/>
              </a:solidFill>
              <a:latin typeface="BIZ UDゴシック" panose="020B0400000000000000" pitchFamily="49" charset="-128"/>
              <a:ea typeface="BIZ UDゴシック" panose="020B0400000000000000" pitchFamily="49" charset="-128"/>
            </a:rPr>
            <a:t>現在の実配置数で、補助対象職員数の算定に含まれている加配に「○」、含まれ</a:t>
          </a:r>
          <a:endParaRPr kumimoji="1" lang="en-US" altLang="ja-JP" sz="120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200">
              <a:solidFill>
                <a:schemeClr val="tx1"/>
              </a:solidFill>
              <a:latin typeface="BIZ UDゴシック" panose="020B0400000000000000" pitchFamily="49" charset="-128"/>
              <a:ea typeface="BIZ UDゴシック" panose="020B0400000000000000" pitchFamily="49" charset="-128"/>
            </a:rPr>
            <a:t> れていない加配に「</a:t>
          </a:r>
          <a:r>
            <a:rPr kumimoji="1" lang="en-US" altLang="ja-JP" sz="1200">
              <a:solidFill>
                <a:schemeClr val="tx1"/>
              </a:solidFill>
              <a:latin typeface="BIZ UDゴシック" panose="020B0400000000000000" pitchFamily="49" charset="-128"/>
              <a:ea typeface="BIZ UDゴシック" panose="020B0400000000000000" pitchFamily="49" charset="-128"/>
            </a:rPr>
            <a:t>-</a:t>
          </a:r>
          <a:r>
            <a:rPr kumimoji="1" lang="ja-JP" altLang="en-US" sz="1200">
              <a:solidFill>
                <a:schemeClr val="tx1"/>
              </a:solidFill>
              <a:latin typeface="BIZ UDゴシック" panose="020B0400000000000000" pitchFamily="49" charset="-128"/>
              <a:ea typeface="BIZ UDゴシック" panose="020B0400000000000000" pitchFamily="49" charset="-128"/>
            </a:rPr>
            <a:t>」を表示します。</a:t>
          </a:r>
          <a:endParaRPr kumimoji="1" lang="en-US" altLang="ja-JP" sz="120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200">
              <a:solidFill>
                <a:schemeClr val="tx1"/>
              </a:solidFill>
              <a:latin typeface="BIZ UDゴシック" panose="020B0400000000000000" pitchFamily="49" charset="-128"/>
              <a:ea typeface="BIZ UDゴシック" panose="020B0400000000000000" pitchFamily="49" charset="-128"/>
            </a:rPr>
            <a:t>　 なお、障害児の受入がない場合、障害児加配は「非該当」を表示します。</a:t>
          </a:r>
          <a:endParaRPr kumimoji="1" lang="en-US" altLang="ja-JP" sz="120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200">
              <a:solidFill>
                <a:srgbClr val="FF0000"/>
              </a:solidFill>
              <a:latin typeface="BIZ UDゴシック" panose="020B0400000000000000" pitchFamily="49" charset="-128"/>
              <a:ea typeface="BIZ UDゴシック" panose="020B0400000000000000" pitchFamily="49" charset="-128"/>
            </a:rPr>
            <a:t> ②「各加配を算定に含めるために必要な実配置数」の行</a:t>
          </a:r>
          <a:endParaRPr kumimoji="1" lang="en-US" altLang="ja-JP" sz="1200">
            <a:solidFill>
              <a:srgbClr val="FF0000"/>
            </a:solidFill>
            <a:latin typeface="BIZ UDゴシック" panose="020B0400000000000000" pitchFamily="49" charset="-128"/>
            <a:ea typeface="BIZ UDゴシック" panose="020B0400000000000000" pitchFamily="49" charset="-128"/>
          </a:endParaRPr>
        </a:p>
        <a:p>
          <a:pPr algn="l"/>
          <a:r>
            <a:rPr kumimoji="1" lang="ja-JP" altLang="en-US" sz="1200">
              <a:solidFill>
                <a:srgbClr val="FF0000"/>
              </a:solidFill>
              <a:latin typeface="BIZ UDゴシック" panose="020B0400000000000000" pitchFamily="49" charset="-128"/>
              <a:ea typeface="BIZ UDゴシック" panose="020B0400000000000000" pitchFamily="49" charset="-128"/>
            </a:rPr>
            <a:t> 　</a:t>
          </a:r>
          <a:r>
            <a:rPr kumimoji="1" lang="ja-JP" altLang="en-US" sz="1200">
              <a:solidFill>
                <a:schemeClr val="tx1"/>
              </a:solidFill>
              <a:latin typeface="BIZ UDゴシック" panose="020B0400000000000000" pitchFamily="49" charset="-128"/>
              <a:ea typeface="BIZ UDゴシック" panose="020B0400000000000000" pitchFamily="49" charset="-128"/>
            </a:rPr>
            <a:t>各加配を算定に含めるためには、あとどれだけ実配置（年間平均）を増やす必要</a:t>
          </a:r>
          <a:endParaRPr kumimoji="1" lang="en-US" altLang="ja-JP" sz="120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200" baseline="0">
              <a:solidFill>
                <a:schemeClr val="tx1"/>
              </a:solidFill>
              <a:latin typeface="BIZ UDゴシック" panose="020B0400000000000000" pitchFamily="49" charset="-128"/>
              <a:ea typeface="BIZ UDゴシック" panose="020B0400000000000000" pitchFamily="49" charset="-128"/>
            </a:rPr>
            <a:t> が</a:t>
          </a:r>
          <a:r>
            <a:rPr kumimoji="1" lang="ja-JP" altLang="en-US" sz="1200">
              <a:solidFill>
                <a:schemeClr val="tx1"/>
              </a:solidFill>
              <a:latin typeface="BIZ UDゴシック" panose="020B0400000000000000" pitchFamily="49" charset="-128"/>
              <a:ea typeface="BIZ UDゴシック" panose="020B0400000000000000" pitchFamily="49" charset="-128"/>
            </a:rPr>
            <a:t>あるかを表示しています。なお既に算定に含まれている加配は「適用済」と表示</a:t>
          </a:r>
          <a:endParaRPr kumimoji="1" lang="en-US" altLang="ja-JP" sz="120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200">
              <a:solidFill>
                <a:schemeClr val="tx1"/>
              </a:solidFill>
              <a:latin typeface="BIZ UDゴシック" panose="020B0400000000000000" pitchFamily="49" charset="-128"/>
              <a:ea typeface="BIZ UDゴシック" panose="020B0400000000000000" pitchFamily="49" charset="-128"/>
            </a:rPr>
            <a:t> </a:t>
          </a:r>
          <a:r>
            <a:rPr kumimoji="1" lang="en-US" altLang="ja-JP" sz="1200" b="1" u="sng">
              <a:solidFill>
                <a:schemeClr val="tx1"/>
              </a:solidFill>
              <a:latin typeface="BIZ UDゴシック" panose="020B0400000000000000" pitchFamily="49" charset="-128"/>
              <a:ea typeface="BIZ UDゴシック" panose="020B0400000000000000" pitchFamily="49" charset="-128"/>
            </a:rPr>
            <a:t>※</a:t>
          </a:r>
          <a:r>
            <a:rPr kumimoji="1" lang="ja-JP" altLang="en-US" sz="1200" b="1" u="sng">
              <a:solidFill>
                <a:schemeClr val="tx1"/>
              </a:solidFill>
              <a:latin typeface="BIZ UDゴシック" panose="020B0400000000000000" pitchFamily="49" charset="-128"/>
              <a:ea typeface="BIZ UDゴシック" panose="020B0400000000000000" pitchFamily="49" charset="-128"/>
            </a:rPr>
            <a:t>新たに加配が適用されると補助上限が上がります（補助金は直ちに増えません）</a:t>
          </a:r>
          <a:endParaRPr kumimoji="1" lang="en-US" altLang="ja-JP" sz="1200" b="1" u="sng">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200">
              <a:solidFill>
                <a:srgbClr val="FF0000"/>
              </a:solidFill>
              <a:latin typeface="BIZ UDゴシック" panose="020B0400000000000000" pitchFamily="49" charset="-128"/>
              <a:ea typeface="BIZ UDゴシック" panose="020B0400000000000000" pitchFamily="49" charset="-128"/>
            </a:rPr>
            <a:t> ③「今後配置必要実配置数」の行</a:t>
          </a:r>
          <a:endParaRPr kumimoji="1" lang="en-US" altLang="ja-JP" sz="1200">
            <a:solidFill>
              <a:srgbClr val="FF0000"/>
            </a:solidFill>
            <a:latin typeface="BIZ UDゴシック" panose="020B0400000000000000" pitchFamily="49" charset="-128"/>
            <a:ea typeface="BIZ UDゴシック" panose="020B0400000000000000" pitchFamily="49" charset="-128"/>
          </a:endParaRPr>
        </a:p>
        <a:p>
          <a:pPr algn="l"/>
          <a:r>
            <a:rPr kumimoji="1" lang="ja-JP" altLang="en-US" sz="1200">
              <a:solidFill>
                <a:srgbClr val="FF0000"/>
              </a:solidFill>
              <a:latin typeface="BIZ UDゴシック" panose="020B0400000000000000" pitchFamily="49" charset="-128"/>
              <a:ea typeface="BIZ UDゴシック" panose="020B0400000000000000" pitchFamily="49" charset="-128"/>
            </a:rPr>
            <a:t> 　</a:t>
          </a:r>
          <a:r>
            <a:rPr kumimoji="1" lang="ja-JP" altLang="en-US" sz="1200">
              <a:solidFill>
                <a:schemeClr val="tx1"/>
              </a:solidFill>
              <a:latin typeface="BIZ UDゴシック" panose="020B0400000000000000" pitchFamily="49" charset="-128"/>
              <a:ea typeface="BIZ UDゴシック" panose="020B0400000000000000" pitchFamily="49" charset="-128"/>
            </a:rPr>
            <a:t>補助算定職員数は年間平均で算出します。雇用開始月に応じて、②を満たすため</a:t>
          </a:r>
          <a:endParaRPr kumimoji="1" lang="en-US" altLang="ja-JP" sz="120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200">
              <a:solidFill>
                <a:schemeClr val="tx1"/>
              </a:solidFill>
              <a:latin typeface="BIZ UDゴシック" panose="020B0400000000000000" pitchFamily="49" charset="-128"/>
              <a:ea typeface="BIZ UDゴシック" panose="020B0400000000000000" pitchFamily="49" charset="-128"/>
            </a:rPr>
            <a:t> に</a:t>
          </a:r>
          <a:r>
            <a:rPr kumimoji="1" lang="ja-JP" altLang="en-US" sz="1100">
              <a:solidFill>
                <a:schemeClr val="tx1"/>
              </a:solidFill>
              <a:effectLst/>
              <a:latin typeface="BIZ UDゴシック" panose="020B0400000000000000" pitchFamily="49" charset="-128"/>
              <a:ea typeface="BIZ UDゴシック" panose="020B0400000000000000" pitchFamily="49" charset="-128"/>
              <a:cs typeface="+mn-cs"/>
            </a:rPr>
            <a:t>今後毎月</a:t>
          </a:r>
          <a:r>
            <a:rPr kumimoji="1" lang="ja-JP" altLang="en-US" sz="1200">
              <a:solidFill>
                <a:schemeClr val="tx1"/>
              </a:solidFill>
              <a:latin typeface="BIZ UDゴシック" panose="020B0400000000000000" pitchFamily="49" charset="-128"/>
              <a:ea typeface="BIZ UDゴシック" panose="020B0400000000000000" pitchFamily="49" charset="-128"/>
            </a:rPr>
            <a:t>何人分の雇用が必要かを示しています。（表右側の補足も要参照）</a:t>
          </a:r>
          <a:endParaRPr kumimoji="1" lang="en-US" altLang="ja-JP" sz="1200">
            <a:solidFill>
              <a:schemeClr val="tx1"/>
            </a:solidFill>
            <a:latin typeface="BIZ UDゴシック" panose="020B0400000000000000" pitchFamily="49" charset="-128"/>
            <a:ea typeface="BIZ UDゴシック" panose="020B0400000000000000" pitchFamily="49" charset="-128"/>
          </a:endParaRPr>
        </a:p>
      </xdr:txBody>
    </xdr:sp>
    <xdr:clientData/>
  </xdr:twoCellAnchor>
  <xdr:twoCellAnchor>
    <xdr:from>
      <xdr:col>23</xdr:col>
      <xdr:colOff>0</xdr:colOff>
      <xdr:row>49</xdr:row>
      <xdr:rowOff>71437</xdr:rowOff>
    </xdr:from>
    <xdr:to>
      <xdr:col>32</xdr:col>
      <xdr:colOff>459441</xdr:colOff>
      <xdr:row>51</xdr:row>
      <xdr:rowOff>47625</xdr:rowOff>
    </xdr:to>
    <xdr:sp macro="" textlink="">
      <xdr:nvSpPr>
        <xdr:cNvPr id="202" name="吹き出し: 左矢印 201">
          <a:extLst>
            <a:ext uri="{FF2B5EF4-FFF2-40B4-BE49-F238E27FC236}">
              <a16:creationId xmlns:a16="http://schemas.microsoft.com/office/drawing/2014/main" id="{8D0AC5E8-4500-4878-89A1-82E687885EEB}"/>
            </a:ext>
          </a:extLst>
        </xdr:cNvPr>
        <xdr:cNvSpPr/>
      </xdr:nvSpPr>
      <xdr:spPr bwMode="auto">
        <a:xfrm>
          <a:off x="14141824" y="18886113"/>
          <a:ext cx="6152029" cy="1175218"/>
        </a:xfrm>
        <a:prstGeom prst="leftArrowCallout">
          <a:avLst>
            <a:gd name="adj1" fmla="val 18478"/>
            <a:gd name="adj2" fmla="val 19565"/>
            <a:gd name="adj3" fmla="val 13470"/>
            <a:gd name="adj4" fmla="val 95479"/>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様式２の「資格内容」のいずれかに○、「勤務実績」の雇用開始月以降に「○」を入れて</a:t>
          </a:r>
          <a:endPar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endParaRPr>
        </a:p>
        <a:p>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 </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いただく、又は様式３の「雇用期間」、「１箇月あたりの勤務時間」を仮に入力いただく</a:t>
          </a:r>
          <a:endPar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endParaRPr>
        </a:p>
        <a:p>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 </a:t>
          </a:r>
          <a:r>
            <a:rPr kumimoji="1" lang="ja-JP" altLang="ja-JP" sz="1100">
              <a:solidFill>
                <a:srgbClr val="FF0000"/>
              </a:solidFill>
              <a:effectLst/>
              <a:latin typeface="BIZ UDゴシック" panose="020B0400000000000000" pitchFamily="49" charset="-128"/>
              <a:ea typeface="BIZ UDゴシック" panose="020B0400000000000000" pitchFamily="49" charset="-128"/>
              <a:cs typeface="+mn-cs"/>
            </a:rPr>
            <a:t>ことで、新たに職員を雇用した場合にどうなるか、シミュレーションいただけます。</a:t>
          </a:r>
          <a:endParaRPr lang="ja-JP" altLang="ja-JP">
            <a:solidFill>
              <a:srgbClr val="FF0000"/>
            </a:solidFill>
            <a:effectLst/>
            <a:latin typeface="BIZ UDゴシック" panose="020B0400000000000000" pitchFamily="49" charset="-128"/>
            <a:ea typeface="BIZ UDゴシック" panose="020B0400000000000000" pitchFamily="49" charset="-128"/>
          </a:endParaRPr>
        </a:p>
        <a:p>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新たに雇用することを検討</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されている</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職員が</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専従の</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常勤</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職員</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の場合は様式２</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を</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en-US" sz="1100" baseline="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非常勤</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職員や非専従の常勤職員</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の場合は様式３を使用</a:t>
          </a:r>
          <a:endParaRPr lang="ja-JP" altLang="ja-JP">
            <a:effectLst/>
            <a:latin typeface="BIZ UDゴシック" panose="020B0400000000000000" pitchFamily="49" charset="-128"/>
            <a:ea typeface="BIZ UDゴシック" panose="020B0400000000000000" pitchFamily="49" charset="-128"/>
          </a:endParaRPr>
        </a:p>
      </xdr:txBody>
    </xdr:sp>
    <xdr:clientData/>
  </xdr:twoCellAnchor>
  <xdr:twoCellAnchor>
    <xdr:from>
      <xdr:col>23</xdr:col>
      <xdr:colOff>-1</xdr:colOff>
      <xdr:row>51</xdr:row>
      <xdr:rowOff>107156</xdr:rowOff>
    </xdr:from>
    <xdr:to>
      <xdr:col>32</xdr:col>
      <xdr:colOff>459440</xdr:colOff>
      <xdr:row>53</xdr:row>
      <xdr:rowOff>166687</xdr:rowOff>
    </xdr:to>
    <xdr:sp macro="" textlink="">
      <xdr:nvSpPr>
        <xdr:cNvPr id="203" name="吹き出し: 左矢印 202">
          <a:extLst>
            <a:ext uri="{FF2B5EF4-FFF2-40B4-BE49-F238E27FC236}">
              <a16:creationId xmlns:a16="http://schemas.microsoft.com/office/drawing/2014/main" id="{3AB82C7D-9A7B-4633-B552-6B7755CE0A16}"/>
            </a:ext>
          </a:extLst>
        </xdr:cNvPr>
        <xdr:cNvSpPr/>
      </xdr:nvSpPr>
      <xdr:spPr bwMode="auto">
        <a:xfrm>
          <a:off x="14141823" y="20120862"/>
          <a:ext cx="6152029" cy="1314590"/>
        </a:xfrm>
        <a:prstGeom prst="leftArrowCallout">
          <a:avLst>
            <a:gd name="adj1" fmla="val 18590"/>
            <a:gd name="adj2" fmla="val 17219"/>
            <a:gd name="adj3" fmla="val 12922"/>
            <a:gd name="adj4" fmla="val 95479"/>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補足</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a:t>
          </a:r>
        </a:p>
        <a:p>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補助算定職員数は年間平均で算出しますので、例えば年間</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0.5</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人分の実配置を増やすには、</a:t>
          </a:r>
          <a:endPar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endParaRPr>
        </a:p>
        <a:p>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 </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４月雇用の場合は</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0.5</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人分で足りますが、</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10</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月雇用の場合は</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1.0</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人分が必要です。</a:t>
          </a:r>
          <a:endPar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endParaRPr>
        </a:p>
        <a:p>
          <a:r>
            <a:rPr kumimoji="1" lang="ja-JP" altLang="en-US" sz="1100" baseline="0">
              <a:solidFill>
                <a:srgbClr val="FF0000"/>
              </a:solidFill>
              <a:effectLst/>
              <a:latin typeface="BIZ UDゴシック" panose="020B0400000000000000" pitchFamily="49" charset="-128"/>
              <a:ea typeface="BIZ UDゴシック" panose="020B0400000000000000" pitchFamily="49" charset="-128"/>
              <a:cs typeface="+mn-cs"/>
            </a:rPr>
            <a:t> </a:t>
          </a:r>
          <a:r>
            <a:rPr kumimoji="1" lang="en-US" altLang="ja-JP" sz="1100">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rgbClr val="FF0000"/>
              </a:solidFill>
              <a:effectLst/>
              <a:latin typeface="BIZ UDゴシック" panose="020B0400000000000000" pitchFamily="49" charset="-128"/>
              <a:ea typeface="BIZ UDゴシック" panose="020B0400000000000000" pitchFamily="49" charset="-128"/>
              <a:cs typeface="+mn-cs"/>
            </a:rPr>
            <a:t>複数人の組合せの場合、常勤換算人数は各々端数処理するため、若干誤差が生じます。</a:t>
          </a: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（例）４月雇用の場合　</a:t>
          </a:r>
          <a:r>
            <a:rPr kumimoji="1" lang="en-US" altLang="ja-JP" sz="1100" u="sng">
              <a:solidFill>
                <a:schemeClr val="dk1"/>
              </a:solidFill>
              <a:effectLst/>
              <a:latin typeface="BIZ UDゴシック" panose="020B0400000000000000" pitchFamily="49" charset="-128"/>
              <a:ea typeface="BIZ UDゴシック" panose="020B0400000000000000" pitchFamily="49" charset="-128"/>
              <a:cs typeface="+mn-cs"/>
            </a:rPr>
            <a:t>0.5</a:t>
          </a:r>
          <a:r>
            <a:rPr kumimoji="1" lang="ja-JP" altLang="en-US" sz="1100" u="sng">
              <a:solidFill>
                <a:schemeClr val="dk1"/>
              </a:solidFill>
              <a:effectLst/>
              <a:latin typeface="BIZ UDゴシック" panose="020B0400000000000000" pitchFamily="49" charset="-128"/>
              <a:ea typeface="BIZ UDゴシック" panose="020B0400000000000000" pitchFamily="49" charset="-128"/>
              <a:cs typeface="+mn-cs"/>
            </a:rPr>
            <a:t>人</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雇用月数</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12</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箇月（４月～３月）／年間</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12</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箇月＝平均</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0.5</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人</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10</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月雇用の場合　</a:t>
          </a:r>
          <a:r>
            <a:rPr kumimoji="1" lang="en-US" altLang="ja-JP" sz="1100" u="sng">
              <a:solidFill>
                <a:schemeClr val="dk1"/>
              </a:solidFill>
              <a:effectLst/>
              <a:latin typeface="BIZ UDゴシック" panose="020B0400000000000000" pitchFamily="49" charset="-128"/>
              <a:ea typeface="BIZ UDゴシック" panose="020B0400000000000000" pitchFamily="49" charset="-128"/>
              <a:cs typeface="+mn-cs"/>
            </a:rPr>
            <a:t>1.0</a:t>
          </a:r>
          <a:r>
            <a:rPr kumimoji="1" lang="ja-JP" altLang="en-US" sz="1100" u="sng">
              <a:solidFill>
                <a:schemeClr val="dk1"/>
              </a:solidFill>
              <a:effectLst/>
              <a:latin typeface="BIZ UDゴシック" panose="020B0400000000000000" pitchFamily="49" charset="-128"/>
              <a:ea typeface="BIZ UDゴシック" panose="020B0400000000000000" pitchFamily="49" charset="-128"/>
              <a:cs typeface="+mn-cs"/>
            </a:rPr>
            <a:t>人</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雇用月数６箇月（</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10</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月～３月）／年間</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12</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箇月＝平均</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0.5</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人</a:t>
          </a:r>
          <a:endParaRPr lang="ja-JP" altLang="ja-JP">
            <a:effectLst/>
            <a:latin typeface="BIZ UDゴシック" panose="020B0400000000000000" pitchFamily="49" charset="-128"/>
            <a:ea typeface="BIZ UDゴシック" panose="020B0400000000000000" pitchFamily="49" charset="-128"/>
          </a:endParaRPr>
        </a:p>
      </xdr:txBody>
    </xdr:sp>
    <xdr:clientData/>
  </xdr:twoCellAnchor>
  <xdr:twoCellAnchor>
    <xdr:from>
      <xdr:col>36</xdr:col>
      <xdr:colOff>78968</xdr:colOff>
      <xdr:row>5</xdr:row>
      <xdr:rowOff>685772</xdr:rowOff>
    </xdr:from>
    <xdr:to>
      <xdr:col>36</xdr:col>
      <xdr:colOff>526643</xdr:colOff>
      <xdr:row>6</xdr:row>
      <xdr:rowOff>1559</xdr:rowOff>
    </xdr:to>
    <xdr:sp macro="" textlink="">
      <xdr:nvSpPr>
        <xdr:cNvPr id="30753" name="Text Box 9">
          <a:extLst>
            <a:ext uri="{FF2B5EF4-FFF2-40B4-BE49-F238E27FC236}">
              <a16:creationId xmlns:a16="http://schemas.microsoft.com/office/drawing/2014/main" id="{B9374649-14C7-421D-B57B-F70B2FC9167F}"/>
            </a:ext>
          </a:extLst>
        </xdr:cNvPr>
        <xdr:cNvSpPr txBox="1">
          <a:spLocks noChangeArrowheads="1"/>
        </xdr:cNvSpPr>
      </xdr:nvSpPr>
      <xdr:spPr bwMode="auto">
        <a:xfrm>
          <a:off x="23658635" y="3352772"/>
          <a:ext cx="447675" cy="247120"/>
        </a:xfrm>
        <a:prstGeom prst="rect">
          <a:avLst/>
        </a:prstGeom>
        <a:noFill/>
        <a:ln>
          <a:noFill/>
        </a:ln>
      </xdr:spPr>
      <xdr:txBody>
        <a:bodyPr vertOverflow="clip" wrap="square" lIns="36576" tIns="18288" rIns="36576" bIns="0" anchor="t" upright="1"/>
        <a:lstStyle/>
        <a:p>
          <a:pPr algn="ctr" rtl="0">
            <a:defRPr sz="1000"/>
          </a:pPr>
          <a:r>
            <a:rPr lang="ja-JP" altLang="en-US" sz="1200" b="1" i="0" u="none" strike="noStrike" baseline="0">
              <a:solidFill>
                <a:srgbClr val="000000"/>
              </a:solidFill>
              <a:latin typeface="ＭＳ Ｐゴシック"/>
              <a:ea typeface="ＭＳ Ｐゴシック"/>
            </a:rPr>
            <a:t>⑮</a:t>
          </a:r>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485775</xdr:colOff>
      <xdr:row>0</xdr:row>
      <xdr:rowOff>157956</xdr:rowOff>
    </xdr:from>
    <xdr:to>
      <xdr:col>11</xdr:col>
      <xdr:colOff>485776</xdr:colOff>
      <xdr:row>3</xdr:row>
      <xdr:rowOff>132556</xdr:rowOff>
    </xdr:to>
    <xdr:sp macro="" textlink="">
      <xdr:nvSpPr>
        <xdr:cNvPr id="2" name="テキスト ボックス 1">
          <a:extLst>
            <a:ext uri="{FF2B5EF4-FFF2-40B4-BE49-F238E27FC236}">
              <a16:creationId xmlns:a16="http://schemas.microsoft.com/office/drawing/2014/main" id="{633D74C5-77D0-4235-B959-AC9C698F7132}"/>
            </a:ext>
          </a:extLst>
        </xdr:cNvPr>
        <xdr:cNvSpPr txBox="1"/>
      </xdr:nvSpPr>
      <xdr:spPr>
        <a:xfrm>
          <a:off x="5700713" y="157956"/>
          <a:ext cx="3512344" cy="748506"/>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rPr>
            <a:t>「講師配置加算」の算定を受けている場合、</a:t>
          </a:r>
          <a:endParaRPr kumimoji="1" lang="en-US" altLang="ja-JP" sz="1200" b="1">
            <a:solidFill>
              <a:srgbClr val="FF0000"/>
            </a:solidFill>
          </a:endParaRPr>
        </a:p>
        <a:p>
          <a:r>
            <a:rPr kumimoji="1" lang="ja-JP" altLang="en-US" sz="1200" b="1">
              <a:solidFill>
                <a:srgbClr val="FF0000"/>
              </a:solidFill>
            </a:rPr>
            <a:t>当該加算の算定を受けるために配置している</a:t>
          </a:r>
          <a:endParaRPr kumimoji="1" lang="en-US" altLang="ja-JP" sz="1200" b="1">
            <a:solidFill>
              <a:srgbClr val="FF0000"/>
            </a:solidFill>
          </a:endParaRPr>
        </a:p>
        <a:p>
          <a:r>
            <a:rPr kumimoji="1" lang="ja-JP" altLang="en-US" sz="1200" b="1">
              <a:solidFill>
                <a:srgbClr val="FF0000"/>
              </a:solidFill>
            </a:rPr>
            <a:t>講師は入力しないでください。</a:t>
          </a:r>
          <a:endParaRPr kumimoji="1" lang="en-US" altLang="ja-JP" sz="1200" b="1">
            <a:solidFill>
              <a:srgbClr val="FF0000"/>
            </a:solidFill>
          </a:endParaRPr>
        </a:p>
      </xdr:txBody>
    </xdr:sp>
    <xdr:clientData/>
  </xdr:twoCellAnchor>
  <xdr:oneCellAnchor>
    <xdr:from>
      <xdr:col>18</xdr:col>
      <xdr:colOff>238125</xdr:colOff>
      <xdr:row>75</xdr:row>
      <xdr:rowOff>35719</xdr:rowOff>
    </xdr:from>
    <xdr:ext cx="4159250" cy="2084916"/>
    <xdr:sp macro="" textlink="">
      <xdr:nvSpPr>
        <xdr:cNvPr id="4" name="テキスト ボックス 3">
          <a:extLst>
            <a:ext uri="{FF2B5EF4-FFF2-40B4-BE49-F238E27FC236}">
              <a16:creationId xmlns:a16="http://schemas.microsoft.com/office/drawing/2014/main" id="{729B4FF1-417A-44DB-80EC-9F4D120386F4}"/>
            </a:ext>
          </a:extLst>
        </xdr:cNvPr>
        <xdr:cNvSpPr txBox="1"/>
      </xdr:nvSpPr>
      <xdr:spPr>
        <a:xfrm>
          <a:off x="13882688" y="24253032"/>
          <a:ext cx="4159250" cy="2084916"/>
        </a:xfrm>
        <a:prstGeom prst="rect">
          <a:avLst/>
        </a:prstGeom>
        <a:solidFill>
          <a:srgbClr val="FFFFCC"/>
        </a:solidFill>
        <a:ln>
          <a:solidFill>
            <a:srgbClr val="009242"/>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b="1" kern="1200">
              <a:solidFill>
                <a:sysClr val="windowText" lastClr="000000"/>
              </a:solidFill>
            </a:rPr>
            <a:t>【</a:t>
          </a:r>
          <a:r>
            <a:rPr kumimoji="1" lang="ja-JP" altLang="en-US" sz="1100" b="1" kern="1200">
              <a:solidFill>
                <a:sysClr val="windowText" lastClr="000000"/>
              </a:solidFill>
            </a:rPr>
            <a:t>注意事項</a:t>
          </a:r>
          <a:r>
            <a:rPr kumimoji="1" lang="en-US" altLang="ja-JP" sz="1100" b="1" kern="1200">
              <a:solidFill>
                <a:sysClr val="windowText" lastClr="000000"/>
              </a:solidFill>
            </a:rPr>
            <a:t>】</a:t>
          </a:r>
        </a:p>
        <a:p>
          <a:r>
            <a:rPr kumimoji="1" lang="ja-JP" altLang="en-US" sz="1100" kern="1200">
              <a:solidFill>
                <a:sysClr val="windowText" lastClr="000000"/>
              </a:solidFill>
            </a:rPr>
            <a:t>療育支援加算で専門職の活用（区分</a:t>
          </a:r>
          <a:r>
            <a:rPr kumimoji="1" lang="en-US" altLang="ja-JP" sz="1100" kern="1200">
              <a:solidFill>
                <a:sysClr val="windowText" lastClr="000000"/>
              </a:solidFill>
            </a:rPr>
            <a:t>C,D</a:t>
          </a:r>
          <a:r>
            <a:rPr kumimoji="1" lang="ja-JP" altLang="en-US" sz="1100" kern="1200">
              <a:solidFill>
                <a:sysClr val="windowText" lastClr="000000"/>
              </a:solidFill>
            </a:rPr>
            <a:t>）を実施している場合、当該取組みに従事する時間を除いて記載してください。</a:t>
          </a:r>
          <a:endParaRPr kumimoji="1" lang="en-US" altLang="ja-JP" sz="1100" kern="1200">
            <a:solidFill>
              <a:sysClr val="windowText" lastClr="000000"/>
            </a:solidFill>
          </a:endParaRPr>
        </a:p>
        <a:p>
          <a:r>
            <a:rPr kumimoji="1" lang="en-US" altLang="ja-JP" sz="1100" kern="1200">
              <a:solidFill>
                <a:sysClr val="windowText" lastClr="000000"/>
              </a:solidFill>
            </a:rPr>
            <a:t>C</a:t>
          </a:r>
          <a:r>
            <a:rPr kumimoji="1" lang="ja-JP" altLang="en-US" sz="1100" kern="1200">
              <a:solidFill>
                <a:sysClr val="windowText" lastClr="000000"/>
              </a:solidFill>
            </a:rPr>
            <a:t>：専門職配置９０時間以上</a:t>
          </a:r>
          <a:endParaRPr kumimoji="1" lang="en-US" altLang="ja-JP" sz="1100" kern="1200">
            <a:solidFill>
              <a:sysClr val="windowText" lastClr="000000"/>
            </a:solidFill>
          </a:endParaRPr>
        </a:p>
        <a:p>
          <a:r>
            <a:rPr kumimoji="1" lang="en-US" altLang="ja-JP" sz="1100" kern="1200">
              <a:solidFill>
                <a:sysClr val="windowText" lastClr="000000"/>
              </a:solidFill>
            </a:rPr>
            <a:t>D</a:t>
          </a:r>
          <a:r>
            <a:rPr kumimoji="1" lang="ja-JP" altLang="en-US" sz="1100" kern="1200">
              <a:solidFill>
                <a:sysClr val="windowText" lastClr="000000"/>
              </a:solidFill>
            </a:rPr>
            <a:t>：専門職配置６０時間以上</a:t>
          </a:r>
          <a:endParaRPr kumimoji="1" lang="en-US" altLang="ja-JP" sz="1100" kern="1200">
            <a:solidFill>
              <a:sysClr val="windowText" lastClr="000000"/>
            </a:solidFill>
          </a:endParaRPr>
        </a:p>
        <a:p>
          <a:endParaRPr kumimoji="1" lang="en-US" altLang="ja-JP" sz="1100" kern="1200">
            <a:solidFill>
              <a:sysClr val="windowText" lastClr="000000"/>
            </a:solidFill>
          </a:endParaRPr>
        </a:p>
        <a:p>
          <a:r>
            <a:rPr kumimoji="1" lang="ja-JP" altLang="en-US" sz="1100" kern="1200">
              <a:solidFill>
                <a:sysClr val="windowText" lastClr="000000"/>
              </a:solidFill>
            </a:rPr>
            <a:t>例）常勤（月当たり１７３時間）の心理担当職員を雇用し、療育支援加算の対象職員かつみなし保育士とする場合</a:t>
          </a:r>
          <a:endParaRPr kumimoji="1" lang="en-US" altLang="ja-JP" sz="1100" kern="1200">
            <a:solidFill>
              <a:sysClr val="windowText" lastClr="000000"/>
            </a:solidFill>
          </a:endParaRPr>
        </a:p>
        <a:p>
          <a:endParaRPr kumimoji="1" lang="en-US" altLang="ja-JP" sz="1100" kern="1200">
            <a:solidFill>
              <a:sysClr val="windowText" lastClr="000000"/>
            </a:solidFill>
          </a:endParaRPr>
        </a:p>
        <a:p>
          <a:r>
            <a:rPr kumimoji="1" lang="ja-JP" altLang="en-US" sz="1100" kern="1200">
              <a:solidFill>
                <a:sysClr val="windowText" lastClr="000000"/>
              </a:solidFill>
            </a:rPr>
            <a:t>１７３時間　－　９０時間　＝</a:t>
          </a:r>
          <a:r>
            <a:rPr kumimoji="1" lang="ja-JP" altLang="en-US" sz="1100" u="sng" kern="1200">
              <a:solidFill>
                <a:sysClr val="windowText" lastClr="000000"/>
              </a:solidFill>
            </a:rPr>
            <a:t>８３時間</a:t>
          </a:r>
          <a:r>
            <a:rPr kumimoji="1" lang="ja-JP" altLang="en-US" sz="1100" u="none" kern="1200">
              <a:solidFill>
                <a:sysClr val="windowText" lastClr="000000"/>
              </a:solidFill>
            </a:rPr>
            <a:t>　をみなし保育士として表に記載</a:t>
          </a:r>
          <a:endParaRPr kumimoji="1" lang="en-US" altLang="ja-JP" sz="1100" u="sng" kern="1200">
            <a:solidFill>
              <a:sysClr val="windowText" lastClr="000000"/>
            </a:solidFill>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22</xdr:col>
      <xdr:colOff>346075</xdr:colOff>
      <xdr:row>1</xdr:row>
      <xdr:rowOff>15875</xdr:rowOff>
    </xdr:from>
    <xdr:to>
      <xdr:col>29</xdr:col>
      <xdr:colOff>574675</xdr:colOff>
      <xdr:row>2</xdr:row>
      <xdr:rowOff>559593</xdr:rowOff>
    </xdr:to>
    <xdr:sp macro="" textlink="">
      <xdr:nvSpPr>
        <xdr:cNvPr id="4" name="テキスト ボックス 3">
          <a:extLst>
            <a:ext uri="{FF2B5EF4-FFF2-40B4-BE49-F238E27FC236}">
              <a16:creationId xmlns:a16="http://schemas.microsoft.com/office/drawing/2014/main" id="{B5C5D524-25DC-4B4C-92C9-4BCF3A1E9832}"/>
            </a:ext>
          </a:extLst>
        </xdr:cNvPr>
        <xdr:cNvSpPr txBox="1"/>
      </xdr:nvSpPr>
      <xdr:spPr>
        <a:xfrm>
          <a:off x="9880600" y="244475"/>
          <a:ext cx="3533775" cy="819943"/>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rPr>
            <a:t>「講師配置加算」の算定を受けている場合、</a:t>
          </a:r>
          <a:endParaRPr kumimoji="1" lang="en-US" altLang="ja-JP" sz="1200" b="1">
            <a:solidFill>
              <a:srgbClr val="FF0000"/>
            </a:solidFill>
          </a:endParaRPr>
        </a:p>
        <a:p>
          <a:r>
            <a:rPr kumimoji="1" lang="ja-JP" altLang="en-US" sz="1200" b="1">
              <a:solidFill>
                <a:srgbClr val="FF0000"/>
              </a:solidFill>
            </a:rPr>
            <a:t>当該加算の算定を受けるために配置している</a:t>
          </a:r>
          <a:endParaRPr kumimoji="1" lang="en-US" altLang="ja-JP" sz="1200" b="1">
            <a:solidFill>
              <a:srgbClr val="FF0000"/>
            </a:solidFill>
          </a:endParaRPr>
        </a:p>
        <a:p>
          <a:r>
            <a:rPr kumimoji="1" lang="ja-JP" altLang="en-US" sz="1200" b="1">
              <a:solidFill>
                <a:srgbClr val="FF0000"/>
              </a:solidFill>
            </a:rPr>
            <a:t>講師は入力しないでください。</a:t>
          </a:r>
          <a:endParaRPr kumimoji="1" lang="en-US" altLang="ja-JP" sz="1200" b="1">
            <a:solidFill>
              <a:srgbClr val="FF0000"/>
            </a:solidFill>
          </a:endParaRPr>
        </a:p>
      </xdr:txBody>
    </xdr:sp>
    <xdr:clientData/>
  </xdr:twoCellAnchor>
  <xdr:twoCellAnchor>
    <xdr:from>
      <xdr:col>38</xdr:col>
      <xdr:colOff>63500</xdr:colOff>
      <xdr:row>1</xdr:row>
      <xdr:rowOff>222250</xdr:rowOff>
    </xdr:from>
    <xdr:to>
      <xdr:col>53</xdr:col>
      <xdr:colOff>317500</xdr:colOff>
      <xdr:row>8</xdr:row>
      <xdr:rowOff>15875</xdr:rowOff>
    </xdr:to>
    <xdr:sp macro="" textlink="">
      <xdr:nvSpPr>
        <xdr:cNvPr id="2" name="正方形/長方形 1">
          <a:extLst>
            <a:ext uri="{FF2B5EF4-FFF2-40B4-BE49-F238E27FC236}">
              <a16:creationId xmlns:a16="http://schemas.microsoft.com/office/drawing/2014/main" id="{D0C66289-D63C-4312-AA4E-4722F844AEEE}"/>
            </a:ext>
          </a:extLst>
        </xdr:cNvPr>
        <xdr:cNvSpPr/>
      </xdr:nvSpPr>
      <xdr:spPr bwMode="auto">
        <a:xfrm>
          <a:off x="17557750" y="444500"/>
          <a:ext cx="9969500" cy="2190750"/>
        </a:xfrm>
        <a:prstGeom prst="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2000">
              <a:solidFill>
                <a:srgbClr val="FF0000"/>
              </a:solidFill>
              <a:latin typeface="BIZ UDゴシック" panose="020B0400000000000000" pitchFamily="49" charset="-128"/>
              <a:ea typeface="BIZ UDゴシック" panose="020B0400000000000000" pitchFamily="49" charset="-128"/>
            </a:rPr>
            <a:t>＜誰でも通園コメント＞</a:t>
          </a:r>
          <a:endParaRPr kumimoji="1" lang="en-US" altLang="ja-JP" sz="2000">
            <a:solidFill>
              <a:srgbClr val="FF0000"/>
            </a:solidFill>
            <a:latin typeface="BIZ UDゴシック" panose="020B0400000000000000" pitchFamily="49" charset="-128"/>
            <a:ea typeface="BIZ UDゴシック" panose="020B0400000000000000" pitchFamily="49" charset="-128"/>
          </a:endParaRPr>
        </a:p>
        <a:p>
          <a:pPr algn="l"/>
          <a:r>
            <a:rPr kumimoji="1" lang="ja-JP" altLang="en-US" sz="2000">
              <a:solidFill>
                <a:srgbClr val="FF0000"/>
              </a:solidFill>
              <a:latin typeface="BIZ UDゴシック" panose="020B0400000000000000" pitchFamily="49" charset="-128"/>
              <a:ea typeface="BIZ UDゴシック" panose="020B0400000000000000" pitchFamily="49" charset="-128"/>
            </a:rPr>
            <a:t>誰でも通園として従事した職員は、誰でも通園に専従した勤務時間分を除いて記載してください。</a:t>
          </a:r>
        </a:p>
        <a:p>
          <a:pPr algn="l"/>
          <a:r>
            <a:rPr kumimoji="1" lang="en-US" altLang="ja-JP" sz="2000">
              <a:solidFill>
                <a:srgbClr val="FF0000"/>
              </a:solidFill>
              <a:latin typeface="BIZ UDゴシック" panose="020B0400000000000000" pitchFamily="49" charset="-128"/>
              <a:ea typeface="BIZ UDゴシック" panose="020B0400000000000000" pitchFamily="49" charset="-128"/>
            </a:rPr>
            <a:t>※</a:t>
          </a:r>
          <a:r>
            <a:rPr kumimoji="1" lang="ja-JP" altLang="en-US" sz="2000">
              <a:solidFill>
                <a:srgbClr val="FF0000"/>
              </a:solidFill>
              <a:latin typeface="BIZ UDゴシック" panose="020B0400000000000000" pitchFamily="49" charset="-128"/>
              <a:ea typeface="BIZ UDゴシック" panose="020B0400000000000000" pitchFamily="49" charset="-128"/>
            </a:rPr>
            <a:t>本体保育に従事しながら誰通について「支援」を行った勤務時間は除かないこと</a:t>
          </a:r>
        </a:p>
        <a:p>
          <a:pPr algn="l"/>
          <a:r>
            <a:rPr kumimoji="1" lang="en-US" altLang="ja-JP" sz="2000">
              <a:solidFill>
                <a:srgbClr val="FF0000"/>
              </a:solidFill>
              <a:latin typeface="BIZ UDゴシック" panose="020B0400000000000000" pitchFamily="49" charset="-128"/>
              <a:ea typeface="BIZ UDゴシック" panose="020B0400000000000000" pitchFamily="49" charset="-128"/>
            </a:rPr>
            <a:t>※</a:t>
          </a:r>
          <a:r>
            <a:rPr kumimoji="1" lang="ja-JP" altLang="en-US" sz="2000">
              <a:solidFill>
                <a:srgbClr val="FF0000"/>
              </a:solidFill>
              <a:latin typeface="BIZ UDゴシック" panose="020B0400000000000000" pitchFamily="49" charset="-128"/>
              <a:ea typeface="BIZ UDゴシック" panose="020B0400000000000000" pitchFamily="49" charset="-128"/>
            </a:rPr>
            <a:t>誰通専任職員であっても、本体保育従事時間は本シートに記載すること</a:t>
          </a:r>
        </a:p>
      </xdr:txBody>
    </xdr:sp>
    <xdr:clientData/>
  </xdr:twoCellAnchor>
  <xdr:twoCellAnchor>
    <xdr:from>
      <xdr:col>30</xdr:col>
      <xdr:colOff>60325</xdr:colOff>
      <xdr:row>1</xdr:row>
      <xdr:rowOff>15875</xdr:rowOff>
    </xdr:from>
    <xdr:to>
      <xdr:col>37</xdr:col>
      <xdr:colOff>288925</xdr:colOff>
      <xdr:row>2</xdr:row>
      <xdr:rowOff>559593</xdr:rowOff>
    </xdr:to>
    <xdr:sp macro="" textlink="">
      <xdr:nvSpPr>
        <xdr:cNvPr id="3" name="テキスト ボックス 2">
          <a:extLst>
            <a:ext uri="{FF2B5EF4-FFF2-40B4-BE49-F238E27FC236}">
              <a16:creationId xmlns:a16="http://schemas.microsoft.com/office/drawing/2014/main" id="{3249E86F-33A6-48F7-ACD5-532450924644}"/>
            </a:ext>
          </a:extLst>
        </xdr:cNvPr>
        <xdr:cNvSpPr txBox="1"/>
      </xdr:nvSpPr>
      <xdr:spPr>
        <a:xfrm>
          <a:off x="13481050" y="244475"/>
          <a:ext cx="3533775" cy="819943"/>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rPr>
            <a:t>主幹保育教諭等を専任化するための代替保育教諭等として配置する非常勤講師等は入力しないでください。</a:t>
          </a:r>
          <a:endParaRPr kumimoji="1" lang="en-US" altLang="ja-JP" sz="1200" b="1">
            <a:solidFill>
              <a:srgbClr val="FF0000"/>
            </a:solidFill>
          </a:endParaRPr>
        </a:p>
      </xdr:txBody>
    </xdr:sp>
    <xdr:clientData/>
  </xdr:twoCellAnchor>
  <xdr:twoCellAnchor>
    <xdr:from>
      <xdr:col>38</xdr:col>
      <xdr:colOff>57150</xdr:colOff>
      <xdr:row>8</xdr:row>
      <xdr:rowOff>123825</xdr:rowOff>
    </xdr:from>
    <xdr:to>
      <xdr:col>53</xdr:col>
      <xdr:colOff>303742</xdr:colOff>
      <xdr:row>11</xdr:row>
      <xdr:rowOff>1</xdr:rowOff>
    </xdr:to>
    <xdr:sp macro="" textlink="">
      <xdr:nvSpPr>
        <xdr:cNvPr id="5" name="正方形/長方形 4">
          <a:extLst>
            <a:ext uri="{FF2B5EF4-FFF2-40B4-BE49-F238E27FC236}">
              <a16:creationId xmlns:a16="http://schemas.microsoft.com/office/drawing/2014/main" id="{4E033D5C-3CC3-42D9-B4C6-5E6D94E9F730}"/>
            </a:ext>
          </a:extLst>
        </xdr:cNvPr>
        <xdr:cNvSpPr/>
      </xdr:nvSpPr>
      <xdr:spPr bwMode="auto">
        <a:xfrm>
          <a:off x="17402175" y="3390900"/>
          <a:ext cx="9943042" cy="847726"/>
        </a:xfrm>
        <a:prstGeom prst="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2000">
              <a:solidFill>
                <a:srgbClr val="FF0000"/>
              </a:solidFill>
              <a:latin typeface="BIZ UDゴシック" panose="020B0400000000000000" pitchFamily="49" charset="-128"/>
              <a:ea typeface="BIZ UDゴシック" panose="020B0400000000000000" pitchFamily="49" charset="-128"/>
            </a:rPr>
            <a:t>一時預かり事業に専従する職員がいる場合は、配置状況確認書に記載しないでください。</a:t>
          </a:r>
          <a:endParaRPr kumimoji="1" lang="en-US" altLang="ja-JP" sz="2000">
            <a:solidFill>
              <a:srgbClr val="FF0000"/>
            </a:solidFill>
            <a:latin typeface="BIZ UDゴシック" panose="020B0400000000000000" pitchFamily="49" charset="-128"/>
            <a:ea typeface="BIZ UDゴシック" panose="020B0400000000000000" pitchFamily="49"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44</xdr:col>
      <xdr:colOff>304800</xdr:colOff>
      <xdr:row>11</xdr:row>
      <xdr:rowOff>215900</xdr:rowOff>
    </xdr:from>
    <xdr:to>
      <xdr:col>50</xdr:col>
      <xdr:colOff>571500</xdr:colOff>
      <xdr:row>15</xdr:row>
      <xdr:rowOff>317501</xdr:rowOff>
    </xdr:to>
    <xdr:sp macro="" textlink="">
      <xdr:nvSpPr>
        <xdr:cNvPr id="2" name="線吹き出し 2 (枠付き) 1">
          <a:extLst>
            <a:ext uri="{FF2B5EF4-FFF2-40B4-BE49-F238E27FC236}">
              <a16:creationId xmlns:a16="http://schemas.microsoft.com/office/drawing/2014/main" id="{7C4B7A60-8337-4062-AAAF-81FCB4BE451E}"/>
            </a:ext>
          </a:extLst>
        </xdr:cNvPr>
        <xdr:cNvSpPr/>
      </xdr:nvSpPr>
      <xdr:spPr bwMode="auto">
        <a:xfrm>
          <a:off x="20535900" y="3365500"/>
          <a:ext cx="3619500" cy="1422401"/>
        </a:xfrm>
        <a:prstGeom prst="borderCallout2">
          <a:avLst>
            <a:gd name="adj1" fmla="val 18750"/>
            <a:gd name="adj2" fmla="val -8333"/>
            <a:gd name="adj3" fmla="val 18750"/>
            <a:gd name="adj4" fmla="val -16667"/>
            <a:gd name="adj5" fmla="val -37037"/>
            <a:gd name="adj6" fmla="val -85108"/>
          </a:avLst>
        </a:prstGeom>
        <a:solidFill>
          <a:schemeClr val="bg1"/>
        </a:solidFill>
        <a:ln w="9525" cap="flat" cmpd="sng" algn="ctr">
          <a:solidFill>
            <a:srgbClr val="400000"/>
          </a:solidFill>
          <a:prstDash val="solid"/>
          <a:round/>
          <a:headEnd type="none" w="med" len="med"/>
          <a:tailEnd type="none" w="med" len="med"/>
        </a:ln>
        <a:effectLst>
          <a:outerShdw blurRad="50800" dist="38100" dir="5400000" algn="ctr" rotWithShape="0">
            <a:srgbClr val="000000">
              <a:alpha val="86000"/>
            </a:srgbClr>
          </a:outerShdw>
        </a:effectLst>
      </xdr:spPr>
      <xdr:txBody>
        <a:bodyPr vertOverflow="clip" wrap="square" lIns="18288" tIns="0" rIns="0" bIns="0" rtlCol="0" anchor="t" upright="1"/>
        <a:lstStyle/>
        <a:p>
          <a:pPr algn="l">
            <a:lnSpc>
              <a:spcPts val="1400"/>
            </a:lnSpc>
          </a:pPr>
          <a:r>
            <a:rPr kumimoji="1" lang="ja-JP" altLang="en-US" sz="1200">
              <a:latin typeface="+mj-ea"/>
              <a:ea typeface="+mj-ea"/>
            </a:rPr>
            <a:t>雇用契約等における</a:t>
          </a:r>
          <a:r>
            <a:rPr kumimoji="1" lang="en-US" altLang="ja-JP" sz="1200">
              <a:latin typeface="+mj-ea"/>
              <a:ea typeface="+mj-ea"/>
            </a:rPr>
            <a:t>1</a:t>
          </a:r>
          <a:r>
            <a:rPr kumimoji="1" lang="ja-JP" altLang="en-US" sz="1200">
              <a:latin typeface="+mj-ea"/>
              <a:ea typeface="+mj-ea"/>
            </a:rPr>
            <a:t>箇月あたりの労働時間数，又は変形労働時間制の場合は</a:t>
          </a:r>
          <a:r>
            <a:rPr kumimoji="1" lang="en-US" altLang="ja-JP" sz="1200">
              <a:latin typeface="+mj-ea"/>
              <a:ea typeface="+mj-ea"/>
            </a:rPr>
            <a:t>1</a:t>
          </a:r>
          <a:r>
            <a:rPr kumimoji="1" lang="ja-JP" altLang="en-US" sz="1200">
              <a:latin typeface="+mj-ea"/>
              <a:ea typeface="+mj-ea"/>
            </a:rPr>
            <a:t>箇月あたりの平均労働時間数を入力してください。</a:t>
          </a:r>
        </a:p>
        <a:p>
          <a:pPr algn="l">
            <a:lnSpc>
              <a:spcPts val="1400"/>
            </a:lnSpc>
          </a:pPr>
          <a:r>
            <a:rPr kumimoji="1" lang="ja-JP" altLang="en-US" sz="1200">
              <a:latin typeface="+mj-ea"/>
              <a:ea typeface="+mj-ea"/>
            </a:rPr>
            <a:t>契約の変更がない限り，全月（</a:t>
          </a:r>
          <a:r>
            <a:rPr kumimoji="1" lang="en-US" altLang="ja-JP" sz="1200">
              <a:latin typeface="+mj-ea"/>
              <a:ea typeface="+mj-ea"/>
            </a:rPr>
            <a:t>4</a:t>
          </a:r>
          <a:r>
            <a:rPr kumimoji="1" lang="ja-JP" altLang="en-US" sz="1200">
              <a:latin typeface="+mj-ea"/>
              <a:ea typeface="+mj-ea"/>
            </a:rPr>
            <a:t>月～</a:t>
          </a:r>
          <a:r>
            <a:rPr kumimoji="1" lang="en-US" altLang="ja-JP" sz="1200">
              <a:latin typeface="+mj-ea"/>
              <a:ea typeface="+mj-ea"/>
            </a:rPr>
            <a:t>3</a:t>
          </a:r>
          <a:r>
            <a:rPr kumimoji="1" lang="ja-JP" altLang="en-US" sz="1200">
              <a:latin typeface="+mj-ea"/>
              <a:ea typeface="+mj-ea"/>
            </a:rPr>
            <a:t>月）同じ時間数になります。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4.xml"/><Relationship Id="rId1" Type="http://schemas.openxmlformats.org/officeDocument/2006/relationships/printerSettings" Target="../printerSettings/printerSettings9.bin"/><Relationship Id="rId4" Type="http://schemas.openxmlformats.org/officeDocument/2006/relationships/comments" Target="../comments7.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2.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4749F4-8C68-4119-AF8B-B974B92FE7A4}">
  <sheetPr codeName="Sheet2">
    <pageSetUpPr fitToPage="1"/>
  </sheetPr>
  <dimension ref="A1:AF13"/>
  <sheetViews>
    <sheetView view="pageBreakPreview" zoomScaleNormal="100" zoomScaleSheetLayoutView="100" workbookViewId="0">
      <selection activeCell="X8" sqref="X8"/>
    </sheetView>
  </sheetViews>
  <sheetFormatPr defaultRowHeight="13.5"/>
  <cols>
    <col min="1" max="1" width="5.625" customWidth="1"/>
    <col min="2" max="2" width="5.5" bestFit="1" customWidth="1"/>
    <col min="3" max="3" width="3.5" bestFit="1" customWidth="1"/>
    <col min="4" max="4" width="3.5" customWidth="1"/>
    <col min="5" max="5" width="4.5" bestFit="1" customWidth="1"/>
    <col min="6" max="11" width="4.5" customWidth="1"/>
    <col min="12" max="17" width="4.5" bestFit="1" customWidth="1"/>
    <col min="18" max="22" width="6.25" customWidth="1"/>
    <col min="23" max="24" width="4.625" bestFit="1" customWidth="1"/>
    <col min="25" max="28" width="4.625" customWidth="1"/>
    <col min="29" max="29" width="6" bestFit="1" customWidth="1"/>
    <col min="30" max="32" width="3" style="388" bestFit="1" customWidth="1"/>
  </cols>
  <sheetData>
    <row r="1" spans="1:32" s="386" customFormat="1" ht="138" customHeight="1">
      <c r="A1" s="450" t="s">
        <v>394</v>
      </c>
      <c r="B1" s="385" t="s">
        <v>118</v>
      </c>
      <c r="C1" s="385" t="s">
        <v>326</v>
      </c>
      <c r="D1" s="385" t="s">
        <v>327</v>
      </c>
      <c r="E1" s="385" t="s">
        <v>330</v>
      </c>
      <c r="F1" s="385" t="s">
        <v>331</v>
      </c>
      <c r="G1" s="385" t="s">
        <v>332</v>
      </c>
      <c r="H1" s="385" t="s">
        <v>333</v>
      </c>
      <c r="I1" s="385" t="s">
        <v>336</v>
      </c>
      <c r="J1" s="385" t="s">
        <v>335</v>
      </c>
      <c r="K1" s="385" t="s">
        <v>334</v>
      </c>
      <c r="L1" s="385" t="s">
        <v>337</v>
      </c>
      <c r="M1" s="385" t="s">
        <v>338</v>
      </c>
      <c r="N1" s="385" t="s">
        <v>339</v>
      </c>
      <c r="O1" s="385" t="s">
        <v>340</v>
      </c>
      <c r="P1" s="385" t="s">
        <v>341</v>
      </c>
      <c r="Q1" s="385" t="s">
        <v>342</v>
      </c>
      <c r="R1" s="385" t="s">
        <v>328</v>
      </c>
      <c r="S1" s="385" t="s">
        <v>329</v>
      </c>
      <c r="T1" s="385" t="s">
        <v>364</v>
      </c>
      <c r="U1" s="437" t="s">
        <v>365</v>
      </c>
      <c r="V1" s="385" t="s">
        <v>375</v>
      </c>
      <c r="W1" s="385" t="s">
        <v>343</v>
      </c>
      <c r="X1" s="385" t="s">
        <v>344</v>
      </c>
      <c r="Y1" s="385" t="s">
        <v>359</v>
      </c>
      <c r="Z1" s="385" t="s">
        <v>360</v>
      </c>
      <c r="AA1" s="385" t="s">
        <v>345</v>
      </c>
      <c r="AB1" s="385" t="s">
        <v>346</v>
      </c>
      <c r="AC1" s="385" t="s">
        <v>366</v>
      </c>
      <c r="AD1" s="387"/>
      <c r="AE1" s="387"/>
      <c r="AF1" s="387"/>
    </row>
    <row r="2" spans="1:32">
      <c r="A2" t="str">
        <f>様式１!$A$56</f>
        <v>Ｒ８．４</v>
      </c>
      <c r="B2" s="390">
        <f>様式１!C1</f>
        <v>0</v>
      </c>
      <c r="C2" s="390">
        <v>4</v>
      </c>
      <c r="D2" s="391" t="str">
        <f t="shared" ref="D2:D13" si="0">TEXT(C2,"00")</f>
        <v>04</v>
      </c>
      <c r="E2" s="392">
        <f>様式１!$C7</f>
        <v>0</v>
      </c>
      <c r="F2" s="392">
        <f>様式１!$C8</f>
        <v>0</v>
      </c>
      <c r="G2" s="392">
        <f>様式１!$C9</f>
        <v>0</v>
      </c>
      <c r="H2" s="392">
        <f>様式１!$G7</f>
        <v>0</v>
      </c>
      <c r="I2" s="392">
        <f>様式１!$H7</f>
        <v>0</v>
      </c>
      <c r="J2" s="392">
        <f>様式１!$I7</f>
        <v>0</v>
      </c>
      <c r="K2" s="392">
        <f>様式１!$J7</f>
        <v>0</v>
      </c>
      <c r="L2" s="392">
        <f>様式１!$H8</f>
        <v>0</v>
      </c>
      <c r="M2" s="392">
        <f>様式１!$I8</f>
        <v>0</v>
      </c>
      <c r="N2" s="392">
        <f>様式１!$J8</f>
        <v>0</v>
      </c>
      <c r="O2" s="392">
        <f>様式１!$D9</f>
        <v>0</v>
      </c>
      <c r="P2" s="392">
        <f>様式１!$E9</f>
        <v>0</v>
      </c>
      <c r="Q2" s="392">
        <f>様式１!$F9</f>
        <v>0</v>
      </c>
      <c r="R2" s="393" t="e">
        <f>様式１!$AW7</f>
        <v>#VALUE!</v>
      </c>
      <c r="S2" s="393" t="e">
        <f>様式１!$AD7</f>
        <v>#VALUE!</v>
      </c>
      <c r="T2" s="394" t="e">
        <f>様式１!$AD7-参考_歳児別配置基準!$D4+参考_歳児別配置基準!O4</f>
        <v>#VALUE!</v>
      </c>
      <c r="U2" s="438">
        <f>参考_歳児別配置基準!P4+様式１!O7+様式１!Q7+様式１!AC7+様式１!R7+様式１!R8-様式１!S7</f>
        <v>2</v>
      </c>
      <c r="V2" s="394" t="e">
        <f>様式１!$AD7-参考_歳児別配置基準!$D4+参考_歳児別配置基準!P4</f>
        <v>#VALUE!</v>
      </c>
      <c r="W2" s="392" cm="1">
        <f t="array" ref="W2">_xlfn.IFS(様式１!$Y7=0,1,様式１!$Y7=1,2,様式１!$Y7=2,3,様式１!$Y7=3,4,様式１!$Y7=3.5,5,様式１!$Y7=4,6,様式１!$Y7=4.5,7,様式１!$Y7=5,8,様式１!$Y7=5.5,9,様式１!$Y7=6,"A",様式１!$Y7=6.5,"B",様式１!$Y7=7,"C",様式１!$Y7=7.5,"D",様式１!$Y7=8,"E")</f>
        <v>1</v>
      </c>
      <c r="X2" s="392">
        <f>IF(加算等適用状況!G14="○",1,0)</f>
        <v>0</v>
      </c>
      <c r="Y2" s="392">
        <f>IF(加算等適用状況!H14="○",1,0)</f>
        <v>0</v>
      </c>
      <c r="Z2" s="392">
        <f>IF(加算等適用状況!I14="○",1,0)</f>
        <v>0</v>
      </c>
      <c r="AA2" s="392">
        <f>IF(加算等適用状況!J14="○",1,0)</f>
        <v>0</v>
      </c>
      <c r="AB2" s="392">
        <f>IF(加算等適用状況!K14="○",1,0)</f>
        <v>0</v>
      </c>
      <c r="AC2" s="421">
        <f>'様式３（非専従の常勤＋非常勤）'!$L$5</f>
        <v>0</v>
      </c>
    </row>
    <row r="3" spans="1:32">
      <c r="A3" t="str">
        <f>様式１!$A$56</f>
        <v>Ｒ８．４</v>
      </c>
      <c r="B3" s="392">
        <f>B$2</f>
        <v>0</v>
      </c>
      <c r="C3" s="390">
        <v>5</v>
      </c>
      <c r="D3" s="391" t="str">
        <f t="shared" si="0"/>
        <v>05</v>
      </c>
      <c r="E3" s="392">
        <f>様式１!$C10</f>
        <v>0</v>
      </c>
      <c r="F3" s="392">
        <f>様式１!$C11</f>
        <v>0</v>
      </c>
      <c r="G3" s="392">
        <f>様式１!$C12</f>
        <v>0</v>
      </c>
      <c r="H3" s="392">
        <f>様式１!$G10</f>
        <v>0</v>
      </c>
      <c r="I3" s="392">
        <f>様式１!$H10</f>
        <v>0</v>
      </c>
      <c r="J3" s="392">
        <f>様式１!$I10</f>
        <v>0</v>
      </c>
      <c r="K3" s="392">
        <f>様式１!$J10</f>
        <v>0</v>
      </c>
      <c r="L3" s="392">
        <f>様式１!$H11</f>
        <v>0</v>
      </c>
      <c r="M3" s="392">
        <f>様式１!$I11</f>
        <v>0</v>
      </c>
      <c r="N3" s="392">
        <f>様式１!$J11</f>
        <v>0</v>
      </c>
      <c r="O3" s="392">
        <f>様式１!$D12</f>
        <v>0</v>
      </c>
      <c r="P3" s="392">
        <f>様式１!$E12</f>
        <v>0</v>
      </c>
      <c r="Q3" s="392">
        <f>様式１!$F12</f>
        <v>0</v>
      </c>
      <c r="R3" s="393" t="e">
        <f>様式１!$AW10</f>
        <v>#VALUE!</v>
      </c>
      <c r="S3" s="393" t="e">
        <f>様式１!$AD10</f>
        <v>#VALUE!</v>
      </c>
      <c r="T3" s="394" t="e">
        <f>様式１!$AD10-参考_歳児別配置基準!$D14+参考_歳児別配置基準!O14</f>
        <v>#VALUE!</v>
      </c>
      <c r="U3" s="438" t="e">
        <f>参考_歳児別配置基準!P14+様式１!O10+様式１!Q10+様式１!AC10+様式１!R10+様式１!R11-様式１!S10</f>
        <v>#VALUE!</v>
      </c>
      <c r="V3" s="394" t="e">
        <f>様式１!$AD10-参考_歳児別配置基準!$D14+参考_歳児別配置基準!P14</f>
        <v>#VALUE!</v>
      </c>
      <c r="W3" s="392" cm="1">
        <f t="array" ref="W3">_xlfn.IFS(様式１!$Y10=0,1,様式１!$Y10=1,2,様式１!$Y10=2,3,様式１!$Y10=3,4,様式１!$Y10=3.5,5,様式１!$Y10=4,6,様式１!$Y10=4.5,7,様式１!$Y10=5,8,様式１!$Y10=5.5,9,様式１!$Y10=6,"A",様式１!$Y10=6.5,"B",様式１!$Y10=7,"C",様式１!$Y10=7.5,"D",様式１!$Y10=8,"E")</f>
        <v>1</v>
      </c>
      <c r="X3" s="392">
        <f>IF(加算等適用状況!G15="○",1,0)</f>
        <v>0</v>
      </c>
      <c r="Y3" s="392">
        <f>IF(加算等適用状況!H15="○",1,0)</f>
        <v>0</v>
      </c>
      <c r="Z3" s="392">
        <f>IF(加算等適用状況!I15="○",1,0)</f>
        <v>0</v>
      </c>
      <c r="AA3" s="392">
        <f>IF(加算等適用状況!J15="○",1,0)</f>
        <v>0</v>
      </c>
      <c r="AB3" s="392">
        <f>IF(加算等適用状況!K15="○",1,0)</f>
        <v>0</v>
      </c>
      <c r="AC3" s="421">
        <f>AC$2</f>
        <v>0</v>
      </c>
      <c r="AD3" s="389"/>
      <c r="AE3" s="389"/>
      <c r="AF3" s="389"/>
    </row>
    <row r="4" spans="1:32">
      <c r="A4" t="str">
        <f>様式１!$A$56</f>
        <v>Ｒ８．４</v>
      </c>
      <c r="B4" s="392">
        <f t="shared" ref="B4:B13" si="1">B$2</f>
        <v>0</v>
      </c>
      <c r="C4" s="390">
        <v>6</v>
      </c>
      <c r="D4" s="391" t="str">
        <f t="shared" si="0"/>
        <v>06</v>
      </c>
      <c r="E4" s="392">
        <f>様式１!$C13</f>
        <v>0</v>
      </c>
      <c r="F4" s="392">
        <f>様式１!$C14</f>
        <v>0</v>
      </c>
      <c r="G4" s="392">
        <f>様式１!$C15</f>
        <v>0</v>
      </c>
      <c r="H4" s="392">
        <f>様式１!$G13</f>
        <v>0</v>
      </c>
      <c r="I4" s="392">
        <f>様式１!$H13</f>
        <v>0</v>
      </c>
      <c r="J4" s="392">
        <f>様式１!$I13</f>
        <v>0</v>
      </c>
      <c r="K4" s="392">
        <f>様式１!$J13</f>
        <v>0</v>
      </c>
      <c r="L4" s="392">
        <f>様式１!$H14</f>
        <v>0</v>
      </c>
      <c r="M4" s="392">
        <f>様式１!$I14</f>
        <v>0</v>
      </c>
      <c r="N4" s="392">
        <f>様式１!$J14</f>
        <v>0</v>
      </c>
      <c r="O4" s="392">
        <f>様式１!$D15</f>
        <v>0</v>
      </c>
      <c r="P4" s="392">
        <f>様式１!$E15</f>
        <v>0</v>
      </c>
      <c r="Q4" s="392">
        <f>様式１!$F15</f>
        <v>0</v>
      </c>
      <c r="R4" s="393" t="e">
        <f>様式１!$AW13</f>
        <v>#VALUE!</v>
      </c>
      <c r="S4" s="393" t="e">
        <f>様式１!$AD13</f>
        <v>#VALUE!</v>
      </c>
      <c r="T4" s="394" t="e">
        <f>様式１!$AD13-参考_歳児別配置基準!$D24+参考_歳児別配置基準!O24</f>
        <v>#VALUE!</v>
      </c>
      <c r="U4" s="438" t="e">
        <f>参考_歳児別配置基準!P24+様式１!O13+様式１!Q13+様式１!AC13+様式１!R13+様式１!R14-様式１!S13</f>
        <v>#VALUE!</v>
      </c>
      <c r="V4" s="394" t="e">
        <f>様式１!$AD13-参考_歳児別配置基準!$D24+参考_歳児別配置基準!P24</f>
        <v>#VALUE!</v>
      </c>
      <c r="W4" s="392" cm="1">
        <f t="array" ref="W4">_xlfn.IFS(様式１!$Y13=0,1,様式１!$Y13=1,2,様式１!$Y13=2,3,様式１!$Y13=3,4,様式１!$Y13=3.5,5,様式１!$Y13=4,6,様式１!$Y13=4.5,7,様式１!$Y13=5,8,様式１!$Y13=5.5,9,様式１!$Y13=6,"A",様式１!$Y13=6.5,"B",様式１!$Y13=7,"C",様式１!$Y13=7.5,"D",様式１!$Y13=8,"E")</f>
        <v>1</v>
      </c>
      <c r="X4" s="392">
        <f>IF(加算等適用状況!G16="○",1,0)</f>
        <v>0</v>
      </c>
      <c r="Y4" s="392">
        <f>IF(加算等適用状況!H16="○",1,0)</f>
        <v>0</v>
      </c>
      <c r="Z4" s="392">
        <f>IF(加算等適用状況!I16="○",1,0)</f>
        <v>0</v>
      </c>
      <c r="AA4" s="392">
        <f>IF(加算等適用状況!J16="○",1,0)</f>
        <v>0</v>
      </c>
      <c r="AB4" s="392">
        <f>IF(加算等適用状況!K16="○",1,0)</f>
        <v>0</v>
      </c>
      <c r="AC4" s="421">
        <f t="shared" ref="AC4:AC13" si="2">AC$2</f>
        <v>0</v>
      </c>
      <c r="AD4" s="389"/>
      <c r="AE4" s="389"/>
      <c r="AF4" s="389"/>
    </row>
    <row r="5" spans="1:32">
      <c r="A5" t="str">
        <f>様式１!$A$56</f>
        <v>Ｒ８．４</v>
      </c>
      <c r="B5" s="392">
        <f t="shared" si="1"/>
        <v>0</v>
      </c>
      <c r="C5" s="390">
        <v>7</v>
      </c>
      <c r="D5" s="391" t="str">
        <f t="shared" si="0"/>
        <v>07</v>
      </c>
      <c r="E5" s="392">
        <f>様式１!$C16</f>
        <v>0</v>
      </c>
      <c r="F5" s="392">
        <f>様式１!$C17</f>
        <v>0</v>
      </c>
      <c r="G5" s="392">
        <f>様式１!$C18</f>
        <v>0</v>
      </c>
      <c r="H5" s="392">
        <f>様式１!$G16</f>
        <v>0</v>
      </c>
      <c r="I5" s="392">
        <f>様式１!$H16</f>
        <v>0</v>
      </c>
      <c r="J5" s="392">
        <f>様式１!$I16</f>
        <v>0</v>
      </c>
      <c r="K5" s="392">
        <f>様式１!$J16</f>
        <v>0</v>
      </c>
      <c r="L5" s="392">
        <f>様式１!$H17</f>
        <v>0</v>
      </c>
      <c r="M5" s="392">
        <f>様式１!$I17</f>
        <v>0</v>
      </c>
      <c r="N5" s="392">
        <f>様式１!$J17</f>
        <v>0</v>
      </c>
      <c r="O5" s="392">
        <f>様式１!$D18</f>
        <v>0</v>
      </c>
      <c r="P5" s="392">
        <f>様式１!$E18</f>
        <v>0</v>
      </c>
      <c r="Q5" s="392">
        <f>様式１!$F18</f>
        <v>0</v>
      </c>
      <c r="R5" s="393" t="e">
        <f>様式１!$AW16</f>
        <v>#VALUE!</v>
      </c>
      <c r="S5" s="393" t="e">
        <f>様式１!$AD16</f>
        <v>#VALUE!</v>
      </c>
      <c r="T5" s="394" t="e">
        <f>様式１!$AD16-参考_歳児別配置基準!$D34+参考_歳児別配置基準!O34</f>
        <v>#VALUE!</v>
      </c>
      <c r="U5" s="438" t="e">
        <f>参考_歳児別配置基準!P34+様式１!O16+様式１!Q16+様式１!AC16+様式１!R16+様式１!R17-様式１!S16</f>
        <v>#VALUE!</v>
      </c>
      <c r="V5" s="394" t="e">
        <f>様式１!$AD16-参考_歳児別配置基準!$D34+参考_歳児別配置基準!P34</f>
        <v>#VALUE!</v>
      </c>
      <c r="W5" s="392" cm="1">
        <f t="array" ref="W5">_xlfn.IFS(様式１!$Y16=0,1,様式１!$Y16=1,2,様式１!$Y16=2,3,様式１!$Y16=3,4,様式１!$Y16=3.5,5,様式１!$Y16=4,6,様式１!$Y16=4.5,7,様式１!$Y16=5,8,様式１!$Y16=5.5,9,様式１!$Y16=6,"A",様式１!$Y16=6.5,"B",様式１!$Y16=7,"C",様式１!$Y16=7.5,"D",様式１!$Y16=8,"E")</f>
        <v>1</v>
      </c>
      <c r="X5" s="392">
        <f>IF(加算等適用状況!G17="○",1,0)</f>
        <v>0</v>
      </c>
      <c r="Y5" s="392">
        <f>IF(加算等適用状況!H17="○",1,0)</f>
        <v>0</v>
      </c>
      <c r="Z5" s="392">
        <f>IF(加算等適用状況!I17="○",1,0)</f>
        <v>0</v>
      </c>
      <c r="AA5" s="392">
        <f>IF(加算等適用状況!J17="○",1,0)</f>
        <v>0</v>
      </c>
      <c r="AB5" s="392">
        <f>IF(加算等適用状況!K17="○",1,0)</f>
        <v>0</v>
      </c>
      <c r="AC5" s="421">
        <f t="shared" si="2"/>
        <v>0</v>
      </c>
      <c r="AD5" s="389"/>
      <c r="AE5" s="389"/>
      <c r="AF5" s="389"/>
    </row>
    <row r="6" spans="1:32">
      <c r="A6" t="str">
        <f>様式１!$A$56</f>
        <v>Ｒ８．４</v>
      </c>
      <c r="B6" s="392">
        <f t="shared" si="1"/>
        <v>0</v>
      </c>
      <c r="C6" s="390">
        <v>8</v>
      </c>
      <c r="D6" s="391" t="str">
        <f t="shared" si="0"/>
        <v>08</v>
      </c>
      <c r="E6" s="392">
        <f>様式１!$C19</f>
        <v>0</v>
      </c>
      <c r="F6" s="392">
        <f>様式１!$C20</f>
        <v>0</v>
      </c>
      <c r="G6" s="392">
        <f>様式１!$C21</f>
        <v>0</v>
      </c>
      <c r="H6" s="392">
        <f>様式１!$G19</f>
        <v>0</v>
      </c>
      <c r="I6" s="392">
        <f>様式１!$H19</f>
        <v>0</v>
      </c>
      <c r="J6" s="392">
        <f>様式１!$I19</f>
        <v>0</v>
      </c>
      <c r="K6" s="392">
        <f>様式１!$J19</f>
        <v>0</v>
      </c>
      <c r="L6" s="392">
        <f>様式１!$H20</f>
        <v>0</v>
      </c>
      <c r="M6" s="392">
        <f>様式１!$I20</f>
        <v>0</v>
      </c>
      <c r="N6" s="392">
        <f>様式１!$J20</f>
        <v>0</v>
      </c>
      <c r="O6" s="392">
        <f>様式１!$D21</f>
        <v>0</v>
      </c>
      <c r="P6" s="392">
        <f>様式１!$E21</f>
        <v>0</v>
      </c>
      <c r="Q6" s="392">
        <f>様式１!$F21</f>
        <v>0</v>
      </c>
      <c r="R6" s="393" t="e">
        <f>様式１!$AW19</f>
        <v>#VALUE!</v>
      </c>
      <c r="S6" s="393" t="e">
        <f>様式１!$AD19</f>
        <v>#VALUE!</v>
      </c>
      <c r="T6" s="394" t="e">
        <f>様式１!$AD19-参考_歳児別配置基準!$D44+参考_歳児別配置基準!O44</f>
        <v>#VALUE!</v>
      </c>
      <c r="U6" s="438" t="e">
        <f>参考_歳児別配置基準!P44+様式１!O19+様式１!Q19+様式１!AC19+様式１!R19+様式１!R20-様式１!S19</f>
        <v>#VALUE!</v>
      </c>
      <c r="V6" s="394" t="e">
        <f>様式１!$AD19-参考_歳児別配置基準!$D44+参考_歳児別配置基準!P44</f>
        <v>#VALUE!</v>
      </c>
      <c r="W6" s="392" cm="1">
        <f t="array" ref="W6">_xlfn.IFS(様式１!$Y19=0,1,様式１!$Y19=1,2,様式１!$Y19=2,3,様式１!$Y19=3,4,様式１!$Y19=3.5,5,様式１!$Y19=4,6,様式１!$Y19=4.5,7,様式１!$Y19=5,8,様式１!$Y19=5.5,9,様式１!$Y19=6,"A",様式１!$Y19=6.5,"B",様式１!$Y19=7,"C",様式１!$Y19=7.5,"D",様式１!$Y19=8,"E")</f>
        <v>1</v>
      </c>
      <c r="X6" s="392">
        <f>IF(加算等適用状況!G18="○",1,0)</f>
        <v>0</v>
      </c>
      <c r="Y6" s="392">
        <f>IF(加算等適用状況!H18="○",1,0)</f>
        <v>0</v>
      </c>
      <c r="Z6" s="392">
        <f>IF(加算等適用状況!I18="○",1,0)</f>
        <v>0</v>
      </c>
      <c r="AA6" s="392">
        <f>IF(加算等適用状況!J18="○",1,0)</f>
        <v>0</v>
      </c>
      <c r="AB6" s="392">
        <f>IF(加算等適用状況!K18="○",1,0)</f>
        <v>0</v>
      </c>
      <c r="AC6" s="421">
        <f t="shared" si="2"/>
        <v>0</v>
      </c>
      <c r="AD6" s="389"/>
      <c r="AE6" s="389"/>
      <c r="AF6" s="389"/>
    </row>
    <row r="7" spans="1:32">
      <c r="A7" t="str">
        <f>様式１!$A$56</f>
        <v>Ｒ８．４</v>
      </c>
      <c r="B7" s="392">
        <f t="shared" si="1"/>
        <v>0</v>
      </c>
      <c r="C7" s="390">
        <v>9</v>
      </c>
      <c r="D7" s="391" t="str">
        <f t="shared" si="0"/>
        <v>09</v>
      </c>
      <c r="E7" s="392">
        <f>様式１!$C22</f>
        <v>0</v>
      </c>
      <c r="F7" s="392">
        <f>様式１!$C23</f>
        <v>0</v>
      </c>
      <c r="G7" s="392">
        <f>様式１!$C24</f>
        <v>0</v>
      </c>
      <c r="H7" s="392">
        <f>様式１!$G22</f>
        <v>0</v>
      </c>
      <c r="I7" s="392">
        <f>様式１!$H22</f>
        <v>0</v>
      </c>
      <c r="J7" s="392">
        <f>様式１!$I22</f>
        <v>0</v>
      </c>
      <c r="K7" s="392">
        <f>様式１!$J22</f>
        <v>0</v>
      </c>
      <c r="L7" s="392">
        <f>様式１!$H23</f>
        <v>0</v>
      </c>
      <c r="M7" s="392">
        <f>様式１!$I23</f>
        <v>0</v>
      </c>
      <c r="N7" s="392">
        <f>様式１!$J23</f>
        <v>0</v>
      </c>
      <c r="O7" s="392">
        <f>様式１!$D24</f>
        <v>0</v>
      </c>
      <c r="P7" s="392">
        <f>様式１!$E24</f>
        <v>0</v>
      </c>
      <c r="Q7" s="392">
        <f>様式１!$F24</f>
        <v>0</v>
      </c>
      <c r="R7" s="393" t="e">
        <f>様式１!$AW22</f>
        <v>#VALUE!</v>
      </c>
      <c r="S7" s="393" t="e">
        <f>様式１!$AD22</f>
        <v>#VALUE!</v>
      </c>
      <c r="T7" s="394" t="e">
        <f>様式１!$AD22-参考_歳児別配置基準!$D54+参考_歳児別配置基準!O54</f>
        <v>#VALUE!</v>
      </c>
      <c r="U7" s="438" t="e">
        <f>参考_歳児別配置基準!P54+様式１!O22+様式１!Q22+様式１!AC22+様式１!R22+様式１!R23-様式１!S22</f>
        <v>#VALUE!</v>
      </c>
      <c r="V7" s="394" t="e">
        <f>様式１!$AD22-参考_歳児別配置基準!$D54+参考_歳児別配置基準!P54</f>
        <v>#VALUE!</v>
      </c>
      <c r="W7" s="392" cm="1">
        <f t="array" ref="W7">_xlfn.IFS(様式１!$Y22=0,1,様式１!$Y22=1,2,様式１!$Y22=2,3,様式１!$Y22=3,4,様式１!$Y22=3.5,5,様式１!$Y22=4,6,様式１!$Y22=4.5,7,様式１!$Y22=5,8,様式１!$Y22=5.5,9,様式１!$Y22=6,"A",様式１!$Y22=6.5,"B",様式１!$Y22=7,"C",様式１!$Y22=7.5,"D",様式１!$Y22=8,"E")</f>
        <v>1</v>
      </c>
      <c r="X7" s="392">
        <f>IF(加算等適用状況!G19="○",1,0)</f>
        <v>0</v>
      </c>
      <c r="Y7" s="392">
        <f>IF(加算等適用状況!H19="○",1,0)</f>
        <v>0</v>
      </c>
      <c r="Z7" s="392">
        <f>IF(加算等適用状況!I19="○",1,0)</f>
        <v>0</v>
      </c>
      <c r="AA7" s="392">
        <f>IF(加算等適用状況!J19="○",1,0)</f>
        <v>0</v>
      </c>
      <c r="AB7" s="392">
        <f>IF(加算等適用状況!K19="○",1,0)</f>
        <v>0</v>
      </c>
      <c r="AC7" s="421">
        <f t="shared" si="2"/>
        <v>0</v>
      </c>
      <c r="AD7" s="389"/>
      <c r="AE7" s="389"/>
      <c r="AF7" s="389"/>
    </row>
    <row r="8" spans="1:32">
      <c r="A8" t="str">
        <f>様式１!$A$56</f>
        <v>Ｒ８．４</v>
      </c>
      <c r="B8" s="392">
        <f t="shared" si="1"/>
        <v>0</v>
      </c>
      <c r="C8" s="390">
        <v>10</v>
      </c>
      <c r="D8" s="391" t="str">
        <f t="shared" si="0"/>
        <v>10</v>
      </c>
      <c r="E8" s="392">
        <f>様式１!$C25</f>
        <v>0</v>
      </c>
      <c r="F8" s="392">
        <f>様式１!$C26</f>
        <v>0</v>
      </c>
      <c r="G8" s="392">
        <f>様式１!$C27</f>
        <v>0</v>
      </c>
      <c r="H8" s="392">
        <f>様式１!$G25</f>
        <v>0</v>
      </c>
      <c r="I8" s="392">
        <f>様式１!$H25</f>
        <v>0</v>
      </c>
      <c r="J8" s="392">
        <f>様式１!$I25</f>
        <v>0</v>
      </c>
      <c r="K8" s="392">
        <f>様式１!$J25</f>
        <v>0</v>
      </c>
      <c r="L8" s="392">
        <f>様式１!$H26</f>
        <v>0</v>
      </c>
      <c r="M8" s="392">
        <f>様式１!$I26</f>
        <v>0</v>
      </c>
      <c r="N8" s="392">
        <f>様式１!$J26</f>
        <v>0</v>
      </c>
      <c r="O8" s="392">
        <f>様式１!$D27</f>
        <v>0</v>
      </c>
      <c r="P8" s="392">
        <f>様式１!$E27</f>
        <v>0</v>
      </c>
      <c r="Q8" s="392">
        <f>様式１!$F27</f>
        <v>0</v>
      </c>
      <c r="R8" s="393" t="e">
        <f>様式１!$AW25</f>
        <v>#VALUE!</v>
      </c>
      <c r="S8" s="393" t="e">
        <f>様式１!$AD25</f>
        <v>#VALUE!</v>
      </c>
      <c r="T8" s="394" t="e">
        <f>様式１!$AD25-参考_歳児別配置基準!$D64+参考_歳児別配置基準!O64</f>
        <v>#VALUE!</v>
      </c>
      <c r="U8" s="438" t="e">
        <f>参考_歳児別配置基準!P64+様式１!O25+様式１!Q25+様式１!AC25+様式１!R25+様式１!R26-様式１!S25</f>
        <v>#VALUE!</v>
      </c>
      <c r="V8" s="394" t="e">
        <f>様式１!$AD25-参考_歳児別配置基準!$D64+参考_歳児別配置基準!P64</f>
        <v>#VALUE!</v>
      </c>
      <c r="W8" s="392" cm="1">
        <f t="array" ref="W8">_xlfn.IFS(様式１!$Y25=0,1,様式１!$Y25=1,2,様式１!$Y25=2,3,様式１!$Y25=3,4,様式１!$Y25=3.5,5,様式１!$Y25=4,6,様式１!$Y25=4.5,7,様式１!$Y25=5,8,様式１!$Y25=5.5,9,様式１!$Y25=6,"A",様式１!$Y25=6.5,"B",様式１!$Y25=7,"C",様式１!$Y25=7.5,"D",様式１!$Y25=8,"E")</f>
        <v>1</v>
      </c>
      <c r="X8" s="392">
        <f>IF(加算等適用状況!G20="○",1,0)</f>
        <v>0</v>
      </c>
      <c r="Y8" s="392">
        <f>IF(加算等適用状況!H20="○",1,0)</f>
        <v>0</v>
      </c>
      <c r="Z8" s="392">
        <f>IF(加算等適用状況!I20="○",1,0)</f>
        <v>0</v>
      </c>
      <c r="AA8" s="392">
        <f>IF(加算等適用状況!J20="○",1,0)</f>
        <v>0</v>
      </c>
      <c r="AB8" s="392">
        <f>IF(加算等適用状況!K20="○",1,0)</f>
        <v>0</v>
      </c>
      <c r="AC8" s="421">
        <f t="shared" si="2"/>
        <v>0</v>
      </c>
      <c r="AD8" s="389"/>
      <c r="AE8" s="389"/>
      <c r="AF8" s="389"/>
    </row>
    <row r="9" spans="1:32">
      <c r="A9" t="str">
        <f>様式１!$A$56</f>
        <v>Ｒ８．４</v>
      </c>
      <c r="B9" s="392">
        <f t="shared" si="1"/>
        <v>0</v>
      </c>
      <c r="C9" s="390">
        <v>11</v>
      </c>
      <c r="D9" s="391" t="str">
        <f t="shared" si="0"/>
        <v>11</v>
      </c>
      <c r="E9" s="392">
        <f>様式１!$C28</f>
        <v>0</v>
      </c>
      <c r="F9" s="392">
        <f>様式１!$C29</f>
        <v>0</v>
      </c>
      <c r="G9" s="392">
        <f>様式１!$C30</f>
        <v>0</v>
      </c>
      <c r="H9" s="392">
        <f>様式１!$G28</f>
        <v>0</v>
      </c>
      <c r="I9" s="392">
        <f>様式１!$H28</f>
        <v>0</v>
      </c>
      <c r="J9" s="392">
        <f>様式１!$I28</f>
        <v>0</v>
      </c>
      <c r="K9" s="392">
        <f>様式１!$J28</f>
        <v>0</v>
      </c>
      <c r="L9" s="392">
        <f>様式１!$H29</f>
        <v>0</v>
      </c>
      <c r="M9" s="392">
        <f>様式１!$I29</f>
        <v>0</v>
      </c>
      <c r="N9" s="392">
        <f>様式１!$J29</f>
        <v>0</v>
      </c>
      <c r="O9" s="392">
        <f>様式１!$D30</f>
        <v>0</v>
      </c>
      <c r="P9" s="392">
        <f>様式１!$E30</f>
        <v>0</v>
      </c>
      <c r="Q9" s="392">
        <f>様式１!$F30</f>
        <v>0</v>
      </c>
      <c r="R9" s="393" t="e">
        <f>様式１!$AW28</f>
        <v>#VALUE!</v>
      </c>
      <c r="S9" s="393" t="e">
        <f>様式１!$AD28</f>
        <v>#VALUE!</v>
      </c>
      <c r="T9" s="394" t="e">
        <f>様式１!$AD28-参考_歳児別配置基準!$D74+参考_歳児別配置基準!O74</f>
        <v>#VALUE!</v>
      </c>
      <c r="U9" s="438" t="e">
        <f>参考_歳児別配置基準!P74+様式１!O28+様式１!Q28+様式１!AC28+様式１!R28+様式１!R29-様式１!S28</f>
        <v>#VALUE!</v>
      </c>
      <c r="V9" s="394" t="e">
        <f>様式１!$AD28-参考_歳児別配置基準!$D74+参考_歳児別配置基準!P74</f>
        <v>#VALUE!</v>
      </c>
      <c r="W9" s="392" cm="1">
        <f t="array" ref="W9">_xlfn.IFS(様式１!$Y28=0,1,様式１!$Y28=1,2,様式１!$Y28=2,3,様式１!$Y28=3,4,様式１!$Y28=3.5,5,様式１!$Y28=4,6,様式１!$Y28=4.5,7,様式１!$Y28=5,8,様式１!$Y28=5.5,9,様式１!$Y28=6,"A",様式１!$Y28=6.5,"B",様式１!$Y28=7,"C",様式１!$Y28=7.5,"D",様式１!$Y28=8,"E")</f>
        <v>1</v>
      </c>
      <c r="X9" s="392">
        <f>IF(加算等適用状況!G21="○",1,0)</f>
        <v>0</v>
      </c>
      <c r="Y9" s="392">
        <f>IF(加算等適用状況!H21="○",1,0)</f>
        <v>0</v>
      </c>
      <c r="Z9" s="392">
        <f>IF(加算等適用状況!I21="○",1,0)</f>
        <v>0</v>
      </c>
      <c r="AA9" s="392">
        <f>IF(加算等適用状況!J21="○",1,0)</f>
        <v>0</v>
      </c>
      <c r="AB9" s="392">
        <f>IF(加算等適用状況!K21="○",1,0)</f>
        <v>0</v>
      </c>
      <c r="AC9" s="421">
        <f t="shared" si="2"/>
        <v>0</v>
      </c>
      <c r="AD9" s="389"/>
      <c r="AE9" s="389"/>
      <c r="AF9" s="389"/>
    </row>
    <row r="10" spans="1:32">
      <c r="A10" t="str">
        <f>様式１!$A$56</f>
        <v>Ｒ８．４</v>
      </c>
      <c r="B10" s="392">
        <f t="shared" si="1"/>
        <v>0</v>
      </c>
      <c r="C10" s="390">
        <v>12</v>
      </c>
      <c r="D10" s="391" t="str">
        <f t="shared" si="0"/>
        <v>12</v>
      </c>
      <c r="E10" s="392">
        <f>様式１!$C31</f>
        <v>0</v>
      </c>
      <c r="F10" s="392">
        <f>様式１!$C32</f>
        <v>0</v>
      </c>
      <c r="G10" s="392">
        <f>様式１!$C33</f>
        <v>0</v>
      </c>
      <c r="H10" s="392">
        <f>様式１!$G31</f>
        <v>0</v>
      </c>
      <c r="I10" s="392">
        <f>様式１!$H31</f>
        <v>0</v>
      </c>
      <c r="J10" s="392">
        <f>様式１!$I31</f>
        <v>0</v>
      </c>
      <c r="K10" s="392">
        <f>様式１!$J31</f>
        <v>0</v>
      </c>
      <c r="L10" s="392">
        <f>様式１!$H32</f>
        <v>0</v>
      </c>
      <c r="M10" s="392">
        <f>様式１!$I32</f>
        <v>0</v>
      </c>
      <c r="N10" s="392">
        <f>様式１!$J32</f>
        <v>0</v>
      </c>
      <c r="O10" s="392">
        <f>様式１!$D33</f>
        <v>0</v>
      </c>
      <c r="P10" s="392">
        <f>様式１!$E33</f>
        <v>0</v>
      </c>
      <c r="Q10" s="392">
        <f>様式１!$F33</f>
        <v>0</v>
      </c>
      <c r="R10" s="393" t="e">
        <f>様式１!$AW31</f>
        <v>#VALUE!</v>
      </c>
      <c r="S10" s="393" t="e">
        <f>様式１!$AD31</f>
        <v>#VALUE!</v>
      </c>
      <c r="T10" s="394" t="e">
        <f>様式１!$AD31-参考_歳児別配置基準!$D84+参考_歳児別配置基準!O84</f>
        <v>#VALUE!</v>
      </c>
      <c r="U10" s="438" t="e">
        <f>参考_歳児別配置基準!P84+様式１!O31+様式１!Q31+様式１!AC31+様式１!R31+様式１!R32-様式１!S31</f>
        <v>#VALUE!</v>
      </c>
      <c r="V10" s="394" t="e">
        <f>様式１!$AD31-参考_歳児別配置基準!$D84+参考_歳児別配置基準!P84</f>
        <v>#VALUE!</v>
      </c>
      <c r="W10" s="392" cm="1">
        <f t="array" ref="W10">_xlfn.IFS(様式１!$Y31=0,1,様式１!$Y31=1,2,様式１!$Y31=2,3,様式１!$Y31=3,4,様式１!$Y31=3.5,5,様式１!$Y31=4,6,様式１!$Y31=4.5,7,様式１!$Y31=5,8,様式１!$Y31=5.5,9,様式１!$Y31=6,"A",様式１!$Y31=6.5,"B",様式１!$Y31=7,"C",様式１!$Y31=7.5,"D",様式１!$Y31=8,"E")</f>
        <v>1</v>
      </c>
      <c r="X10" s="392">
        <f>IF(加算等適用状況!G22="○",1,0)</f>
        <v>0</v>
      </c>
      <c r="Y10" s="392">
        <f>IF(加算等適用状況!H22="○",1,0)</f>
        <v>0</v>
      </c>
      <c r="Z10" s="392">
        <f>IF(加算等適用状況!I22="○",1,0)</f>
        <v>0</v>
      </c>
      <c r="AA10" s="392">
        <f>IF(加算等適用状況!J22="○",1,0)</f>
        <v>0</v>
      </c>
      <c r="AB10" s="392">
        <f>IF(加算等適用状況!K22="○",1,0)</f>
        <v>0</v>
      </c>
      <c r="AC10" s="421">
        <f t="shared" si="2"/>
        <v>0</v>
      </c>
      <c r="AD10" s="389"/>
      <c r="AE10" s="389"/>
      <c r="AF10" s="389"/>
    </row>
    <row r="11" spans="1:32">
      <c r="A11" t="str">
        <f>様式１!$A$56</f>
        <v>Ｒ８．４</v>
      </c>
      <c r="B11" s="392">
        <f t="shared" si="1"/>
        <v>0</v>
      </c>
      <c r="C11" s="390">
        <v>1</v>
      </c>
      <c r="D11" s="391" t="str">
        <f t="shared" si="0"/>
        <v>01</v>
      </c>
      <c r="E11" s="392">
        <f>様式１!$C34</f>
        <v>0</v>
      </c>
      <c r="F11" s="392">
        <f>様式１!$C35</f>
        <v>0</v>
      </c>
      <c r="G11" s="392">
        <f>様式１!$C36</f>
        <v>0</v>
      </c>
      <c r="H11" s="392">
        <f>様式１!$G34</f>
        <v>0</v>
      </c>
      <c r="I11" s="392">
        <f>様式１!$H34</f>
        <v>0</v>
      </c>
      <c r="J11" s="392">
        <f>様式１!$I34</f>
        <v>0</v>
      </c>
      <c r="K11" s="392">
        <f>様式１!$J34</f>
        <v>0</v>
      </c>
      <c r="L11" s="392">
        <f>様式１!$H35</f>
        <v>0</v>
      </c>
      <c r="M11" s="392">
        <f>様式１!$I35</f>
        <v>0</v>
      </c>
      <c r="N11" s="392">
        <f>様式１!$J35</f>
        <v>0</v>
      </c>
      <c r="O11" s="392">
        <f>様式１!$D36</f>
        <v>0</v>
      </c>
      <c r="P11" s="392">
        <f>様式１!$E36</f>
        <v>0</v>
      </c>
      <c r="Q11" s="392">
        <f>様式１!$F36</f>
        <v>0</v>
      </c>
      <c r="R11" s="393" t="e">
        <f>様式１!$AW34</f>
        <v>#VALUE!</v>
      </c>
      <c r="S11" s="393" t="e">
        <f>様式１!$AD34</f>
        <v>#VALUE!</v>
      </c>
      <c r="T11" s="394" t="e">
        <f>様式１!$AD34-参考_歳児別配置基準!$D94+参考_歳児別配置基準!O94</f>
        <v>#VALUE!</v>
      </c>
      <c r="U11" s="438" t="e">
        <f>参考_歳児別配置基準!P94+様式１!O34+様式１!Q34+様式１!AC34+様式１!R34+様式１!R35-様式１!S34</f>
        <v>#VALUE!</v>
      </c>
      <c r="V11" s="394" t="e">
        <f>様式１!$AD34-参考_歳児別配置基準!$D94+参考_歳児別配置基準!P94</f>
        <v>#VALUE!</v>
      </c>
      <c r="W11" s="392" cm="1">
        <f t="array" ref="W11">_xlfn.IFS(様式１!$Y34=0,1,様式１!$Y34=1,2,様式１!$Y34=2,3,様式１!$Y34=3,4,様式１!$Y34=3.5,5,様式１!$Y34=4,6,様式１!$Y34=4.5,7,様式１!$Y34=5,8,様式１!$Y34=5.5,9,様式１!$Y34=6,"A",様式１!$Y34=6.5,"B",様式１!$Y34=7,"C",様式１!$Y34=7.5,"D",様式１!$Y34=8,"E")</f>
        <v>1</v>
      </c>
      <c r="X11" s="392">
        <f>IF(加算等適用状況!G23="○",1,0)</f>
        <v>0</v>
      </c>
      <c r="Y11" s="392">
        <f>IF(加算等適用状況!H23="○",1,0)</f>
        <v>0</v>
      </c>
      <c r="Z11" s="392">
        <f>IF(加算等適用状況!I23="○",1,0)</f>
        <v>0</v>
      </c>
      <c r="AA11" s="392">
        <f>IF(加算等適用状況!J23="○",1,0)</f>
        <v>0</v>
      </c>
      <c r="AB11" s="392">
        <f>IF(加算等適用状況!K23="○",1,0)</f>
        <v>0</v>
      </c>
      <c r="AC11" s="421">
        <f t="shared" si="2"/>
        <v>0</v>
      </c>
      <c r="AD11" s="389"/>
      <c r="AE11" s="389"/>
      <c r="AF11" s="389"/>
    </row>
    <row r="12" spans="1:32">
      <c r="A12" t="str">
        <f>様式１!$A$56</f>
        <v>Ｒ８．４</v>
      </c>
      <c r="B12" s="392">
        <f t="shared" si="1"/>
        <v>0</v>
      </c>
      <c r="C12" s="390">
        <v>2</v>
      </c>
      <c r="D12" s="391" t="str">
        <f t="shared" si="0"/>
        <v>02</v>
      </c>
      <c r="E12" s="392">
        <f>様式１!$C37</f>
        <v>0</v>
      </c>
      <c r="F12" s="392">
        <f>様式１!$C38</f>
        <v>0</v>
      </c>
      <c r="G12" s="392">
        <f>様式１!$C39</f>
        <v>0</v>
      </c>
      <c r="H12" s="392">
        <f>様式１!$G37</f>
        <v>0</v>
      </c>
      <c r="I12" s="392">
        <f>様式１!$H37</f>
        <v>0</v>
      </c>
      <c r="J12" s="392">
        <f>様式１!$I37</f>
        <v>0</v>
      </c>
      <c r="K12" s="392">
        <f>様式１!$J37</f>
        <v>0</v>
      </c>
      <c r="L12" s="392">
        <f>様式１!$H38</f>
        <v>0</v>
      </c>
      <c r="M12" s="392">
        <f>様式１!$I38</f>
        <v>0</v>
      </c>
      <c r="N12" s="392">
        <f>様式１!$J38</f>
        <v>0</v>
      </c>
      <c r="O12" s="392">
        <f>様式１!$D39</f>
        <v>0</v>
      </c>
      <c r="P12" s="392">
        <f>様式１!$E39</f>
        <v>0</v>
      </c>
      <c r="Q12" s="392">
        <f>様式１!$F39</f>
        <v>0</v>
      </c>
      <c r="R12" s="393" t="e">
        <f>様式１!$AW37</f>
        <v>#VALUE!</v>
      </c>
      <c r="S12" s="393" t="e">
        <f>様式１!$AD37</f>
        <v>#VALUE!</v>
      </c>
      <c r="T12" s="394" t="e">
        <f>様式１!$AD37-参考_歳児別配置基準!$D104+参考_歳児別配置基準!O104</f>
        <v>#VALUE!</v>
      </c>
      <c r="U12" s="438" t="e">
        <f>参考_歳児別配置基準!P104+様式１!O37+様式１!Q37+様式１!AC37+様式１!R37+様式１!R38-様式１!S37</f>
        <v>#VALUE!</v>
      </c>
      <c r="V12" s="394" t="e">
        <f>様式１!$AD37-参考_歳児別配置基準!$D104+参考_歳児別配置基準!P104</f>
        <v>#VALUE!</v>
      </c>
      <c r="W12" s="392" cm="1">
        <f t="array" ref="W12">_xlfn.IFS(様式１!$Y37=0,1,様式１!$Y37=1,2,様式１!$Y37=2,3,様式１!$Y37=3,4,様式１!$Y37=3.5,5,様式１!$Y37=4,6,様式１!$Y37=4.5,7,様式１!$Y37=5,8,様式１!$Y37=5.5,9,様式１!$Y37=6,"A",様式１!$Y37=6.5,"B",様式１!$Y37=7,"C",様式１!$Y37=7.5,"D",様式１!$Y37=8,"E")</f>
        <v>1</v>
      </c>
      <c r="X12" s="392">
        <f>IF(加算等適用状況!G24="○",1,0)</f>
        <v>0</v>
      </c>
      <c r="Y12" s="392">
        <f>IF(加算等適用状況!H24="○",1,0)</f>
        <v>0</v>
      </c>
      <c r="Z12" s="392">
        <f>IF(加算等適用状況!I24="○",1,0)</f>
        <v>0</v>
      </c>
      <c r="AA12" s="392">
        <f>IF(加算等適用状況!J24="○",1,0)</f>
        <v>0</v>
      </c>
      <c r="AB12" s="392">
        <f>IF(加算等適用状況!K24="○",1,0)</f>
        <v>0</v>
      </c>
      <c r="AC12" s="421">
        <f t="shared" si="2"/>
        <v>0</v>
      </c>
      <c r="AD12" s="389"/>
      <c r="AE12" s="389"/>
      <c r="AF12" s="389"/>
    </row>
    <row r="13" spans="1:32">
      <c r="A13" t="str">
        <f>様式１!$A$56</f>
        <v>Ｒ８．４</v>
      </c>
      <c r="B13" s="392">
        <f t="shared" si="1"/>
        <v>0</v>
      </c>
      <c r="C13" s="390">
        <v>3</v>
      </c>
      <c r="D13" s="391" t="str">
        <f t="shared" si="0"/>
        <v>03</v>
      </c>
      <c r="E13" s="392">
        <f>様式１!$C40</f>
        <v>0</v>
      </c>
      <c r="F13" s="392">
        <f>様式１!$C41</f>
        <v>0</v>
      </c>
      <c r="G13" s="392">
        <f>様式１!$C42</f>
        <v>0</v>
      </c>
      <c r="H13" s="392">
        <f>様式１!$G40</f>
        <v>0</v>
      </c>
      <c r="I13" s="392">
        <f>様式１!$H40</f>
        <v>0</v>
      </c>
      <c r="J13" s="392">
        <f>様式１!$I40</f>
        <v>0</v>
      </c>
      <c r="K13" s="392">
        <f>様式１!$J40</f>
        <v>0</v>
      </c>
      <c r="L13" s="392">
        <f>様式１!$H41</f>
        <v>0</v>
      </c>
      <c r="M13" s="392">
        <f>様式１!$I41</f>
        <v>0</v>
      </c>
      <c r="N13" s="392">
        <f>様式１!$J41</f>
        <v>0</v>
      </c>
      <c r="O13" s="392">
        <f>様式１!$D42</f>
        <v>0</v>
      </c>
      <c r="P13" s="392">
        <f>様式１!$E42</f>
        <v>0</v>
      </c>
      <c r="Q13" s="392">
        <f>様式１!$F42</f>
        <v>0</v>
      </c>
      <c r="R13" s="393" t="e">
        <f>様式１!$AW40</f>
        <v>#VALUE!</v>
      </c>
      <c r="S13" s="393" t="e">
        <f>様式１!$AD40</f>
        <v>#VALUE!</v>
      </c>
      <c r="T13" s="394" t="e">
        <f>様式１!$AD40-参考_歳児別配置基準!$D114+参考_歳児別配置基準!O114</f>
        <v>#VALUE!</v>
      </c>
      <c r="U13" s="438" t="e">
        <f>参考_歳児別配置基準!P114+様式１!O40+様式１!Q40+様式１!AC40+様式１!R40+様式１!R41-様式１!S40</f>
        <v>#VALUE!</v>
      </c>
      <c r="V13" s="394" t="e">
        <f>様式１!$AD40-参考_歳児別配置基準!$D114+参考_歳児別配置基準!P114</f>
        <v>#VALUE!</v>
      </c>
      <c r="W13" s="392" cm="1">
        <f t="array" ref="W13">_xlfn.IFS(様式１!$Y40=0,1,様式１!$Y40=1,2,様式１!$Y40=2,3,様式１!$Y40=3,4,様式１!$Y40=3.5,5,様式１!$Y40=4,6,様式１!$Y40=4.5,7,様式１!$Y40=5,8,様式１!$Y40=5.5,9,様式１!$Y40=6,"A",様式１!$Y40=6.5,"B",様式１!$Y40=7,"C",様式１!$Y40=7.5,"D",様式１!$Y40=8,"E")</f>
        <v>1</v>
      </c>
      <c r="X13" s="392">
        <f>IF(加算等適用状況!G25="○",1,0)</f>
        <v>0</v>
      </c>
      <c r="Y13" s="392">
        <f>IF(加算等適用状況!H25="○",1,0)</f>
        <v>0</v>
      </c>
      <c r="Z13" s="392">
        <f>IF(加算等適用状況!I25="○",1,0)</f>
        <v>0</v>
      </c>
      <c r="AA13" s="392">
        <f>IF(加算等適用状況!J25="○",1,0)</f>
        <v>0</v>
      </c>
      <c r="AB13" s="392">
        <f>IF(加算等適用状況!K25="○",1,0)</f>
        <v>0</v>
      </c>
      <c r="AC13" s="421">
        <f t="shared" si="2"/>
        <v>0</v>
      </c>
      <c r="AD13" s="389"/>
      <c r="AE13" s="389"/>
      <c r="AF13" s="389"/>
    </row>
  </sheetData>
  <sheetProtection algorithmName="SHA-512" hashValue="F7vlH67ndjxncWEAMQGbJPYjCxFPBGTn38bjFN6vvbASAT7szLapYydA6fdYcDmfCguipSU0+3Uk/Aggr+skPA==" saltValue="05eELKi7NTyw6uDJOMyNSQ==" spinCount="100000" sheet="1" objects="1" scenarios="1"/>
  <phoneticPr fontId="3"/>
  <pageMargins left="0.7" right="0.7" top="0.75" bottom="0.75" header="0.3" footer="0.3"/>
  <pageSetup paperSize="9" scale="94" orientation="landscape"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dimension ref="A1:AN52"/>
  <sheetViews>
    <sheetView workbookViewId="0"/>
  </sheetViews>
  <sheetFormatPr defaultRowHeight="13.5"/>
  <cols>
    <col min="1" max="1" width="4.5" style="1" customWidth="1"/>
    <col min="2" max="2" width="17.375" style="1" customWidth="1"/>
    <col min="3" max="3" width="5.625" style="1" bestFit="1" customWidth="1"/>
    <col min="4" max="8" width="3.625" style="1" bestFit="1" customWidth="1"/>
    <col min="9" max="9" width="5.25" style="1" bestFit="1" customWidth="1"/>
    <col min="10" max="11" width="3.625" style="1" customWidth="1"/>
    <col min="12" max="13" width="3.625" style="1" bestFit="1" customWidth="1"/>
    <col min="14" max="14" width="7.625" style="1" customWidth="1"/>
    <col min="15" max="15" width="3.625" style="1" customWidth="1"/>
    <col min="16" max="16" width="7.625" style="1" customWidth="1"/>
    <col min="17" max="17" width="5" style="1" customWidth="1"/>
    <col min="18" max="18" width="7.625" style="1" customWidth="1"/>
    <col min="19" max="19" width="5" style="1" customWidth="1"/>
    <col min="20" max="20" width="7.625" style="1" customWidth="1"/>
    <col min="21" max="21" width="5" style="1" customWidth="1"/>
    <col min="22" max="22" width="7.625" style="1" customWidth="1"/>
    <col min="23" max="23" width="5" style="1" customWidth="1"/>
    <col min="24" max="24" width="7.625" style="1" customWidth="1"/>
    <col min="25" max="25" width="5" style="1" customWidth="1"/>
    <col min="26" max="26" width="7.625" style="1" customWidth="1"/>
    <col min="27" max="27" width="5" style="1" customWidth="1"/>
    <col min="28" max="28" width="7.625" style="1" customWidth="1"/>
    <col min="29" max="29" width="5" style="1" customWidth="1"/>
    <col min="30" max="30" width="7.625" style="1" customWidth="1"/>
    <col min="31" max="31" width="3.75" style="1" customWidth="1"/>
    <col min="32" max="32" width="7.625" style="1" customWidth="1"/>
    <col min="33" max="33" width="5" style="1" customWidth="1"/>
    <col min="34" max="34" width="7.625" style="1" customWidth="1"/>
    <col min="35" max="35" width="5" style="1" customWidth="1"/>
    <col min="36" max="36" width="7.625" style="1" customWidth="1"/>
    <col min="37" max="37" width="5" style="1" customWidth="1"/>
    <col min="38" max="38" width="7.625" style="1" customWidth="1"/>
    <col min="39" max="39" width="5" style="1" customWidth="1"/>
    <col min="40" max="40" width="8.125" style="1" customWidth="1"/>
    <col min="41" max="50" width="7.25" style="1" customWidth="1"/>
    <col min="51" max="51" width="10.375" style="1" customWidth="1"/>
    <col min="52" max="52" width="17.375" style="1" customWidth="1"/>
    <col min="53" max="16384" width="9" style="1"/>
  </cols>
  <sheetData>
    <row r="1" spans="1:40" ht="18" customHeight="1" thickBot="1">
      <c r="A1" s="8"/>
      <c r="B1" s="9"/>
      <c r="C1" s="10"/>
      <c r="D1" s="10"/>
      <c r="E1" s="10"/>
      <c r="F1" s="10"/>
      <c r="G1" s="10"/>
      <c r="H1" s="10"/>
      <c r="I1" s="10"/>
      <c r="J1" s="10"/>
      <c r="K1" s="10"/>
      <c r="L1" s="10"/>
      <c r="M1" s="10"/>
      <c r="P1" s="11"/>
      <c r="Q1" s="12"/>
      <c r="R1" s="13"/>
      <c r="S1" s="13"/>
      <c r="T1" s="13"/>
      <c r="U1" s="13"/>
      <c r="V1" s="13"/>
      <c r="W1" s="13"/>
      <c r="X1" s="13"/>
      <c r="Y1" s="13"/>
      <c r="AB1" s="14"/>
      <c r="AC1" s="14"/>
      <c r="AD1" s="15"/>
      <c r="AE1" s="15"/>
      <c r="AF1" s="14"/>
      <c r="AG1" s="14"/>
      <c r="AH1" s="14"/>
      <c r="AI1" s="14"/>
    </row>
    <row r="2" spans="1:40" ht="21.95" customHeight="1" thickTop="1" thickBot="1">
      <c r="A2" s="910" t="s">
        <v>51</v>
      </c>
      <c r="B2" s="911"/>
      <c r="C2" s="934">
        <f>様式１!C2</f>
        <v>0</v>
      </c>
      <c r="D2" s="935"/>
      <c r="E2" s="935"/>
      <c r="F2" s="935"/>
      <c r="G2" s="935"/>
      <c r="H2" s="935"/>
      <c r="I2" s="935"/>
      <c r="J2" s="935"/>
      <c r="K2" s="935"/>
      <c r="L2" s="935"/>
      <c r="M2" s="935"/>
      <c r="N2" s="935"/>
      <c r="O2" s="936"/>
      <c r="P2" s="43"/>
      <c r="Q2" s="44"/>
      <c r="R2" s="44"/>
      <c r="S2" s="44"/>
      <c r="T2" s="22"/>
      <c r="U2" s="22"/>
      <c r="V2" s="875"/>
      <c r="W2" s="875"/>
      <c r="X2" s="875"/>
      <c r="Y2" s="875"/>
      <c r="Z2" s="22"/>
      <c r="AA2" s="5"/>
      <c r="AB2" s="6"/>
      <c r="AC2" s="6"/>
      <c r="AD2" s="6"/>
      <c r="AE2" s="6"/>
      <c r="AF2" s="6"/>
      <c r="AG2" s="6"/>
      <c r="AH2" s="6"/>
      <c r="AI2" s="6"/>
      <c r="AJ2" s="6"/>
      <c r="AK2" s="6"/>
      <c r="AL2" s="6"/>
      <c r="AM2" s="6"/>
      <c r="AN2" s="6"/>
    </row>
    <row r="3" spans="1:40" ht="18" customHeight="1" thickTop="1">
      <c r="A3" s="16"/>
      <c r="B3" s="16"/>
      <c r="C3" s="16"/>
      <c r="D3" s="16"/>
      <c r="E3" s="16"/>
      <c r="F3" s="16"/>
      <c r="G3" s="16"/>
      <c r="H3" s="16"/>
      <c r="I3" s="16"/>
      <c r="J3" s="16"/>
      <c r="K3" s="16"/>
      <c r="L3" s="16"/>
      <c r="M3" s="16"/>
      <c r="P3" s="937"/>
      <c r="Q3" s="937"/>
      <c r="R3" s="937"/>
      <c r="S3" s="937"/>
      <c r="T3" s="3"/>
      <c r="U3" s="3"/>
      <c r="V3" s="937"/>
      <c r="W3" s="937"/>
      <c r="X3" s="937"/>
      <c r="Y3" s="937"/>
      <c r="Z3" s="3"/>
      <c r="AA3" s="3"/>
      <c r="AB3" s="6"/>
      <c r="AC3" s="6"/>
      <c r="AD3" s="6"/>
      <c r="AE3" s="6"/>
      <c r="AF3" s="6"/>
      <c r="AG3" s="6"/>
      <c r="AH3" s="6"/>
      <c r="AI3" s="6"/>
      <c r="AJ3" s="6"/>
      <c r="AK3" s="6"/>
      <c r="AL3" s="6"/>
      <c r="AM3" s="6"/>
      <c r="AN3" s="6"/>
    </row>
    <row r="4" spans="1:40" ht="17.25">
      <c r="A4" s="17"/>
      <c r="B4" s="938" t="s">
        <v>52</v>
      </c>
      <c r="C4" s="939"/>
      <c r="D4" s="939"/>
      <c r="E4" s="939"/>
      <c r="F4" s="939"/>
      <c r="G4" s="939"/>
      <c r="H4" s="939"/>
      <c r="I4" s="939"/>
      <c r="J4" s="939"/>
      <c r="K4" s="939"/>
      <c r="L4" s="939"/>
      <c r="M4" s="939"/>
      <c r="N4" s="939"/>
      <c r="O4" s="939"/>
      <c r="P4" s="939"/>
      <c r="Q4" s="940"/>
      <c r="R4" s="23"/>
      <c r="S4" s="23"/>
      <c r="T4" s="24"/>
      <c r="U4" s="3"/>
      <c r="V4" s="937"/>
      <c r="W4" s="937"/>
      <c r="X4" s="937"/>
      <c r="Y4" s="937"/>
      <c r="Z4" s="3"/>
      <c r="AA4" s="3"/>
      <c r="AB4" s="6"/>
      <c r="AC4" s="6"/>
      <c r="AD4" s="6"/>
      <c r="AE4" s="6"/>
      <c r="AF4" s="6"/>
      <c r="AG4" s="6"/>
      <c r="AH4" s="6"/>
      <c r="AI4" s="6"/>
      <c r="AJ4" s="6"/>
      <c r="AK4" s="6"/>
      <c r="AL4" s="6"/>
      <c r="AM4" s="6"/>
      <c r="AN4" s="6"/>
    </row>
    <row r="5" spans="1:40" ht="24.75" customHeight="1" thickBot="1">
      <c r="A5" s="18" t="s">
        <v>53</v>
      </c>
      <c r="B5" s="19"/>
      <c r="C5" s="20"/>
      <c r="D5" s="20"/>
      <c r="E5" s="20"/>
      <c r="F5" s="20"/>
      <c r="G5" s="20"/>
      <c r="H5" s="20"/>
      <c r="I5" s="20"/>
      <c r="J5" s="20"/>
      <c r="K5" s="20"/>
      <c r="L5" s="20"/>
      <c r="M5" s="20"/>
      <c r="P5" s="4"/>
      <c r="Q5" s="4"/>
      <c r="R5" s="4"/>
      <c r="S5" s="4"/>
      <c r="T5" s="4"/>
      <c r="U5" s="4"/>
      <c r="V5" s="4"/>
      <c r="W5" s="4"/>
      <c r="X5" s="4"/>
      <c r="Y5" s="4"/>
      <c r="Z5" s="4"/>
      <c r="AA5" s="4"/>
      <c r="AB5" s="4"/>
      <c r="AC5" s="4"/>
      <c r="AD5" s="4"/>
      <c r="AE5" s="4"/>
      <c r="AF5" s="4"/>
      <c r="AG5" s="4"/>
      <c r="AH5" s="4"/>
      <c r="AI5" s="4"/>
      <c r="AJ5" s="4"/>
      <c r="AK5" s="4"/>
      <c r="AL5" s="4"/>
      <c r="AM5" s="4"/>
      <c r="AN5" s="4"/>
    </row>
    <row r="6" spans="1:40" ht="28.5" customHeight="1">
      <c r="A6" s="859" t="s">
        <v>54</v>
      </c>
      <c r="B6" s="859" t="s">
        <v>55</v>
      </c>
      <c r="C6" s="941" t="s">
        <v>56</v>
      </c>
      <c r="D6" s="781"/>
      <c r="E6" s="781"/>
      <c r="F6" s="781"/>
      <c r="G6" s="781"/>
      <c r="H6" s="781"/>
      <c r="I6" s="781"/>
      <c r="J6" s="781"/>
      <c r="K6" s="781"/>
      <c r="L6" s="781"/>
      <c r="M6" s="896"/>
      <c r="N6" s="38" t="s">
        <v>57</v>
      </c>
      <c r="O6" s="39"/>
      <c r="P6" s="39"/>
      <c r="Q6" s="39"/>
      <c r="R6" s="39"/>
      <c r="S6" s="39"/>
      <c r="T6" s="39"/>
      <c r="U6" s="39"/>
      <c r="V6" s="39"/>
      <c r="W6" s="39"/>
      <c r="X6" s="39"/>
      <c r="Y6" s="39"/>
      <c r="Z6" s="39"/>
      <c r="AA6" s="39"/>
      <c r="AB6" s="39"/>
      <c r="AC6" s="39"/>
      <c r="AD6" s="39"/>
      <c r="AE6" s="39"/>
      <c r="AF6" s="39"/>
      <c r="AG6" s="39"/>
      <c r="AH6" s="39"/>
      <c r="AI6" s="39"/>
      <c r="AJ6" s="39"/>
      <c r="AK6" s="39"/>
      <c r="AL6" s="39"/>
      <c r="AM6" s="40"/>
      <c r="AN6" s="7"/>
    </row>
    <row r="7" spans="1:40" ht="27" customHeight="1">
      <c r="A7" s="860"/>
      <c r="B7" s="894"/>
      <c r="C7" s="942"/>
      <c r="D7" s="897"/>
      <c r="E7" s="897"/>
      <c r="F7" s="897"/>
      <c r="G7" s="897"/>
      <c r="H7" s="897"/>
      <c r="I7" s="897"/>
      <c r="J7" s="897"/>
      <c r="K7" s="897"/>
      <c r="L7" s="897"/>
      <c r="M7" s="898"/>
      <c r="N7" s="41"/>
      <c r="O7" s="42"/>
      <c r="P7" s="943">
        <v>4</v>
      </c>
      <c r="Q7" s="943"/>
      <c r="R7" s="943">
        <v>5</v>
      </c>
      <c r="S7" s="943"/>
      <c r="T7" s="943">
        <v>6</v>
      </c>
      <c r="U7" s="943"/>
      <c r="V7" s="943">
        <v>7</v>
      </c>
      <c r="W7" s="943"/>
      <c r="X7" s="943">
        <v>8</v>
      </c>
      <c r="Y7" s="943"/>
      <c r="Z7" s="943">
        <v>9</v>
      </c>
      <c r="AA7" s="943"/>
      <c r="AB7" s="943">
        <v>10</v>
      </c>
      <c r="AC7" s="943"/>
      <c r="AD7" s="943">
        <v>11</v>
      </c>
      <c r="AE7" s="943"/>
      <c r="AF7" s="943">
        <v>12</v>
      </c>
      <c r="AG7" s="943"/>
      <c r="AH7" s="943">
        <v>1</v>
      </c>
      <c r="AI7" s="943"/>
      <c r="AJ7" s="943">
        <v>2</v>
      </c>
      <c r="AK7" s="943"/>
      <c r="AL7" s="943">
        <v>3</v>
      </c>
      <c r="AM7" s="944"/>
      <c r="AN7" s="7"/>
    </row>
    <row r="8" spans="1:40">
      <c r="A8" s="892"/>
      <c r="B8" s="895"/>
      <c r="C8" s="693"/>
      <c r="D8" s="694"/>
      <c r="E8" s="694"/>
      <c r="F8" s="694"/>
      <c r="G8" s="694"/>
      <c r="H8" s="694"/>
      <c r="I8" s="694"/>
      <c r="J8" s="694"/>
      <c r="K8" s="694"/>
      <c r="L8" s="694"/>
      <c r="M8" s="899"/>
      <c r="N8" s="26" t="s">
        <v>58</v>
      </c>
      <c r="O8" s="27" t="s">
        <v>59</v>
      </c>
      <c r="P8" s="34" t="s">
        <v>58</v>
      </c>
      <c r="Q8" s="35" t="s">
        <v>59</v>
      </c>
      <c r="R8" s="36" t="s">
        <v>58</v>
      </c>
      <c r="S8" s="35" t="s">
        <v>59</v>
      </c>
      <c r="T8" s="36" t="s">
        <v>58</v>
      </c>
      <c r="U8" s="35" t="s">
        <v>59</v>
      </c>
      <c r="V8" s="36" t="s">
        <v>58</v>
      </c>
      <c r="W8" s="35" t="s">
        <v>59</v>
      </c>
      <c r="X8" s="36" t="s">
        <v>58</v>
      </c>
      <c r="Y8" s="35" t="s">
        <v>59</v>
      </c>
      <c r="Z8" s="36" t="s">
        <v>58</v>
      </c>
      <c r="AA8" s="35" t="s">
        <v>59</v>
      </c>
      <c r="AB8" s="36" t="s">
        <v>58</v>
      </c>
      <c r="AC8" s="35" t="s">
        <v>59</v>
      </c>
      <c r="AD8" s="36" t="s">
        <v>58</v>
      </c>
      <c r="AE8" s="35" t="s">
        <v>59</v>
      </c>
      <c r="AF8" s="36" t="s">
        <v>58</v>
      </c>
      <c r="AG8" s="35" t="s">
        <v>59</v>
      </c>
      <c r="AH8" s="36" t="s">
        <v>58</v>
      </c>
      <c r="AI8" s="35" t="s">
        <v>59</v>
      </c>
      <c r="AJ8" s="34" t="s">
        <v>58</v>
      </c>
      <c r="AK8" s="35" t="s">
        <v>59</v>
      </c>
      <c r="AL8" s="36" t="s">
        <v>58</v>
      </c>
      <c r="AM8" s="47" t="s">
        <v>59</v>
      </c>
      <c r="AN8" s="7"/>
    </row>
    <row r="9" spans="1:40" ht="26.1" customHeight="1">
      <c r="A9" s="21">
        <v>1</v>
      </c>
      <c r="B9" s="2" t="s">
        <v>23</v>
      </c>
      <c r="C9" s="25" t="s">
        <v>60</v>
      </c>
      <c r="D9" s="37"/>
      <c r="E9" s="37" t="s">
        <v>61</v>
      </c>
      <c r="F9" s="37"/>
      <c r="G9" s="37" t="s">
        <v>62</v>
      </c>
      <c r="H9" s="37" t="s">
        <v>47</v>
      </c>
      <c r="I9" s="37" t="s">
        <v>60</v>
      </c>
      <c r="J9" s="37"/>
      <c r="K9" s="37" t="s">
        <v>61</v>
      </c>
      <c r="L9" s="37"/>
      <c r="M9" s="37" t="s">
        <v>62</v>
      </c>
      <c r="N9" s="28"/>
      <c r="O9" s="29"/>
      <c r="P9" s="32">
        <f>IF(AND($D9=27,$F9=4),$N9,0)</f>
        <v>0</v>
      </c>
      <c r="Q9" s="46">
        <f>IF(AND($D9=27,$F9=4),$O9,0)</f>
        <v>0</v>
      </c>
      <c r="R9" s="45">
        <f>IF(AND($D9=27,$F9&lt;=5,$J9=27,$L9&gt;=5),$N9,IF(AND($D9=27,$F9&lt;=5,$J9=28,$L9&lt;=3),$N9,0))</f>
        <v>0</v>
      </c>
      <c r="S9" s="46">
        <f>IF(AND($D9=27,$F9&lt;=5,$J9=27,$L9&gt;=5),$O9,IF(AND($D9=27,$F9&lt;=5,$J9=28,$L9&lt;=3),$O9,0))</f>
        <v>0</v>
      </c>
      <c r="T9" s="45">
        <f>IF(AND($D9=27,$F9&lt;=6,$J9=27,$L9&gt;=6),$N9,IF(AND($D9=27,$F9&lt;=6,$J9=28,$L9&lt;=3),$N9,0))</f>
        <v>0</v>
      </c>
      <c r="U9" s="46">
        <f>IF(AND($D9=27,$F9&lt;=6,$J9=27,$L9&gt;=6),$O9,IF(AND($D9=27,$F9&lt;=6,$J9=28,$L9&lt;=3),$O9,0))</f>
        <v>0</v>
      </c>
      <c r="V9" s="45">
        <f>IF(AND($D9=27,$F9&lt;=7,$J9=27,$L9&gt;=7),$N9,IF(AND($D9=27,$F9&lt;=7,$J9=28,$L9&lt;=3),$N9,0))</f>
        <v>0</v>
      </c>
      <c r="W9" s="46">
        <f>IF(AND($D9=27,$F9&lt;=7,$J9=27,$L9&gt;=7),$O9,IF(AND($D9=27,$F9&lt;=7,$J9=28,$L9&lt;=3),$O9,0))</f>
        <v>0</v>
      </c>
      <c r="X9" s="45">
        <f>IF(AND($D9=27,$F9&lt;=8,$J9=27,$L9&gt;=8),$N9,IF(AND($D9=27,$F9&lt;=8,$J9=28,$L9&lt;=3),$N9,0))</f>
        <v>0</v>
      </c>
      <c r="Y9" s="46">
        <f>IF(AND($D9=27,$F9&lt;=8,$J9=27,$L9&gt;=8),$O9,IF(AND($D9=27,$F9&lt;=8,$J9=28,$L9&lt;=3),$O9,0))</f>
        <v>0</v>
      </c>
      <c r="Z9" s="45">
        <f>IF(AND($D9=27,$F9&lt;=9,$J9=27,$L9&gt;=9),$N9,IF(AND($D9=27,$F9&lt;=9,$J9=28,$L9&lt;=3),$N9,0))</f>
        <v>0</v>
      </c>
      <c r="AA9" s="46">
        <f>IF(AND($D9=27,$F9&lt;=9,$J9=27,$L9&gt;=9),$O9,IF(AND($D9=27,$F9&lt;=9,$J9=28,$L9&lt;=3),$O9,0))</f>
        <v>0</v>
      </c>
      <c r="AB9" s="45">
        <f>IF(AND($D9=27,$F9&lt;=10,$J9=27,$L9&gt;=10),$N9,IF(AND($D9=27,$F9&lt;=10,$J9=28,$L9&lt;=3),$N9,0))</f>
        <v>0</v>
      </c>
      <c r="AC9" s="46">
        <f>IF(AND($D9=27,$F9&lt;=10,$J9=27,$L9&gt;=10),$O9,IF(AND($D9=27,$F9&lt;=10,$J9=28,$L9&lt;=3),$O9,0))</f>
        <v>0</v>
      </c>
      <c r="AD9" s="45">
        <f>IF(AND($D9=27,$F9&lt;=11,$J9=27,$L9&gt;=11),$N9,IF(AND($D9=27,$F9&lt;=11,$J9=28,$L9&lt;=3),$N9,0))</f>
        <v>0</v>
      </c>
      <c r="AE9" s="46">
        <f>IF(AND($D9=27,$F9&lt;=11,$J9=27,$L9&gt;=11),$O9,IF(AND($D9=27,$F9&lt;=11,$J9=28,$L9&lt;=3),$O9,0))</f>
        <v>0</v>
      </c>
      <c r="AF9" s="45">
        <f>IF(AND($D9=27,$F9&lt;=12,$J9=27,$L9=12),$N9,IF(AND($D9=27,$F9&lt;=12,$J9=28,$L9&lt;=3),$N9,0))</f>
        <v>0</v>
      </c>
      <c r="AG9" s="46">
        <f>IF(AND($D9=27,$F9&lt;=12,$J9=27,$L9=12),$O9,IF(AND($D9=27,$F9&lt;=12,$J9=28,$L9&lt;=3),$O9,0))</f>
        <v>0</v>
      </c>
      <c r="AH9" s="45">
        <f>IF(AND($D9=27,$F9&lt;=12,$J9=28,$L9&lt;=3),$N9,IF(AND($D9=28,$F9=1,$J9=28,$L9&lt;=3),$N9,0))</f>
        <v>0</v>
      </c>
      <c r="AI9" s="46">
        <f>IF(AND($D9=27,$F9&lt;=12,$J9=28,$L9&lt;=3),$O9,IF(AND($D9=28,$F9=1,$J9=28,$L9&lt;=3),$O9,0))</f>
        <v>0</v>
      </c>
      <c r="AJ9" s="45">
        <f>IF(AND($D9=27,$F9&lt;=12,$J9=28,$L9&gt;=2),$N9,IF(AND($D9=28,$F9&lt;=2,$J9=28,$L9&gt;1),$N9,0))</f>
        <v>0</v>
      </c>
      <c r="AK9" s="46">
        <f>IF(AND($D9=27,$F9&lt;=12,$J9=28,$L9&gt;=2),$O9,IF(AND($D9=28,$F9&lt;=2,$J9=28,$L9&gt;1),$O9,0))</f>
        <v>0</v>
      </c>
      <c r="AL9" s="45">
        <f>IF(AND($D9=27,$F9&lt;=12,$J9=28,$L9=3),$N9,IF(AND($D9=28,$F9&lt;=3,$J9=28,$L9=3),$N9,0))</f>
        <v>0</v>
      </c>
      <c r="AM9" s="48">
        <f>IF(AND($D9=27,$F9&lt;=12,$J9=28,$L9=3),$O9,IF(AND($D9=28,$F9&lt;=3,$J9=28,$L9=3),$O9,0))</f>
        <v>0</v>
      </c>
      <c r="AN9" s="6"/>
    </row>
    <row r="10" spans="1:40" ht="26.1" customHeight="1">
      <c r="A10" s="21">
        <v>2</v>
      </c>
      <c r="B10" s="2" t="s">
        <v>24</v>
      </c>
      <c r="C10" s="25" t="s">
        <v>60</v>
      </c>
      <c r="D10" s="37"/>
      <c r="E10" s="37" t="s">
        <v>61</v>
      </c>
      <c r="F10" s="37"/>
      <c r="G10" s="37" t="s">
        <v>62</v>
      </c>
      <c r="H10" s="37" t="s">
        <v>47</v>
      </c>
      <c r="I10" s="37" t="s">
        <v>60</v>
      </c>
      <c r="J10" s="37"/>
      <c r="K10" s="37" t="s">
        <v>61</v>
      </c>
      <c r="L10" s="37"/>
      <c r="M10" s="37" t="s">
        <v>62</v>
      </c>
      <c r="N10" s="28"/>
      <c r="O10" s="29"/>
      <c r="P10" s="32">
        <f t="shared" ref="P10:P28" si="0">IF(AND($D10=27,$F10=4),$N10,0)</f>
        <v>0</v>
      </c>
      <c r="Q10" s="33">
        <f t="shared" ref="Q10:Q28" si="1">IF(AND($D10=27,$F10=4),$O10,0)</f>
        <v>0</v>
      </c>
      <c r="R10" s="32">
        <f t="shared" ref="R10:R28" si="2">IF(AND($D10=27,$F10&lt;=5,$J10=27,$L10&gt;=5),$N10,IF(AND($D10=27,$F10&lt;=5,$J10=28,$L10&lt;=3),$N10,0))</f>
        <v>0</v>
      </c>
      <c r="S10" s="33">
        <f t="shared" ref="S10:S28" si="3">IF(AND($D10=27,$F10&lt;=5,$J10=27,$L10&gt;=5),$O10,IF(AND($D10=27,$F10&lt;=5,$J10=28,$L10&lt;=3),$O10,0))</f>
        <v>0</v>
      </c>
      <c r="T10" s="32">
        <f t="shared" ref="T10:T28" si="4">IF(AND($D10=27,$F10&lt;=6,$J10=27,$L10&gt;=6),$N10,IF(AND($D10=27,$F10&lt;=6,$J10=28,$L10&lt;=3),$N10,0))</f>
        <v>0</v>
      </c>
      <c r="U10" s="33">
        <f t="shared" ref="U10:U28" si="5">IF(AND($D10=27,$F10&lt;=6,$J10=27,$L10&gt;=6),$O10,IF(AND($D10=27,$F10&lt;=6,$J10=28,$L10&lt;=3),$O10,0))</f>
        <v>0</v>
      </c>
      <c r="V10" s="32">
        <f t="shared" ref="V10:V28" si="6">IF(AND($D10=27,$F10&lt;=7,$J10=27,$L10&gt;=7),$N10,IF(AND($D10=27,$F10&lt;=7,$J10=28,$L10&lt;=3),$N10,0))</f>
        <v>0</v>
      </c>
      <c r="W10" s="33">
        <f t="shared" ref="W10:W28" si="7">IF(AND($D10=27,$F10&lt;=7,$J10=27,$L10&gt;=7),$O10,IF(AND($D10=27,$F10&lt;=7,$J10=28,$L10&lt;=3),$O10,0))</f>
        <v>0</v>
      </c>
      <c r="X10" s="32">
        <f t="shared" ref="X10:X28" si="8">IF(AND($D10=27,$F10&lt;=8,$J10=27,$L10&gt;=8),$N10,IF(AND($D10=27,$F10&lt;=8,$J10=28,$L10&lt;=3),$N10,0))</f>
        <v>0</v>
      </c>
      <c r="Y10" s="33">
        <f t="shared" ref="Y10:Y28" si="9">IF(AND($D10=27,$F10&lt;=8,$J10=27,$L10&gt;=8),$O10,IF(AND($D10=27,$F10&lt;=8,$J10=28,$L10&lt;=3),$O10,0))</f>
        <v>0</v>
      </c>
      <c r="Z10" s="32">
        <f t="shared" ref="Z10:Z28" si="10">IF(AND($D10=27,$F10&lt;=9,$J10=27,$L10&gt;=9),$N10,IF(AND($D10=27,$F10&lt;=9,$J10=28,$L10&lt;=3),$N10,0))</f>
        <v>0</v>
      </c>
      <c r="AA10" s="33">
        <f t="shared" ref="AA10:AA28" si="11">IF(AND($D10=27,$F10&lt;=9,$J10=27,$L10&gt;=9),$O10,IF(AND($D10=27,$F10&lt;=9,$J10=28,$L10&lt;=3),$O10,0))</f>
        <v>0</v>
      </c>
      <c r="AB10" s="32">
        <f t="shared" ref="AB10:AB28" si="12">IF(AND($D10=27,$F10&lt;=10,$J10=27,$L10&gt;=10),$N10,IF(AND($D10=27,$F10&lt;=10,$J10=28,$L10&lt;=3),$N10,0))</f>
        <v>0</v>
      </c>
      <c r="AC10" s="33">
        <f t="shared" ref="AC10:AC28" si="13">IF(AND($D10=27,$F10&lt;=10,$J10=27,$L10&gt;=10),$O10,IF(AND($D10=27,$F10&lt;=10,$J10=28,$L10&lt;=3),$O10,0))</f>
        <v>0</v>
      </c>
      <c r="AD10" s="32">
        <f t="shared" ref="AD10:AD28" si="14">IF(AND($D10=27,$F10&lt;=11,$J10=27,$L10&gt;=11),$N10,IF(AND($D10=27,$F10&lt;=11,$J10=28,$L10&lt;=3),$N10,0))</f>
        <v>0</v>
      </c>
      <c r="AE10" s="33">
        <f t="shared" ref="AE10:AE28" si="15">IF(AND($D10=27,$F10&lt;=11,$J10=27,$L10&gt;=11),$O10,IF(AND($D10=27,$F10&lt;=11,$J10=28,$L10&lt;=3),$O10,0))</f>
        <v>0</v>
      </c>
      <c r="AF10" s="32">
        <f t="shared" ref="AF10:AF28" si="16">IF(AND($D10=27,$F10&lt;=12,$J10=27,$L10=12),$N10,IF(AND($D10=27,$F10&lt;=12,$J10=28,$L10&lt;=3),$N10,0))</f>
        <v>0</v>
      </c>
      <c r="AG10" s="33">
        <f t="shared" ref="AG10:AG28" si="17">IF(AND($D10=27,$F10&lt;=12,$J10=27,$L10=12),$O10,IF(AND($D10=27,$F10&lt;=12,$J10=28,$L10&lt;=3),$O10,0))</f>
        <v>0</v>
      </c>
      <c r="AH10" s="32">
        <f t="shared" ref="AH10:AH28" si="18">IF(AND($D10=27,$F10&lt;=12,$J10=28,$L10&lt;=3),$N10,IF(AND($D10=28,$F10=1,$J10=28,$L10&lt;=3),$N10,0))</f>
        <v>0</v>
      </c>
      <c r="AI10" s="33">
        <f t="shared" ref="AI10:AI28" si="19">IF(AND($D10=27,$F10&lt;=12,$J10=28,$L10&lt;=3),$O10,IF(AND($D10=28,$F10=1,$J10=28,$L10&lt;=3),$O10,0))</f>
        <v>0</v>
      </c>
      <c r="AJ10" s="32">
        <f t="shared" ref="AJ10:AJ28" si="20">IF(AND($D10=27,$F10&lt;=12,$J10=28,$L10&gt;=2),$N10,IF(AND($D10=28,$F10&lt;=2,$J10=28,$L10&gt;1),$N10,0))</f>
        <v>0</v>
      </c>
      <c r="AK10" s="33">
        <f t="shared" ref="AK10:AK28" si="21">IF(AND($D10=27,$F10&lt;=12,$J10=28,$L10&gt;=2),$O10,IF(AND($D10=28,$F10&lt;=2,$J10=28,$L10&gt;1),$O10,0))</f>
        <v>0</v>
      </c>
      <c r="AL10" s="32">
        <f t="shared" ref="AL10:AL28" si="22">IF(AND($D10=27,$F10&lt;=12,$J10=28,$L10=3),$N10,IF(AND($D10=28,$F10&lt;=3,$J10=28,$L10=3),$N10,0))</f>
        <v>0</v>
      </c>
      <c r="AM10" s="49">
        <f t="shared" ref="AM10:AM28" si="23">IF(AND($D10=27,$F10&lt;=12,$J10=28,$L10=3),$O10,IF(AND($D10=28,$F10&lt;=3,$J10=28,$L10=3),$O10,0))</f>
        <v>0</v>
      </c>
      <c r="AN10" s="6"/>
    </row>
    <row r="11" spans="1:40" ht="26.1" customHeight="1">
      <c r="A11" s="21">
        <v>3</v>
      </c>
      <c r="B11" s="2" t="s">
        <v>25</v>
      </c>
      <c r="C11" s="25" t="s">
        <v>60</v>
      </c>
      <c r="D11" s="37"/>
      <c r="E11" s="37" t="s">
        <v>61</v>
      </c>
      <c r="F11" s="37"/>
      <c r="G11" s="37" t="s">
        <v>62</v>
      </c>
      <c r="H11" s="37" t="s">
        <v>47</v>
      </c>
      <c r="I11" s="37" t="s">
        <v>60</v>
      </c>
      <c r="J11" s="37"/>
      <c r="K11" s="37" t="s">
        <v>61</v>
      </c>
      <c r="L11" s="37"/>
      <c r="M11" s="37" t="s">
        <v>62</v>
      </c>
      <c r="N11" s="28"/>
      <c r="O11" s="29"/>
      <c r="P11" s="32">
        <f t="shared" si="0"/>
        <v>0</v>
      </c>
      <c r="Q11" s="33">
        <f t="shared" si="1"/>
        <v>0</v>
      </c>
      <c r="R11" s="32">
        <f t="shared" si="2"/>
        <v>0</v>
      </c>
      <c r="S11" s="33">
        <f t="shared" si="3"/>
        <v>0</v>
      </c>
      <c r="T11" s="32">
        <f t="shared" si="4"/>
        <v>0</v>
      </c>
      <c r="U11" s="33">
        <f t="shared" si="5"/>
        <v>0</v>
      </c>
      <c r="V11" s="32">
        <f t="shared" si="6"/>
        <v>0</v>
      </c>
      <c r="W11" s="33">
        <f t="shared" si="7"/>
        <v>0</v>
      </c>
      <c r="X11" s="32">
        <f t="shared" si="8"/>
        <v>0</v>
      </c>
      <c r="Y11" s="33">
        <f t="shared" si="9"/>
        <v>0</v>
      </c>
      <c r="Z11" s="32">
        <f t="shared" si="10"/>
        <v>0</v>
      </c>
      <c r="AA11" s="33">
        <f t="shared" si="11"/>
        <v>0</v>
      </c>
      <c r="AB11" s="32">
        <f t="shared" si="12"/>
        <v>0</v>
      </c>
      <c r="AC11" s="33">
        <f t="shared" si="13"/>
        <v>0</v>
      </c>
      <c r="AD11" s="32">
        <f t="shared" si="14"/>
        <v>0</v>
      </c>
      <c r="AE11" s="33">
        <f t="shared" si="15"/>
        <v>0</v>
      </c>
      <c r="AF11" s="32">
        <f t="shared" si="16"/>
        <v>0</v>
      </c>
      <c r="AG11" s="33">
        <f t="shared" si="17"/>
        <v>0</v>
      </c>
      <c r="AH11" s="32">
        <f t="shared" si="18"/>
        <v>0</v>
      </c>
      <c r="AI11" s="33">
        <f t="shared" si="19"/>
        <v>0</v>
      </c>
      <c r="AJ11" s="32">
        <f t="shared" si="20"/>
        <v>0</v>
      </c>
      <c r="AK11" s="33">
        <f t="shared" si="21"/>
        <v>0</v>
      </c>
      <c r="AL11" s="32">
        <f t="shared" si="22"/>
        <v>0</v>
      </c>
      <c r="AM11" s="49">
        <f t="shared" si="23"/>
        <v>0</v>
      </c>
      <c r="AN11" s="6"/>
    </row>
    <row r="12" spans="1:40" ht="26.1" customHeight="1">
      <c r="A12" s="21">
        <v>4</v>
      </c>
      <c r="B12" s="2" t="s">
        <v>26</v>
      </c>
      <c r="C12" s="25" t="s">
        <v>60</v>
      </c>
      <c r="D12" s="37"/>
      <c r="E12" s="37" t="s">
        <v>61</v>
      </c>
      <c r="F12" s="37"/>
      <c r="G12" s="37" t="s">
        <v>62</v>
      </c>
      <c r="H12" s="37" t="s">
        <v>47</v>
      </c>
      <c r="I12" s="37" t="s">
        <v>60</v>
      </c>
      <c r="J12" s="37"/>
      <c r="K12" s="37" t="s">
        <v>61</v>
      </c>
      <c r="L12" s="37"/>
      <c r="M12" s="37" t="s">
        <v>62</v>
      </c>
      <c r="N12" s="28"/>
      <c r="O12" s="29"/>
      <c r="P12" s="32">
        <f t="shared" si="0"/>
        <v>0</v>
      </c>
      <c r="Q12" s="33">
        <f t="shared" si="1"/>
        <v>0</v>
      </c>
      <c r="R12" s="32">
        <f t="shared" si="2"/>
        <v>0</v>
      </c>
      <c r="S12" s="33">
        <f t="shared" si="3"/>
        <v>0</v>
      </c>
      <c r="T12" s="32">
        <f t="shared" si="4"/>
        <v>0</v>
      </c>
      <c r="U12" s="33">
        <f t="shared" si="5"/>
        <v>0</v>
      </c>
      <c r="V12" s="32">
        <f t="shared" si="6"/>
        <v>0</v>
      </c>
      <c r="W12" s="33">
        <f t="shared" si="7"/>
        <v>0</v>
      </c>
      <c r="X12" s="32">
        <f t="shared" si="8"/>
        <v>0</v>
      </c>
      <c r="Y12" s="33">
        <f t="shared" si="9"/>
        <v>0</v>
      </c>
      <c r="Z12" s="32">
        <f t="shared" si="10"/>
        <v>0</v>
      </c>
      <c r="AA12" s="33">
        <f t="shared" si="11"/>
        <v>0</v>
      </c>
      <c r="AB12" s="32">
        <f t="shared" si="12"/>
        <v>0</v>
      </c>
      <c r="AC12" s="33">
        <f t="shared" si="13"/>
        <v>0</v>
      </c>
      <c r="AD12" s="32">
        <f t="shared" si="14"/>
        <v>0</v>
      </c>
      <c r="AE12" s="33">
        <f t="shared" si="15"/>
        <v>0</v>
      </c>
      <c r="AF12" s="32">
        <f t="shared" si="16"/>
        <v>0</v>
      </c>
      <c r="AG12" s="33">
        <f t="shared" si="17"/>
        <v>0</v>
      </c>
      <c r="AH12" s="32">
        <f t="shared" si="18"/>
        <v>0</v>
      </c>
      <c r="AI12" s="33">
        <f t="shared" si="19"/>
        <v>0</v>
      </c>
      <c r="AJ12" s="32">
        <f t="shared" si="20"/>
        <v>0</v>
      </c>
      <c r="AK12" s="33">
        <f t="shared" si="21"/>
        <v>0</v>
      </c>
      <c r="AL12" s="32">
        <f t="shared" si="22"/>
        <v>0</v>
      </c>
      <c r="AM12" s="49">
        <f t="shared" si="23"/>
        <v>0</v>
      </c>
      <c r="AN12" s="6"/>
    </row>
    <row r="13" spans="1:40" ht="26.1" customHeight="1">
      <c r="A13" s="21">
        <v>5</v>
      </c>
      <c r="B13" s="2" t="s">
        <v>27</v>
      </c>
      <c r="C13" s="25" t="s">
        <v>60</v>
      </c>
      <c r="D13" s="37"/>
      <c r="E13" s="37" t="s">
        <v>61</v>
      </c>
      <c r="F13" s="37"/>
      <c r="G13" s="37" t="s">
        <v>62</v>
      </c>
      <c r="H13" s="37" t="s">
        <v>47</v>
      </c>
      <c r="I13" s="37" t="s">
        <v>60</v>
      </c>
      <c r="J13" s="37"/>
      <c r="K13" s="37" t="s">
        <v>61</v>
      </c>
      <c r="L13" s="37"/>
      <c r="M13" s="37" t="s">
        <v>62</v>
      </c>
      <c r="N13" s="28"/>
      <c r="O13" s="29"/>
      <c r="P13" s="32">
        <f t="shared" si="0"/>
        <v>0</v>
      </c>
      <c r="Q13" s="33">
        <f t="shared" si="1"/>
        <v>0</v>
      </c>
      <c r="R13" s="32">
        <f t="shared" si="2"/>
        <v>0</v>
      </c>
      <c r="S13" s="33">
        <f t="shared" si="3"/>
        <v>0</v>
      </c>
      <c r="T13" s="32">
        <f t="shared" si="4"/>
        <v>0</v>
      </c>
      <c r="U13" s="33">
        <f t="shared" si="5"/>
        <v>0</v>
      </c>
      <c r="V13" s="32">
        <f t="shared" si="6"/>
        <v>0</v>
      </c>
      <c r="W13" s="33">
        <f t="shared" si="7"/>
        <v>0</v>
      </c>
      <c r="X13" s="32">
        <f t="shared" si="8"/>
        <v>0</v>
      </c>
      <c r="Y13" s="33">
        <f t="shared" si="9"/>
        <v>0</v>
      </c>
      <c r="Z13" s="32">
        <f t="shared" si="10"/>
        <v>0</v>
      </c>
      <c r="AA13" s="33">
        <f t="shared" si="11"/>
        <v>0</v>
      </c>
      <c r="AB13" s="32">
        <f t="shared" si="12"/>
        <v>0</v>
      </c>
      <c r="AC13" s="33">
        <f t="shared" si="13"/>
        <v>0</v>
      </c>
      <c r="AD13" s="32">
        <f t="shared" si="14"/>
        <v>0</v>
      </c>
      <c r="AE13" s="33">
        <f t="shared" si="15"/>
        <v>0</v>
      </c>
      <c r="AF13" s="32">
        <f t="shared" si="16"/>
        <v>0</v>
      </c>
      <c r="AG13" s="33">
        <f t="shared" si="17"/>
        <v>0</v>
      </c>
      <c r="AH13" s="32">
        <f t="shared" si="18"/>
        <v>0</v>
      </c>
      <c r="AI13" s="33">
        <f t="shared" si="19"/>
        <v>0</v>
      </c>
      <c r="AJ13" s="32">
        <f t="shared" si="20"/>
        <v>0</v>
      </c>
      <c r="AK13" s="33">
        <f t="shared" si="21"/>
        <v>0</v>
      </c>
      <c r="AL13" s="32">
        <f t="shared" si="22"/>
        <v>0</v>
      </c>
      <c r="AM13" s="49">
        <f t="shared" si="23"/>
        <v>0</v>
      </c>
      <c r="AN13" s="6"/>
    </row>
    <row r="14" spans="1:40" ht="26.1" customHeight="1">
      <c r="A14" s="21">
        <v>6</v>
      </c>
      <c r="B14" s="2" t="s">
        <v>28</v>
      </c>
      <c r="C14" s="25" t="s">
        <v>60</v>
      </c>
      <c r="D14" s="37"/>
      <c r="E14" s="37" t="s">
        <v>61</v>
      </c>
      <c r="F14" s="37"/>
      <c r="G14" s="37" t="s">
        <v>62</v>
      </c>
      <c r="H14" s="37" t="s">
        <v>47</v>
      </c>
      <c r="I14" s="37" t="s">
        <v>60</v>
      </c>
      <c r="J14" s="37"/>
      <c r="K14" s="37" t="s">
        <v>61</v>
      </c>
      <c r="L14" s="37"/>
      <c r="M14" s="37" t="s">
        <v>62</v>
      </c>
      <c r="N14" s="28"/>
      <c r="O14" s="29"/>
      <c r="P14" s="32">
        <f t="shared" si="0"/>
        <v>0</v>
      </c>
      <c r="Q14" s="33">
        <f t="shared" si="1"/>
        <v>0</v>
      </c>
      <c r="R14" s="32">
        <f t="shared" si="2"/>
        <v>0</v>
      </c>
      <c r="S14" s="33">
        <f t="shared" si="3"/>
        <v>0</v>
      </c>
      <c r="T14" s="32">
        <f t="shared" si="4"/>
        <v>0</v>
      </c>
      <c r="U14" s="33">
        <f t="shared" si="5"/>
        <v>0</v>
      </c>
      <c r="V14" s="32">
        <f t="shared" si="6"/>
        <v>0</v>
      </c>
      <c r="W14" s="33">
        <f t="shared" si="7"/>
        <v>0</v>
      </c>
      <c r="X14" s="32">
        <f t="shared" si="8"/>
        <v>0</v>
      </c>
      <c r="Y14" s="33">
        <f t="shared" si="9"/>
        <v>0</v>
      </c>
      <c r="Z14" s="32">
        <f t="shared" si="10"/>
        <v>0</v>
      </c>
      <c r="AA14" s="33">
        <f t="shared" si="11"/>
        <v>0</v>
      </c>
      <c r="AB14" s="32">
        <f t="shared" si="12"/>
        <v>0</v>
      </c>
      <c r="AC14" s="33">
        <f t="shared" si="13"/>
        <v>0</v>
      </c>
      <c r="AD14" s="32">
        <f t="shared" si="14"/>
        <v>0</v>
      </c>
      <c r="AE14" s="33">
        <f t="shared" si="15"/>
        <v>0</v>
      </c>
      <c r="AF14" s="32">
        <f t="shared" si="16"/>
        <v>0</v>
      </c>
      <c r="AG14" s="33">
        <f t="shared" si="17"/>
        <v>0</v>
      </c>
      <c r="AH14" s="32">
        <f t="shared" si="18"/>
        <v>0</v>
      </c>
      <c r="AI14" s="33">
        <f t="shared" si="19"/>
        <v>0</v>
      </c>
      <c r="AJ14" s="32">
        <f t="shared" si="20"/>
        <v>0</v>
      </c>
      <c r="AK14" s="33">
        <f t="shared" si="21"/>
        <v>0</v>
      </c>
      <c r="AL14" s="32">
        <f t="shared" si="22"/>
        <v>0</v>
      </c>
      <c r="AM14" s="49">
        <f t="shared" si="23"/>
        <v>0</v>
      </c>
      <c r="AN14" s="6"/>
    </row>
    <row r="15" spans="1:40" ht="26.1" customHeight="1">
      <c r="A15" s="21">
        <v>7</v>
      </c>
      <c r="B15" s="2" t="s">
        <v>29</v>
      </c>
      <c r="C15" s="25" t="s">
        <v>60</v>
      </c>
      <c r="D15" s="37"/>
      <c r="E15" s="37" t="s">
        <v>61</v>
      </c>
      <c r="F15" s="37"/>
      <c r="G15" s="37" t="s">
        <v>62</v>
      </c>
      <c r="H15" s="37" t="s">
        <v>47</v>
      </c>
      <c r="I15" s="37" t="s">
        <v>60</v>
      </c>
      <c r="J15" s="37"/>
      <c r="K15" s="37" t="s">
        <v>61</v>
      </c>
      <c r="L15" s="37"/>
      <c r="M15" s="37" t="s">
        <v>62</v>
      </c>
      <c r="N15" s="28"/>
      <c r="O15" s="29"/>
      <c r="P15" s="32">
        <f t="shared" si="0"/>
        <v>0</v>
      </c>
      <c r="Q15" s="33">
        <f t="shared" si="1"/>
        <v>0</v>
      </c>
      <c r="R15" s="32">
        <f t="shared" si="2"/>
        <v>0</v>
      </c>
      <c r="S15" s="33">
        <f t="shared" si="3"/>
        <v>0</v>
      </c>
      <c r="T15" s="32">
        <f t="shared" si="4"/>
        <v>0</v>
      </c>
      <c r="U15" s="33">
        <f t="shared" si="5"/>
        <v>0</v>
      </c>
      <c r="V15" s="32">
        <f t="shared" si="6"/>
        <v>0</v>
      </c>
      <c r="W15" s="33">
        <f t="shared" si="7"/>
        <v>0</v>
      </c>
      <c r="X15" s="32">
        <f t="shared" si="8"/>
        <v>0</v>
      </c>
      <c r="Y15" s="33">
        <f t="shared" si="9"/>
        <v>0</v>
      </c>
      <c r="Z15" s="32">
        <f t="shared" si="10"/>
        <v>0</v>
      </c>
      <c r="AA15" s="33">
        <f t="shared" si="11"/>
        <v>0</v>
      </c>
      <c r="AB15" s="32">
        <f t="shared" si="12"/>
        <v>0</v>
      </c>
      <c r="AC15" s="33">
        <f t="shared" si="13"/>
        <v>0</v>
      </c>
      <c r="AD15" s="32">
        <f t="shared" si="14"/>
        <v>0</v>
      </c>
      <c r="AE15" s="33">
        <f t="shared" si="15"/>
        <v>0</v>
      </c>
      <c r="AF15" s="32">
        <f t="shared" si="16"/>
        <v>0</v>
      </c>
      <c r="AG15" s="33">
        <f t="shared" si="17"/>
        <v>0</v>
      </c>
      <c r="AH15" s="32">
        <f t="shared" si="18"/>
        <v>0</v>
      </c>
      <c r="AI15" s="33">
        <f t="shared" si="19"/>
        <v>0</v>
      </c>
      <c r="AJ15" s="32">
        <f t="shared" si="20"/>
        <v>0</v>
      </c>
      <c r="AK15" s="33">
        <f t="shared" si="21"/>
        <v>0</v>
      </c>
      <c r="AL15" s="32">
        <f t="shared" si="22"/>
        <v>0</v>
      </c>
      <c r="AM15" s="49">
        <f t="shared" si="23"/>
        <v>0</v>
      </c>
      <c r="AN15" s="6"/>
    </row>
    <row r="16" spans="1:40" ht="26.1" customHeight="1">
      <c r="A16" s="21">
        <v>8</v>
      </c>
      <c r="B16" s="2" t="s">
        <v>30</v>
      </c>
      <c r="C16" s="25" t="s">
        <v>60</v>
      </c>
      <c r="D16" s="37"/>
      <c r="E16" s="37" t="s">
        <v>61</v>
      </c>
      <c r="F16" s="37"/>
      <c r="G16" s="37" t="s">
        <v>62</v>
      </c>
      <c r="H16" s="37" t="s">
        <v>47</v>
      </c>
      <c r="I16" s="37" t="s">
        <v>60</v>
      </c>
      <c r="J16" s="37"/>
      <c r="K16" s="37" t="s">
        <v>61</v>
      </c>
      <c r="L16" s="37"/>
      <c r="M16" s="37" t="s">
        <v>62</v>
      </c>
      <c r="N16" s="28"/>
      <c r="O16" s="29"/>
      <c r="P16" s="32">
        <f t="shared" si="0"/>
        <v>0</v>
      </c>
      <c r="Q16" s="33">
        <f t="shared" si="1"/>
        <v>0</v>
      </c>
      <c r="R16" s="32">
        <f t="shared" si="2"/>
        <v>0</v>
      </c>
      <c r="S16" s="33">
        <f t="shared" si="3"/>
        <v>0</v>
      </c>
      <c r="T16" s="32">
        <f t="shared" si="4"/>
        <v>0</v>
      </c>
      <c r="U16" s="33">
        <f t="shared" si="5"/>
        <v>0</v>
      </c>
      <c r="V16" s="32">
        <f t="shared" si="6"/>
        <v>0</v>
      </c>
      <c r="W16" s="33">
        <f t="shared" si="7"/>
        <v>0</v>
      </c>
      <c r="X16" s="32">
        <f t="shared" si="8"/>
        <v>0</v>
      </c>
      <c r="Y16" s="33">
        <f t="shared" si="9"/>
        <v>0</v>
      </c>
      <c r="Z16" s="32">
        <f t="shared" si="10"/>
        <v>0</v>
      </c>
      <c r="AA16" s="33">
        <f t="shared" si="11"/>
        <v>0</v>
      </c>
      <c r="AB16" s="32">
        <f t="shared" si="12"/>
        <v>0</v>
      </c>
      <c r="AC16" s="33">
        <f t="shared" si="13"/>
        <v>0</v>
      </c>
      <c r="AD16" s="32">
        <f t="shared" si="14"/>
        <v>0</v>
      </c>
      <c r="AE16" s="33">
        <f t="shared" si="15"/>
        <v>0</v>
      </c>
      <c r="AF16" s="32">
        <f t="shared" si="16"/>
        <v>0</v>
      </c>
      <c r="AG16" s="33">
        <f t="shared" si="17"/>
        <v>0</v>
      </c>
      <c r="AH16" s="32">
        <f t="shared" si="18"/>
        <v>0</v>
      </c>
      <c r="AI16" s="33">
        <f t="shared" si="19"/>
        <v>0</v>
      </c>
      <c r="AJ16" s="32">
        <f t="shared" si="20"/>
        <v>0</v>
      </c>
      <c r="AK16" s="33">
        <f t="shared" si="21"/>
        <v>0</v>
      </c>
      <c r="AL16" s="32">
        <f t="shared" si="22"/>
        <v>0</v>
      </c>
      <c r="AM16" s="49">
        <f t="shared" si="23"/>
        <v>0</v>
      </c>
      <c r="AN16" s="6"/>
    </row>
    <row r="17" spans="1:40" ht="26.1" customHeight="1">
      <c r="A17" s="21">
        <v>9</v>
      </c>
      <c r="B17" s="2" t="s">
        <v>31</v>
      </c>
      <c r="C17" s="25" t="s">
        <v>60</v>
      </c>
      <c r="D17" s="37"/>
      <c r="E17" s="37" t="s">
        <v>61</v>
      </c>
      <c r="F17" s="37"/>
      <c r="G17" s="37" t="s">
        <v>62</v>
      </c>
      <c r="H17" s="37" t="s">
        <v>47</v>
      </c>
      <c r="I17" s="37" t="s">
        <v>60</v>
      </c>
      <c r="J17" s="37"/>
      <c r="K17" s="37" t="s">
        <v>61</v>
      </c>
      <c r="L17" s="37"/>
      <c r="M17" s="37" t="s">
        <v>62</v>
      </c>
      <c r="N17" s="28"/>
      <c r="O17" s="29"/>
      <c r="P17" s="32">
        <f t="shared" si="0"/>
        <v>0</v>
      </c>
      <c r="Q17" s="33">
        <f t="shared" si="1"/>
        <v>0</v>
      </c>
      <c r="R17" s="32">
        <f t="shared" si="2"/>
        <v>0</v>
      </c>
      <c r="S17" s="33">
        <f t="shared" si="3"/>
        <v>0</v>
      </c>
      <c r="T17" s="32">
        <f t="shared" si="4"/>
        <v>0</v>
      </c>
      <c r="U17" s="33">
        <f t="shared" si="5"/>
        <v>0</v>
      </c>
      <c r="V17" s="32">
        <f t="shared" si="6"/>
        <v>0</v>
      </c>
      <c r="W17" s="33">
        <f t="shared" si="7"/>
        <v>0</v>
      </c>
      <c r="X17" s="32">
        <f t="shared" si="8"/>
        <v>0</v>
      </c>
      <c r="Y17" s="33">
        <f t="shared" si="9"/>
        <v>0</v>
      </c>
      <c r="Z17" s="32">
        <f t="shared" si="10"/>
        <v>0</v>
      </c>
      <c r="AA17" s="33">
        <f t="shared" si="11"/>
        <v>0</v>
      </c>
      <c r="AB17" s="32">
        <f t="shared" si="12"/>
        <v>0</v>
      </c>
      <c r="AC17" s="33">
        <f t="shared" si="13"/>
        <v>0</v>
      </c>
      <c r="AD17" s="32">
        <f t="shared" si="14"/>
        <v>0</v>
      </c>
      <c r="AE17" s="33">
        <f t="shared" si="15"/>
        <v>0</v>
      </c>
      <c r="AF17" s="32">
        <f t="shared" si="16"/>
        <v>0</v>
      </c>
      <c r="AG17" s="33">
        <f t="shared" si="17"/>
        <v>0</v>
      </c>
      <c r="AH17" s="32">
        <f t="shared" si="18"/>
        <v>0</v>
      </c>
      <c r="AI17" s="33">
        <f t="shared" si="19"/>
        <v>0</v>
      </c>
      <c r="AJ17" s="32">
        <f t="shared" si="20"/>
        <v>0</v>
      </c>
      <c r="AK17" s="33">
        <f t="shared" si="21"/>
        <v>0</v>
      </c>
      <c r="AL17" s="32">
        <f t="shared" si="22"/>
        <v>0</v>
      </c>
      <c r="AM17" s="49">
        <f t="shared" si="23"/>
        <v>0</v>
      </c>
      <c r="AN17" s="6"/>
    </row>
    <row r="18" spans="1:40" ht="26.1" customHeight="1">
      <c r="A18" s="21">
        <v>10</v>
      </c>
      <c r="B18" s="2" t="s">
        <v>32</v>
      </c>
      <c r="C18" s="25" t="s">
        <v>60</v>
      </c>
      <c r="D18" s="37"/>
      <c r="E18" s="37" t="s">
        <v>61</v>
      </c>
      <c r="F18" s="37"/>
      <c r="G18" s="37" t="s">
        <v>62</v>
      </c>
      <c r="H18" s="37" t="s">
        <v>47</v>
      </c>
      <c r="I18" s="37" t="s">
        <v>60</v>
      </c>
      <c r="J18" s="37"/>
      <c r="K18" s="37" t="s">
        <v>61</v>
      </c>
      <c r="L18" s="37"/>
      <c r="M18" s="37" t="s">
        <v>62</v>
      </c>
      <c r="N18" s="28"/>
      <c r="O18" s="29"/>
      <c r="P18" s="32">
        <f t="shared" si="0"/>
        <v>0</v>
      </c>
      <c r="Q18" s="33">
        <f t="shared" si="1"/>
        <v>0</v>
      </c>
      <c r="R18" s="32">
        <f t="shared" si="2"/>
        <v>0</v>
      </c>
      <c r="S18" s="33">
        <f t="shared" si="3"/>
        <v>0</v>
      </c>
      <c r="T18" s="32">
        <f t="shared" si="4"/>
        <v>0</v>
      </c>
      <c r="U18" s="33">
        <f t="shared" si="5"/>
        <v>0</v>
      </c>
      <c r="V18" s="32">
        <f t="shared" si="6"/>
        <v>0</v>
      </c>
      <c r="W18" s="33">
        <f t="shared" si="7"/>
        <v>0</v>
      </c>
      <c r="X18" s="32">
        <f t="shared" si="8"/>
        <v>0</v>
      </c>
      <c r="Y18" s="33">
        <f t="shared" si="9"/>
        <v>0</v>
      </c>
      <c r="Z18" s="32">
        <f t="shared" si="10"/>
        <v>0</v>
      </c>
      <c r="AA18" s="33">
        <f t="shared" si="11"/>
        <v>0</v>
      </c>
      <c r="AB18" s="32">
        <f t="shared" si="12"/>
        <v>0</v>
      </c>
      <c r="AC18" s="33">
        <f t="shared" si="13"/>
        <v>0</v>
      </c>
      <c r="AD18" s="32">
        <f t="shared" si="14"/>
        <v>0</v>
      </c>
      <c r="AE18" s="33">
        <f t="shared" si="15"/>
        <v>0</v>
      </c>
      <c r="AF18" s="32">
        <f t="shared" si="16"/>
        <v>0</v>
      </c>
      <c r="AG18" s="33">
        <f t="shared" si="17"/>
        <v>0</v>
      </c>
      <c r="AH18" s="32">
        <f t="shared" si="18"/>
        <v>0</v>
      </c>
      <c r="AI18" s="33">
        <f t="shared" si="19"/>
        <v>0</v>
      </c>
      <c r="AJ18" s="32">
        <f t="shared" si="20"/>
        <v>0</v>
      </c>
      <c r="AK18" s="33">
        <f t="shared" si="21"/>
        <v>0</v>
      </c>
      <c r="AL18" s="32">
        <f t="shared" si="22"/>
        <v>0</v>
      </c>
      <c r="AM18" s="49">
        <f t="shared" si="23"/>
        <v>0</v>
      </c>
      <c r="AN18" s="6"/>
    </row>
    <row r="19" spans="1:40" ht="26.1" customHeight="1">
      <c r="A19" s="21">
        <v>11</v>
      </c>
      <c r="B19" s="2" t="s">
        <v>33</v>
      </c>
      <c r="C19" s="25" t="s">
        <v>60</v>
      </c>
      <c r="D19" s="37"/>
      <c r="E19" s="37" t="s">
        <v>61</v>
      </c>
      <c r="F19" s="37"/>
      <c r="G19" s="37" t="s">
        <v>62</v>
      </c>
      <c r="H19" s="37" t="s">
        <v>47</v>
      </c>
      <c r="I19" s="37" t="s">
        <v>60</v>
      </c>
      <c r="J19" s="37"/>
      <c r="K19" s="37" t="s">
        <v>61</v>
      </c>
      <c r="L19" s="37"/>
      <c r="M19" s="37" t="s">
        <v>62</v>
      </c>
      <c r="N19" s="28"/>
      <c r="O19" s="29"/>
      <c r="P19" s="32">
        <f t="shared" si="0"/>
        <v>0</v>
      </c>
      <c r="Q19" s="33">
        <f t="shared" si="1"/>
        <v>0</v>
      </c>
      <c r="R19" s="32">
        <f t="shared" si="2"/>
        <v>0</v>
      </c>
      <c r="S19" s="33">
        <f t="shared" si="3"/>
        <v>0</v>
      </c>
      <c r="T19" s="32">
        <f t="shared" si="4"/>
        <v>0</v>
      </c>
      <c r="U19" s="33">
        <f t="shared" si="5"/>
        <v>0</v>
      </c>
      <c r="V19" s="32">
        <f t="shared" si="6"/>
        <v>0</v>
      </c>
      <c r="W19" s="33">
        <f t="shared" si="7"/>
        <v>0</v>
      </c>
      <c r="X19" s="32">
        <f t="shared" si="8"/>
        <v>0</v>
      </c>
      <c r="Y19" s="33">
        <f t="shared" si="9"/>
        <v>0</v>
      </c>
      <c r="Z19" s="32">
        <f t="shared" si="10"/>
        <v>0</v>
      </c>
      <c r="AA19" s="33">
        <f t="shared" si="11"/>
        <v>0</v>
      </c>
      <c r="AB19" s="32">
        <f t="shared" si="12"/>
        <v>0</v>
      </c>
      <c r="AC19" s="33">
        <f t="shared" si="13"/>
        <v>0</v>
      </c>
      <c r="AD19" s="32">
        <f t="shared" si="14"/>
        <v>0</v>
      </c>
      <c r="AE19" s="33">
        <f t="shared" si="15"/>
        <v>0</v>
      </c>
      <c r="AF19" s="32">
        <f t="shared" si="16"/>
        <v>0</v>
      </c>
      <c r="AG19" s="33">
        <f t="shared" si="17"/>
        <v>0</v>
      </c>
      <c r="AH19" s="32">
        <f t="shared" si="18"/>
        <v>0</v>
      </c>
      <c r="AI19" s="33">
        <f t="shared" si="19"/>
        <v>0</v>
      </c>
      <c r="AJ19" s="32">
        <f t="shared" si="20"/>
        <v>0</v>
      </c>
      <c r="AK19" s="33">
        <f t="shared" si="21"/>
        <v>0</v>
      </c>
      <c r="AL19" s="32">
        <f t="shared" si="22"/>
        <v>0</v>
      </c>
      <c r="AM19" s="49">
        <f t="shared" si="23"/>
        <v>0</v>
      </c>
      <c r="AN19" s="6"/>
    </row>
    <row r="20" spans="1:40" ht="26.1" customHeight="1">
      <c r="A20" s="21">
        <v>12</v>
      </c>
      <c r="B20" s="2" t="s">
        <v>34</v>
      </c>
      <c r="C20" s="25" t="s">
        <v>60</v>
      </c>
      <c r="D20" s="37"/>
      <c r="E20" s="37" t="s">
        <v>61</v>
      </c>
      <c r="F20" s="37"/>
      <c r="G20" s="37" t="s">
        <v>62</v>
      </c>
      <c r="H20" s="37" t="s">
        <v>47</v>
      </c>
      <c r="I20" s="37" t="s">
        <v>60</v>
      </c>
      <c r="J20" s="37"/>
      <c r="K20" s="37" t="s">
        <v>61</v>
      </c>
      <c r="L20" s="37"/>
      <c r="M20" s="37" t="s">
        <v>62</v>
      </c>
      <c r="N20" s="28"/>
      <c r="O20" s="29"/>
      <c r="P20" s="32">
        <f t="shared" si="0"/>
        <v>0</v>
      </c>
      <c r="Q20" s="33">
        <f t="shared" si="1"/>
        <v>0</v>
      </c>
      <c r="R20" s="32">
        <f t="shared" si="2"/>
        <v>0</v>
      </c>
      <c r="S20" s="33">
        <f t="shared" si="3"/>
        <v>0</v>
      </c>
      <c r="T20" s="32">
        <f t="shared" si="4"/>
        <v>0</v>
      </c>
      <c r="U20" s="33">
        <f t="shared" si="5"/>
        <v>0</v>
      </c>
      <c r="V20" s="32">
        <f t="shared" si="6"/>
        <v>0</v>
      </c>
      <c r="W20" s="33">
        <f t="shared" si="7"/>
        <v>0</v>
      </c>
      <c r="X20" s="32">
        <f t="shared" si="8"/>
        <v>0</v>
      </c>
      <c r="Y20" s="33">
        <f t="shared" si="9"/>
        <v>0</v>
      </c>
      <c r="Z20" s="32">
        <f t="shared" si="10"/>
        <v>0</v>
      </c>
      <c r="AA20" s="33">
        <f t="shared" si="11"/>
        <v>0</v>
      </c>
      <c r="AB20" s="32">
        <f t="shared" si="12"/>
        <v>0</v>
      </c>
      <c r="AC20" s="33">
        <f t="shared" si="13"/>
        <v>0</v>
      </c>
      <c r="AD20" s="32">
        <f t="shared" si="14"/>
        <v>0</v>
      </c>
      <c r="AE20" s="33">
        <f t="shared" si="15"/>
        <v>0</v>
      </c>
      <c r="AF20" s="32">
        <f t="shared" si="16"/>
        <v>0</v>
      </c>
      <c r="AG20" s="33">
        <f t="shared" si="17"/>
        <v>0</v>
      </c>
      <c r="AH20" s="32">
        <f t="shared" si="18"/>
        <v>0</v>
      </c>
      <c r="AI20" s="33">
        <f t="shared" si="19"/>
        <v>0</v>
      </c>
      <c r="AJ20" s="32">
        <f t="shared" si="20"/>
        <v>0</v>
      </c>
      <c r="AK20" s="33">
        <f t="shared" si="21"/>
        <v>0</v>
      </c>
      <c r="AL20" s="32">
        <f t="shared" si="22"/>
        <v>0</v>
      </c>
      <c r="AM20" s="49">
        <f t="shared" si="23"/>
        <v>0</v>
      </c>
      <c r="AN20" s="6"/>
    </row>
    <row r="21" spans="1:40" ht="26.1" customHeight="1">
      <c r="A21" s="21">
        <v>13</v>
      </c>
      <c r="B21" s="2" t="s">
        <v>35</v>
      </c>
      <c r="C21" s="25" t="s">
        <v>60</v>
      </c>
      <c r="D21" s="37"/>
      <c r="E21" s="37" t="s">
        <v>61</v>
      </c>
      <c r="F21" s="37"/>
      <c r="G21" s="37" t="s">
        <v>62</v>
      </c>
      <c r="H21" s="37" t="s">
        <v>47</v>
      </c>
      <c r="I21" s="37" t="s">
        <v>60</v>
      </c>
      <c r="J21" s="37"/>
      <c r="K21" s="37" t="s">
        <v>61</v>
      </c>
      <c r="L21" s="37"/>
      <c r="M21" s="37" t="s">
        <v>62</v>
      </c>
      <c r="N21" s="28"/>
      <c r="O21" s="29"/>
      <c r="P21" s="32">
        <f t="shared" si="0"/>
        <v>0</v>
      </c>
      <c r="Q21" s="33">
        <f t="shared" si="1"/>
        <v>0</v>
      </c>
      <c r="R21" s="32">
        <f t="shared" si="2"/>
        <v>0</v>
      </c>
      <c r="S21" s="33">
        <f t="shared" si="3"/>
        <v>0</v>
      </c>
      <c r="T21" s="32">
        <f t="shared" si="4"/>
        <v>0</v>
      </c>
      <c r="U21" s="33">
        <f t="shared" si="5"/>
        <v>0</v>
      </c>
      <c r="V21" s="32">
        <f t="shared" si="6"/>
        <v>0</v>
      </c>
      <c r="W21" s="33">
        <f t="shared" si="7"/>
        <v>0</v>
      </c>
      <c r="X21" s="32">
        <f t="shared" si="8"/>
        <v>0</v>
      </c>
      <c r="Y21" s="33">
        <f t="shared" si="9"/>
        <v>0</v>
      </c>
      <c r="Z21" s="32">
        <f t="shared" si="10"/>
        <v>0</v>
      </c>
      <c r="AA21" s="33">
        <f t="shared" si="11"/>
        <v>0</v>
      </c>
      <c r="AB21" s="32">
        <f t="shared" si="12"/>
        <v>0</v>
      </c>
      <c r="AC21" s="33">
        <f t="shared" si="13"/>
        <v>0</v>
      </c>
      <c r="AD21" s="32">
        <f t="shared" si="14"/>
        <v>0</v>
      </c>
      <c r="AE21" s="33">
        <f t="shared" si="15"/>
        <v>0</v>
      </c>
      <c r="AF21" s="32">
        <f t="shared" si="16"/>
        <v>0</v>
      </c>
      <c r="AG21" s="33">
        <f t="shared" si="17"/>
        <v>0</v>
      </c>
      <c r="AH21" s="32">
        <f t="shared" si="18"/>
        <v>0</v>
      </c>
      <c r="AI21" s="33">
        <f t="shared" si="19"/>
        <v>0</v>
      </c>
      <c r="AJ21" s="32">
        <f t="shared" si="20"/>
        <v>0</v>
      </c>
      <c r="AK21" s="33">
        <f t="shared" si="21"/>
        <v>0</v>
      </c>
      <c r="AL21" s="32">
        <f t="shared" si="22"/>
        <v>0</v>
      </c>
      <c r="AM21" s="49">
        <f t="shared" si="23"/>
        <v>0</v>
      </c>
      <c r="AN21" s="6"/>
    </row>
    <row r="22" spans="1:40" ht="26.1" customHeight="1">
      <c r="A22" s="21">
        <v>14</v>
      </c>
      <c r="B22" s="2" t="s">
        <v>36</v>
      </c>
      <c r="C22" s="25" t="s">
        <v>60</v>
      </c>
      <c r="D22" s="37"/>
      <c r="E22" s="37" t="s">
        <v>61</v>
      </c>
      <c r="F22" s="37"/>
      <c r="G22" s="37" t="s">
        <v>62</v>
      </c>
      <c r="H22" s="37" t="s">
        <v>47</v>
      </c>
      <c r="I22" s="37" t="s">
        <v>60</v>
      </c>
      <c r="J22" s="37"/>
      <c r="K22" s="37" t="s">
        <v>61</v>
      </c>
      <c r="L22" s="37"/>
      <c r="M22" s="37" t="s">
        <v>62</v>
      </c>
      <c r="N22" s="28"/>
      <c r="O22" s="29"/>
      <c r="P22" s="32">
        <f t="shared" si="0"/>
        <v>0</v>
      </c>
      <c r="Q22" s="33">
        <f t="shared" si="1"/>
        <v>0</v>
      </c>
      <c r="R22" s="32">
        <f t="shared" si="2"/>
        <v>0</v>
      </c>
      <c r="S22" s="33">
        <f t="shared" si="3"/>
        <v>0</v>
      </c>
      <c r="T22" s="32">
        <f t="shared" si="4"/>
        <v>0</v>
      </c>
      <c r="U22" s="33">
        <f t="shared" si="5"/>
        <v>0</v>
      </c>
      <c r="V22" s="32">
        <f t="shared" si="6"/>
        <v>0</v>
      </c>
      <c r="W22" s="33">
        <f t="shared" si="7"/>
        <v>0</v>
      </c>
      <c r="X22" s="32">
        <f t="shared" si="8"/>
        <v>0</v>
      </c>
      <c r="Y22" s="33">
        <f t="shared" si="9"/>
        <v>0</v>
      </c>
      <c r="Z22" s="32">
        <f t="shared" si="10"/>
        <v>0</v>
      </c>
      <c r="AA22" s="33">
        <f t="shared" si="11"/>
        <v>0</v>
      </c>
      <c r="AB22" s="32">
        <f t="shared" si="12"/>
        <v>0</v>
      </c>
      <c r="AC22" s="33">
        <f t="shared" si="13"/>
        <v>0</v>
      </c>
      <c r="AD22" s="32">
        <f t="shared" si="14"/>
        <v>0</v>
      </c>
      <c r="AE22" s="33">
        <f t="shared" si="15"/>
        <v>0</v>
      </c>
      <c r="AF22" s="32">
        <f t="shared" si="16"/>
        <v>0</v>
      </c>
      <c r="AG22" s="33">
        <f t="shared" si="17"/>
        <v>0</v>
      </c>
      <c r="AH22" s="32">
        <f t="shared" si="18"/>
        <v>0</v>
      </c>
      <c r="AI22" s="33">
        <f t="shared" si="19"/>
        <v>0</v>
      </c>
      <c r="AJ22" s="32">
        <f t="shared" si="20"/>
        <v>0</v>
      </c>
      <c r="AK22" s="33">
        <f t="shared" si="21"/>
        <v>0</v>
      </c>
      <c r="AL22" s="32">
        <f t="shared" si="22"/>
        <v>0</v>
      </c>
      <c r="AM22" s="49">
        <f t="shared" si="23"/>
        <v>0</v>
      </c>
      <c r="AN22" s="6"/>
    </row>
    <row r="23" spans="1:40" ht="26.1" customHeight="1">
      <c r="A23" s="21">
        <v>15</v>
      </c>
      <c r="B23" s="2" t="s">
        <v>37</v>
      </c>
      <c r="C23" s="25" t="s">
        <v>60</v>
      </c>
      <c r="D23" s="37"/>
      <c r="E23" s="37" t="s">
        <v>61</v>
      </c>
      <c r="F23" s="37"/>
      <c r="G23" s="37" t="s">
        <v>62</v>
      </c>
      <c r="H23" s="37" t="s">
        <v>47</v>
      </c>
      <c r="I23" s="37" t="s">
        <v>60</v>
      </c>
      <c r="J23" s="37"/>
      <c r="K23" s="37" t="s">
        <v>61</v>
      </c>
      <c r="L23" s="37"/>
      <c r="M23" s="37" t="s">
        <v>62</v>
      </c>
      <c r="N23" s="28"/>
      <c r="O23" s="29"/>
      <c r="P23" s="32">
        <f t="shared" si="0"/>
        <v>0</v>
      </c>
      <c r="Q23" s="33">
        <f t="shared" si="1"/>
        <v>0</v>
      </c>
      <c r="R23" s="32">
        <f t="shared" si="2"/>
        <v>0</v>
      </c>
      <c r="S23" s="33">
        <f t="shared" si="3"/>
        <v>0</v>
      </c>
      <c r="T23" s="32">
        <f t="shared" si="4"/>
        <v>0</v>
      </c>
      <c r="U23" s="33">
        <f t="shared" si="5"/>
        <v>0</v>
      </c>
      <c r="V23" s="32">
        <f t="shared" si="6"/>
        <v>0</v>
      </c>
      <c r="W23" s="33">
        <f t="shared" si="7"/>
        <v>0</v>
      </c>
      <c r="X23" s="32">
        <f t="shared" si="8"/>
        <v>0</v>
      </c>
      <c r="Y23" s="33">
        <f t="shared" si="9"/>
        <v>0</v>
      </c>
      <c r="Z23" s="32">
        <f t="shared" si="10"/>
        <v>0</v>
      </c>
      <c r="AA23" s="33">
        <f t="shared" si="11"/>
        <v>0</v>
      </c>
      <c r="AB23" s="32">
        <f t="shared" si="12"/>
        <v>0</v>
      </c>
      <c r="AC23" s="33">
        <f t="shared" si="13"/>
        <v>0</v>
      </c>
      <c r="AD23" s="32">
        <f t="shared" si="14"/>
        <v>0</v>
      </c>
      <c r="AE23" s="33">
        <f t="shared" si="15"/>
        <v>0</v>
      </c>
      <c r="AF23" s="32">
        <f t="shared" si="16"/>
        <v>0</v>
      </c>
      <c r="AG23" s="33">
        <f t="shared" si="17"/>
        <v>0</v>
      </c>
      <c r="AH23" s="32">
        <f t="shared" si="18"/>
        <v>0</v>
      </c>
      <c r="AI23" s="33">
        <f t="shared" si="19"/>
        <v>0</v>
      </c>
      <c r="AJ23" s="32">
        <f t="shared" si="20"/>
        <v>0</v>
      </c>
      <c r="AK23" s="33">
        <f t="shared" si="21"/>
        <v>0</v>
      </c>
      <c r="AL23" s="32">
        <f t="shared" si="22"/>
        <v>0</v>
      </c>
      <c r="AM23" s="49">
        <f t="shared" si="23"/>
        <v>0</v>
      </c>
      <c r="AN23" s="6"/>
    </row>
    <row r="24" spans="1:40" ht="26.1" customHeight="1">
      <c r="A24" s="21">
        <v>16</v>
      </c>
      <c r="B24" s="2" t="s">
        <v>38</v>
      </c>
      <c r="C24" s="25" t="s">
        <v>60</v>
      </c>
      <c r="D24" s="37"/>
      <c r="E24" s="37" t="s">
        <v>61</v>
      </c>
      <c r="F24" s="37"/>
      <c r="G24" s="37" t="s">
        <v>62</v>
      </c>
      <c r="H24" s="37" t="s">
        <v>47</v>
      </c>
      <c r="I24" s="37" t="s">
        <v>60</v>
      </c>
      <c r="J24" s="37"/>
      <c r="K24" s="37" t="s">
        <v>61</v>
      </c>
      <c r="L24" s="37"/>
      <c r="M24" s="37" t="s">
        <v>62</v>
      </c>
      <c r="N24" s="28"/>
      <c r="O24" s="29"/>
      <c r="P24" s="32">
        <f t="shared" si="0"/>
        <v>0</v>
      </c>
      <c r="Q24" s="33">
        <f t="shared" si="1"/>
        <v>0</v>
      </c>
      <c r="R24" s="32">
        <f t="shared" si="2"/>
        <v>0</v>
      </c>
      <c r="S24" s="33">
        <f t="shared" si="3"/>
        <v>0</v>
      </c>
      <c r="T24" s="32">
        <f t="shared" si="4"/>
        <v>0</v>
      </c>
      <c r="U24" s="33">
        <f t="shared" si="5"/>
        <v>0</v>
      </c>
      <c r="V24" s="32">
        <f t="shared" si="6"/>
        <v>0</v>
      </c>
      <c r="W24" s="33">
        <f t="shared" si="7"/>
        <v>0</v>
      </c>
      <c r="X24" s="32">
        <f t="shared" si="8"/>
        <v>0</v>
      </c>
      <c r="Y24" s="33">
        <f t="shared" si="9"/>
        <v>0</v>
      </c>
      <c r="Z24" s="32">
        <f t="shared" si="10"/>
        <v>0</v>
      </c>
      <c r="AA24" s="33">
        <f t="shared" si="11"/>
        <v>0</v>
      </c>
      <c r="AB24" s="32">
        <f t="shared" si="12"/>
        <v>0</v>
      </c>
      <c r="AC24" s="33">
        <f t="shared" si="13"/>
        <v>0</v>
      </c>
      <c r="AD24" s="32">
        <f t="shared" si="14"/>
        <v>0</v>
      </c>
      <c r="AE24" s="33">
        <f t="shared" si="15"/>
        <v>0</v>
      </c>
      <c r="AF24" s="32">
        <f t="shared" si="16"/>
        <v>0</v>
      </c>
      <c r="AG24" s="33">
        <f t="shared" si="17"/>
        <v>0</v>
      </c>
      <c r="AH24" s="32">
        <f t="shared" si="18"/>
        <v>0</v>
      </c>
      <c r="AI24" s="33">
        <f t="shared" si="19"/>
        <v>0</v>
      </c>
      <c r="AJ24" s="32">
        <f t="shared" si="20"/>
        <v>0</v>
      </c>
      <c r="AK24" s="33">
        <f t="shared" si="21"/>
        <v>0</v>
      </c>
      <c r="AL24" s="32">
        <f t="shared" si="22"/>
        <v>0</v>
      </c>
      <c r="AM24" s="49">
        <f t="shared" si="23"/>
        <v>0</v>
      </c>
      <c r="AN24" s="6"/>
    </row>
    <row r="25" spans="1:40" ht="26.1" customHeight="1">
      <c r="A25" s="21">
        <v>17</v>
      </c>
      <c r="B25" s="2" t="s">
        <v>39</v>
      </c>
      <c r="C25" s="25" t="s">
        <v>60</v>
      </c>
      <c r="D25" s="37"/>
      <c r="E25" s="37" t="s">
        <v>61</v>
      </c>
      <c r="F25" s="37"/>
      <c r="G25" s="37" t="s">
        <v>62</v>
      </c>
      <c r="H25" s="37" t="s">
        <v>47</v>
      </c>
      <c r="I25" s="37" t="s">
        <v>60</v>
      </c>
      <c r="J25" s="37"/>
      <c r="K25" s="37" t="s">
        <v>61</v>
      </c>
      <c r="L25" s="37"/>
      <c r="M25" s="37" t="s">
        <v>62</v>
      </c>
      <c r="N25" s="28"/>
      <c r="O25" s="29"/>
      <c r="P25" s="32">
        <f t="shared" si="0"/>
        <v>0</v>
      </c>
      <c r="Q25" s="33">
        <f t="shared" si="1"/>
        <v>0</v>
      </c>
      <c r="R25" s="32">
        <f t="shared" si="2"/>
        <v>0</v>
      </c>
      <c r="S25" s="33">
        <f t="shared" si="3"/>
        <v>0</v>
      </c>
      <c r="T25" s="32">
        <f t="shared" si="4"/>
        <v>0</v>
      </c>
      <c r="U25" s="33">
        <f t="shared" si="5"/>
        <v>0</v>
      </c>
      <c r="V25" s="32">
        <f t="shared" si="6"/>
        <v>0</v>
      </c>
      <c r="W25" s="33">
        <f t="shared" si="7"/>
        <v>0</v>
      </c>
      <c r="X25" s="32">
        <f>IF(AND($D25=27,$F25&lt;=8,$J25=27,$L25&gt;=8),$N25,IF(AND($D25=27,$F25&lt;=8,$J25=28,$L25&lt;=3),$N25,0))</f>
        <v>0</v>
      </c>
      <c r="Y25" s="33">
        <f t="shared" si="9"/>
        <v>0</v>
      </c>
      <c r="Z25" s="32">
        <f t="shared" si="10"/>
        <v>0</v>
      </c>
      <c r="AA25" s="33">
        <f t="shared" si="11"/>
        <v>0</v>
      </c>
      <c r="AB25" s="32">
        <f t="shared" si="12"/>
        <v>0</v>
      </c>
      <c r="AC25" s="33">
        <f t="shared" si="13"/>
        <v>0</v>
      </c>
      <c r="AD25" s="32">
        <f t="shared" si="14"/>
        <v>0</v>
      </c>
      <c r="AE25" s="33">
        <f t="shared" si="15"/>
        <v>0</v>
      </c>
      <c r="AF25" s="32">
        <f t="shared" si="16"/>
        <v>0</v>
      </c>
      <c r="AG25" s="33">
        <f t="shared" si="17"/>
        <v>0</v>
      </c>
      <c r="AH25" s="32">
        <f t="shared" si="18"/>
        <v>0</v>
      </c>
      <c r="AI25" s="33">
        <f t="shared" si="19"/>
        <v>0</v>
      </c>
      <c r="AJ25" s="32">
        <f t="shared" si="20"/>
        <v>0</v>
      </c>
      <c r="AK25" s="33">
        <f t="shared" si="21"/>
        <v>0</v>
      </c>
      <c r="AL25" s="32">
        <f t="shared" si="22"/>
        <v>0</v>
      </c>
      <c r="AM25" s="49">
        <f t="shared" si="23"/>
        <v>0</v>
      </c>
      <c r="AN25" s="6"/>
    </row>
    <row r="26" spans="1:40" ht="26.1" customHeight="1">
      <c r="A26" s="21">
        <v>18</v>
      </c>
      <c r="B26" s="2" t="s">
        <v>40</v>
      </c>
      <c r="C26" s="25" t="s">
        <v>60</v>
      </c>
      <c r="D26" s="37"/>
      <c r="E26" s="37" t="s">
        <v>61</v>
      </c>
      <c r="F26" s="37"/>
      <c r="G26" s="37" t="s">
        <v>62</v>
      </c>
      <c r="H26" s="37" t="s">
        <v>47</v>
      </c>
      <c r="I26" s="37" t="s">
        <v>60</v>
      </c>
      <c r="J26" s="37"/>
      <c r="K26" s="37" t="s">
        <v>61</v>
      </c>
      <c r="L26" s="37"/>
      <c r="M26" s="37" t="s">
        <v>62</v>
      </c>
      <c r="N26" s="28"/>
      <c r="O26" s="29"/>
      <c r="P26" s="32">
        <f t="shared" si="0"/>
        <v>0</v>
      </c>
      <c r="Q26" s="33">
        <f t="shared" si="1"/>
        <v>0</v>
      </c>
      <c r="R26" s="32">
        <f t="shared" si="2"/>
        <v>0</v>
      </c>
      <c r="S26" s="33">
        <f t="shared" si="3"/>
        <v>0</v>
      </c>
      <c r="T26" s="32">
        <f t="shared" si="4"/>
        <v>0</v>
      </c>
      <c r="U26" s="33">
        <f t="shared" si="5"/>
        <v>0</v>
      </c>
      <c r="V26" s="32">
        <f t="shared" si="6"/>
        <v>0</v>
      </c>
      <c r="W26" s="33">
        <f t="shared" si="7"/>
        <v>0</v>
      </c>
      <c r="X26" s="32">
        <f t="shared" si="8"/>
        <v>0</v>
      </c>
      <c r="Y26" s="33">
        <f t="shared" si="9"/>
        <v>0</v>
      </c>
      <c r="Z26" s="32">
        <f t="shared" si="10"/>
        <v>0</v>
      </c>
      <c r="AA26" s="33">
        <f t="shared" si="11"/>
        <v>0</v>
      </c>
      <c r="AB26" s="32">
        <f t="shared" si="12"/>
        <v>0</v>
      </c>
      <c r="AC26" s="33">
        <f t="shared" si="13"/>
        <v>0</v>
      </c>
      <c r="AD26" s="32">
        <f t="shared" si="14"/>
        <v>0</v>
      </c>
      <c r="AE26" s="33">
        <f t="shared" si="15"/>
        <v>0</v>
      </c>
      <c r="AF26" s="32">
        <f t="shared" si="16"/>
        <v>0</v>
      </c>
      <c r="AG26" s="33">
        <f t="shared" si="17"/>
        <v>0</v>
      </c>
      <c r="AH26" s="32">
        <f t="shared" si="18"/>
        <v>0</v>
      </c>
      <c r="AI26" s="33">
        <f t="shared" si="19"/>
        <v>0</v>
      </c>
      <c r="AJ26" s="32">
        <f t="shared" si="20"/>
        <v>0</v>
      </c>
      <c r="AK26" s="33">
        <f t="shared" si="21"/>
        <v>0</v>
      </c>
      <c r="AL26" s="32">
        <f t="shared" si="22"/>
        <v>0</v>
      </c>
      <c r="AM26" s="49">
        <f t="shared" si="23"/>
        <v>0</v>
      </c>
      <c r="AN26" s="6"/>
    </row>
    <row r="27" spans="1:40" ht="26.1" customHeight="1">
      <c r="A27" s="21">
        <v>19</v>
      </c>
      <c r="B27" s="2" t="s">
        <v>41</v>
      </c>
      <c r="C27" s="25" t="s">
        <v>60</v>
      </c>
      <c r="D27" s="37"/>
      <c r="E27" s="37" t="s">
        <v>61</v>
      </c>
      <c r="F27" s="37"/>
      <c r="G27" s="37" t="s">
        <v>62</v>
      </c>
      <c r="H27" s="37" t="s">
        <v>47</v>
      </c>
      <c r="I27" s="37" t="s">
        <v>60</v>
      </c>
      <c r="J27" s="37"/>
      <c r="K27" s="37" t="s">
        <v>61</v>
      </c>
      <c r="L27" s="37"/>
      <c r="M27" s="37" t="s">
        <v>62</v>
      </c>
      <c r="N27" s="28"/>
      <c r="O27" s="29"/>
      <c r="P27" s="32">
        <f t="shared" si="0"/>
        <v>0</v>
      </c>
      <c r="Q27" s="33">
        <f t="shared" si="1"/>
        <v>0</v>
      </c>
      <c r="R27" s="32">
        <f t="shared" si="2"/>
        <v>0</v>
      </c>
      <c r="S27" s="33">
        <f t="shared" si="3"/>
        <v>0</v>
      </c>
      <c r="T27" s="32">
        <f t="shared" si="4"/>
        <v>0</v>
      </c>
      <c r="U27" s="33">
        <f t="shared" si="5"/>
        <v>0</v>
      </c>
      <c r="V27" s="32">
        <f t="shared" si="6"/>
        <v>0</v>
      </c>
      <c r="W27" s="33">
        <f t="shared" si="7"/>
        <v>0</v>
      </c>
      <c r="X27" s="32">
        <f t="shared" si="8"/>
        <v>0</v>
      </c>
      <c r="Y27" s="33">
        <f t="shared" si="9"/>
        <v>0</v>
      </c>
      <c r="Z27" s="32">
        <f t="shared" si="10"/>
        <v>0</v>
      </c>
      <c r="AA27" s="33">
        <f t="shared" si="11"/>
        <v>0</v>
      </c>
      <c r="AB27" s="32">
        <f t="shared" si="12"/>
        <v>0</v>
      </c>
      <c r="AC27" s="33">
        <f t="shared" si="13"/>
        <v>0</v>
      </c>
      <c r="AD27" s="32">
        <f t="shared" si="14"/>
        <v>0</v>
      </c>
      <c r="AE27" s="33">
        <f t="shared" si="15"/>
        <v>0</v>
      </c>
      <c r="AF27" s="32">
        <f t="shared" si="16"/>
        <v>0</v>
      </c>
      <c r="AG27" s="33">
        <f t="shared" si="17"/>
        <v>0</v>
      </c>
      <c r="AH27" s="32">
        <f t="shared" si="18"/>
        <v>0</v>
      </c>
      <c r="AI27" s="33">
        <f t="shared" si="19"/>
        <v>0</v>
      </c>
      <c r="AJ27" s="32">
        <f t="shared" si="20"/>
        <v>0</v>
      </c>
      <c r="AK27" s="33">
        <f t="shared" si="21"/>
        <v>0</v>
      </c>
      <c r="AL27" s="32">
        <f t="shared" si="22"/>
        <v>0</v>
      </c>
      <c r="AM27" s="49">
        <f t="shared" si="23"/>
        <v>0</v>
      </c>
      <c r="AN27" s="6"/>
    </row>
    <row r="28" spans="1:40" ht="26.1" customHeight="1" thickBot="1">
      <c r="A28" s="21">
        <v>20</v>
      </c>
      <c r="B28" s="2" t="s">
        <v>42</v>
      </c>
      <c r="C28" s="25" t="s">
        <v>60</v>
      </c>
      <c r="D28" s="37"/>
      <c r="E28" s="37" t="s">
        <v>61</v>
      </c>
      <c r="F28" s="37"/>
      <c r="G28" s="37" t="s">
        <v>62</v>
      </c>
      <c r="H28" s="37" t="s">
        <v>47</v>
      </c>
      <c r="I28" s="37" t="s">
        <v>60</v>
      </c>
      <c r="J28" s="37"/>
      <c r="K28" s="37" t="s">
        <v>61</v>
      </c>
      <c r="L28" s="37"/>
      <c r="M28" s="37" t="s">
        <v>62</v>
      </c>
      <c r="N28" s="30"/>
      <c r="O28" s="31"/>
      <c r="P28" s="50">
        <f t="shared" si="0"/>
        <v>0</v>
      </c>
      <c r="Q28" s="51">
        <f t="shared" si="1"/>
        <v>0</v>
      </c>
      <c r="R28" s="50">
        <f t="shared" si="2"/>
        <v>0</v>
      </c>
      <c r="S28" s="51">
        <f t="shared" si="3"/>
        <v>0</v>
      </c>
      <c r="T28" s="50">
        <f t="shared" si="4"/>
        <v>0</v>
      </c>
      <c r="U28" s="51">
        <f t="shared" si="5"/>
        <v>0</v>
      </c>
      <c r="V28" s="50">
        <f t="shared" si="6"/>
        <v>0</v>
      </c>
      <c r="W28" s="51">
        <f t="shared" si="7"/>
        <v>0</v>
      </c>
      <c r="X28" s="50">
        <f t="shared" si="8"/>
        <v>0</v>
      </c>
      <c r="Y28" s="51">
        <f t="shared" si="9"/>
        <v>0</v>
      </c>
      <c r="Z28" s="50">
        <f t="shared" si="10"/>
        <v>0</v>
      </c>
      <c r="AA28" s="51">
        <f t="shared" si="11"/>
        <v>0</v>
      </c>
      <c r="AB28" s="50">
        <f t="shared" si="12"/>
        <v>0</v>
      </c>
      <c r="AC28" s="51">
        <f t="shared" si="13"/>
        <v>0</v>
      </c>
      <c r="AD28" s="50">
        <f t="shared" si="14"/>
        <v>0</v>
      </c>
      <c r="AE28" s="51">
        <f t="shared" si="15"/>
        <v>0</v>
      </c>
      <c r="AF28" s="50">
        <f t="shared" si="16"/>
        <v>0</v>
      </c>
      <c r="AG28" s="51">
        <f t="shared" si="17"/>
        <v>0</v>
      </c>
      <c r="AH28" s="50">
        <f t="shared" si="18"/>
        <v>0</v>
      </c>
      <c r="AI28" s="51">
        <f t="shared" si="19"/>
        <v>0</v>
      </c>
      <c r="AJ28" s="50">
        <f t="shared" si="20"/>
        <v>0</v>
      </c>
      <c r="AK28" s="51">
        <f t="shared" si="21"/>
        <v>0</v>
      </c>
      <c r="AL28" s="50">
        <f t="shared" si="22"/>
        <v>0</v>
      </c>
      <c r="AM28" s="52">
        <f t="shared" si="23"/>
        <v>0</v>
      </c>
      <c r="AN28" s="6"/>
    </row>
    <row r="29" spans="1:40" ht="26.1" customHeight="1" thickBot="1">
      <c r="A29" s="945" t="s">
        <v>63</v>
      </c>
      <c r="B29" s="946"/>
      <c r="C29" s="946"/>
      <c r="D29" s="946"/>
      <c r="E29" s="946"/>
      <c r="F29" s="946"/>
      <c r="G29" s="946"/>
      <c r="H29" s="946"/>
      <c r="I29" s="946"/>
      <c r="J29" s="946"/>
      <c r="K29" s="946"/>
      <c r="L29" s="946"/>
      <c r="M29" s="947"/>
      <c r="N29" s="948">
        <f>(SUM(N9:N28)*60+SUM(O9:O28))/60</f>
        <v>0</v>
      </c>
      <c r="O29" s="949"/>
      <c r="P29" s="885">
        <f>(SUM(P9:P28)*60+SUM(Q9:Q28))/60</f>
        <v>0</v>
      </c>
      <c r="Q29" s="886"/>
      <c r="R29" s="885">
        <f>(SUM(R9:R28)*60+SUM(S9:S28))/60</f>
        <v>0</v>
      </c>
      <c r="S29" s="886"/>
      <c r="T29" s="885">
        <f>(SUM(T9:T28)*60+SUM(U9:U28))/60</f>
        <v>0</v>
      </c>
      <c r="U29" s="886"/>
      <c r="V29" s="885">
        <f>(SUM(V9:V28)*60+SUM(W9:W28))/60</f>
        <v>0</v>
      </c>
      <c r="W29" s="886"/>
      <c r="X29" s="885">
        <f>(SUM(X9:X28)*60+SUM(Y9:Y28))/60</f>
        <v>0</v>
      </c>
      <c r="Y29" s="886"/>
      <c r="Z29" s="885">
        <f>(SUM(Z9:Z28)*60+SUM(AA9:AA28))/60</f>
        <v>0</v>
      </c>
      <c r="AA29" s="886"/>
      <c r="AB29" s="885">
        <f>(SUM(AB9:AB28)*60+SUM(AC9:AC28))/60</f>
        <v>0</v>
      </c>
      <c r="AC29" s="886"/>
      <c r="AD29" s="885">
        <f>(SUM(AD9:AD28)*60+SUM(AE9:AE28))/60</f>
        <v>0</v>
      </c>
      <c r="AE29" s="886"/>
      <c r="AF29" s="885">
        <f>(SUM(AF9:AF28)*60+SUM(AG9:AG28))/60</f>
        <v>0</v>
      </c>
      <c r="AG29" s="886"/>
      <c r="AH29" s="885">
        <f>(SUM(AH9:AH28)*60+SUM(AI9:AI28))/60</f>
        <v>0</v>
      </c>
      <c r="AI29" s="886"/>
      <c r="AJ29" s="887">
        <f>(SUM(AJ9:AJ28)*60+SUM(AK9:AK28))/60</f>
        <v>0</v>
      </c>
      <c r="AK29" s="886"/>
      <c r="AL29" s="885">
        <f>(SUM(AL9:AL28)*60+SUM(AM9:AM28))/60</f>
        <v>0</v>
      </c>
      <c r="AM29" s="886"/>
      <c r="AN29" s="6"/>
    </row>
    <row r="30" spans="1:40" ht="26.1" customHeight="1" thickBot="1">
      <c r="A30" s="952" t="s">
        <v>64</v>
      </c>
      <c r="B30" s="953"/>
      <c r="C30" s="953"/>
      <c r="D30" s="953"/>
      <c r="E30" s="953"/>
      <c r="F30" s="953"/>
      <c r="G30" s="953"/>
      <c r="H30" s="953"/>
      <c r="I30" s="953"/>
      <c r="J30" s="953"/>
      <c r="K30" s="953"/>
      <c r="L30" s="953"/>
      <c r="M30" s="954"/>
      <c r="N30" s="955">
        <v>173</v>
      </c>
      <c r="O30" s="956"/>
      <c r="P30" s="957">
        <f>$N30</f>
        <v>173</v>
      </c>
      <c r="Q30" s="951"/>
      <c r="R30" s="950">
        <f>$N30</f>
        <v>173</v>
      </c>
      <c r="S30" s="951"/>
      <c r="T30" s="950">
        <f>$N30</f>
        <v>173</v>
      </c>
      <c r="U30" s="951"/>
      <c r="V30" s="950">
        <f>$N30</f>
        <v>173</v>
      </c>
      <c r="W30" s="951"/>
      <c r="X30" s="950">
        <f>$N30</f>
        <v>173</v>
      </c>
      <c r="Y30" s="951"/>
      <c r="Z30" s="950">
        <f>$N30</f>
        <v>173</v>
      </c>
      <c r="AA30" s="951"/>
      <c r="AB30" s="950">
        <f>$N30</f>
        <v>173</v>
      </c>
      <c r="AC30" s="951"/>
      <c r="AD30" s="950">
        <f>$N30</f>
        <v>173</v>
      </c>
      <c r="AE30" s="951"/>
      <c r="AF30" s="950">
        <f>$N30</f>
        <v>173</v>
      </c>
      <c r="AG30" s="951"/>
      <c r="AH30" s="950">
        <f>$N30</f>
        <v>173</v>
      </c>
      <c r="AI30" s="951"/>
      <c r="AJ30" s="957">
        <f>$N30</f>
        <v>173</v>
      </c>
      <c r="AK30" s="951"/>
      <c r="AL30" s="950">
        <f>$N30</f>
        <v>173</v>
      </c>
      <c r="AM30" s="951"/>
      <c r="AN30" s="6"/>
    </row>
    <row r="31" spans="1:40" ht="26.1" customHeight="1">
      <c r="A31" s="958" t="s">
        <v>65</v>
      </c>
      <c r="B31" s="959"/>
      <c r="C31" s="959"/>
      <c r="D31" s="959"/>
      <c r="E31" s="959"/>
      <c r="F31" s="959"/>
      <c r="G31" s="959"/>
      <c r="H31" s="959"/>
      <c r="I31" s="959"/>
      <c r="J31" s="959"/>
      <c r="K31" s="959"/>
      <c r="L31" s="959"/>
      <c r="M31" s="960"/>
      <c r="N31" s="885">
        <f>IF(ISERROR(ROUNDDOWN(N29/N30,1))=FALSE,ROUNDDOWN(N29/N30,1),0)</f>
        <v>0</v>
      </c>
      <c r="O31" s="886"/>
      <c r="P31" s="961">
        <f>IF(ISERROR(ROUNDDOWN(P29/P30,1))=FALSE,ROUNDDOWN(P29/P30,1),0)</f>
        <v>0</v>
      </c>
      <c r="Q31" s="962"/>
      <c r="R31" s="950">
        <f>IF(ISERROR(ROUNDDOWN(R29/R30,1))=FALSE,ROUNDDOWN(R29/R30,1),0)</f>
        <v>0</v>
      </c>
      <c r="S31" s="951"/>
      <c r="T31" s="950">
        <f>IF(ISERROR(ROUNDDOWN(T29/T30,1))=FALSE,ROUNDDOWN(T29/T30,1),0)</f>
        <v>0</v>
      </c>
      <c r="U31" s="951"/>
      <c r="V31" s="950">
        <f>IF(ISERROR(ROUNDDOWN(V29/V30,1))=FALSE,ROUNDDOWN(V29/V30,1),0)</f>
        <v>0</v>
      </c>
      <c r="W31" s="951"/>
      <c r="X31" s="950">
        <f>IF(ISERROR(ROUNDDOWN(X29/X30,1))=FALSE,ROUNDDOWN(X29/X30,1),0)</f>
        <v>0</v>
      </c>
      <c r="Y31" s="951"/>
      <c r="Z31" s="950">
        <f>IF(ISERROR(ROUNDDOWN(Z29/Z30,1))=FALSE,ROUNDDOWN(Z29/Z30,1),0)</f>
        <v>0</v>
      </c>
      <c r="AA31" s="951"/>
      <c r="AB31" s="950">
        <f>IF(ISERROR(ROUNDDOWN(AB29/AB30,1))=FALSE,ROUNDDOWN(AB29/AB30,1),0)</f>
        <v>0</v>
      </c>
      <c r="AC31" s="951"/>
      <c r="AD31" s="950">
        <f>IF(ISERROR(ROUNDDOWN(AD29/AD30,1))=FALSE,ROUNDDOWN(AD29/AD30,1),0)</f>
        <v>0</v>
      </c>
      <c r="AE31" s="951"/>
      <c r="AF31" s="950">
        <f>IF(ISERROR(ROUNDDOWN(AF29/AF30,1))=FALSE,ROUNDDOWN(AF29/AF30,1),0)</f>
        <v>0</v>
      </c>
      <c r="AG31" s="951"/>
      <c r="AH31" s="950">
        <f>IF(ISERROR(ROUNDDOWN(AH29/AH30,1))=FALSE,ROUNDDOWN(AH29/AH30,1),0)</f>
        <v>0</v>
      </c>
      <c r="AI31" s="951"/>
      <c r="AJ31" s="957">
        <f>IF(ISERROR(ROUNDDOWN(AJ29/AJ30,1))=FALSE,ROUNDDOWN(AJ29/AJ30,1),0)</f>
        <v>0</v>
      </c>
      <c r="AK31" s="951"/>
      <c r="AL31" s="950">
        <f>IF(ISERROR(ROUNDDOWN(AL29/AL30,1))=FALSE,ROUNDDOWN(AL29/AL30,1),0)</f>
        <v>0</v>
      </c>
      <c r="AM31" s="951"/>
      <c r="AN31" s="6"/>
    </row>
    <row r="32" spans="1:40">
      <c r="AN32" s="7"/>
    </row>
    <row r="33" spans="4:40">
      <c r="AN33" s="7"/>
    </row>
    <row r="34" spans="4:40">
      <c r="AN34" s="7"/>
    </row>
    <row r="35" spans="4:40">
      <c r="AN35" s="7"/>
    </row>
    <row r="36" spans="4:40">
      <c r="AN36" s="7"/>
    </row>
    <row r="37" spans="4:40">
      <c r="AN37" s="7"/>
    </row>
    <row r="38" spans="4:40">
      <c r="D38" s="1">
        <v>27</v>
      </c>
    </row>
    <row r="39" spans="4:40">
      <c r="D39" s="1">
        <v>28</v>
      </c>
    </row>
    <row r="41" spans="4:40">
      <c r="E41" s="1">
        <v>4</v>
      </c>
    </row>
    <row r="42" spans="4:40">
      <c r="E42" s="1">
        <v>5</v>
      </c>
    </row>
    <row r="43" spans="4:40">
      <c r="E43" s="1">
        <v>6</v>
      </c>
    </row>
    <row r="44" spans="4:40">
      <c r="E44" s="1">
        <v>7</v>
      </c>
    </row>
    <row r="45" spans="4:40">
      <c r="E45" s="1">
        <v>8</v>
      </c>
    </row>
    <row r="46" spans="4:40">
      <c r="E46" s="1">
        <v>9</v>
      </c>
    </row>
    <row r="47" spans="4:40">
      <c r="E47" s="1">
        <v>10</v>
      </c>
    </row>
    <row r="48" spans="4:40">
      <c r="E48" s="1">
        <v>11</v>
      </c>
    </row>
    <row r="49" spans="5:5">
      <c r="E49" s="1">
        <v>12</v>
      </c>
    </row>
    <row r="50" spans="5:5">
      <c r="E50" s="1">
        <v>1</v>
      </c>
    </row>
    <row r="51" spans="5:5">
      <c r="E51" s="1">
        <v>2</v>
      </c>
    </row>
    <row r="52" spans="5:5">
      <c r="E52" s="1">
        <v>3</v>
      </c>
    </row>
  </sheetData>
  <sheetProtection algorithmName="SHA-512" hashValue="Sdc3UdJYEfYXKPnAOk/uBX3GZ+VFWhIN1EXoFp/vqT414Kokc2ASE45DSxz6M6KH0FsFG0Ml5JVJXxR8gOWiIQ==" saltValue="5qumlOG2Bw3zgdv20QIaRg==" spinCount="100000" sheet="1" objects="1" scenarios="1"/>
  <mergeCells count="64">
    <mergeCell ref="AD31:AE31"/>
    <mergeCell ref="AF31:AG31"/>
    <mergeCell ref="AF30:AG30"/>
    <mergeCell ref="AH30:AI30"/>
    <mergeCell ref="AJ30:AK30"/>
    <mergeCell ref="AL30:AM30"/>
    <mergeCell ref="A31:M31"/>
    <mergeCell ref="N31:O31"/>
    <mergeCell ref="P31:Q31"/>
    <mergeCell ref="R31:S31"/>
    <mergeCell ref="T31:U31"/>
    <mergeCell ref="AH31:AI31"/>
    <mergeCell ref="AJ31:AK31"/>
    <mergeCell ref="AL31:AM31"/>
    <mergeCell ref="V31:W31"/>
    <mergeCell ref="X31:Y31"/>
    <mergeCell ref="Z31:AA31"/>
    <mergeCell ref="AB31:AC31"/>
    <mergeCell ref="V30:W30"/>
    <mergeCell ref="X30:Y30"/>
    <mergeCell ref="Z30:AA30"/>
    <mergeCell ref="AB30:AC30"/>
    <mergeCell ref="AD30:AE30"/>
    <mergeCell ref="A30:M30"/>
    <mergeCell ref="N30:O30"/>
    <mergeCell ref="P30:Q30"/>
    <mergeCell ref="R30:S30"/>
    <mergeCell ref="T30:U30"/>
    <mergeCell ref="AJ7:AK7"/>
    <mergeCell ref="AL7:AM7"/>
    <mergeCell ref="A29:M29"/>
    <mergeCell ref="N29:O29"/>
    <mergeCell ref="P29:Q29"/>
    <mergeCell ref="R29:S29"/>
    <mergeCell ref="T29:U29"/>
    <mergeCell ref="V29:W29"/>
    <mergeCell ref="X29:Y29"/>
    <mergeCell ref="Z29:AA29"/>
    <mergeCell ref="AB29:AC29"/>
    <mergeCell ref="AD29:AE29"/>
    <mergeCell ref="AF29:AG29"/>
    <mergeCell ref="AH29:AI29"/>
    <mergeCell ref="AJ29:AK29"/>
    <mergeCell ref="AL29:AM29"/>
    <mergeCell ref="Z7:AA7"/>
    <mergeCell ref="AB7:AC7"/>
    <mergeCell ref="AD7:AE7"/>
    <mergeCell ref="AF7:AG7"/>
    <mergeCell ref="AH7:AI7"/>
    <mergeCell ref="B4:Q4"/>
    <mergeCell ref="V4:Y4"/>
    <mergeCell ref="A6:A8"/>
    <mergeCell ref="B6:B8"/>
    <mergeCell ref="C6:M8"/>
    <mergeCell ref="P7:Q7"/>
    <mergeCell ref="R7:S7"/>
    <mergeCell ref="T7:U7"/>
    <mergeCell ref="V7:W7"/>
    <mergeCell ref="X7:Y7"/>
    <mergeCell ref="A2:B2"/>
    <mergeCell ref="C2:O2"/>
    <mergeCell ref="V2:Y2"/>
    <mergeCell ref="P3:S3"/>
    <mergeCell ref="V3:Y3"/>
  </mergeCells>
  <phoneticPr fontId="3"/>
  <dataValidations count="2">
    <dataValidation type="list" allowBlank="1" showInputMessage="1" showErrorMessage="1" sqref="D9:D28 J9:J28" xr:uid="{00000000-0002-0000-0600-000000000000}">
      <formula1>$D$38:$D$39</formula1>
    </dataValidation>
    <dataValidation type="list" allowBlank="1" showInputMessage="1" showErrorMessage="1" sqref="F9:F28 L9:L28" xr:uid="{00000000-0002-0000-0600-000001000000}">
      <formula1>$E$41:$E$52</formula1>
    </dataValidation>
  </dataValidations>
  <pageMargins left="0.7" right="0.7" top="0.75" bottom="0.75" header="0.3" footer="0.3"/>
  <pageSetup paperSize="9" scale="39"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BL31"/>
  <sheetViews>
    <sheetView view="pageBreakPreview" zoomScale="90" zoomScaleNormal="100" zoomScaleSheetLayoutView="90" workbookViewId="0">
      <selection activeCell="Q10" sqref="Q10:S10"/>
    </sheetView>
  </sheetViews>
  <sheetFormatPr defaultRowHeight="13.5"/>
  <cols>
    <col min="1" max="1" width="4.375" customWidth="1"/>
    <col min="2" max="3" width="3.625" customWidth="1"/>
    <col min="4" max="4" width="13.25" customWidth="1"/>
    <col min="5" max="5" width="10.25" customWidth="1"/>
    <col min="6" max="7" width="8.25" customWidth="1"/>
    <col min="8" max="10" width="3.875" customWidth="1"/>
    <col min="11" max="11" width="10.125" customWidth="1"/>
    <col min="12" max="13" width="4.375" customWidth="1"/>
    <col min="14" max="28" width="3.625" customWidth="1"/>
    <col min="29" max="29" width="10.875" customWidth="1"/>
    <col min="30" max="30" width="14.875" customWidth="1"/>
    <col min="31" max="33" width="9.875" customWidth="1"/>
    <col min="34" max="34" width="6.125" customWidth="1"/>
    <col min="35" max="37" width="7.625" customWidth="1"/>
    <col min="38" max="38" width="10" customWidth="1"/>
    <col min="39" max="40" width="13.75" customWidth="1"/>
    <col min="41" max="41" width="2.5" customWidth="1"/>
    <col min="42" max="43" width="6.375" customWidth="1"/>
    <col min="44" max="44" width="7.875" customWidth="1"/>
    <col min="45" max="45" width="10.5" customWidth="1"/>
    <col min="46" max="47" width="13.625" customWidth="1"/>
    <col min="48" max="49" width="9.625" customWidth="1"/>
  </cols>
  <sheetData>
    <row r="1" spans="1:64" ht="14.25">
      <c r="B1" s="180"/>
      <c r="C1" s="181"/>
      <c r="D1" s="181"/>
      <c r="E1" s="181"/>
      <c r="F1" s="181"/>
      <c r="G1" s="181"/>
      <c r="H1" s="181"/>
      <c r="I1" s="181"/>
      <c r="J1" s="181"/>
      <c r="K1" s="180"/>
      <c r="L1" s="180"/>
      <c r="M1" s="180"/>
      <c r="N1" s="180"/>
      <c r="O1" s="180"/>
      <c r="P1" s="180"/>
      <c r="Q1" s="180"/>
      <c r="R1" s="180"/>
      <c r="S1" s="180"/>
      <c r="T1" s="180"/>
      <c r="U1" s="180"/>
      <c r="V1" s="180"/>
      <c r="W1" s="180"/>
      <c r="X1" s="180"/>
      <c r="Y1" s="180"/>
      <c r="Z1" s="180"/>
      <c r="AA1" s="180"/>
      <c r="AB1" s="180"/>
      <c r="AC1" s="180"/>
      <c r="AD1" s="181"/>
      <c r="AE1" s="181"/>
      <c r="AF1" s="181"/>
      <c r="AG1" s="181"/>
    </row>
    <row r="2" spans="1:64" ht="22.5" customHeight="1">
      <c r="B2" s="498" t="s">
        <v>217</v>
      </c>
      <c r="C2" s="498"/>
      <c r="D2" s="498"/>
      <c r="E2" s="498"/>
      <c r="F2" s="498"/>
      <c r="G2" s="498"/>
      <c r="H2" s="498"/>
      <c r="I2" s="498"/>
      <c r="J2" s="498"/>
      <c r="K2" s="498"/>
      <c r="L2" s="498"/>
      <c r="M2" s="498"/>
      <c r="N2" s="498"/>
      <c r="O2" s="498"/>
      <c r="P2" s="498"/>
      <c r="Q2" s="498"/>
      <c r="R2" s="498"/>
      <c r="S2" s="498"/>
      <c r="T2" s="498"/>
      <c r="U2" s="498"/>
      <c r="V2" s="498"/>
      <c r="W2" s="498"/>
      <c r="X2" s="498"/>
      <c r="Y2" s="498"/>
      <c r="Z2" s="498"/>
      <c r="AA2" s="498"/>
      <c r="AB2" s="498"/>
      <c r="AC2" s="498"/>
      <c r="AD2" s="498"/>
      <c r="AE2" s="275"/>
      <c r="AF2" s="218"/>
      <c r="AG2" s="222"/>
    </row>
    <row r="3" spans="1:64" ht="14.25">
      <c r="B3" s="180"/>
      <c r="C3" s="181"/>
      <c r="D3" s="181"/>
      <c r="E3" s="181"/>
      <c r="F3" s="181"/>
      <c r="G3" s="181"/>
      <c r="H3" s="181"/>
      <c r="I3" s="181"/>
      <c r="J3" s="181"/>
      <c r="K3" s="180"/>
      <c r="L3" s="180"/>
      <c r="M3" s="180"/>
      <c r="N3" s="180"/>
      <c r="O3" s="180"/>
      <c r="P3" s="180"/>
      <c r="Q3" s="180"/>
      <c r="R3" s="180"/>
      <c r="S3" s="180"/>
      <c r="T3" s="180"/>
      <c r="U3" s="180"/>
      <c r="V3" s="180"/>
      <c r="W3" s="180"/>
      <c r="X3" s="180"/>
      <c r="Y3" s="180"/>
      <c r="AA3" s="410"/>
      <c r="AB3" s="410"/>
      <c r="AC3" s="408" t="s">
        <v>150</v>
      </c>
      <c r="AD3" s="521">
        <f>様式１!C1</f>
        <v>0</v>
      </c>
      <c r="AE3" s="521"/>
      <c r="AF3" s="221"/>
      <c r="AG3" s="222"/>
    </row>
    <row r="4" spans="1:64" ht="14.25">
      <c r="B4" s="180"/>
      <c r="C4" s="181"/>
      <c r="D4" s="181"/>
      <c r="E4" s="181"/>
      <c r="F4" s="181"/>
      <c r="G4" s="181"/>
      <c r="H4" s="181"/>
      <c r="I4" s="181"/>
      <c r="J4" s="181"/>
      <c r="K4" s="180"/>
      <c r="L4" s="180"/>
      <c r="M4" s="180"/>
      <c r="N4" s="180"/>
      <c r="O4" s="180"/>
      <c r="P4" s="180"/>
      <c r="Q4" s="180"/>
      <c r="R4" s="180"/>
      <c r="S4" s="180"/>
      <c r="T4" s="180"/>
      <c r="U4" s="180"/>
      <c r="V4" s="180"/>
      <c r="W4" s="180"/>
      <c r="X4" s="180"/>
      <c r="Y4" s="180"/>
      <c r="AA4" s="410"/>
      <c r="AB4" s="410"/>
      <c r="AC4" s="409" t="s">
        <v>80</v>
      </c>
      <c r="AD4" s="525">
        <f>様式１!C2</f>
        <v>0</v>
      </c>
      <c r="AE4" s="525"/>
      <c r="AF4" s="221"/>
      <c r="AG4" s="222"/>
    </row>
    <row r="5" spans="1:64" ht="18" thickBot="1">
      <c r="B5" s="233" t="s">
        <v>214</v>
      </c>
      <c r="C5" s="232"/>
      <c r="D5" s="232"/>
      <c r="E5" s="181"/>
      <c r="F5" s="181"/>
      <c r="G5" s="181"/>
      <c r="H5" s="181"/>
      <c r="I5" s="181"/>
      <c r="J5" s="181"/>
      <c r="K5" s="180"/>
      <c r="L5" s="180"/>
      <c r="M5" s="180"/>
      <c r="N5" s="180"/>
      <c r="O5" s="180"/>
      <c r="P5" s="180"/>
      <c r="Q5" s="180"/>
      <c r="R5" s="180"/>
      <c r="S5" s="180"/>
      <c r="T5" s="180"/>
      <c r="U5" s="180"/>
      <c r="V5" s="180"/>
      <c r="W5" s="180"/>
      <c r="X5" s="180"/>
      <c r="Y5" s="180"/>
      <c r="Z5" s="180"/>
      <c r="AA5" s="180"/>
      <c r="AB5" s="180"/>
      <c r="AC5" s="180"/>
      <c r="AD5" s="181"/>
      <c r="AE5" s="181"/>
      <c r="AF5" s="181"/>
      <c r="AG5" s="181"/>
    </row>
    <row r="6" spans="1:64" ht="14.25" customHeight="1" thickBot="1">
      <c r="B6" s="499"/>
      <c r="C6" s="500"/>
      <c r="D6" s="505" t="s">
        <v>176</v>
      </c>
      <c r="E6" s="277" t="s">
        <v>77</v>
      </c>
      <c r="F6" s="479" t="s">
        <v>75</v>
      </c>
      <c r="G6" s="480"/>
      <c r="H6" s="505" t="s">
        <v>215</v>
      </c>
      <c r="I6" s="506"/>
      <c r="J6" s="506"/>
      <c r="K6" s="276" t="s">
        <v>95</v>
      </c>
      <c r="L6" s="285"/>
      <c r="M6" s="285"/>
      <c r="N6" s="285" t="s">
        <v>94</v>
      </c>
      <c r="O6" s="285"/>
      <c r="P6" s="285"/>
      <c r="Q6" s="522" t="s">
        <v>183</v>
      </c>
      <c r="R6" s="522"/>
      <c r="S6" s="522"/>
      <c r="T6" s="522" t="s">
        <v>184</v>
      </c>
      <c r="U6" s="522"/>
      <c r="V6" s="522"/>
      <c r="W6" s="522" t="s">
        <v>185</v>
      </c>
      <c r="X6" s="522"/>
      <c r="Y6" s="522"/>
      <c r="Z6" s="522" t="s">
        <v>186</v>
      </c>
      <c r="AA6" s="522"/>
      <c r="AB6" s="522"/>
      <c r="AC6" s="396" t="s">
        <v>350</v>
      </c>
      <c r="AD6" s="475" t="s">
        <v>174</v>
      </c>
      <c r="AE6" s="279" t="s">
        <v>189</v>
      </c>
      <c r="AF6" s="519" t="s">
        <v>352</v>
      </c>
      <c r="AG6" s="520"/>
      <c r="AH6" s="492"/>
      <c r="AI6" s="514" t="s">
        <v>197</v>
      </c>
      <c r="AJ6" s="514"/>
      <c r="AK6" s="514"/>
      <c r="AL6" s="514"/>
      <c r="AM6" s="514"/>
      <c r="AN6" s="514"/>
      <c r="AO6" s="514"/>
      <c r="AP6" s="514"/>
      <c r="AQ6" s="514"/>
      <c r="AR6" s="514"/>
      <c r="AS6" s="514"/>
      <c r="AT6" s="514"/>
      <c r="AU6" s="514"/>
      <c r="AV6" s="514"/>
      <c r="AW6" s="514"/>
      <c r="AX6" s="237"/>
      <c r="AY6" s="237"/>
      <c r="AZ6" s="495" t="s">
        <v>211</v>
      </c>
      <c r="BA6" s="496"/>
      <c r="BB6" s="496"/>
      <c r="BC6" s="496"/>
      <c r="BD6" s="496"/>
      <c r="BE6" s="496"/>
      <c r="BF6" s="496"/>
      <c r="BG6" s="496"/>
      <c r="BH6" s="496"/>
      <c r="BI6" s="496"/>
      <c r="BJ6" s="496"/>
      <c r="BK6" s="496"/>
      <c r="BL6" s="536"/>
    </row>
    <row r="7" spans="1:64" ht="15.75" customHeight="1" thickBot="1">
      <c r="B7" s="501"/>
      <c r="C7" s="502"/>
      <c r="D7" s="507"/>
      <c r="E7" s="473" t="s">
        <v>218</v>
      </c>
      <c r="F7" s="478" t="s">
        <v>219</v>
      </c>
      <c r="G7" s="480"/>
      <c r="H7" s="507"/>
      <c r="I7" s="508"/>
      <c r="J7" s="508"/>
      <c r="K7" s="473" t="s">
        <v>151</v>
      </c>
      <c r="L7" s="478" t="s">
        <v>152</v>
      </c>
      <c r="M7" s="479"/>
      <c r="N7" s="479"/>
      <c r="O7" s="479"/>
      <c r="P7" s="480"/>
      <c r="Q7" s="505" t="s">
        <v>153</v>
      </c>
      <c r="R7" s="506"/>
      <c r="S7" s="515"/>
      <c r="T7" s="511" t="s">
        <v>43</v>
      </c>
      <c r="U7" s="512"/>
      <c r="V7" s="513"/>
      <c r="W7" s="511" t="s">
        <v>154</v>
      </c>
      <c r="X7" s="512"/>
      <c r="Y7" s="513"/>
      <c r="Z7" s="511" t="s">
        <v>155</v>
      </c>
      <c r="AA7" s="512"/>
      <c r="AB7" s="512"/>
      <c r="AC7" s="487" t="s">
        <v>351</v>
      </c>
      <c r="AD7" s="476"/>
      <c r="AE7" s="493" t="s">
        <v>218</v>
      </c>
      <c r="AF7" s="517" t="s">
        <v>219</v>
      </c>
      <c r="AG7" s="518"/>
      <c r="AH7" s="492"/>
      <c r="AI7" s="514" t="s">
        <v>216</v>
      </c>
      <c r="AJ7" s="514"/>
      <c r="AK7" s="514"/>
      <c r="AL7" s="514"/>
      <c r="AM7" s="514"/>
      <c r="AN7" s="514"/>
      <c r="AO7" s="238"/>
      <c r="AP7" s="495" t="s">
        <v>194</v>
      </c>
      <c r="AQ7" s="496"/>
      <c r="AR7" s="496"/>
      <c r="AS7" s="496"/>
      <c r="AT7" s="496"/>
      <c r="AU7" s="496"/>
      <c r="AV7" s="496"/>
      <c r="AW7" s="497"/>
      <c r="AX7" s="237"/>
      <c r="AY7" s="237"/>
      <c r="AZ7" s="489" t="s">
        <v>188</v>
      </c>
      <c r="BA7" s="490"/>
      <c r="BB7" s="490"/>
      <c r="BC7" s="490"/>
      <c r="BD7" s="490"/>
      <c r="BE7" s="490"/>
      <c r="BF7" s="490"/>
      <c r="BG7" s="490"/>
      <c r="BH7" s="490"/>
      <c r="BI7" s="490"/>
      <c r="BJ7" s="490"/>
      <c r="BK7" s="490"/>
      <c r="BL7" s="491"/>
    </row>
    <row r="8" spans="1:64" ht="18" customHeight="1">
      <c r="B8" s="503"/>
      <c r="C8" s="504"/>
      <c r="D8" s="509"/>
      <c r="E8" s="474"/>
      <c r="F8" s="234" t="s">
        <v>181</v>
      </c>
      <c r="G8" s="278" t="s">
        <v>182</v>
      </c>
      <c r="H8" s="509"/>
      <c r="I8" s="510"/>
      <c r="J8" s="510"/>
      <c r="K8" s="474"/>
      <c r="L8" s="481" t="s">
        <v>187</v>
      </c>
      <c r="M8" s="483"/>
      <c r="N8" s="481" t="s">
        <v>227</v>
      </c>
      <c r="O8" s="482"/>
      <c r="P8" s="483"/>
      <c r="Q8" s="509"/>
      <c r="R8" s="510"/>
      <c r="S8" s="516"/>
      <c r="T8" s="481"/>
      <c r="U8" s="482"/>
      <c r="V8" s="483"/>
      <c r="W8" s="481"/>
      <c r="X8" s="482"/>
      <c r="Y8" s="483"/>
      <c r="Z8" s="481"/>
      <c r="AA8" s="482"/>
      <c r="AB8" s="482"/>
      <c r="AC8" s="488"/>
      <c r="AD8" s="477"/>
      <c r="AE8" s="494"/>
      <c r="AF8" s="235" t="s">
        <v>212</v>
      </c>
      <c r="AG8" s="236" t="s">
        <v>213</v>
      </c>
      <c r="AH8" s="219"/>
      <c r="AI8" s="239" t="s">
        <v>76</v>
      </c>
      <c r="AJ8" s="239" t="s">
        <v>190</v>
      </c>
      <c r="AK8" s="239" t="s">
        <v>191</v>
      </c>
      <c r="AL8" s="239" t="s">
        <v>192</v>
      </c>
      <c r="AM8" s="239" t="s">
        <v>193</v>
      </c>
      <c r="AN8" s="419" t="s">
        <v>354</v>
      </c>
      <c r="AO8" s="238"/>
      <c r="AP8" s="239" t="s">
        <v>76</v>
      </c>
      <c r="AQ8" s="239" t="s">
        <v>190</v>
      </c>
      <c r="AR8" s="239" t="s">
        <v>191</v>
      </c>
      <c r="AS8" s="239" t="s">
        <v>192</v>
      </c>
      <c r="AT8" s="239" t="s">
        <v>193</v>
      </c>
      <c r="AU8" s="420" t="s">
        <v>354</v>
      </c>
      <c r="AV8" s="240" t="s">
        <v>195</v>
      </c>
      <c r="AW8" s="241" t="s">
        <v>196</v>
      </c>
      <c r="AX8" s="237"/>
      <c r="AY8" s="237"/>
      <c r="AZ8" s="241" t="s">
        <v>198</v>
      </c>
      <c r="BA8" s="242" t="s">
        <v>199</v>
      </c>
      <c r="BB8" s="243" t="s">
        <v>200</v>
      </c>
      <c r="BC8" s="243" t="s">
        <v>201</v>
      </c>
      <c r="BD8" s="243" t="s">
        <v>202</v>
      </c>
      <c r="BE8" s="243" t="s">
        <v>203</v>
      </c>
      <c r="BF8" s="244" t="s">
        <v>204</v>
      </c>
      <c r="BG8" s="245" t="s">
        <v>205</v>
      </c>
      <c r="BH8" s="243" t="s">
        <v>206</v>
      </c>
      <c r="BI8" s="243" t="s">
        <v>207</v>
      </c>
      <c r="BJ8" s="243" t="s">
        <v>208</v>
      </c>
      <c r="BK8" s="243" t="s">
        <v>209</v>
      </c>
      <c r="BL8" s="246" t="s">
        <v>210</v>
      </c>
    </row>
    <row r="9" spans="1:64" ht="18.75" customHeight="1">
      <c r="A9">
        <f>$AD$3</f>
        <v>0</v>
      </c>
      <c r="B9" s="523" t="s">
        <v>156</v>
      </c>
      <c r="C9" s="524"/>
      <c r="D9" s="286" t="e">
        <f>様式１!AV7-様式１!BD7+ROUNDDOWN('様式２（専従の常勤）'!G89*様式１!BE8,1)</f>
        <v>#VALUE!</v>
      </c>
      <c r="E9" s="224" t="e">
        <f t="shared" ref="E9:E21" si="0">D9-SUM(F9:G9)</f>
        <v>#VALUE!</v>
      </c>
      <c r="F9" s="286" t="e">
        <f>IF(MIN(L9,D9-K9-G9)&lt;0,0,MIN(L9,D9-K9-G9))</f>
        <v>#VALUE!</v>
      </c>
      <c r="G9" s="286" t="e">
        <f>IF(MIN(N9,D9-K9)&lt;0,0,MIN(N9,D9-K9))</f>
        <v>#VALUE!</v>
      </c>
      <c r="H9" s="484" t="e">
        <f>SUM(K9:AC9)</f>
        <v>#VALUE!</v>
      </c>
      <c r="I9" s="485"/>
      <c r="J9" s="486"/>
      <c r="K9" s="281" t="e">
        <f>様式１!P8+様式１!U8+様式１!R8+様式１!O7+様式１!X8+様式１!AB8</f>
        <v>#VALUE!</v>
      </c>
      <c r="L9" s="484">
        <f>様式１!AE7</f>
        <v>0</v>
      </c>
      <c r="M9" s="486"/>
      <c r="N9" s="484">
        <f>様式１!AF7</f>
        <v>0</v>
      </c>
      <c r="O9" s="485"/>
      <c r="P9" s="486"/>
      <c r="Q9" s="484">
        <f>様式１!AG7</f>
        <v>0</v>
      </c>
      <c r="R9" s="485"/>
      <c r="S9" s="486"/>
      <c r="T9" s="484">
        <f>様式１!AH7</f>
        <v>0</v>
      </c>
      <c r="U9" s="485"/>
      <c r="V9" s="486"/>
      <c r="W9" s="484">
        <f>様式１!AI7</f>
        <v>0</v>
      </c>
      <c r="X9" s="485"/>
      <c r="Y9" s="486"/>
      <c r="Z9" s="484">
        <f>様式１!AJ7</f>
        <v>1</v>
      </c>
      <c r="AA9" s="485"/>
      <c r="AB9" s="485"/>
      <c r="AC9" s="405">
        <f>様式１!AK7</f>
        <v>0</v>
      </c>
      <c r="AD9" s="274" t="e">
        <f>SUM(AE9:AG9)</f>
        <v>#VALUE!</v>
      </c>
      <c r="AE9" s="225" t="e">
        <f>AW9</f>
        <v>#VALUE!</v>
      </c>
      <c r="AF9" s="225" t="e">
        <f>MIN(F9,L9)</f>
        <v>#VALUE!</v>
      </c>
      <c r="AG9" s="226" t="e">
        <f>MIN(G9,N9)</f>
        <v>#VALUE!</v>
      </c>
      <c r="AI9" s="247" t="e">
        <f t="shared" ref="AI9:AI21" si="1">E9-K9</f>
        <v>#VALUE!</v>
      </c>
      <c r="AJ9" s="247" t="e">
        <f t="shared" ref="AJ9:AJ21" si="2">E9-SUM(K9,Q9)</f>
        <v>#VALUE!</v>
      </c>
      <c r="AK9" s="247" t="e">
        <f t="shared" ref="AK9:AK21" si="3">E9-SUM(K9,Q9:V9)</f>
        <v>#VALUE!</v>
      </c>
      <c r="AL9" s="247" t="e">
        <f t="shared" ref="AL9:AL21" si="4">E9-SUM(K9,Q9:Y9)</f>
        <v>#VALUE!</v>
      </c>
      <c r="AM9" s="418" t="e">
        <f>E9-SUM(K9,Q9:AB9)</f>
        <v>#VALUE!</v>
      </c>
      <c r="AN9" s="418" t="e">
        <f>E9-SUM(K9,Q9:AC9)</f>
        <v>#VALUE!</v>
      </c>
      <c r="AO9" s="248"/>
      <c r="AP9" s="247" t="e">
        <f t="shared" ref="AP9:AP21" si="5">IF(AI9&lt;=0,SUM(K9),99)</f>
        <v>#VALUE!</v>
      </c>
      <c r="AQ9" s="247" t="e">
        <f t="shared" ref="AQ9:AQ21" si="6">IF(AJ9&lt;=0,SUM(K9,Q9),99)</f>
        <v>#VALUE!</v>
      </c>
      <c r="AR9" s="247" t="e">
        <f t="shared" ref="AR9:AR21" si="7">IF(AK9&lt;=0,SUM(K9,Q9:V9),99)</f>
        <v>#VALUE!</v>
      </c>
      <c r="AS9" s="247" t="e">
        <f t="shared" ref="AS9:AS21" si="8">IF(AL9&lt;=0,SUM(K9,Q9:Y9),99)</f>
        <v>#VALUE!</v>
      </c>
      <c r="AT9" s="247" t="e">
        <f>IF(AM9&lt;=0,SUM(K9,Q9:AB9),99)</f>
        <v>#VALUE!</v>
      </c>
      <c r="AU9" s="417" t="e">
        <f>IF(AN9&lt;=0,SUM(K9,Q9:AC9),99)</f>
        <v>#VALUE!</v>
      </c>
      <c r="AV9" s="266" t="e">
        <f>H9-SUM(L9:P9)</f>
        <v>#VALUE!</v>
      </c>
      <c r="AW9" s="250" t="e">
        <f>MIN(AP9:AV9)</f>
        <v>#VALUE!</v>
      </c>
      <c r="AX9" s="237"/>
      <c r="AY9" s="237"/>
      <c r="AZ9" s="251">
        <f>SUM(様式１!C8:C9)</f>
        <v>0</v>
      </c>
      <c r="BA9" s="252">
        <f>'様式１－１（標準時間対応）'!$J7</f>
        <v>0</v>
      </c>
      <c r="BB9" s="253">
        <f>'様式１－１（標準時間対応）'!$R7</f>
        <v>0</v>
      </c>
      <c r="BC9" s="253">
        <f>'様式１－１（標準時間対応）'!$Z7</f>
        <v>0</v>
      </c>
      <c r="BD9" s="253">
        <f>'様式１－１（標準時間対応）'!$AH7</f>
        <v>0</v>
      </c>
      <c r="BE9" s="253">
        <f>'様式１－１（標準時間対応）'!$AP7</f>
        <v>0</v>
      </c>
      <c r="BF9" s="249">
        <f>'様式１－１（標準時間対応）'!$AX7</f>
        <v>0</v>
      </c>
      <c r="BG9" s="254">
        <f>様式１!D9-'様式１－１（標準時間対応）'!$J7</f>
        <v>0</v>
      </c>
      <c r="BH9" s="253">
        <f>様式１!E9-'様式１－１（標準時間対応）'!$R7</f>
        <v>0</v>
      </c>
      <c r="BI9" s="253">
        <f>様式１!F9-'様式１－１（標準時間対応）'!$Z7</f>
        <v>0</v>
      </c>
      <c r="BJ9" s="253">
        <f>様式１!H8-'様式１－１（標準時間対応）'!$AH7</f>
        <v>0</v>
      </c>
      <c r="BK9" s="253">
        <f>様式１!I8-'様式１－１（標準時間対応）'!$AP7</f>
        <v>0</v>
      </c>
      <c r="BL9" s="255">
        <f>様式１!J8-'様式１－１（標準時間対応）'!$AX7</f>
        <v>0</v>
      </c>
    </row>
    <row r="10" spans="1:64" ht="18.75" customHeight="1">
      <c r="A10">
        <f t="shared" ref="A10:A21" si="9">$AD$3</f>
        <v>0</v>
      </c>
      <c r="B10" s="526" t="s">
        <v>157</v>
      </c>
      <c r="C10" s="527"/>
      <c r="D10" s="270" t="e">
        <f>様式１!AV10-様式１!BD10+ROUNDDOWN('様式２（専従の常勤）'!H89*様式１!BE11,1)</f>
        <v>#VALUE!</v>
      </c>
      <c r="E10" s="280" t="e">
        <f t="shared" si="0"/>
        <v>#VALUE!</v>
      </c>
      <c r="F10" s="280" t="e">
        <f t="shared" ref="F10:F20" si="10">IF(MIN(L10,D10-K10-G10)&lt;0,0,MIN(L10,D10-K10-G10))</f>
        <v>#VALUE!</v>
      </c>
      <c r="G10" s="280" t="e">
        <f t="shared" ref="G10:G20" si="11">IF(MIN(N10,D10-K10)&lt;0,0,MIN(N10,D10-K10))</f>
        <v>#VALUE!</v>
      </c>
      <c r="H10" s="464" t="e">
        <f>SUM(K10:AC10)</f>
        <v>#VALUE!</v>
      </c>
      <c r="I10" s="465"/>
      <c r="J10" s="466"/>
      <c r="K10" s="270" t="e">
        <f>様式１!O10+様式１!P11+様式１!R11+様式１!U11+様式１!X11+様式１!AB11</f>
        <v>#VALUE!</v>
      </c>
      <c r="L10" s="464">
        <f>様式１!AE10</f>
        <v>0</v>
      </c>
      <c r="M10" s="466"/>
      <c r="N10" s="464">
        <f>様式１!AF10</f>
        <v>0</v>
      </c>
      <c r="O10" s="465"/>
      <c r="P10" s="466"/>
      <c r="Q10" s="528">
        <f>様式１!AG10</f>
        <v>0</v>
      </c>
      <c r="R10" s="529"/>
      <c r="S10" s="530"/>
      <c r="T10" s="464">
        <f>様式１!AH10</f>
        <v>0</v>
      </c>
      <c r="U10" s="465"/>
      <c r="V10" s="466"/>
      <c r="W10" s="464">
        <f>様式１!AI10</f>
        <v>0</v>
      </c>
      <c r="X10" s="465"/>
      <c r="Y10" s="466"/>
      <c r="Z10" s="464">
        <f>様式１!AJ10</f>
        <v>1</v>
      </c>
      <c r="AA10" s="465"/>
      <c r="AB10" s="465"/>
      <c r="AC10" s="406">
        <f>様式１!AK10</f>
        <v>0</v>
      </c>
      <c r="AD10" s="273" t="e">
        <f t="shared" ref="AD10:AD20" si="12">SUM(AE10:AG10)</f>
        <v>#VALUE!</v>
      </c>
      <c r="AE10" s="227" t="e">
        <f t="shared" ref="AE10:AE21" si="13">AW10</f>
        <v>#VALUE!</v>
      </c>
      <c r="AF10" s="227" t="e">
        <f t="shared" ref="AF10:AF20" si="14">MIN(F10,L10)</f>
        <v>#VALUE!</v>
      </c>
      <c r="AG10" s="228" t="e">
        <f t="shared" ref="AG10:AG20" si="15">MIN(G10,N10)</f>
        <v>#VALUE!</v>
      </c>
      <c r="AI10" s="247" t="e">
        <f t="shared" si="1"/>
        <v>#VALUE!</v>
      </c>
      <c r="AJ10" s="247" t="e">
        <f t="shared" si="2"/>
        <v>#VALUE!</v>
      </c>
      <c r="AK10" s="247" t="e">
        <f t="shared" si="3"/>
        <v>#VALUE!</v>
      </c>
      <c r="AL10" s="247" t="e">
        <f t="shared" si="4"/>
        <v>#VALUE!</v>
      </c>
      <c r="AM10" s="247" t="e">
        <f t="shared" ref="AM10:AM21" si="16">E10-SUM(K10,Q10:AB10)</f>
        <v>#VALUE!</v>
      </c>
      <c r="AN10" s="418" t="e">
        <f t="shared" ref="AN10:AN21" si="17">E10-SUM(K10,Q10:AC10)</f>
        <v>#VALUE!</v>
      </c>
      <c r="AO10" s="248"/>
      <c r="AP10" s="247" t="e">
        <f t="shared" si="5"/>
        <v>#VALUE!</v>
      </c>
      <c r="AQ10" s="247" t="e">
        <f t="shared" si="6"/>
        <v>#VALUE!</v>
      </c>
      <c r="AR10" s="247" t="e">
        <f t="shared" si="7"/>
        <v>#VALUE!</v>
      </c>
      <c r="AS10" s="247" t="e">
        <f t="shared" si="8"/>
        <v>#VALUE!</v>
      </c>
      <c r="AT10" s="247" t="e">
        <f t="shared" ref="AT10:AT21" si="18">IF(AM10&lt;=0,SUM(K10,Q10:AB10),99)</f>
        <v>#VALUE!</v>
      </c>
      <c r="AU10" s="417" t="e">
        <f t="shared" ref="AU10:AU21" si="19">IF(AN10&lt;=0,SUM(K10,Q10:AC10),99)</f>
        <v>#VALUE!</v>
      </c>
      <c r="AV10" s="266" t="e">
        <f t="shared" ref="AV10:AV20" si="20">H10-SUM(L10:P10)</f>
        <v>#VALUE!</v>
      </c>
      <c r="AW10" s="250" t="e">
        <f t="shared" ref="AW10:AW20" si="21">MIN(AP10:AV10)</f>
        <v>#VALUE!</v>
      </c>
      <c r="AX10" s="237"/>
      <c r="AY10" s="237"/>
      <c r="AZ10" s="251">
        <f>SUM(様式１!C11:C12)</f>
        <v>0</v>
      </c>
      <c r="BA10" s="252">
        <f>'様式１－１（標準時間対応）'!$J9</f>
        <v>0</v>
      </c>
      <c r="BB10" s="253">
        <f>'様式１－１（標準時間対応）'!$R9</f>
        <v>0</v>
      </c>
      <c r="BC10" s="253">
        <f>'様式１－１（標準時間対応）'!$Z9</f>
        <v>0</v>
      </c>
      <c r="BD10" s="253">
        <f>'様式１－１（標準時間対応）'!$AH9</f>
        <v>0</v>
      </c>
      <c r="BE10" s="253">
        <f>'様式１－１（標準時間対応）'!$AP9</f>
        <v>0</v>
      </c>
      <c r="BF10" s="249">
        <f>'様式１－１（標準時間対応）'!$AX9</f>
        <v>0</v>
      </c>
      <c r="BG10" s="254">
        <f>様式１!D12-'様式１－１（標準時間対応）'!$J9</f>
        <v>0</v>
      </c>
      <c r="BH10" s="253">
        <f>様式１!E12-'様式１－１（標準時間対応）'!$R9</f>
        <v>0</v>
      </c>
      <c r="BI10" s="253">
        <f>様式１!F12-'様式１－１（標準時間対応）'!$Z9</f>
        <v>0</v>
      </c>
      <c r="BJ10" s="253">
        <f>様式１!H11-'様式１－１（標準時間対応）'!$AH9</f>
        <v>0</v>
      </c>
      <c r="BK10" s="253">
        <f>様式１!I11-'様式１－１（標準時間対応）'!$AP9</f>
        <v>0</v>
      </c>
      <c r="BL10" s="255">
        <f>様式１!J11-'様式１－１（標準時間対応）'!$AX9</f>
        <v>0</v>
      </c>
    </row>
    <row r="11" spans="1:64" ht="18.75" customHeight="1">
      <c r="A11">
        <f t="shared" si="9"/>
        <v>0</v>
      </c>
      <c r="B11" s="526" t="s">
        <v>158</v>
      </c>
      <c r="C11" s="527"/>
      <c r="D11" s="270" t="e">
        <f>様式１!AV13-様式１!BD13+ROUNDDOWN('様式２（専従の常勤）'!I89*様式１!BE14,1)</f>
        <v>#VALUE!</v>
      </c>
      <c r="E11" s="280" t="e">
        <f t="shared" si="0"/>
        <v>#VALUE!</v>
      </c>
      <c r="F11" s="280" t="e">
        <f t="shared" si="10"/>
        <v>#VALUE!</v>
      </c>
      <c r="G11" s="280" t="e">
        <f t="shared" si="11"/>
        <v>#VALUE!</v>
      </c>
      <c r="H11" s="464" t="e">
        <f t="shared" ref="H11:H14" si="22">SUM(K11:AC11)</f>
        <v>#VALUE!</v>
      </c>
      <c r="I11" s="465"/>
      <c r="J11" s="466"/>
      <c r="K11" s="270" t="e">
        <f>様式１!O13+様式１!P14+様式１!R14+様式１!U14+様式１!X14+様式１!AB14</f>
        <v>#VALUE!</v>
      </c>
      <c r="L11" s="464">
        <f>様式１!AE13</f>
        <v>0</v>
      </c>
      <c r="M11" s="466"/>
      <c r="N11" s="464">
        <f>様式１!AF13</f>
        <v>0</v>
      </c>
      <c r="O11" s="465"/>
      <c r="P11" s="466"/>
      <c r="Q11" s="464">
        <f>様式１!AG13</f>
        <v>0</v>
      </c>
      <c r="R11" s="465"/>
      <c r="S11" s="466"/>
      <c r="T11" s="464">
        <f>様式１!AH13</f>
        <v>0</v>
      </c>
      <c r="U11" s="465"/>
      <c r="V11" s="466"/>
      <c r="W11" s="464">
        <f>様式１!AI13</f>
        <v>0</v>
      </c>
      <c r="X11" s="465"/>
      <c r="Y11" s="466"/>
      <c r="Z11" s="464">
        <f>様式１!AJ13</f>
        <v>1</v>
      </c>
      <c r="AA11" s="465"/>
      <c r="AB11" s="465"/>
      <c r="AC11" s="406">
        <f>様式１!AK13</f>
        <v>0</v>
      </c>
      <c r="AD11" s="273" t="e">
        <f t="shared" si="12"/>
        <v>#VALUE!</v>
      </c>
      <c r="AE11" s="227" t="e">
        <f t="shared" si="13"/>
        <v>#VALUE!</v>
      </c>
      <c r="AF11" s="227" t="e">
        <f t="shared" si="14"/>
        <v>#VALUE!</v>
      </c>
      <c r="AG11" s="228" t="e">
        <f t="shared" si="15"/>
        <v>#VALUE!</v>
      </c>
      <c r="AI11" s="247" t="e">
        <f t="shared" si="1"/>
        <v>#VALUE!</v>
      </c>
      <c r="AJ11" s="247" t="e">
        <f t="shared" si="2"/>
        <v>#VALUE!</v>
      </c>
      <c r="AK11" s="247" t="e">
        <f t="shared" si="3"/>
        <v>#VALUE!</v>
      </c>
      <c r="AL11" s="247" t="e">
        <f t="shared" si="4"/>
        <v>#VALUE!</v>
      </c>
      <c r="AM11" s="247" t="e">
        <f t="shared" si="16"/>
        <v>#VALUE!</v>
      </c>
      <c r="AN11" s="418" t="e">
        <f t="shared" si="17"/>
        <v>#VALUE!</v>
      </c>
      <c r="AO11" s="248"/>
      <c r="AP11" s="247" t="e">
        <f t="shared" si="5"/>
        <v>#VALUE!</v>
      </c>
      <c r="AQ11" s="247" t="e">
        <f t="shared" si="6"/>
        <v>#VALUE!</v>
      </c>
      <c r="AR11" s="247" t="e">
        <f t="shared" si="7"/>
        <v>#VALUE!</v>
      </c>
      <c r="AS11" s="247" t="e">
        <f t="shared" si="8"/>
        <v>#VALUE!</v>
      </c>
      <c r="AT11" s="247" t="e">
        <f t="shared" si="18"/>
        <v>#VALUE!</v>
      </c>
      <c r="AU11" s="417" t="e">
        <f t="shared" si="19"/>
        <v>#VALUE!</v>
      </c>
      <c r="AV11" s="266" t="e">
        <f t="shared" si="20"/>
        <v>#VALUE!</v>
      </c>
      <c r="AW11" s="250" t="e">
        <f t="shared" si="21"/>
        <v>#VALUE!</v>
      </c>
      <c r="AX11" s="237"/>
      <c r="AY11" s="237"/>
      <c r="AZ11" s="251">
        <f>SUM(様式１!C14:C15)</f>
        <v>0</v>
      </c>
      <c r="BA11" s="252">
        <f>'様式１－１（標準時間対応）'!$J11</f>
        <v>0</v>
      </c>
      <c r="BB11" s="253">
        <f>'様式１－１（標準時間対応）'!$R11</f>
        <v>0</v>
      </c>
      <c r="BC11" s="253">
        <f>'様式１－１（標準時間対応）'!$Z11</f>
        <v>0</v>
      </c>
      <c r="BD11" s="253">
        <f>'様式１－１（標準時間対応）'!$AH11</f>
        <v>0</v>
      </c>
      <c r="BE11" s="253">
        <f>'様式１－１（標準時間対応）'!$AP11</f>
        <v>0</v>
      </c>
      <c r="BF11" s="249">
        <f>'様式１－１（標準時間対応）'!$AX11</f>
        <v>0</v>
      </c>
      <c r="BG11" s="254">
        <f>様式１!D15-'様式１－１（標準時間対応）'!$J11</f>
        <v>0</v>
      </c>
      <c r="BH11" s="253">
        <f>様式１!E15-'様式１－１（標準時間対応）'!$R11</f>
        <v>0</v>
      </c>
      <c r="BI11" s="253">
        <f>様式１!F15-'様式１－１（標準時間対応）'!$Z11</f>
        <v>0</v>
      </c>
      <c r="BJ11" s="253">
        <f>様式１!H14-'様式１－１（標準時間対応）'!$AH11</f>
        <v>0</v>
      </c>
      <c r="BK11" s="253">
        <f>様式１!I14-'様式１－１（標準時間対応）'!$AP11</f>
        <v>0</v>
      </c>
      <c r="BL11" s="255">
        <f>様式１!J14-'様式１－１（標準時間対応）'!$AX11</f>
        <v>0</v>
      </c>
    </row>
    <row r="12" spans="1:64" ht="18.75" customHeight="1">
      <c r="A12">
        <f t="shared" si="9"/>
        <v>0</v>
      </c>
      <c r="B12" s="526" t="s">
        <v>141</v>
      </c>
      <c r="C12" s="527"/>
      <c r="D12" s="270" t="e">
        <f>様式１!AV16-様式１!BD16+ROUNDDOWN('様式２（専従の常勤）'!J89*様式１!BE17,1)</f>
        <v>#VALUE!</v>
      </c>
      <c r="E12" s="280" t="e">
        <f t="shared" si="0"/>
        <v>#VALUE!</v>
      </c>
      <c r="F12" s="280" t="e">
        <f t="shared" si="10"/>
        <v>#VALUE!</v>
      </c>
      <c r="G12" s="280" t="e">
        <f t="shared" si="11"/>
        <v>#VALUE!</v>
      </c>
      <c r="H12" s="464" t="e">
        <f t="shared" si="22"/>
        <v>#VALUE!</v>
      </c>
      <c r="I12" s="465"/>
      <c r="J12" s="466"/>
      <c r="K12" s="270" t="e">
        <f>様式１!O16+様式１!P17+様式１!R17+様式１!U17+様式１!X17+様式１!AB17</f>
        <v>#VALUE!</v>
      </c>
      <c r="L12" s="464">
        <f>様式１!AE16</f>
        <v>0</v>
      </c>
      <c r="M12" s="466"/>
      <c r="N12" s="464">
        <f>様式１!AF16</f>
        <v>0</v>
      </c>
      <c r="O12" s="465"/>
      <c r="P12" s="466"/>
      <c r="Q12" s="464">
        <f>様式１!AG16</f>
        <v>0</v>
      </c>
      <c r="R12" s="465"/>
      <c r="S12" s="466"/>
      <c r="T12" s="464">
        <f>様式１!AH16</f>
        <v>0</v>
      </c>
      <c r="U12" s="465"/>
      <c r="V12" s="466"/>
      <c r="W12" s="464">
        <f>様式１!AI16</f>
        <v>0</v>
      </c>
      <c r="X12" s="465"/>
      <c r="Y12" s="466"/>
      <c r="Z12" s="464">
        <f>様式１!AJ16</f>
        <v>1</v>
      </c>
      <c r="AA12" s="465"/>
      <c r="AB12" s="465"/>
      <c r="AC12" s="406">
        <f>様式１!AK16</f>
        <v>0</v>
      </c>
      <c r="AD12" s="273" t="e">
        <f t="shared" si="12"/>
        <v>#VALUE!</v>
      </c>
      <c r="AE12" s="227" t="e">
        <f t="shared" si="13"/>
        <v>#VALUE!</v>
      </c>
      <c r="AF12" s="227" t="e">
        <f t="shared" si="14"/>
        <v>#VALUE!</v>
      </c>
      <c r="AG12" s="228" t="e">
        <f t="shared" si="15"/>
        <v>#VALUE!</v>
      </c>
      <c r="AI12" s="247" t="e">
        <f t="shared" si="1"/>
        <v>#VALUE!</v>
      </c>
      <c r="AJ12" s="247" t="e">
        <f t="shared" si="2"/>
        <v>#VALUE!</v>
      </c>
      <c r="AK12" s="247" t="e">
        <f t="shared" si="3"/>
        <v>#VALUE!</v>
      </c>
      <c r="AL12" s="247" t="e">
        <f t="shared" si="4"/>
        <v>#VALUE!</v>
      </c>
      <c r="AM12" s="247" t="e">
        <f t="shared" si="16"/>
        <v>#VALUE!</v>
      </c>
      <c r="AN12" s="418" t="e">
        <f t="shared" si="17"/>
        <v>#VALUE!</v>
      </c>
      <c r="AO12" s="248"/>
      <c r="AP12" s="247" t="e">
        <f t="shared" si="5"/>
        <v>#VALUE!</v>
      </c>
      <c r="AQ12" s="247" t="e">
        <f t="shared" si="6"/>
        <v>#VALUE!</v>
      </c>
      <c r="AR12" s="247" t="e">
        <f t="shared" si="7"/>
        <v>#VALUE!</v>
      </c>
      <c r="AS12" s="247" t="e">
        <f t="shared" si="8"/>
        <v>#VALUE!</v>
      </c>
      <c r="AT12" s="247" t="e">
        <f t="shared" si="18"/>
        <v>#VALUE!</v>
      </c>
      <c r="AU12" s="417" t="e">
        <f t="shared" si="19"/>
        <v>#VALUE!</v>
      </c>
      <c r="AV12" s="266" t="e">
        <f t="shared" si="20"/>
        <v>#VALUE!</v>
      </c>
      <c r="AW12" s="250" t="e">
        <f t="shared" si="21"/>
        <v>#VALUE!</v>
      </c>
      <c r="AX12" s="237"/>
      <c r="AY12" s="237"/>
      <c r="AZ12" s="251">
        <f>SUM(様式１!C17:C18)</f>
        <v>0</v>
      </c>
      <c r="BA12" s="252">
        <f>'様式１－１（標準時間対応）'!$J13</f>
        <v>0</v>
      </c>
      <c r="BB12" s="253">
        <f>'様式１－１（標準時間対応）'!$R13</f>
        <v>0</v>
      </c>
      <c r="BC12" s="253">
        <f>'様式１－１（標準時間対応）'!$Z13</f>
        <v>0</v>
      </c>
      <c r="BD12" s="253">
        <f>'様式１－１（標準時間対応）'!$AH13</f>
        <v>0</v>
      </c>
      <c r="BE12" s="253">
        <f>'様式１－１（標準時間対応）'!$AP13</f>
        <v>0</v>
      </c>
      <c r="BF12" s="249">
        <f>'様式１－１（標準時間対応）'!$AX13</f>
        <v>0</v>
      </c>
      <c r="BG12" s="254">
        <f>様式１!D18-'様式１－１（標準時間対応）'!$J13</f>
        <v>0</v>
      </c>
      <c r="BH12" s="253">
        <f>様式１!E18-'様式１－１（標準時間対応）'!$R13</f>
        <v>0</v>
      </c>
      <c r="BI12" s="253">
        <f>様式１!F18-'様式１－１（標準時間対応）'!$Z13</f>
        <v>0</v>
      </c>
      <c r="BJ12" s="253">
        <f>様式１!H17-'様式１－１（標準時間対応）'!$AH13</f>
        <v>0</v>
      </c>
      <c r="BK12" s="253">
        <f>様式１!I17-'様式１－１（標準時間対応）'!$AP13</f>
        <v>0</v>
      </c>
      <c r="BL12" s="255">
        <f>様式１!J17-'様式１－１（標準時間対応）'!$AX13</f>
        <v>0</v>
      </c>
    </row>
    <row r="13" spans="1:64" ht="18.75" customHeight="1">
      <c r="A13">
        <f t="shared" si="9"/>
        <v>0</v>
      </c>
      <c r="B13" s="526" t="s">
        <v>142</v>
      </c>
      <c r="C13" s="527"/>
      <c r="D13" s="270" t="e">
        <f>様式１!AV19-様式１!BD19+ROUNDDOWN('様式２（専従の常勤）'!K89*様式１!BE20,1)</f>
        <v>#VALUE!</v>
      </c>
      <c r="E13" s="280" t="e">
        <f t="shared" si="0"/>
        <v>#VALUE!</v>
      </c>
      <c r="F13" s="280" t="e">
        <f t="shared" si="10"/>
        <v>#VALUE!</v>
      </c>
      <c r="G13" s="280" t="e">
        <f t="shared" si="11"/>
        <v>#VALUE!</v>
      </c>
      <c r="H13" s="464" t="e">
        <f t="shared" si="22"/>
        <v>#VALUE!</v>
      </c>
      <c r="I13" s="465"/>
      <c r="J13" s="466"/>
      <c r="K13" s="270" t="e">
        <f>様式１!O19+様式１!P20+様式１!R20+様式１!U20+様式１!X20+様式１!AB20</f>
        <v>#VALUE!</v>
      </c>
      <c r="L13" s="464">
        <f>様式１!AE19</f>
        <v>0</v>
      </c>
      <c r="M13" s="466"/>
      <c r="N13" s="464">
        <f>様式１!AF19</f>
        <v>0</v>
      </c>
      <c r="O13" s="465"/>
      <c r="P13" s="466"/>
      <c r="Q13" s="464">
        <f>様式１!AG19</f>
        <v>0</v>
      </c>
      <c r="R13" s="465"/>
      <c r="S13" s="466"/>
      <c r="T13" s="464">
        <f>様式１!AH19</f>
        <v>0</v>
      </c>
      <c r="U13" s="465"/>
      <c r="V13" s="466"/>
      <c r="W13" s="464">
        <f>様式１!AI19</f>
        <v>0</v>
      </c>
      <c r="X13" s="465"/>
      <c r="Y13" s="466"/>
      <c r="Z13" s="464">
        <f>様式１!AJ19</f>
        <v>1</v>
      </c>
      <c r="AA13" s="465"/>
      <c r="AB13" s="465"/>
      <c r="AC13" s="406">
        <f>様式１!AK19</f>
        <v>0</v>
      </c>
      <c r="AD13" s="273" t="e">
        <f t="shared" si="12"/>
        <v>#VALUE!</v>
      </c>
      <c r="AE13" s="227" t="e">
        <f t="shared" si="13"/>
        <v>#VALUE!</v>
      </c>
      <c r="AF13" s="227" t="e">
        <f t="shared" si="14"/>
        <v>#VALUE!</v>
      </c>
      <c r="AG13" s="228" t="e">
        <f t="shared" si="15"/>
        <v>#VALUE!</v>
      </c>
      <c r="AI13" s="247" t="e">
        <f t="shared" si="1"/>
        <v>#VALUE!</v>
      </c>
      <c r="AJ13" s="247" t="e">
        <f t="shared" si="2"/>
        <v>#VALUE!</v>
      </c>
      <c r="AK13" s="247" t="e">
        <f t="shared" si="3"/>
        <v>#VALUE!</v>
      </c>
      <c r="AL13" s="247" t="e">
        <f t="shared" si="4"/>
        <v>#VALUE!</v>
      </c>
      <c r="AM13" s="247" t="e">
        <f t="shared" si="16"/>
        <v>#VALUE!</v>
      </c>
      <c r="AN13" s="418" t="e">
        <f t="shared" si="17"/>
        <v>#VALUE!</v>
      </c>
      <c r="AO13" s="248"/>
      <c r="AP13" s="247" t="e">
        <f t="shared" si="5"/>
        <v>#VALUE!</v>
      </c>
      <c r="AQ13" s="247" t="e">
        <f t="shared" si="6"/>
        <v>#VALUE!</v>
      </c>
      <c r="AR13" s="247" t="e">
        <f t="shared" si="7"/>
        <v>#VALUE!</v>
      </c>
      <c r="AS13" s="247" t="e">
        <f t="shared" si="8"/>
        <v>#VALUE!</v>
      </c>
      <c r="AT13" s="247" t="e">
        <f t="shared" si="18"/>
        <v>#VALUE!</v>
      </c>
      <c r="AU13" s="417" t="e">
        <f t="shared" si="19"/>
        <v>#VALUE!</v>
      </c>
      <c r="AV13" s="266" t="e">
        <f t="shared" si="20"/>
        <v>#VALUE!</v>
      </c>
      <c r="AW13" s="250" t="e">
        <f t="shared" si="21"/>
        <v>#VALUE!</v>
      </c>
      <c r="AX13" s="237"/>
      <c r="AY13" s="237"/>
      <c r="AZ13" s="251">
        <f>SUM(様式１!C20:C21)</f>
        <v>0</v>
      </c>
      <c r="BA13" s="252">
        <f>'様式１－１（標準時間対応）'!$J15</f>
        <v>0</v>
      </c>
      <c r="BB13" s="253">
        <f>'様式１－１（標準時間対応）'!$R15</f>
        <v>0</v>
      </c>
      <c r="BC13" s="253">
        <f>'様式１－１（標準時間対応）'!$Z15</f>
        <v>0</v>
      </c>
      <c r="BD13" s="253">
        <f>'様式１－１（標準時間対応）'!$AH15</f>
        <v>0</v>
      </c>
      <c r="BE13" s="253">
        <f>'様式１－１（標準時間対応）'!$AP15</f>
        <v>0</v>
      </c>
      <c r="BF13" s="249">
        <f>'様式１－１（標準時間対応）'!$AX15</f>
        <v>0</v>
      </c>
      <c r="BG13" s="254">
        <f>様式１!D21-'様式１－１（標準時間対応）'!$J15</f>
        <v>0</v>
      </c>
      <c r="BH13" s="253">
        <f>様式１!E21-'様式１－１（標準時間対応）'!$R15</f>
        <v>0</v>
      </c>
      <c r="BI13" s="253">
        <f>様式１!F21-'様式１－１（標準時間対応）'!$Z15</f>
        <v>0</v>
      </c>
      <c r="BJ13" s="253">
        <f>様式１!H20-'様式１－１（標準時間対応）'!$AH15</f>
        <v>0</v>
      </c>
      <c r="BK13" s="253">
        <f>様式１!I20-'様式１－１（標準時間対応）'!$AP15</f>
        <v>0</v>
      </c>
      <c r="BL13" s="255">
        <f>様式１!J20-'様式１－１（標準時間対応）'!$AX15</f>
        <v>0</v>
      </c>
    </row>
    <row r="14" spans="1:64" ht="18.75" customHeight="1">
      <c r="A14">
        <f t="shared" si="9"/>
        <v>0</v>
      </c>
      <c r="B14" s="526" t="s">
        <v>143</v>
      </c>
      <c r="C14" s="527"/>
      <c r="D14" s="270" t="e">
        <f>様式１!AV22-様式１!BD22+ROUNDDOWN('様式２（専従の常勤）'!L89*様式１!BE23,1)</f>
        <v>#VALUE!</v>
      </c>
      <c r="E14" s="280" t="e">
        <f t="shared" si="0"/>
        <v>#VALUE!</v>
      </c>
      <c r="F14" s="280" t="e">
        <f t="shared" si="10"/>
        <v>#VALUE!</v>
      </c>
      <c r="G14" s="280" t="e">
        <f t="shared" si="11"/>
        <v>#VALUE!</v>
      </c>
      <c r="H14" s="464" t="e">
        <f t="shared" si="22"/>
        <v>#VALUE!</v>
      </c>
      <c r="I14" s="465"/>
      <c r="J14" s="466"/>
      <c r="K14" s="270" t="e">
        <f>様式１!O22+様式１!P23+様式１!R23+様式１!U23+様式１!X23+様式１!AB23</f>
        <v>#VALUE!</v>
      </c>
      <c r="L14" s="464">
        <f>様式１!AE22</f>
        <v>0</v>
      </c>
      <c r="M14" s="466"/>
      <c r="N14" s="464">
        <f>様式１!AF22</f>
        <v>0</v>
      </c>
      <c r="O14" s="465"/>
      <c r="P14" s="466"/>
      <c r="Q14" s="464">
        <f>様式１!AG22</f>
        <v>0</v>
      </c>
      <c r="R14" s="465"/>
      <c r="S14" s="466"/>
      <c r="T14" s="464">
        <f>様式１!AH22</f>
        <v>0</v>
      </c>
      <c r="U14" s="465"/>
      <c r="V14" s="466"/>
      <c r="W14" s="464">
        <f>様式１!AI22</f>
        <v>0</v>
      </c>
      <c r="X14" s="465"/>
      <c r="Y14" s="466"/>
      <c r="Z14" s="464">
        <f>様式１!AJ22</f>
        <v>1</v>
      </c>
      <c r="AA14" s="465"/>
      <c r="AB14" s="465"/>
      <c r="AC14" s="406">
        <f>様式１!AK22</f>
        <v>0</v>
      </c>
      <c r="AD14" s="273" t="e">
        <f t="shared" si="12"/>
        <v>#VALUE!</v>
      </c>
      <c r="AE14" s="227" t="e">
        <f t="shared" si="13"/>
        <v>#VALUE!</v>
      </c>
      <c r="AF14" s="227" t="e">
        <f t="shared" si="14"/>
        <v>#VALUE!</v>
      </c>
      <c r="AG14" s="228" t="e">
        <f t="shared" si="15"/>
        <v>#VALUE!</v>
      </c>
      <c r="AI14" s="247" t="e">
        <f t="shared" si="1"/>
        <v>#VALUE!</v>
      </c>
      <c r="AJ14" s="247" t="e">
        <f t="shared" si="2"/>
        <v>#VALUE!</v>
      </c>
      <c r="AK14" s="247" t="e">
        <f t="shared" si="3"/>
        <v>#VALUE!</v>
      </c>
      <c r="AL14" s="247" t="e">
        <f t="shared" si="4"/>
        <v>#VALUE!</v>
      </c>
      <c r="AM14" s="247" t="e">
        <f t="shared" si="16"/>
        <v>#VALUE!</v>
      </c>
      <c r="AN14" s="418" t="e">
        <f t="shared" si="17"/>
        <v>#VALUE!</v>
      </c>
      <c r="AO14" s="248"/>
      <c r="AP14" s="247" t="e">
        <f t="shared" si="5"/>
        <v>#VALUE!</v>
      </c>
      <c r="AQ14" s="247" t="e">
        <f t="shared" si="6"/>
        <v>#VALUE!</v>
      </c>
      <c r="AR14" s="247" t="e">
        <f t="shared" si="7"/>
        <v>#VALUE!</v>
      </c>
      <c r="AS14" s="247" t="e">
        <f t="shared" si="8"/>
        <v>#VALUE!</v>
      </c>
      <c r="AT14" s="247" t="e">
        <f t="shared" si="18"/>
        <v>#VALUE!</v>
      </c>
      <c r="AU14" s="417" t="e">
        <f t="shared" si="19"/>
        <v>#VALUE!</v>
      </c>
      <c r="AV14" s="266" t="e">
        <f t="shared" si="20"/>
        <v>#VALUE!</v>
      </c>
      <c r="AW14" s="250" t="e">
        <f t="shared" si="21"/>
        <v>#VALUE!</v>
      </c>
      <c r="AX14" s="237"/>
      <c r="AY14" s="237"/>
      <c r="AZ14" s="251">
        <f>SUM(様式１!C23:C24)</f>
        <v>0</v>
      </c>
      <c r="BA14" s="252">
        <f>'様式１－１（標準時間対応）'!$J17</f>
        <v>0</v>
      </c>
      <c r="BB14" s="253">
        <f>'様式１－１（標準時間対応）'!$R17</f>
        <v>0</v>
      </c>
      <c r="BC14" s="253">
        <f>'様式１－１（標準時間対応）'!$Z17</f>
        <v>0</v>
      </c>
      <c r="BD14" s="253">
        <f>'様式１－１（標準時間対応）'!$AH17</f>
        <v>0</v>
      </c>
      <c r="BE14" s="253">
        <f>'様式１－１（標準時間対応）'!$AP17</f>
        <v>0</v>
      </c>
      <c r="BF14" s="249">
        <f>'様式１－１（標準時間対応）'!$AX17</f>
        <v>0</v>
      </c>
      <c r="BG14" s="254">
        <f>様式１!D24-'様式１－１（標準時間対応）'!$J17</f>
        <v>0</v>
      </c>
      <c r="BH14" s="253">
        <f>様式１!E24-'様式１－１（標準時間対応）'!$R17</f>
        <v>0</v>
      </c>
      <c r="BI14" s="253">
        <f>様式１!F24-'様式１－１（標準時間対応）'!$Z17</f>
        <v>0</v>
      </c>
      <c r="BJ14" s="253">
        <f>様式１!H23-'様式１－１（標準時間対応）'!$AH17</f>
        <v>0</v>
      </c>
      <c r="BK14" s="253">
        <f>様式１!I23-'様式１－１（標準時間対応）'!$AP17</f>
        <v>0</v>
      </c>
      <c r="BL14" s="255">
        <f>様式１!J23-'様式１－１（標準時間対応）'!$AX17</f>
        <v>0</v>
      </c>
    </row>
    <row r="15" spans="1:64" ht="18.75" customHeight="1">
      <c r="A15">
        <f t="shared" si="9"/>
        <v>0</v>
      </c>
      <c r="B15" s="526" t="s">
        <v>144</v>
      </c>
      <c r="C15" s="527"/>
      <c r="D15" s="270" t="e">
        <f>様式１!AV25-様式１!BD25+ROUNDDOWN('様式２（専従の常勤）'!M89*様式１!BE26,1)</f>
        <v>#VALUE!</v>
      </c>
      <c r="E15" s="280" t="e">
        <f t="shared" si="0"/>
        <v>#VALUE!</v>
      </c>
      <c r="F15" s="280" t="e">
        <f t="shared" si="10"/>
        <v>#VALUE!</v>
      </c>
      <c r="G15" s="280" t="e">
        <f t="shared" si="11"/>
        <v>#VALUE!</v>
      </c>
      <c r="H15" s="464" t="e">
        <f t="shared" ref="H15:H20" si="23">SUM(K15:AC15)</f>
        <v>#VALUE!</v>
      </c>
      <c r="I15" s="465"/>
      <c r="J15" s="466"/>
      <c r="K15" s="270" t="e">
        <f>様式１!O25+様式１!P26+様式１!R26+様式１!U26+様式１!X26+様式１!AB26</f>
        <v>#VALUE!</v>
      </c>
      <c r="L15" s="464">
        <f>様式１!AE25</f>
        <v>0</v>
      </c>
      <c r="M15" s="466"/>
      <c r="N15" s="464">
        <f>様式１!AF25</f>
        <v>0</v>
      </c>
      <c r="O15" s="465"/>
      <c r="P15" s="466"/>
      <c r="Q15" s="464">
        <f>様式１!AG25</f>
        <v>0</v>
      </c>
      <c r="R15" s="465"/>
      <c r="S15" s="466"/>
      <c r="T15" s="464">
        <f>様式１!AH25</f>
        <v>0</v>
      </c>
      <c r="U15" s="465"/>
      <c r="V15" s="466"/>
      <c r="W15" s="464">
        <f>様式１!AI25</f>
        <v>0</v>
      </c>
      <c r="X15" s="465"/>
      <c r="Y15" s="466"/>
      <c r="Z15" s="464">
        <f>様式１!AJ25</f>
        <v>1</v>
      </c>
      <c r="AA15" s="465"/>
      <c r="AB15" s="465"/>
      <c r="AC15" s="406">
        <f>様式１!AK25</f>
        <v>0</v>
      </c>
      <c r="AD15" s="273" t="e">
        <f t="shared" si="12"/>
        <v>#VALUE!</v>
      </c>
      <c r="AE15" s="227" t="e">
        <f t="shared" si="13"/>
        <v>#VALUE!</v>
      </c>
      <c r="AF15" s="227" t="e">
        <f t="shared" si="14"/>
        <v>#VALUE!</v>
      </c>
      <c r="AG15" s="228" t="e">
        <f t="shared" si="15"/>
        <v>#VALUE!</v>
      </c>
      <c r="AI15" s="247" t="e">
        <f t="shared" si="1"/>
        <v>#VALUE!</v>
      </c>
      <c r="AJ15" s="247" t="e">
        <f t="shared" si="2"/>
        <v>#VALUE!</v>
      </c>
      <c r="AK15" s="247" t="e">
        <f t="shared" si="3"/>
        <v>#VALUE!</v>
      </c>
      <c r="AL15" s="247" t="e">
        <f t="shared" si="4"/>
        <v>#VALUE!</v>
      </c>
      <c r="AM15" s="247" t="e">
        <f t="shared" si="16"/>
        <v>#VALUE!</v>
      </c>
      <c r="AN15" s="418" t="e">
        <f t="shared" si="17"/>
        <v>#VALUE!</v>
      </c>
      <c r="AO15" s="248"/>
      <c r="AP15" s="247" t="e">
        <f t="shared" si="5"/>
        <v>#VALUE!</v>
      </c>
      <c r="AQ15" s="247" t="e">
        <f t="shared" si="6"/>
        <v>#VALUE!</v>
      </c>
      <c r="AR15" s="247" t="e">
        <f t="shared" si="7"/>
        <v>#VALUE!</v>
      </c>
      <c r="AS15" s="247" t="e">
        <f t="shared" si="8"/>
        <v>#VALUE!</v>
      </c>
      <c r="AT15" s="247" t="e">
        <f t="shared" si="18"/>
        <v>#VALUE!</v>
      </c>
      <c r="AU15" s="417" t="e">
        <f t="shared" si="19"/>
        <v>#VALUE!</v>
      </c>
      <c r="AV15" s="266" t="e">
        <f t="shared" si="20"/>
        <v>#VALUE!</v>
      </c>
      <c r="AW15" s="250" t="e">
        <f t="shared" si="21"/>
        <v>#VALUE!</v>
      </c>
      <c r="AX15" s="237"/>
      <c r="AY15" s="237"/>
      <c r="AZ15" s="251">
        <f>SUM(様式１!C26:C27)</f>
        <v>0</v>
      </c>
      <c r="BA15" s="252">
        <f>'様式１－１（標準時間対応）'!$J19</f>
        <v>0</v>
      </c>
      <c r="BB15" s="253">
        <f>'様式１－１（標準時間対応）'!$R19</f>
        <v>0</v>
      </c>
      <c r="BC15" s="253">
        <f>'様式１－１（標準時間対応）'!$Z19</f>
        <v>0</v>
      </c>
      <c r="BD15" s="253">
        <f>'様式１－１（標準時間対応）'!$AH19</f>
        <v>0</v>
      </c>
      <c r="BE15" s="253">
        <f>'様式１－１（標準時間対応）'!$AP19</f>
        <v>0</v>
      </c>
      <c r="BF15" s="249">
        <f>'様式１－１（標準時間対応）'!$AX19</f>
        <v>0</v>
      </c>
      <c r="BG15" s="254">
        <f>様式１!D27-'様式１－１（標準時間対応）'!$J19</f>
        <v>0</v>
      </c>
      <c r="BH15" s="253">
        <f>様式１!E27-'様式１－１（標準時間対応）'!$R19</f>
        <v>0</v>
      </c>
      <c r="BI15" s="253">
        <f>様式１!F27-'様式１－１（標準時間対応）'!$Z19</f>
        <v>0</v>
      </c>
      <c r="BJ15" s="253">
        <f>様式１!H26-'様式１－１（標準時間対応）'!$AH19</f>
        <v>0</v>
      </c>
      <c r="BK15" s="253">
        <f>様式１!I26-'様式１－１（標準時間対応）'!$AP19</f>
        <v>0</v>
      </c>
      <c r="BL15" s="255">
        <f>様式１!J26-'様式１－１（標準時間対応）'!$AX19</f>
        <v>0</v>
      </c>
    </row>
    <row r="16" spans="1:64" ht="18.75" customHeight="1">
      <c r="A16">
        <f t="shared" si="9"/>
        <v>0</v>
      </c>
      <c r="B16" s="526" t="s">
        <v>145</v>
      </c>
      <c r="C16" s="527"/>
      <c r="D16" s="270" t="e">
        <f>様式１!AV28-様式１!BD28+ROUNDDOWN('様式２（専従の常勤）'!N89*様式１!BE29,1)</f>
        <v>#VALUE!</v>
      </c>
      <c r="E16" s="280" t="e">
        <f t="shared" si="0"/>
        <v>#VALUE!</v>
      </c>
      <c r="F16" s="280" t="e">
        <f t="shared" si="10"/>
        <v>#VALUE!</v>
      </c>
      <c r="G16" s="280" t="e">
        <f t="shared" si="11"/>
        <v>#VALUE!</v>
      </c>
      <c r="H16" s="464" t="e">
        <f t="shared" si="23"/>
        <v>#VALUE!</v>
      </c>
      <c r="I16" s="465"/>
      <c r="J16" s="466"/>
      <c r="K16" s="270" t="e">
        <f>様式１!O28+様式１!P29+様式１!R29+様式１!U29+様式１!X29+様式１!AB29</f>
        <v>#VALUE!</v>
      </c>
      <c r="L16" s="464">
        <f>様式１!AE28</f>
        <v>0</v>
      </c>
      <c r="M16" s="466"/>
      <c r="N16" s="464">
        <f>様式１!AF28</f>
        <v>0</v>
      </c>
      <c r="O16" s="465"/>
      <c r="P16" s="466"/>
      <c r="Q16" s="464">
        <f>様式１!AG28</f>
        <v>0</v>
      </c>
      <c r="R16" s="465"/>
      <c r="S16" s="466"/>
      <c r="T16" s="464">
        <f>様式１!AH28</f>
        <v>0</v>
      </c>
      <c r="U16" s="465"/>
      <c r="V16" s="466"/>
      <c r="W16" s="464">
        <f>様式１!AI28</f>
        <v>0</v>
      </c>
      <c r="X16" s="465"/>
      <c r="Y16" s="466"/>
      <c r="Z16" s="464">
        <f>様式１!AJ28</f>
        <v>1</v>
      </c>
      <c r="AA16" s="465"/>
      <c r="AB16" s="465"/>
      <c r="AC16" s="406">
        <f>様式１!AK28</f>
        <v>0</v>
      </c>
      <c r="AD16" s="273" t="e">
        <f t="shared" si="12"/>
        <v>#VALUE!</v>
      </c>
      <c r="AE16" s="227" t="e">
        <f t="shared" si="13"/>
        <v>#VALUE!</v>
      </c>
      <c r="AF16" s="227" t="e">
        <f t="shared" si="14"/>
        <v>#VALUE!</v>
      </c>
      <c r="AG16" s="228" t="e">
        <f t="shared" si="15"/>
        <v>#VALUE!</v>
      </c>
      <c r="AI16" s="247" t="e">
        <f t="shared" si="1"/>
        <v>#VALUE!</v>
      </c>
      <c r="AJ16" s="247" t="e">
        <f t="shared" si="2"/>
        <v>#VALUE!</v>
      </c>
      <c r="AK16" s="247" t="e">
        <f t="shared" si="3"/>
        <v>#VALUE!</v>
      </c>
      <c r="AL16" s="247" t="e">
        <f t="shared" si="4"/>
        <v>#VALUE!</v>
      </c>
      <c r="AM16" s="247" t="e">
        <f t="shared" si="16"/>
        <v>#VALUE!</v>
      </c>
      <c r="AN16" s="418" t="e">
        <f t="shared" si="17"/>
        <v>#VALUE!</v>
      </c>
      <c r="AO16" s="248"/>
      <c r="AP16" s="247" t="e">
        <f t="shared" si="5"/>
        <v>#VALUE!</v>
      </c>
      <c r="AQ16" s="247" t="e">
        <f t="shared" si="6"/>
        <v>#VALUE!</v>
      </c>
      <c r="AR16" s="247" t="e">
        <f t="shared" si="7"/>
        <v>#VALUE!</v>
      </c>
      <c r="AS16" s="247" t="e">
        <f t="shared" si="8"/>
        <v>#VALUE!</v>
      </c>
      <c r="AT16" s="247" t="e">
        <f t="shared" si="18"/>
        <v>#VALUE!</v>
      </c>
      <c r="AU16" s="417" t="e">
        <f t="shared" si="19"/>
        <v>#VALUE!</v>
      </c>
      <c r="AV16" s="266" t="e">
        <f t="shared" si="20"/>
        <v>#VALUE!</v>
      </c>
      <c r="AW16" s="250" t="e">
        <f t="shared" si="21"/>
        <v>#VALUE!</v>
      </c>
      <c r="AX16" s="237"/>
      <c r="AY16" s="237"/>
      <c r="AZ16" s="251">
        <f>SUM(様式１!C29:C30)</f>
        <v>0</v>
      </c>
      <c r="BA16" s="252">
        <f>'様式１－１（標準時間対応）'!$J21</f>
        <v>0</v>
      </c>
      <c r="BB16" s="253">
        <f>'様式１－１（標準時間対応）'!$R21</f>
        <v>0</v>
      </c>
      <c r="BC16" s="253">
        <f>'様式１－１（標準時間対応）'!$Z21</f>
        <v>0</v>
      </c>
      <c r="BD16" s="253">
        <f>'様式１－１（標準時間対応）'!$AH21</f>
        <v>0</v>
      </c>
      <c r="BE16" s="253">
        <f>'様式１－１（標準時間対応）'!$AP21</f>
        <v>0</v>
      </c>
      <c r="BF16" s="249">
        <f>'様式１－１（標準時間対応）'!$AX21</f>
        <v>0</v>
      </c>
      <c r="BG16" s="254">
        <f>様式１!D30-'様式１－１（標準時間対応）'!$J21</f>
        <v>0</v>
      </c>
      <c r="BH16" s="253">
        <f>様式１!E30-'様式１－１（標準時間対応）'!$R21</f>
        <v>0</v>
      </c>
      <c r="BI16" s="253">
        <f>様式１!F30-'様式１－１（標準時間対応）'!$Z21</f>
        <v>0</v>
      </c>
      <c r="BJ16" s="253">
        <f>様式１!H29-'様式１－１（標準時間対応）'!$AH21</f>
        <v>0</v>
      </c>
      <c r="BK16" s="253">
        <f>様式１!I29-'様式１－１（標準時間対応）'!$AP21</f>
        <v>0</v>
      </c>
      <c r="BL16" s="255">
        <f>様式１!J29-'様式１－１（標準時間対応）'!$AX21</f>
        <v>0</v>
      </c>
    </row>
    <row r="17" spans="1:64" ht="18.75" customHeight="1">
      <c r="A17">
        <f t="shared" si="9"/>
        <v>0</v>
      </c>
      <c r="B17" s="526" t="s">
        <v>146</v>
      </c>
      <c r="C17" s="527"/>
      <c r="D17" s="270" t="e">
        <f>様式１!AV31-様式１!BD31+ROUNDDOWN('様式２（専従の常勤）'!O89*様式１!BE32,1)</f>
        <v>#VALUE!</v>
      </c>
      <c r="E17" s="280" t="e">
        <f t="shared" si="0"/>
        <v>#VALUE!</v>
      </c>
      <c r="F17" s="280" t="e">
        <f t="shared" si="10"/>
        <v>#VALUE!</v>
      </c>
      <c r="G17" s="280" t="e">
        <f t="shared" si="11"/>
        <v>#VALUE!</v>
      </c>
      <c r="H17" s="464" t="e">
        <f t="shared" si="23"/>
        <v>#VALUE!</v>
      </c>
      <c r="I17" s="465"/>
      <c r="J17" s="466"/>
      <c r="K17" s="270" t="e">
        <f>様式１!O31+様式１!P32+様式１!R32+様式１!U32+様式１!X32+様式１!AB32</f>
        <v>#VALUE!</v>
      </c>
      <c r="L17" s="464">
        <f>様式１!AE31</f>
        <v>0</v>
      </c>
      <c r="M17" s="466"/>
      <c r="N17" s="464">
        <f>様式１!AF31</f>
        <v>0</v>
      </c>
      <c r="O17" s="465"/>
      <c r="P17" s="466"/>
      <c r="Q17" s="464">
        <f>様式１!AG31</f>
        <v>0</v>
      </c>
      <c r="R17" s="465"/>
      <c r="S17" s="466"/>
      <c r="T17" s="464">
        <f>様式１!AH31</f>
        <v>0</v>
      </c>
      <c r="U17" s="465"/>
      <c r="V17" s="466"/>
      <c r="W17" s="464">
        <f>様式１!AI31</f>
        <v>0</v>
      </c>
      <c r="X17" s="465"/>
      <c r="Y17" s="466"/>
      <c r="Z17" s="464">
        <f>様式１!AJ31</f>
        <v>1</v>
      </c>
      <c r="AA17" s="465"/>
      <c r="AB17" s="465"/>
      <c r="AC17" s="406">
        <f>様式１!AK31</f>
        <v>0</v>
      </c>
      <c r="AD17" s="273" t="e">
        <f t="shared" si="12"/>
        <v>#VALUE!</v>
      </c>
      <c r="AE17" s="227" t="e">
        <f t="shared" si="13"/>
        <v>#VALUE!</v>
      </c>
      <c r="AF17" s="227" t="e">
        <f t="shared" si="14"/>
        <v>#VALUE!</v>
      </c>
      <c r="AG17" s="228" t="e">
        <f t="shared" si="15"/>
        <v>#VALUE!</v>
      </c>
      <c r="AI17" s="247" t="e">
        <f t="shared" si="1"/>
        <v>#VALUE!</v>
      </c>
      <c r="AJ17" s="247" t="e">
        <f t="shared" si="2"/>
        <v>#VALUE!</v>
      </c>
      <c r="AK17" s="247" t="e">
        <f t="shared" si="3"/>
        <v>#VALUE!</v>
      </c>
      <c r="AL17" s="247" t="e">
        <f t="shared" si="4"/>
        <v>#VALUE!</v>
      </c>
      <c r="AM17" s="247" t="e">
        <f t="shared" si="16"/>
        <v>#VALUE!</v>
      </c>
      <c r="AN17" s="418" t="e">
        <f t="shared" si="17"/>
        <v>#VALUE!</v>
      </c>
      <c r="AO17" s="248"/>
      <c r="AP17" s="247" t="e">
        <f t="shared" si="5"/>
        <v>#VALUE!</v>
      </c>
      <c r="AQ17" s="247" t="e">
        <f t="shared" si="6"/>
        <v>#VALUE!</v>
      </c>
      <c r="AR17" s="247" t="e">
        <f t="shared" si="7"/>
        <v>#VALUE!</v>
      </c>
      <c r="AS17" s="247" t="e">
        <f t="shared" si="8"/>
        <v>#VALUE!</v>
      </c>
      <c r="AT17" s="247" t="e">
        <f t="shared" si="18"/>
        <v>#VALUE!</v>
      </c>
      <c r="AU17" s="417" t="e">
        <f t="shared" si="19"/>
        <v>#VALUE!</v>
      </c>
      <c r="AV17" s="266" t="e">
        <f t="shared" si="20"/>
        <v>#VALUE!</v>
      </c>
      <c r="AW17" s="250" t="e">
        <f t="shared" si="21"/>
        <v>#VALUE!</v>
      </c>
      <c r="AX17" s="237"/>
      <c r="AY17" s="237"/>
      <c r="AZ17" s="251">
        <f>SUM(様式１!C32:C33)</f>
        <v>0</v>
      </c>
      <c r="BA17" s="252">
        <f>'様式１－１（標準時間対応）'!$J23</f>
        <v>0</v>
      </c>
      <c r="BB17" s="253">
        <f>'様式１－１（標準時間対応）'!$R23</f>
        <v>0</v>
      </c>
      <c r="BC17" s="253">
        <f>'様式１－１（標準時間対応）'!$Z23</f>
        <v>0</v>
      </c>
      <c r="BD17" s="253">
        <f>'様式１－１（標準時間対応）'!$AH23</f>
        <v>0</v>
      </c>
      <c r="BE17" s="253">
        <f>'様式１－１（標準時間対応）'!$AP23</f>
        <v>0</v>
      </c>
      <c r="BF17" s="249">
        <f>'様式１－１（標準時間対応）'!$AX23</f>
        <v>0</v>
      </c>
      <c r="BG17" s="254">
        <f>様式１!D33-'様式１－１（標準時間対応）'!$J23</f>
        <v>0</v>
      </c>
      <c r="BH17" s="253">
        <f>様式１!E33-'様式１－１（標準時間対応）'!$R23</f>
        <v>0</v>
      </c>
      <c r="BI17" s="253">
        <f>様式１!F33-'様式１－１（標準時間対応）'!$Z23</f>
        <v>0</v>
      </c>
      <c r="BJ17" s="253">
        <f>様式１!H32-'様式１－１（標準時間対応）'!$AH23</f>
        <v>0</v>
      </c>
      <c r="BK17" s="253">
        <f>様式１!I32-'様式１－１（標準時間対応）'!$AP23</f>
        <v>0</v>
      </c>
      <c r="BL17" s="255">
        <f>様式１!J32-'様式１－１（標準時間対応）'!$AX23</f>
        <v>0</v>
      </c>
    </row>
    <row r="18" spans="1:64" ht="18.75" customHeight="1">
      <c r="A18">
        <f t="shared" si="9"/>
        <v>0</v>
      </c>
      <c r="B18" s="526" t="s">
        <v>147</v>
      </c>
      <c r="C18" s="527"/>
      <c r="D18" s="270" t="e">
        <f>様式１!AV34-様式１!BD34+ROUNDDOWN('様式２（専従の常勤）'!P89*様式１!BE35,1)</f>
        <v>#VALUE!</v>
      </c>
      <c r="E18" s="280" t="e">
        <f t="shared" si="0"/>
        <v>#VALUE!</v>
      </c>
      <c r="F18" s="280" t="e">
        <f t="shared" si="10"/>
        <v>#VALUE!</v>
      </c>
      <c r="G18" s="280" t="e">
        <f t="shared" si="11"/>
        <v>#VALUE!</v>
      </c>
      <c r="H18" s="464" t="e">
        <f t="shared" si="23"/>
        <v>#VALUE!</v>
      </c>
      <c r="I18" s="465"/>
      <c r="J18" s="466"/>
      <c r="K18" s="270" t="e">
        <f>様式１!O34+様式１!P35+様式１!R35+様式１!U35+様式１!X35+様式１!AB35</f>
        <v>#VALUE!</v>
      </c>
      <c r="L18" s="464">
        <f>様式１!AE34</f>
        <v>0</v>
      </c>
      <c r="M18" s="466"/>
      <c r="N18" s="464">
        <f>様式１!AF34</f>
        <v>0</v>
      </c>
      <c r="O18" s="465"/>
      <c r="P18" s="466"/>
      <c r="Q18" s="464">
        <f>様式１!AG34</f>
        <v>0</v>
      </c>
      <c r="R18" s="465"/>
      <c r="S18" s="466"/>
      <c r="T18" s="464">
        <f>様式１!AH34</f>
        <v>0</v>
      </c>
      <c r="U18" s="465"/>
      <c r="V18" s="466"/>
      <c r="W18" s="464">
        <f>様式１!AI34</f>
        <v>0</v>
      </c>
      <c r="X18" s="465"/>
      <c r="Y18" s="466"/>
      <c r="Z18" s="464">
        <f>様式１!AJ34</f>
        <v>1</v>
      </c>
      <c r="AA18" s="465"/>
      <c r="AB18" s="465"/>
      <c r="AC18" s="406">
        <f>様式１!AK34</f>
        <v>0</v>
      </c>
      <c r="AD18" s="273" t="e">
        <f t="shared" si="12"/>
        <v>#VALUE!</v>
      </c>
      <c r="AE18" s="227" t="e">
        <f t="shared" si="13"/>
        <v>#VALUE!</v>
      </c>
      <c r="AF18" s="227" t="e">
        <f t="shared" si="14"/>
        <v>#VALUE!</v>
      </c>
      <c r="AG18" s="228" t="e">
        <f t="shared" si="15"/>
        <v>#VALUE!</v>
      </c>
      <c r="AI18" s="247" t="e">
        <f t="shared" si="1"/>
        <v>#VALUE!</v>
      </c>
      <c r="AJ18" s="247" t="e">
        <f t="shared" si="2"/>
        <v>#VALUE!</v>
      </c>
      <c r="AK18" s="247" t="e">
        <f t="shared" si="3"/>
        <v>#VALUE!</v>
      </c>
      <c r="AL18" s="247" t="e">
        <f t="shared" si="4"/>
        <v>#VALUE!</v>
      </c>
      <c r="AM18" s="247" t="e">
        <f t="shared" si="16"/>
        <v>#VALUE!</v>
      </c>
      <c r="AN18" s="418" t="e">
        <f t="shared" si="17"/>
        <v>#VALUE!</v>
      </c>
      <c r="AO18" s="248"/>
      <c r="AP18" s="247" t="e">
        <f t="shared" si="5"/>
        <v>#VALUE!</v>
      </c>
      <c r="AQ18" s="247" t="e">
        <f t="shared" si="6"/>
        <v>#VALUE!</v>
      </c>
      <c r="AR18" s="247" t="e">
        <f t="shared" si="7"/>
        <v>#VALUE!</v>
      </c>
      <c r="AS18" s="247" t="e">
        <f t="shared" si="8"/>
        <v>#VALUE!</v>
      </c>
      <c r="AT18" s="247" t="e">
        <f t="shared" si="18"/>
        <v>#VALUE!</v>
      </c>
      <c r="AU18" s="417" t="e">
        <f t="shared" si="19"/>
        <v>#VALUE!</v>
      </c>
      <c r="AV18" s="266" t="e">
        <f t="shared" si="20"/>
        <v>#VALUE!</v>
      </c>
      <c r="AW18" s="250" t="e">
        <f t="shared" si="21"/>
        <v>#VALUE!</v>
      </c>
      <c r="AX18" s="237"/>
      <c r="AY18" s="237"/>
      <c r="AZ18" s="251">
        <f>SUM(様式１!C35:C36)</f>
        <v>0</v>
      </c>
      <c r="BA18" s="252">
        <f>'様式１－１（標準時間対応）'!$J25</f>
        <v>0</v>
      </c>
      <c r="BB18" s="253">
        <f>'様式１－１（標準時間対応）'!$R25</f>
        <v>0</v>
      </c>
      <c r="BC18" s="253">
        <f>'様式１－１（標準時間対応）'!$Z25</f>
        <v>0</v>
      </c>
      <c r="BD18" s="253">
        <f>'様式１－１（標準時間対応）'!$AH25</f>
        <v>0</v>
      </c>
      <c r="BE18" s="253">
        <f>'様式１－１（標準時間対応）'!$AP25</f>
        <v>0</v>
      </c>
      <c r="BF18" s="249">
        <f>'様式１－１（標準時間対応）'!$AX25</f>
        <v>0</v>
      </c>
      <c r="BG18" s="254">
        <f>様式１!D36-'様式１－１（標準時間対応）'!$J25</f>
        <v>0</v>
      </c>
      <c r="BH18" s="253">
        <f>様式１!E36-'様式１－１（標準時間対応）'!$R25</f>
        <v>0</v>
      </c>
      <c r="BI18" s="253">
        <f>様式１!F36-'様式１－１（標準時間対応）'!$Z25</f>
        <v>0</v>
      </c>
      <c r="BJ18" s="253">
        <f>様式１!H35-'様式１－１（標準時間対応）'!$AH25</f>
        <v>0</v>
      </c>
      <c r="BK18" s="253">
        <f>様式１!I35-'様式１－１（標準時間対応）'!$AP25</f>
        <v>0</v>
      </c>
      <c r="BL18" s="255">
        <f>様式１!J35-'様式１－１（標準時間対応）'!$AX25</f>
        <v>0</v>
      </c>
    </row>
    <row r="19" spans="1:64" ht="18.75" customHeight="1">
      <c r="A19">
        <f t="shared" si="9"/>
        <v>0</v>
      </c>
      <c r="B19" s="526" t="s">
        <v>16</v>
      </c>
      <c r="C19" s="527"/>
      <c r="D19" s="270" t="e">
        <f>様式１!AV37-様式１!BD37+ROUNDDOWN('様式２（専従の常勤）'!Q89*様式１!BE38,1)</f>
        <v>#VALUE!</v>
      </c>
      <c r="E19" s="280" t="e">
        <f t="shared" si="0"/>
        <v>#VALUE!</v>
      </c>
      <c r="F19" s="280" t="e">
        <f t="shared" si="10"/>
        <v>#VALUE!</v>
      </c>
      <c r="G19" s="280" t="e">
        <f t="shared" si="11"/>
        <v>#VALUE!</v>
      </c>
      <c r="H19" s="464" t="e">
        <f t="shared" si="23"/>
        <v>#VALUE!</v>
      </c>
      <c r="I19" s="465"/>
      <c r="J19" s="466"/>
      <c r="K19" s="270" t="e">
        <f>様式１!O37+様式１!P38+様式１!R38+様式１!U38+様式１!X38+様式１!AB38</f>
        <v>#VALUE!</v>
      </c>
      <c r="L19" s="464">
        <f>様式１!AE37</f>
        <v>0</v>
      </c>
      <c r="M19" s="466"/>
      <c r="N19" s="464">
        <f>様式１!AF37</f>
        <v>0</v>
      </c>
      <c r="O19" s="465"/>
      <c r="P19" s="466"/>
      <c r="Q19" s="464">
        <f>様式１!AG37</f>
        <v>0</v>
      </c>
      <c r="R19" s="465"/>
      <c r="S19" s="466"/>
      <c r="T19" s="464">
        <f>様式１!AH37</f>
        <v>0</v>
      </c>
      <c r="U19" s="465"/>
      <c r="V19" s="466"/>
      <c r="W19" s="464">
        <f>様式１!AI37</f>
        <v>0</v>
      </c>
      <c r="X19" s="465"/>
      <c r="Y19" s="466"/>
      <c r="Z19" s="464">
        <f>様式１!AJ37</f>
        <v>1</v>
      </c>
      <c r="AA19" s="465"/>
      <c r="AB19" s="465"/>
      <c r="AC19" s="406">
        <f>様式１!AK37</f>
        <v>0</v>
      </c>
      <c r="AD19" s="273" t="e">
        <f t="shared" si="12"/>
        <v>#VALUE!</v>
      </c>
      <c r="AE19" s="227" t="e">
        <f t="shared" si="13"/>
        <v>#VALUE!</v>
      </c>
      <c r="AF19" s="227" t="e">
        <f t="shared" si="14"/>
        <v>#VALUE!</v>
      </c>
      <c r="AG19" s="228" t="e">
        <f t="shared" si="15"/>
        <v>#VALUE!</v>
      </c>
      <c r="AI19" s="247" t="e">
        <f t="shared" si="1"/>
        <v>#VALUE!</v>
      </c>
      <c r="AJ19" s="247" t="e">
        <f t="shared" si="2"/>
        <v>#VALUE!</v>
      </c>
      <c r="AK19" s="247" t="e">
        <f t="shared" si="3"/>
        <v>#VALUE!</v>
      </c>
      <c r="AL19" s="247" t="e">
        <f t="shared" si="4"/>
        <v>#VALUE!</v>
      </c>
      <c r="AM19" s="247" t="e">
        <f t="shared" si="16"/>
        <v>#VALUE!</v>
      </c>
      <c r="AN19" s="418" t="e">
        <f t="shared" si="17"/>
        <v>#VALUE!</v>
      </c>
      <c r="AO19" s="248"/>
      <c r="AP19" s="247" t="e">
        <f t="shared" si="5"/>
        <v>#VALUE!</v>
      </c>
      <c r="AQ19" s="247" t="e">
        <f t="shared" si="6"/>
        <v>#VALUE!</v>
      </c>
      <c r="AR19" s="247" t="e">
        <f t="shared" si="7"/>
        <v>#VALUE!</v>
      </c>
      <c r="AS19" s="247" t="e">
        <f t="shared" si="8"/>
        <v>#VALUE!</v>
      </c>
      <c r="AT19" s="247" t="e">
        <f t="shared" si="18"/>
        <v>#VALUE!</v>
      </c>
      <c r="AU19" s="417" t="e">
        <f t="shared" si="19"/>
        <v>#VALUE!</v>
      </c>
      <c r="AV19" s="266" t="e">
        <f t="shared" si="20"/>
        <v>#VALUE!</v>
      </c>
      <c r="AW19" s="250" t="e">
        <f t="shared" si="21"/>
        <v>#VALUE!</v>
      </c>
      <c r="AX19" s="237"/>
      <c r="AY19" s="237"/>
      <c r="AZ19" s="251">
        <f>SUM(様式１!C38:C39)</f>
        <v>0</v>
      </c>
      <c r="BA19" s="252">
        <f>'様式１－１（標準時間対応）'!$J27</f>
        <v>0</v>
      </c>
      <c r="BB19" s="253">
        <f>'様式１－１（標準時間対応）'!$R27</f>
        <v>0</v>
      </c>
      <c r="BC19" s="253">
        <f>'様式１－１（標準時間対応）'!$Z27</f>
        <v>0</v>
      </c>
      <c r="BD19" s="253">
        <f>'様式１－１（標準時間対応）'!$AH27</f>
        <v>0</v>
      </c>
      <c r="BE19" s="253">
        <f>'様式１－１（標準時間対応）'!$AP27</f>
        <v>0</v>
      </c>
      <c r="BF19" s="249">
        <f>'様式１－１（標準時間対応）'!$AX27</f>
        <v>0</v>
      </c>
      <c r="BG19" s="254">
        <f>様式１!D39-'様式１－１（標準時間対応）'!$J27</f>
        <v>0</v>
      </c>
      <c r="BH19" s="253">
        <f>様式１!E39-'様式１－１（標準時間対応）'!$R27</f>
        <v>0</v>
      </c>
      <c r="BI19" s="253">
        <f>様式１!F39-'様式１－１（標準時間対応）'!$Z27</f>
        <v>0</v>
      </c>
      <c r="BJ19" s="253">
        <f>様式１!H38-'様式１－１（標準時間対応）'!$AH27</f>
        <v>0</v>
      </c>
      <c r="BK19" s="253">
        <f>様式１!I38-'様式１－１（標準時間対応）'!$AP27</f>
        <v>0</v>
      </c>
      <c r="BL19" s="255">
        <f>様式１!J38-'様式１－１（標準時間対応）'!$AX27</f>
        <v>0</v>
      </c>
    </row>
    <row r="20" spans="1:64" ht="18.75" customHeight="1" thickBot="1">
      <c r="A20">
        <f t="shared" si="9"/>
        <v>0</v>
      </c>
      <c r="B20" s="534" t="s">
        <v>148</v>
      </c>
      <c r="C20" s="535"/>
      <c r="D20" s="271" t="e">
        <f>様式１!AV40-様式１!BD40+ROUNDDOWN('様式２（専従の常勤）'!R89*様式１!BE41,1)</f>
        <v>#VALUE!</v>
      </c>
      <c r="E20" s="283" t="e">
        <f t="shared" si="0"/>
        <v>#VALUE!</v>
      </c>
      <c r="F20" s="283" t="e">
        <f t="shared" si="10"/>
        <v>#VALUE!</v>
      </c>
      <c r="G20" s="283" t="e">
        <f t="shared" si="11"/>
        <v>#VALUE!</v>
      </c>
      <c r="H20" s="464" t="e">
        <f t="shared" si="23"/>
        <v>#VALUE!</v>
      </c>
      <c r="I20" s="465"/>
      <c r="J20" s="466"/>
      <c r="K20" s="271" t="e">
        <f>様式１!O40+様式１!P41+様式１!R41+様式１!U41+様式１!X41+様式１!AB41</f>
        <v>#VALUE!</v>
      </c>
      <c r="L20" s="467">
        <f>様式１!AE40</f>
        <v>0</v>
      </c>
      <c r="M20" s="469"/>
      <c r="N20" s="467">
        <f>様式１!AF40</f>
        <v>0</v>
      </c>
      <c r="O20" s="468"/>
      <c r="P20" s="469"/>
      <c r="Q20" s="467">
        <f>様式１!AG40</f>
        <v>0</v>
      </c>
      <c r="R20" s="468"/>
      <c r="S20" s="469"/>
      <c r="T20" s="467">
        <f>様式１!AH40</f>
        <v>0</v>
      </c>
      <c r="U20" s="468"/>
      <c r="V20" s="469"/>
      <c r="W20" s="467">
        <f>様式１!AI40</f>
        <v>0</v>
      </c>
      <c r="X20" s="468"/>
      <c r="Y20" s="469"/>
      <c r="Z20" s="467">
        <f>様式１!AJ40</f>
        <v>1</v>
      </c>
      <c r="AA20" s="468"/>
      <c r="AB20" s="468"/>
      <c r="AC20" s="407">
        <f>様式１!AK40</f>
        <v>0</v>
      </c>
      <c r="AD20" s="284" t="e">
        <f t="shared" si="12"/>
        <v>#VALUE!</v>
      </c>
      <c r="AE20" s="229" t="e">
        <f t="shared" si="13"/>
        <v>#VALUE!</v>
      </c>
      <c r="AF20" s="288" t="e">
        <f t="shared" si="14"/>
        <v>#VALUE!</v>
      </c>
      <c r="AG20" s="289" t="e">
        <f t="shared" si="15"/>
        <v>#VALUE!</v>
      </c>
      <c r="AI20" s="247" t="e">
        <f t="shared" si="1"/>
        <v>#VALUE!</v>
      </c>
      <c r="AJ20" s="247" t="e">
        <f t="shared" si="2"/>
        <v>#VALUE!</v>
      </c>
      <c r="AK20" s="247" t="e">
        <f t="shared" si="3"/>
        <v>#VALUE!</v>
      </c>
      <c r="AL20" s="247" t="e">
        <f t="shared" si="4"/>
        <v>#VALUE!</v>
      </c>
      <c r="AM20" s="247" t="e">
        <f t="shared" si="16"/>
        <v>#VALUE!</v>
      </c>
      <c r="AN20" s="418" t="e">
        <f t="shared" si="17"/>
        <v>#VALUE!</v>
      </c>
      <c r="AO20" s="248"/>
      <c r="AP20" s="247" t="e">
        <f t="shared" si="5"/>
        <v>#VALUE!</v>
      </c>
      <c r="AQ20" s="247" t="e">
        <f t="shared" si="6"/>
        <v>#VALUE!</v>
      </c>
      <c r="AR20" s="247" t="e">
        <f t="shared" si="7"/>
        <v>#VALUE!</v>
      </c>
      <c r="AS20" s="247" t="e">
        <f t="shared" si="8"/>
        <v>#VALUE!</v>
      </c>
      <c r="AT20" s="247" t="e">
        <f t="shared" si="18"/>
        <v>#VALUE!</v>
      </c>
      <c r="AU20" s="417" t="e">
        <f t="shared" si="19"/>
        <v>#VALUE!</v>
      </c>
      <c r="AV20" s="266" t="e">
        <f t="shared" si="20"/>
        <v>#VALUE!</v>
      </c>
      <c r="AW20" s="250" t="e">
        <f t="shared" si="21"/>
        <v>#VALUE!</v>
      </c>
      <c r="AX20" s="237"/>
      <c r="AY20" s="237"/>
      <c r="AZ20" s="251">
        <f>SUM(様式１!C41:C42)</f>
        <v>0</v>
      </c>
      <c r="BA20" s="252">
        <f>'様式１－１（標準時間対応）'!$J29</f>
        <v>0</v>
      </c>
      <c r="BB20" s="253">
        <f>'様式１－１（標準時間対応）'!$R29</f>
        <v>0</v>
      </c>
      <c r="BC20" s="253">
        <f>'様式１－１（標準時間対応）'!$Z29</f>
        <v>0</v>
      </c>
      <c r="BD20" s="253">
        <f>'様式１－１（標準時間対応）'!$AH29</f>
        <v>0</v>
      </c>
      <c r="BE20" s="253">
        <f>'様式１－１（標準時間対応）'!$AP29</f>
        <v>0</v>
      </c>
      <c r="BF20" s="249">
        <f>'様式１－１（標準時間対応）'!$AX29</f>
        <v>0</v>
      </c>
      <c r="BG20" s="254">
        <f>様式１!D42-'様式１－１（標準時間対応）'!$J29</f>
        <v>0</v>
      </c>
      <c r="BH20" s="253">
        <f>様式１!E42-'様式１－１（標準時間対応）'!$R29</f>
        <v>0</v>
      </c>
      <c r="BI20" s="253">
        <f>様式１!F42-'様式１－１（標準時間対応）'!$Z29</f>
        <v>0</v>
      </c>
      <c r="BJ20" s="253">
        <f>様式１!H41-'様式１－１（標準時間対応）'!$AH29</f>
        <v>0</v>
      </c>
      <c r="BK20" s="253">
        <f>様式１!I41-'様式１－１（標準時間対応）'!$AP29</f>
        <v>0</v>
      </c>
      <c r="BL20" s="255">
        <f>様式１!J41-'様式１－１（標準時間対応）'!$AX29</f>
        <v>0</v>
      </c>
    </row>
    <row r="21" spans="1:64" ht="18.75" customHeight="1" thickTop="1" thickBot="1">
      <c r="A21">
        <f t="shared" si="9"/>
        <v>0</v>
      </c>
      <c r="B21" s="532" t="s">
        <v>173</v>
      </c>
      <c r="C21" s="533"/>
      <c r="D21" s="272">
        <f>様式１!AV43-様式１!BD43+ROUNDDOWN(SUM('様式２（専従の常勤）'!G89:R89)/12*様式１!BE44,1)</f>
        <v>0</v>
      </c>
      <c r="E21" s="282">
        <f t="shared" si="0"/>
        <v>0</v>
      </c>
      <c r="F21" s="282">
        <f>IF(MIN(L21,D21-K21-G21)&lt;0,0,MIN(L21,D21-K21-G21))</f>
        <v>0</v>
      </c>
      <c r="G21" s="282">
        <f>IF(MIN(N21,D21-K21)&lt;0,0,MIN(N21,D21-K21))</f>
        <v>0</v>
      </c>
      <c r="H21" s="470">
        <f>SUM(K21:AC21)</f>
        <v>2</v>
      </c>
      <c r="I21" s="471"/>
      <c r="J21" s="472"/>
      <c r="K21" s="272">
        <f>様式１!O43+様式１!P44+様式１!R44+様式１!U44+様式１!X44+様式１!AB44</f>
        <v>1</v>
      </c>
      <c r="L21" s="470">
        <f>様式１!AE43</f>
        <v>0</v>
      </c>
      <c r="M21" s="472"/>
      <c r="N21" s="470">
        <f>様式１!AF43</f>
        <v>0</v>
      </c>
      <c r="O21" s="471"/>
      <c r="P21" s="472"/>
      <c r="Q21" s="470">
        <f>様式１!AG43</f>
        <v>0</v>
      </c>
      <c r="R21" s="471"/>
      <c r="S21" s="472"/>
      <c r="T21" s="470">
        <f>様式１!AH43</f>
        <v>0</v>
      </c>
      <c r="U21" s="471"/>
      <c r="V21" s="472"/>
      <c r="W21" s="470">
        <f>様式１!AI43</f>
        <v>0</v>
      </c>
      <c r="X21" s="471"/>
      <c r="Y21" s="472"/>
      <c r="Z21" s="470">
        <f>様式１!AJ43</f>
        <v>1</v>
      </c>
      <c r="AA21" s="471"/>
      <c r="AB21" s="471"/>
      <c r="AC21" s="411">
        <f>様式１!AK43</f>
        <v>0</v>
      </c>
      <c r="AD21" s="287">
        <f>SUM(AE21:AG21)</f>
        <v>1</v>
      </c>
      <c r="AE21" s="230">
        <f t="shared" si="13"/>
        <v>1</v>
      </c>
      <c r="AF21" s="231">
        <f>MIN(F21,L21)</f>
        <v>0</v>
      </c>
      <c r="AG21" s="290">
        <f>MIN(G21,N21)</f>
        <v>0</v>
      </c>
      <c r="AI21" s="247">
        <f t="shared" si="1"/>
        <v>-1</v>
      </c>
      <c r="AJ21" s="247">
        <f t="shared" si="2"/>
        <v>-1</v>
      </c>
      <c r="AK21" s="247">
        <f t="shared" si="3"/>
        <v>-1</v>
      </c>
      <c r="AL21" s="247">
        <f t="shared" si="4"/>
        <v>-1</v>
      </c>
      <c r="AM21" s="247">
        <f t="shared" si="16"/>
        <v>-2</v>
      </c>
      <c r="AN21" s="418">
        <f t="shared" si="17"/>
        <v>-2</v>
      </c>
      <c r="AO21" s="248"/>
      <c r="AP21" s="247">
        <f t="shared" si="5"/>
        <v>1</v>
      </c>
      <c r="AQ21" s="247">
        <f t="shared" si="6"/>
        <v>1</v>
      </c>
      <c r="AR21" s="247">
        <f t="shared" si="7"/>
        <v>1</v>
      </c>
      <c r="AS21" s="247">
        <f t="shared" si="8"/>
        <v>1</v>
      </c>
      <c r="AT21" s="247">
        <f t="shared" si="18"/>
        <v>2</v>
      </c>
      <c r="AU21" s="417">
        <f t="shared" si="19"/>
        <v>2</v>
      </c>
      <c r="AV21" s="266">
        <f>H21-SUM(L21:P21)</f>
        <v>2</v>
      </c>
      <c r="AW21" s="256">
        <f>MIN(AP21:AV21)</f>
        <v>1</v>
      </c>
      <c r="AX21" s="237"/>
      <c r="AY21" s="237"/>
      <c r="AZ21" s="257">
        <f>SUM(様式１!C44:C45)</f>
        <v>0</v>
      </c>
      <c r="BA21" s="258">
        <f>'様式１－１（標準時間対応）'!$J31</f>
        <v>0</v>
      </c>
      <c r="BB21" s="259">
        <f>'様式１－１（標準時間対応）'!$R31</f>
        <v>0</v>
      </c>
      <c r="BC21" s="259">
        <f>'様式１－１（標準時間対応）'!$Z31</f>
        <v>0</v>
      </c>
      <c r="BD21" s="259">
        <f>'様式１－１（標準時間対応）'!$AH31</f>
        <v>0</v>
      </c>
      <c r="BE21" s="259">
        <f>'様式１－１（標準時間対応）'!$AP31</f>
        <v>0</v>
      </c>
      <c r="BF21" s="260">
        <f>'様式１－１（標準時間対応）'!$AX31</f>
        <v>0</v>
      </c>
      <c r="BG21" s="261">
        <f>様式１!D45-'様式１－１（標準時間対応）'!$J31</f>
        <v>0</v>
      </c>
      <c r="BH21" s="259">
        <f>様式１!E45-'様式１－１（標準時間対応）'!$R31</f>
        <v>0</v>
      </c>
      <c r="BI21" s="259">
        <f>様式１!F45-'様式１－１（標準時間対応）'!$Z31</f>
        <v>0</v>
      </c>
      <c r="BJ21" s="259">
        <f>様式１!H44-'様式１－１（標準時間対応）'!$AH31</f>
        <v>0</v>
      </c>
      <c r="BK21" s="259">
        <f>様式１!I44-'様式１－１（標準時間対応）'!$AP31</f>
        <v>0</v>
      </c>
      <c r="BL21" s="262">
        <f>様式１!J44-'様式１－１（標準時間対応）'!$AX31</f>
        <v>0</v>
      </c>
    </row>
    <row r="22" spans="1:64" ht="10.5" customHeight="1">
      <c r="B22" s="182"/>
      <c r="C22" s="182"/>
      <c r="D22" s="183"/>
      <c r="E22" s="183"/>
      <c r="F22" s="183"/>
      <c r="G22" s="183"/>
      <c r="H22" s="183"/>
      <c r="I22" s="183"/>
      <c r="J22" s="183"/>
      <c r="K22" s="183"/>
      <c r="L22" s="183"/>
      <c r="M22" s="183"/>
      <c r="N22" s="183"/>
      <c r="O22" s="183"/>
      <c r="P22" s="183"/>
      <c r="Q22" s="183"/>
      <c r="R22" s="183"/>
      <c r="S22" s="183"/>
      <c r="T22" s="183"/>
      <c r="U22" s="183"/>
      <c r="V22" s="183"/>
      <c r="W22" s="183"/>
      <c r="X22" s="183"/>
      <c r="Y22" s="183"/>
      <c r="Z22" s="183"/>
      <c r="AA22" s="183"/>
      <c r="AB22" s="183"/>
      <c r="AC22" s="183"/>
      <c r="AD22" s="183"/>
      <c r="AE22" s="183"/>
      <c r="AF22" s="183"/>
      <c r="AG22" s="183"/>
    </row>
    <row r="23" spans="1:64" ht="22.5" customHeight="1">
      <c r="B23" s="263" t="s">
        <v>353</v>
      </c>
      <c r="C23" s="264"/>
      <c r="D23" s="265"/>
      <c r="E23" s="265"/>
      <c r="F23" s="265"/>
      <c r="G23" s="265"/>
      <c r="H23" s="265"/>
      <c r="I23" s="265"/>
      <c r="J23" s="265"/>
      <c r="K23" s="265"/>
      <c r="L23" s="265"/>
      <c r="M23" s="265"/>
      <c r="N23" s="265"/>
      <c r="O23" s="265"/>
      <c r="P23" s="265"/>
      <c r="Q23" s="265"/>
      <c r="R23" s="265"/>
      <c r="S23" s="265"/>
      <c r="T23" s="265"/>
      <c r="U23" s="265"/>
      <c r="V23" s="265"/>
      <c r="W23" s="265"/>
      <c r="X23" s="265"/>
      <c r="Y23" s="265"/>
      <c r="Z23" s="265"/>
      <c r="AA23" s="265"/>
      <c r="AB23" s="265"/>
      <c r="AC23" s="265"/>
      <c r="AD23" s="265"/>
      <c r="AE23" s="184"/>
      <c r="AF23" s="184"/>
      <c r="AG23" s="184"/>
    </row>
    <row r="24" spans="1:64" ht="17.25" customHeight="1">
      <c r="B24" s="531" t="s">
        <v>382</v>
      </c>
      <c r="C24" s="531"/>
      <c r="D24" s="531"/>
      <c r="E24" s="531"/>
      <c r="F24" s="531"/>
      <c r="G24" s="531"/>
      <c r="H24" s="531"/>
      <c r="I24" s="531"/>
      <c r="J24" s="531"/>
      <c r="K24" s="531"/>
      <c r="L24" s="531"/>
      <c r="M24" s="531"/>
      <c r="N24" s="531"/>
      <c r="O24" s="531"/>
      <c r="P24" s="531"/>
      <c r="Q24" s="531"/>
      <c r="R24" s="531"/>
      <c r="S24" s="531"/>
      <c r="T24" s="531"/>
      <c r="U24" s="531"/>
      <c r="V24" s="531"/>
      <c r="W24" s="531"/>
      <c r="X24" s="531"/>
      <c r="Y24" s="531"/>
      <c r="Z24" s="531"/>
      <c r="AA24" s="531"/>
      <c r="AB24" s="531"/>
      <c r="AC24" s="531"/>
      <c r="AD24" s="531"/>
      <c r="AE24" s="220"/>
      <c r="AF24" s="220"/>
      <c r="AG24" s="220"/>
    </row>
    <row r="25" spans="1:64" ht="33" customHeight="1">
      <c r="B25" s="531"/>
      <c r="C25" s="531"/>
      <c r="D25" s="531"/>
      <c r="E25" s="531"/>
      <c r="F25" s="531"/>
      <c r="G25" s="531"/>
      <c r="H25" s="531"/>
      <c r="I25" s="531"/>
      <c r="J25" s="531"/>
      <c r="K25" s="531"/>
      <c r="L25" s="531"/>
      <c r="M25" s="531"/>
      <c r="N25" s="531"/>
      <c r="O25" s="531"/>
      <c r="P25" s="531"/>
      <c r="Q25" s="531"/>
      <c r="R25" s="531"/>
      <c r="S25" s="531"/>
      <c r="T25" s="531"/>
      <c r="U25" s="531"/>
      <c r="V25" s="531"/>
      <c r="W25" s="531"/>
      <c r="X25" s="531"/>
      <c r="Y25" s="531"/>
      <c r="Z25" s="531"/>
      <c r="AA25" s="531"/>
      <c r="AB25" s="531"/>
      <c r="AC25" s="531"/>
      <c r="AD25" s="531"/>
      <c r="AE25" s="220"/>
      <c r="AF25" s="220"/>
      <c r="AG25" s="220"/>
    </row>
    <row r="29" spans="1:64">
      <c r="AH29" t="s">
        <v>159</v>
      </c>
    </row>
    <row r="30" spans="1:64">
      <c r="AH30" t="s">
        <v>160</v>
      </c>
    </row>
    <row r="31" spans="1:64">
      <c r="AH31" t="s">
        <v>161</v>
      </c>
    </row>
  </sheetData>
  <sheetProtection algorithmName="SHA-512" hashValue="s/6k2Pl2f1EZObqBUDpeyz9PpCqnCqaCaJBdInR30I4Xz8XjS7jEmnazKc2FV9qJYfN0u7nWRVljfFyPTg8n4A==" saltValue="oHSPeYallczNocoDAYDyiw==" spinCount="100000" sheet="1" objects="1" scenarios="1"/>
  <mergeCells count="137">
    <mergeCell ref="B17:C17"/>
    <mergeCell ref="H17:J17"/>
    <mergeCell ref="B16:C16"/>
    <mergeCell ref="H16:J16"/>
    <mergeCell ref="L17:M17"/>
    <mergeCell ref="AZ6:BL6"/>
    <mergeCell ref="B19:C19"/>
    <mergeCell ref="H19:J19"/>
    <mergeCell ref="Q19:S19"/>
    <mergeCell ref="W19:Y19"/>
    <mergeCell ref="T18:V18"/>
    <mergeCell ref="W18:Y18"/>
    <mergeCell ref="Z18:AB18"/>
    <mergeCell ref="T19:V19"/>
    <mergeCell ref="Z19:AB19"/>
    <mergeCell ref="B18:C18"/>
    <mergeCell ref="H18:J18"/>
    <mergeCell ref="T16:V16"/>
    <mergeCell ref="W16:Y16"/>
    <mergeCell ref="Z16:AB16"/>
    <mergeCell ref="Q17:S17"/>
    <mergeCell ref="T17:V17"/>
    <mergeCell ref="B15:C15"/>
    <mergeCell ref="H15:J15"/>
    <mergeCell ref="B24:AD25"/>
    <mergeCell ref="B21:C21"/>
    <mergeCell ref="H21:J21"/>
    <mergeCell ref="Z21:AB21"/>
    <mergeCell ref="Q21:S21"/>
    <mergeCell ref="T21:V21"/>
    <mergeCell ref="W21:Y21"/>
    <mergeCell ref="L21:M21"/>
    <mergeCell ref="Q18:S18"/>
    <mergeCell ref="Z20:AB20"/>
    <mergeCell ref="T20:V20"/>
    <mergeCell ref="W20:Y20"/>
    <mergeCell ref="B20:C20"/>
    <mergeCell ref="H20:J20"/>
    <mergeCell ref="Q20:S20"/>
    <mergeCell ref="L18:M18"/>
    <mergeCell ref="L19:M19"/>
    <mergeCell ref="L20:M20"/>
    <mergeCell ref="B14:C14"/>
    <mergeCell ref="H14:J14"/>
    <mergeCell ref="L15:M15"/>
    <mergeCell ref="L16:M16"/>
    <mergeCell ref="T14:V14"/>
    <mergeCell ref="W14:Y14"/>
    <mergeCell ref="Z14:AB14"/>
    <mergeCell ref="Q16:S16"/>
    <mergeCell ref="Q15:S15"/>
    <mergeCell ref="T15:V15"/>
    <mergeCell ref="W15:Y15"/>
    <mergeCell ref="Z15:AB15"/>
    <mergeCell ref="Q14:S14"/>
    <mergeCell ref="N15:P15"/>
    <mergeCell ref="N16:P16"/>
    <mergeCell ref="B13:C13"/>
    <mergeCell ref="H13:J13"/>
    <mergeCell ref="B12:C12"/>
    <mergeCell ref="H12:J12"/>
    <mergeCell ref="T12:V12"/>
    <mergeCell ref="W12:Y12"/>
    <mergeCell ref="Z12:AB12"/>
    <mergeCell ref="Q13:S13"/>
    <mergeCell ref="T13:V13"/>
    <mergeCell ref="W13:Y13"/>
    <mergeCell ref="Z13:AB13"/>
    <mergeCell ref="Q12:S12"/>
    <mergeCell ref="B9:C9"/>
    <mergeCell ref="AD4:AE4"/>
    <mergeCell ref="B10:C10"/>
    <mergeCell ref="H10:J10"/>
    <mergeCell ref="B11:C11"/>
    <mergeCell ref="H11:J11"/>
    <mergeCell ref="Z9:AB9"/>
    <mergeCell ref="W9:Y9"/>
    <mergeCell ref="H9:J9"/>
    <mergeCell ref="Q9:S9"/>
    <mergeCell ref="T9:V9"/>
    <mergeCell ref="Z6:AB6"/>
    <mergeCell ref="T10:V10"/>
    <mergeCell ref="Q11:S11"/>
    <mergeCell ref="T11:V11"/>
    <mergeCell ref="W11:Y11"/>
    <mergeCell ref="Z11:AB11"/>
    <mergeCell ref="Q10:S10"/>
    <mergeCell ref="W10:Y10"/>
    <mergeCell ref="Z10:AB10"/>
    <mergeCell ref="T7:V8"/>
    <mergeCell ref="L8:M8"/>
    <mergeCell ref="L9:M9"/>
    <mergeCell ref="L10:M10"/>
    <mergeCell ref="AZ7:BL7"/>
    <mergeCell ref="AH6:AH7"/>
    <mergeCell ref="AE7:AE8"/>
    <mergeCell ref="AP7:AW7"/>
    <mergeCell ref="B2:AD2"/>
    <mergeCell ref="F6:G6"/>
    <mergeCell ref="B6:C8"/>
    <mergeCell ref="E7:E8"/>
    <mergeCell ref="F7:G7"/>
    <mergeCell ref="H6:J8"/>
    <mergeCell ref="W7:Y8"/>
    <mergeCell ref="Z7:AB8"/>
    <mergeCell ref="AI6:AW6"/>
    <mergeCell ref="Q7:S8"/>
    <mergeCell ref="AF7:AG7"/>
    <mergeCell ref="AF6:AG6"/>
    <mergeCell ref="AD3:AE3"/>
    <mergeCell ref="Q6:S6"/>
    <mergeCell ref="T6:V6"/>
    <mergeCell ref="W6:Y6"/>
    <mergeCell ref="D6:D8"/>
    <mergeCell ref="AI7:AN7"/>
    <mergeCell ref="N17:P17"/>
    <mergeCell ref="N18:P18"/>
    <mergeCell ref="N19:P19"/>
    <mergeCell ref="N20:P20"/>
    <mergeCell ref="N21:P21"/>
    <mergeCell ref="K7:K8"/>
    <mergeCell ref="AD6:AD8"/>
    <mergeCell ref="W17:Y17"/>
    <mergeCell ref="Z17:AB17"/>
    <mergeCell ref="L11:M11"/>
    <mergeCell ref="L12:M12"/>
    <mergeCell ref="L13:M13"/>
    <mergeCell ref="L14:M14"/>
    <mergeCell ref="L7:P7"/>
    <mergeCell ref="N8:P8"/>
    <mergeCell ref="N9:P9"/>
    <mergeCell ref="N10:P10"/>
    <mergeCell ref="N11:P11"/>
    <mergeCell ref="N12:P12"/>
    <mergeCell ref="N13:P13"/>
    <mergeCell ref="N14:P14"/>
    <mergeCell ref="AC7:AC8"/>
  </mergeCells>
  <phoneticPr fontId="3"/>
  <conditionalFormatting sqref="D9:D21">
    <cfRule type="expression" dxfId="18" priority="7">
      <formula>$K$26&lt;=#REF!</formula>
    </cfRule>
  </conditionalFormatting>
  <conditionalFormatting sqref="K9:L21">
    <cfRule type="expression" dxfId="17" priority="15">
      <formula>$K$26&lt;=#REF!</formula>
    </cfRule>
  </conditionalFormatting>
  <conditionalFormatting sqref="N9:N21">
    <cfRule type="expression" dxfId="16" priority="21">
      <formula>$N$26&lt;=#REF!</formula>
    </cfRule>
  </conditionalFormatting>
  <conditionalFormatting sqref="Q9:S21">
    <cfRule type="expression" dxfId="15" priority="13">
      <formula>$Q$26&lt;=#REF!</formula>
    </cfRule>
  </conditionalFormatting>
  <conditionalFormatting sqref="T9:V21">
    <cfRule type="expression" dxfId="14" priority="12">
      <formula>$T$26&lt;=#REF!</formula>
    </cfRule>
  </conditionalFormatting>
  <conditionalFormatting sqref="W9:Y21">
    <cfRule type="expression" dxfId="13" priority="11">
      <formula>$W$26&lt;=#REF!</formula>
    </cfRule>
  </conditionalFormatting>
  <conditionalFormatting sqref="Z9:AD21">
    <cfRule type="expression" dxfId="12" priority="1">
      <formula>$Z$26&lt;=#REF!</formula>
    </cfRule>
  </conditionalFormatting>
  <pageMargins left="0.7" right="0.7" top="0.75" bottom="0.75" header="0.3" footer="0.3"/>
  <pageSetup paperSize="9" scale="71" orientation="landscape"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FFC000"/>
    <pageSetUpPr fitToPage="1"/>
  </sheetPr>
  <dimension ref="A1:BR68"/>
  <sheetViews>
    <sheetView tabSelected="1" view="pageBreakPreview" zoomScale="70" zoomScaleNormal="85" zoomScaleSheetLayoutView="70" workbookViewId="0">
      <selection activeCell="C1" sqref="C1"/>
    </sheetView>
  </sheetViews>
  <sheetFormatPr defaultColWidth="7.875" defaultRowHeight="13.5"/>
  <cols>
    <col min="1" max="1" width="5.625" style="1" customWidth="1"/>
    <col min="2" max="20" width="7.875" style="1" customWidth="1"/>
    <col min="21" max="22" width="9" style="1" customWidth="1"/>
    <col min="23" max="23" width="11.125" style="1" bestFit="1" customWidth="1"/>
    <col min="24" max="29" width="7.875" style="1" customWidth="1"/>
    <col min="30" max="30" width="11.125" style="1" bestFit="1" customWidth="1"/>
    <col min="31" max="37" width="7.875" style="1" customWidth="1"/>
    <col min="38" max="38" width="9.5" style="1" bestFit="1" customWidth="1"/>
    <col min="39" max="39" width="1.375" style="1" customWidth="1"/>
    <col min="40" max="40" width="8.625" style="1" hidden="1" customWidth="1"/>
    <col min="41" max="41" width="0.625" style="179" customWidth="1"/>
    <col min="42" max="42" width="6.875" style="1" customWidth="1"/>
    <col min="43" max="43" width="9.75" style="1" customWidth="1"/>
    <col min="44" max="44" width="7.75" style="76" customWidth="1"/>
    <col min="45" max="45" width="6.375" style="76" customWidth="1"/>
    <col min="46" max="47" width="7.75" style="76" customWidth="1"/>
    <col min="48" max="48" width="8.625" style="1" customWidth="1"/>
    <col min="49" max="49" width="11.125" style="1" bestFit="1" customWidth="1"/>
    <col min="50" max="50" width="3.625" style="1" customWidth="1"/>
    <col min="51" max="57" width="7.875" style="1"/>
    <col min="58" max="58" width="8.375" style="1" bestFit="1" customWidth="1"/>
    <col min="59" max="66" width="7.875" style="1"/>
    <col min="67" max="68" width="8" style="1" bestFit="1" customWidth="1"/>
    <col min="69" max="69" width="8.5" style="1" bestFit="1" customWidth="1"/>
    <col min="70" max="70" width="8" style="1" bestFit="1" customWidth="1"/>
    <col min="71" max="71" width="8.5" style="1" bestFit="1" customWidth="1"/>
    <col min="72" max="72" width="8" style="1" bestFit="1" customWidth="1"/>
    <col min="73" max="16384" width="7.875" style="1"/>
  </cols>
  <sheetData>
    <row r="1" spans="1:70" ht="43.5" customHeight="1" thickBot="1">
      <c r="A1" s="684" t="s">
        <v>116</v>
      </c>
      <c r="B1" s="684"/>
      <c r="C1" s="135"/>
      <c r="D1" s="60"/>
      <c r="AE1" s="13"/>
      <c r="AF1" s="13"/>
      <c r="AG1" s="61"/>
      <c r="AH1" s="61"/>
      <c r="AI1" s="61"/>
      <c r="AJ1" s="61"/>
      <c r="AK1" s="61"/>
      <c r="AL1" s="61"/>
      <c r="AM1" s="61"/>
      <c r="AN1" s="13"/>
      <c r="AO1" s="174"/>
      <c r="AR1" s="788"/>
      <c r="AS1" s="788"/>
      <c r="AT1" s="788"/>
      <c r="AU1" s="788"/>
      <c r="AV1" s="788"/>
      <c r="AW1" s="788"/>
    </row>
    <row r="2" spans="1:70" ht="41.25" customHeight="1" thickBot="1">
      <c r="A2" s="685" t="s">
        <v>80</v>
      </c>
      <c r="B2" s="685"/>
      <c r="C2" s="705"/>
      <c r="D2" s="705"/>
      <c r="E2" s="705"/>
      <c r="F2" s="705"/>
      <c r="G2" s="705"/>
      <c r="H2" s="705"/>
      <c r="I2" s="705"/>
      <c r="J2" s="60"/>
      <c r="K2" s="60"/>
      <c r="L2" s="60"/>
      <c r="M2" s="62"/>
      <c r="N2" s="62"/>
      <c r="O2" s="58"/>
      <c r="P2" s="58"/>
      <c r="Q2" s="58"/>
      <c r="R2" s="58"/>
      <c r="S2" s="58"/>
      <c r="T2" s="58"/>
      <c r="U2" s="58"/>
      <c r="V2" s="328"/>
      <c r="W2" s="58"/>
      <c r="X2" s="58"/>
      <c r="Y2" s="58"/>
      <c r="Z2" s="58"/>
      <c r="AA2" s="58"/>
      <c r="AB2" s="58"/>
      <c r="AC2" s="58"/>
      <c r="AD2" s="58"/>
      <c r="AE2" s="63"/>
      <c r="AF2" s="63"/>
      <c r="AG2" s="63"/>
      <c r="AH2" s="63"/>
      <c r="AI2" s="63"/>
      <c r="AJ2" s="63"/>
      <c r="AK2" s="63"/>
      <c r="AL2" s="63"/>
      <c r="AM2" s="58"/>
      <c r="AN2" s="63"/>
      <c r="AO2" s="175"/>
      <c r="AP2" s="63"/>
      <c r="AQ2" s="63"/>
      <c r="AR2" s="64"/>
      <c r="AS2" s="64"/>
      <c r="AT2" s="64"/>
      <c r="AU2" s="64"/>
      <c r="AV2" s="63"/>
      <c r="AW2" s="65" t="s">
        <v>66</v>
      </c>
    </row>
    <row r="3" spans="1:70" ht="46.5" customHeight="1" thickTop="1" thickBot="1">
      <c r="A3" s="686" t="s">
        <v>1</v>
      </c>
      <c r="B3" s="693" t="s">
        <v>175</v>
      </c>
      <c r="C3" s="694"/>
      <c r="D3" s="694"/>
      <c r="E3" s="694"/>
      <c r="F3" s="694"/>
      <c r="G3" s="694"/>
      <c r="H3" s="694"/>
      <c r="I3" s="694"/>
      <c r="J3" s="695"/>
      <c r="K3" s="695"/>
      <c r="L3" s="695"/>
      <c r="M3" s="696"/>
      <c r="N3" s="678" t="s">
        <v>171</v>
      </c>
      <c r="O3" s="679"/>
      <c r="P3" s="672" t="s">
        <v>43</v>
      </c>
      <c r="Q3" s="712"/>
      <c r="R3" s="757" t="s">
        <v>83</v>
      </c>
      <c r="S3" s="758"/>
      <c r="T3" s="706" t="s">
        <v>267</v>
      </c>
      <c r="U3" s="707"/>
      <c r="V3" s="707"/>
      <c r="W3" s="768" t="s">
        <v>268</v>
      </c>
      <c r="X3" s="766" t="s">
        <v>120</v>
      </c>
      <c r="Y3" s="766"/>
      <c r="Z3" s="766"/>
      <c r="AA3" s="766"/>
      <c r="AB3" s="766"/>
      <c r="AC3" s="767"/>
      <c r="AD3" s="775" t="s">
        <v>269</v>
      </c>
      <c r="AE3" s="782" t="s">
        <v>220</v>
      </c>
      <c r="AF3" s="783"/>
      <c r="AG3" s="783"/>
      <c r="AH3" s="783"/>
      <c r="AI3" s="783"/>
      <c r="AJ3" s="783"/>
      <c r="AK3" s="784"/>
      <c r="AL3" s="802" t="s">
        <v>348</v>
      </c>
      <c r="AM3" s="147"/>
      <c r="AO3" s="176"/>
      <c r="AP3" s="695" t="s">
        <v>84</v>
      </c>
      <c r="AQ3" s="695"/>
      <c r="AR3" s="695"/>
      <c r="AS3" s="695"/>
      <c r="AT3" s="695"/>
      <c r="AU3" s="695"/>
      <c r="AV3" s="781"/>
      <c r="AW3" s="430" t="s">
        <v>44</v>
      </c>
    </row>
    <row r="4" spans="1:70" ht="14.25" customHeight="1" thickTop="1">
      <c r="A4" s="686"/>
      <c r="B4" s="667" t="s">
        <v>79</v>
      </c>
      <c r="C4" s="664" t="s">
        <v>172</v>
      </c>
      <c r="D4" s="670" t="s">
        <v>20</v>
      </c>
      <c r="E4" s="672" t="s">
        <v>153</v>
      </c>
      <c r="F4" s="674" t="s">
        <v>17</v>
      </c>
      <c r="G4" s="674" t="s">
        <v>74</v>
      </c>
      <c r="H4" s="674" t="s">
        <v>0</v>
      </c>
      <c r="I4" s="670" t="s">
        <v>18</v>
      </c>
      <c r="J4" s="674" t="s">
        <v>19</v>
      </c>
      <c r="K4" s="672" t="s">
        <v>67</v>
      </c>
      <c r="L4" s="677" t="s">
        <v>14</v>
      </c>
      <c r="M4" s="677"/>
      <c r="N4" s="680"/>
      <c r="O4" s="681"/>
      <c r="P4" s="675"/>
      <c r="Q4" s="713"/>
      <c r="R4" s="759"/>
      <c r="S4" s="760"/>
      <c r="T4" s="708"/>
      <c r="U4" s="709"/>
      <c r="V4" s="709"/>
      <c r="W4" s="769"/>
      <c r="X4" s="707" t="s">
        <v>82</v>
      </c>
      <c r="Y4" s="771"/>
      <c r="Z4" s="674" t="s">
        <v>115</v>
      </c>
      <c r="AA4" s="678" t="s">
        <v>91</v>
      </c>
      <c r="AB4" s="763"/>
      <c r="AC4" s="679"/>
      <c r="AD4" s="776"/>
      <c r="AE4" s="689" t="s">
        <v>180</v>
      </c>
      <c r="AF4" s="690"/>
      <c r="AG4" s="778" t="s">
        <v>93</v>
      </c>
      <c r="AH4" s="715" t="s">
        <v>121</v>
      </c>
      <c r="AI4" s="715" t="s">
        <v>270</v>
      </c>
      <c r="AJ4" s="715" t="s">
        <v>122</v>
      </c>
      <c r="AK4" s="785" t="s">
        <v>347</v>
      </c>
      <c r="AL4" s="803"/>
      <c r="AM4" s="192"/>
      <c r="AO4" s="176"/>
      <c r="AP4" s="707" t="s">
        <v>81</v>
      </c>
      <c r="AQ4" s="707"/>
      <c r="AR4" s="771"/>
      <c r="AS4" s="766" t="s">
        <v>88</v>
      </c>
      <c r="AT4" s="766"/>
      <c r="AU4" s="766"/>
      <c r="AV4" s="807" t="s">
        <v>97</v>
      </c>
      <c r="AW4" s="211" t="s">
        <v>177</v>
      </c>
    </row>
    <row r="5" spans="1:70" ht="63.75" customHeight="1">
      <c r="A5" s="687"/>
      <c r="B5" s="668"/>
      <c r="C5" s="665"/>
      <c r="D5" s="671"/>
      <c r="E5" s="673"/>
      <c r="F5" s="673"/>
      <c r="G5" s="673"/>
      <c r="H5" s="673"/>
      <c r="I5" s="671"/>
      <c r="J5" s="673"/>
      <c r="K5" s="675"/>
      <c r="L5" s="677"/>
      <c r="M5" s="677"/>
      <c r="N5" s="680"/>
      <c r="O5" s="681"/>
      <c r="P5" s="675"/>
      <c r="Q5" s="713"/>
      <c r="R5" s="761"/>
      <c r="S5" s="762"/>
      <c r="T5" s="708"/>
      <c r="U5" s="709"/>
      <c r="V5" s="709"/>
      <c r="W5" s="770"/>
      <c r="X5" s="709"/>
      <c r="Y5" s="772"/>
      <c r="Z5" s="774"/>
      <c r="AA5" s="680"/>
      <c r="AB5" s="764"/>
      <c r="AC5" s="681"/>
      <c r="AD5" s="777"/>
      <c r="AE5" s="691"/>
      <c r="AF5" s="692"/>
      <c r="AG5" s="779"/>
      <c r="AH5" s="716"/>
      <c r="AI5" s="716"/>
      <c r="AJ5" s="716"/>
      <c r="AK5" s="786"/>
      <c r="AL5" s="803"/>
      <c r="AM5" s="192"/>
      <c r="AO5" s="176"/>
      <c r="AP5" s="711"/>
      <c r="AQ5" s="711"/>
      <c r="AR5" s="773"/>
      <c r="AS5" s="789"/>
      <c r="AT5" s="789"/>
      <c r="AU5" s="789"/>
      <c r="AV5" s="808"/>
      <c r="AW5" s="805" t="s">
        <v>275</v>
      </c>
      <c r="BB5"/>
      <c r="BC5" s="185" t="s">
        <v>168</v>
      </c>
      <c r="BD5"/>
      <c r="BE5"/>
      <c r="BG5"/>
      <c r="BH5" s="185" t="s">
        <v>169</v>
      </c>
      <c r="BI5"/>
      <c r="BJ5"/>
      <c r="BL5" s="237"/>
      <c r="BM5" s="423" t="s">
        <v>368</v>
      </c>
      <c r="BN5" s="237"/>
      <c r="BO5" s="237"/>
      <c r="BP5" s="237"/>
      <c r="BQ5" s="237"/>
      <c r="BR5" s="237"/>
    </row>
    <row r="6" spans="1:70" ht="73.5" customHeight="1">
      <c r="A6" s="688"/>
      <c r="B6" s="669"/>
      <c r="C6" s="666"/>
      <c r="D6" s="697" t="s">
        <v>99</v>
      </c>
      <c r="E6" s="698"/>
      <c r="F6" s="698"/>
      <c r="G6" s="698"/>
      <c r="H6" s="698"/>
      <c r="I6" s="698"/>
      <c r="J6" s="698"/>
      <c r="K6" s="676"/>
      <c r="L6" s="677"/>
      <c r="M6" s="677"/>
      <c r="N6" s="682"/>
      <c r="O6" s="683"/>
      <c r="P6" s="676"/>
      <c r="Q6" s="714"/>
      <c r="R6" s="340" t="s">
        <v>277</v>
      </c>
      <c r="S6" s="341" t="s">
        <v>276</v>
      </c>
      <c r="T6" s="710"/>
      <c r="U6" s="711"/>
      <c r="V6" s="711"/>
      <c r="W6" s="770"/>
      <c r="X6" s="711"/>
      <c r="Y6" s="773"/>
      <c r="Z6" s="673"/>
      <c r="AA6" s="682"/>
      <c r="AB6" s="765"/>
      <c r="AC6" s="683"/>
      <c r="AD6" s="777"/>
      <c r="AE6" s="223" t="s">
        <v>178</v>
      </c>
      <c r="AF6" s="223" t="s">
        <v>179</v>
      </c>
      <c r="AG6" s="780"/>
      <c r="AH6" s="717"/>
      <c r="AI6" s="717"/>
      <c r="AJ6" s="717"/>
      <c r="AK6" s="787"/>
      <c r="AL6" s="804"/>
      <c r="AM6" s="192"/>
      <c r="AO6" s="176"/>
      <c r="AP6" s="66" t="s">
        <v>221</v>
      </c>
      <c r="AQ6" s="67" t="s">
        <v>223</v>
      </c>
      <c r="AR6" s="267" t="s">
        <v>222</v>
      </c>
      <c r="AS6" s="68" t="s">
        <v>89</v>
      </c>
      <c r="AT6" s="68" t="s">
        <v>87</v>
      </c>
      <c r="AU6" s="69" t="s">
        <v>90</v>
      </c>
      <c r="AV6" s="809"/>
      <c r="AW6" s="806"/>
      <c r="BB6"/>
      <c r="BC6" s="142" t="s">
        <v>162</v>
      </c>
      <c r="BD6" s="206" t="s">
        <v>225</v>
      </c>
      <c r="BE6" s="142" t="s">
        <v>138</v>
      </c>
      <c r="BG6"/>
      <c r="BH6" s="142" t="s">
        <v>162</v>
      </c>
      <c r="BI6" s="206" t="s">
        <v>170</v>
      </c>
      <c r="BJ6" s="142" t="s">
        <v>138</v>
      </c>
      <c r="BL6" s="237"/>
      <c r="BM6" s="424" t="s">
        <v>369</v>
      </c>
      <c r="BN6" s="424" t="s">
        <v>370</v>
      </c>
      <c r="BO6" s="424" t="s">
        <v>371</v>
      </c>
      <c r="BP6" s="424" t="s">
        <v>372</v>
      </c>
      <c r="BQ6" s="424" t="s">
        <v>373</v>
      </c>
      <c r="BR6" s="424" t="s">
        <v>374</v>
      </c>
    </row>
    <row r="7" spans="1:70" ht="27" customHeight="1">
      <c r="A7" s="623" t="s">
        <v>312</v>
      </c>
      <c r="B7" s="70" t="s">
        <v>71</v>
      </c>
      <c r="C7" s="212"/>
      <c r="D7" s="71"/>
      <c r="E7" s="72"/>
      <c r="F7" s="72"/>
      <c r="G7" s="143"/>
      <c r="H7" s="143"/>
      <c r="I7" s="143"/>
      <c r="J7" s="143"/>
      <c r="K7" s="293"/>
      <c r="L7" s="55">
        <f>SUM(G7:J7)</f>
        <v>0</v>
      </c>
      <c r="M7" s="699">
        <f>SUM(L7:L9)</f>
        <v>0</v>
      </c>
      <c r="N7" s="141"/>
      <c r="O7" s="631">
        <f>N8</f>
        <v>1</v>
      </c>
      <c r="P7" s="140"/>
      <c r="Q7" s="631">
        <f>IF('様式１－１（標準時間対応）'!BC7&gt;0,1,0)</f>
        <v>0</v>
      </c>
      <c r="R7" s="342">
        <f>IF($L7&gt;0,1,0)</f>
        <v>0</v>
      </c>
      <c r="S7" s="631">
        <f>VLOOKUP($A7,加算等適用状況!$A$14:$O$25,13,FALSE)</f>
        <v>0</v>
      </c>
      <c r="T7" s="628" t="str">
        <f>VLOOKUP(A7,加算等適用状況!$A$14:$O$25,15,FALSE)</f>
        <v>入力未了</v>
      </c>
      <c r="U7" s="456">
        <f>参考_歳児別配置基準!K4</f>
        <v>0</v>
      </c>
      <c r="V7" s="702" t="str">
        <f>IF(T7="入力完了",参考_歳児別配置基準!D4,T7)</f>
        <v>入力未了</v>
      </c>
      <c r="W7" s="575" t="e">
        <f>O7+Q7+R7+R8+V7-S7</f>
        <v>#VALUE!</v>
      </c>
      <c r="X7" s="457">
        <f>IFERROR(ROUND((L7/(L7+L8))*Y7,1),0)</f>
        <v>0</v>
      </c>
      <c r="Y7" s="663">
        <f>IF(VLOOKUP($A7,加算等適用状況!$A$14:$O$25,4,FALSE)="○",VLOOKUP($A7,加算等適用状況!$A$14:$O$25,5,FALSE),0)</f>
        <v>0</v>
      </c>
      <c r="Z7" s="660">
        <f>IF(VLOOKUP($A7,加算等適用状況!$A$14:$O$25,11,FALSE)="○",1,0)</f>
        <v>0</v>
      </c>
      <c r="AA7" s="553">
        <f>VLOOKUP(A7,加算等適用状況!$A$14:$O$25,12,FALSE)</f>
        <v>0</v>
      </c>
      <c r="AB7" s="458">
        <f>IFERROR(ROUND(AC7*(L7/M7),1),0)</f>
        <v>0</v>
      </c>
      <c r="AC7" s="540">
        <f>IF(AA7="専任",0,1)</f>
        <v>1</v>
      </c>
      <c r="AD7" s="575" t="e">
        <f>W7+BR7+Z7+AC7</f>
        <v>#VALUE!</v>
      </c>
      <c r="AE7" s="556"/>
      <c r="AF7" s="556"/>
      <c r="AG7" s="537">
        <f>ROUNDDOWN(E9/4,1)-ROUNDDOWN(E9/5,1)</f>
        <v>0</v>
      </c>
      <c r="AH7" s="537">
        <f>SUM('様式１－１（標準時間対応）'!BA7:BA8)</f>
        <v>0</v>
      </c>
      <c r="AI7" s="537">
        <f>1-O7</f>
        <v>0</v>
      </c>
      <c r="AJ7" s="537">
        <f>IF(OR(AND('様式１－１（標準時間対応）'!J7&gt;0, '様式１－１（標準時間対応）'!R7&gt;0), '様式１－１（標準時間対応）'!BC7&gt;=ROUND((C8+C9)*0.3,0)),1,0)</f>
        <v>1</v>
      </c>
      <c r="AK7" s="549">
        <f>ROUNDDOWN(H8/10,1)-ROUNDDOWN(H8/15,1)</f>
        <v>0</v>
      </c>
      <c r="AL7" s="612" t="e">
        <f>SUM(AD7:AK9)</f>
        <v>#VALUE!</v>
      </c>
      <c r="AM7" s="193"/>
      <c r="AO7" s="177"/>
      <c r="AP7" s="587">
        <f>'様式２（専従の常勤）'!G58</f>
        <v>0</v>
      </c>
      <c r="AQ7" s="590">
        <f>COUNTIFS('様式３（非専従の常勤＋非常勤）'!$N$9:$N$38,"&gt;=1")+'様式２（専従の常勤）'!G70+'様式２（専従の常勤）'!G83</f>
        <v>0</v>
      </c>
      <c r="AR7" s="598">
        <f>'様式３（非専従の常勤＋非常勤）'!$O$41</f>
        <v>0</v>
      </c>
      <c r="AS7" s="593"/>
      <c r="AT7" s="580">
        <f>COUNTIFS('様式３（非専従の常勤＋非常勤）'!$N$48:$N$52,"&gt;=1")</f>
        <v>0</v>
      </c>
      <c r="AU7" s="790">
        <f>ROUNDDOWN('様式３（非専従の常勤＋非常勤）'!$N$54,1)</f>
        <v>0</v>
      </c>
      <c r="AV7" s="575">
        <f>AP7+AR7+IF((AS7+AU7)&gt;=BR7,BR7,(AS7+AU7))</f>
        <v>0</v>
      </c>
      <c r="AW7" s="575" t="e">
        <f>AV7-AD7</f>
        <v>#VALUE!</v>
      </c>
      <c r="BB7" s="607" t="s">
        <v>11</v>
      </c>
      <c r="BC7" s="268" t="s">
        <v>71</v>
      </c>
      <c r="BD7" s="186">
        <f>R7+U7+X7+AB7+Z7</f>
        <v>0</v>
      </c>
      <c r="BE7" s="269" t="e">
        <f>ROUND(BD7/(BD7+BD8),2)</f>
        <v>#VALUE!</v>
      </c>
      <c r="BG7" s="607" t="s">
        <v>11</v>
      </c>
      <c r="BH7" s="268" t="s">
        <v>71</v>
      </c>
      <c r="BI7" s="186">
        <f>R7+U7</f>
        <v>0</v>
      </c>
      <c r="BJ7" s="269" t="e">
        <f>ROUND(BI7/(BI7+BI8),2)</f>
        <v>#VALUE!</v>
      </c>
      <c r="BL7" s="611" t="s">
        <v>11</v>
      </c>
      <c r="BM7" s="813">
        <f>IF(VLOOKUP($A7,加算等適用状況!$A$14:$O$25,4,FALSE)="○",VLOOKUP($A7,加算等適用状況!$A$14:$O$25,5,FALSE),0)</f>
        <v>0</v>
      </c>
      <c r="BN7" s="812" t="e">
        <f>VLOOKUP(BM7,加算等適用状況!$E$34:$F$46,2,FALSE)</f>
        <v>#N/A</v>
      </c>
      <c r="BO7" s="812" t="e">
        <f>W7+Z7+AC7</f>
        <v>#VALUE!</v>
      </c>
      <c r="BP7" s="810">
        <f>AP7+AR7+AS7+AU7</f>
        <v>0</v>
      </c>
      <c r="BQ7" s="812" t="e">
        <f>BP7-BO7</f>
        <v>#VALUE!</v>
      </c>
      <c r="BR7" s="812">
        <f>IFERROR(IF(BQ7&gt;BM7,BM7,IF(BQ7&lt;BN7,BN7,BQ7)),0)</f>
        <v>0</v>
      </c>
    </row>
    <row r="8" spans="1:70" ht="27" customHeight="1">
      <c r="A8" s="624"/>
      <c r="B8" s="70" t="s">
        <v>72</v>
      </c>
      <c r="C8" s="212"/>
      <c r="D8" s="71"/>
      <c r="E8" s="72"/>
      <c r="F8" s="72"/>
      <c r="G8" s="144"/>
      <c r="H8" s="143"/>
      <c r="I8" s="143"/>
      <c r="J8" s="143"/>
      <c r="K8" s="293"/>
      <c r="L8" s="55">
        <f>SUM(H8:J8)</f>
        <v>0</v>
      </c>
      <c r="M8" s="700"/>
      <c r="N8" s="639">
        <f>IF(C8+C9&lt;=90,1,0)</f>
        <v>1</v>
      </c>
      <c r="O8" s="632"/>
      <c r="P8" s="637">
        <f>Q7</f>
        <v>0</v>
      </c>
      <c r="Q8" s="632"/>
      <c r="R8" s="626">
        <f>IF(L8+L9&gt;0,1,0)</f>
        <v>0</v>
      </c>
      <c r="S8" s="632"/>
      <c r="T8" s="629"/>
      <c r="U8" s="615" t="e">
        <f>V7-U7</f>
        <v>#VALUE!</v>
      </c>
      <c r="V8" s="703"/>
      <c r="W8" s="576"/>
      <c r="X8" s="459">
        <f>Y7-X7</f>
        <v>0</v>
      </c>
      <c r="Y8" s="654"/>
      <c r="Z8" s="661"/>
      <c r="AA8" s="554"/>
      <c r="AB8" s="560">
        <f>IFERROR(ROUND(AC7*((L8+L9)/M7),1),0)</f>
        <v>0</v>
      </c>
      <c r="AC8" s="541"/>
      <c r="AD8" s="576"/>
      <c r="AE8" s="557"/>
      <c r="AF8" s="557"/>
      <c r="AG8" s="538"/>
      <c r="AH8" s="538"/>
      <c r="AI8" s="538"/>
      <c r="AJ8" s="538"/>
      <c r="AK8" s="550"/>
      <c r="AL8" s="613"/>
      <c r="AM8" s="193"/>
      <c r="AO8" s="177"/>
      <c r="AP8" s="588"/>
      <c r="AQ8" s="591" t="e">
        <v>#VALUE!</v>
      </c>
      <c r="AR8" s="599"/>
      <c r="AS8" s="594"/>
      <c r="AT8" s="581" t="e">
        <v>#VALUE!</v>
      </c>
      <c r="AU8" s="791"/>
      <c r="AV8" s="576"/>
      <c r="AW8" s="576"/>
      <c r="AZ8" s="1">
        <v>0</v>
      </c>
      <c r="BA8" s="1">
        <v>1</v>
      </c>
      <c r="BB8" s="608"/>
      <c r="BC8" s="606" t="s">
        <v>119</v>
      </c>
      <c r="BD8" s="603" t="e">
        <f>N8+P8+U8+X8+AB8+AG7+AH7+AJ7+AI7+R8+AK7</f>
        <v>#VALUE!</v>
      </c>
      <c r="BE8" s="604" t="e">
        <f>ROUND(BD8/(BD7+BD8),2)</f>
        <v>#VALUE!</v>
      </c>
      <c r="BG8" s="608"/>
      <c r="BH8" s="606" t="s">
        <v>119</v>
      </c>
      <c r="BI8" s="603" t="e">
        <f>N8+P8+U8+R8</f>
        <v>#VALUE!</v>
      </c>
      <c r="BJ8" s="604" t="e">
        <f>ROUND(BI8/(BI7+BI8),2)</f>
        <v>#VALUE!</v>
      </c>
      <c r="BL8" s="611"/>
      <c r="BM8" s="813"/>
      <c r="BN8" s="813"/>
      <c r="BO8" s="813"/>
      <c r="BP8" s="811"/>
      <c r="BQ8" s="813"/>
      <c r="BR8" s="813"/>
    </row>
    <row r="9" spans="1:70" ht="27" customHeight="1">
      <c r="A9" s="625"/>
      <c r="B9" s="70" t="s">
        <v>73</v>
      </c>
      <c r="C9" s="212"/>
      <c r="D9" s="59"/>
      <c r="E9" s="207"/>
      <c r="F9" s="54"/>
      <c r="G9" s="72"/>
      <c r="H9" s="72"/>
      <c r="I9" s="72"/>
      <c r="J9" s="72"/>
      <c r="K9" s="293"/>
      <c r="L9" s="55">
        <f>SUM(D9:E9,F9)</f>
        <v>0</v>
      </c>
      <c r="M9" s="701"/>
      <c r="N9" s="640"/>
      <c r="O9" s="633"/>
      <c r="P9" s="638"/>
      <c r="Q9" s="633"/>
      <c r="R9" s="627"/>
      <c r="S9" s="633"/>
      <c r="T9" s="630"/>
      <c r="U9" s="616"/>
      <c r="V9" s="704"/>
      <c r="W9" s="583"/>
      <c r="X9" s="460"/>
      <c r="Y9" s="655"/>
      <c r="Z9" s="662"/>
      <c r="AA9" s="555"/>
      <c r="AB9" s="617"/>
      <c r="AC9" s="659"/>
      <c r="AD9" s="583"/>
      <c r="AE9" s="559"/>
      <c r="AF9" s="559"/>
      <c r="AG9" s="539"/>
      <c r="AH9" s="539"/>
      <c r="AI9" s="539"/>
      <c r="AJ9" s="539"/>
      <c r="AK9" s="551"/>
      <c r="AL9" s="614"/>
      <c r="AM9" s="193"/>
      <c r="AO9" s="177"/>
      <c r="AP9" s="589"/>
      <c r="AQ9" s="592" t="e">
        <v>#VALUE!</v>
      </c>
      <c r="AR9" s="600"/>
      <c r="AS9" s="596"/>
      <c r="AT9" s="582" t="e">
        <v>#VALUE!</v>
      </c>
      <c r="AU9" s="792"/>
      <c r="AV9" s="583"/>
      <c r="AW9" s="583"/>
      <c r="BB9" s="609"/>
      <c r="BC9" s="606"/>
      <c r="BD9" s="603"/>
      <c r="BE9" s="604"/>
      <c r="BG9" s="609"/>
      <c r="BH9" s="606"/>
      <c r="BI9" s="603"/>
      <c r="BJ9" s="604"/>
      <c r="BL9" s="611"/>
      <c r="BM9" s="813"/>
      <c r="BN9" s="813"/>
      <c r="BO9" s="813"/>
      <c r="BP9" s="812"/>
      <c r="BQ9" s="813"/>
      <c r="BR9" s="813"/>
    </row>
    <row r="10" spans="1:70" ht="27" customHeight="1">
      <c r="A10" s="623" t="s">
        <v>313</v>
      </c>
      <c r="B10" s="73" t="s">
        <v>71</v>
      </c>
      <c r="C10" s="213">
        <f>$C7</f>
        <v>0</v>
      </c>
      <c r="D10" s="72"/>
      <c r="E10" s="72"/>
      <c r="F10" s="72"/>
      <c r="G10" s="54"/>
      <c r="H10" s="143"/>
      <c r="I10" s="143"/>
      <c r="J10" s="143"/>
      <c r="K10" s="293"/>
      <c r="L10" s="55">
        <f>SUM(G10:J10)</f>
        <v>0</v>
      </c>
      <c r="M10" s="634">
        <f>SUM(L10:L12)</f>
        <v>0</v>
      </c>
      <c r="N10" s="141"/>
      <c r="O10" s="631">
        <f>N11</f>
        <v>1</v>
      </c>
      <c r="P10" s="140"/>
      <c r="Q10" s="631">
        <f>IF('様式１－１（標準時間対応）'!BC9&gt;0,1,0)</f>
        <v>0</v>
      </c>
      <c r="R10" s="342">
        <f>IF($L10&gt;0,1,0)</f>
        <v>0</v>
      </c>
      <c r="S10" s="631" t="str">
        <f>VLOOKUP($A10,加算等適用状況!$A$14:$O$25,13,FALSE)</f>
        <v/>
      </c>
      <c r="T10" s="628" t="str">
        <f>VLOOKUP(A10,加算等適用状況!$A$14:$O$25,15,FALSE)</f>
        <v>入力未了</v>
      </c>
      <c r="U10" s="456">
        <f>参考_歳児別配置基準!K14</f>
        <v>0</v>
      </c>
      <c r="V10" s="702" t="str">
        <f>IF(T10="入力完了",参考_歳児別配置基準!D14,T10)</f>
        <v>入力未了</v>
      </c>
      <c r="W10" s="575" t="e">
        <f>O10+Q10+R10+R11+V10-S10</f>
        <v>#VALUE!</v>
      </c>
      <c r="X10" s="457">
        <f>IFERROR(ROUND((L10/(L10+L11))*Y10,1),0)</f>
        <v>0</v>
      </c>
      <c r="Y10" s="663">
        <f>IF(VLOOKUP($A10,加算等適用状況!$A$14:$O$25,4,FALSE)="○",VLOOKUP($A10,加算等適用状況!$A$14:$O$25,5,FALSE),0)</f>
        <v>0</v>
      </c>
      <c r="Z10" s="660">
        <f>IF(VLOOKUP($A10,加算等適用状況!$A$14:$O$25,11,FALSE)="○",1,0)</f>
        <v>0</v>
      </c>
      <c r="AA10" s="553" t="str">
        <f>VLOOKUP(A10,加算等適用状況!$A$14:$O$25,12,FALSE)</f>
        <v/>
      </c>
      <c r="AB10" s="458">
        <f>IFERROR(ROUND(AC10*(L10/M10),1),0)</f>
        <v>0</v>
      </c>
      <c r="AC10" s="540">
        <f>IF(AA10="専任",0,1)</f>
        <v>1</v>
      </c>
      <c r="AD10" s="575" t="e">
        <f>W10+BR10+Z10+AC10</f>
        <v>#VALUE!</v>
      </c>
      <c r="AE10" s="562"/>
      <c r="AF10" s="556"/>
      <c r="AG10" s="537">
        <f>ROUNDDOWN(E12/4,1)-ROUNDDOWN(E12/5,1)</f>
        <v>0</v>
      </c>
      <c r="AH10" s="537">
        <f>SUM('様式１－１（標準時間対応）'!BA9:BA10)</f>
        <v>0</v>
      </c>
      <c r="AI10" s="537">
        <f>1-O10</f>
        <v>0</v>
      </c>
      <c r="AJ10" s="537">
        <f>IF(OR(AND('様式１－１（標準時間対応）'!J9&gt;0, '様式１－１（標準時間対応）'!R9&gt;0), '様式１－１（標準時間対応）'!BC9&gt;=ROUND((C11+C12)*0.3,0)),1,0)</f>
        <v>1</v>
      </c>
      <c r="AK10" s="549">
        <f>ROUNDDOWN(H11/10,1)-ROUNDDOWN(H11/15,1)</f>
        <v>0</v>
      </c>
      <c r="AL10" s="612" t="e">
        <f>SUM(AD10:AK12)</f>
        <v>#VALUE!</v>
      </c>
      <c r="AM10" s="193"/>
      <c r="AO10" s="177"/>
      <c r="AP10" s="587">
        <f>'様式２（専従の常勤）'!H58</f>
        <v>0</v>
      </c>
      <c r="AQ10" s="590">
        <f>COUNTIFS('様式３（非専従の常勤＋非常勤）'!$P$9:$P$38,"&gt;=1")+'様式２（専従の常勤）'!H70+'様式２（専従の常勤）'!H83</f>
        <v>0</v>
      </c>
      <c r="AR10" s="598">
        <f>'様式３（非専従の常勤＋非常勤）'!$Q$41</f>
        <v>0</v>
      </c>
      <c r="AS10" s="593"/>
      <c r="AT10" s="580">
        <f>COUNTIFS('様式３（非専従の常勤＋非常勤）'!$P$48:$P$52,"&gt;=1")</f>
        <v>0</v>
      </c>
      <c r="AU10" s="790">
        <f>ROUNDDOWN('様式３（非専従の常勤＋非常勤）'!$P$54,1)</f>
        <v>0</v>
      </c>
      <c r="AV10" s="575">
        <f>AP10+AR10+IF((AS10+AU10)&gt;=BR10,BR10,(AS10+AU10))</f>
        <v>0</v>
      </c>
      <c r="AW10" s="575" t="e">
        <f>AV10-AD10</f>
        <v>#VALUE!</v>
      </c>
      <c r="BB10" s="607" t="s">
        <v>2</v>
      </c>
      <c r="BC10" s="268" t="s">
        <v>71</v>
      </c>
      <c r="BD10" s="186">
        <f>R10+U10+X10+AB10+Z10</f>
        <v>0</v>
      </c>
      <c r="BE10" s="269" t="e">
        <f>ROUND(BD10/(BD10+BD11),2)</f>
        <v>#VALUE!</v>
      </c>
      <c r="BG10" s="607" t="s">
        <v>2</v>
      </c>
      <c r="BH10" s="268" t="s">
        <v>71</v>
      </c>
      <c r="BI10" s="186">
        <f>R10+U10</f>
        <v>0</v>
      </c>
      <c r="BJ10" s="269" t="e">
        <f>ROUND(BI10/(BI10+BI11),2)</f>
        <v>#VALUE!</v>
      </c>
      <c r="BL10" s="611" t="s">
        <v>2</v>
      </c>
      <c r="BM10" s="813">
        <f>IF(VLOOKUP($A10,加算等適用状況!$A$14:$O$25,4,FALSE)="○",VLOOKUP($A10,加算等適用状況!$A$14:$O$25,5,FALSE),0)</f>
        <v>0</v>
      </c>
      <c r="BN10" s="812" t="e">
        <f>VLOOKUP(BM10,加算等適用状況!$E$34:$F$46,2,FALSE)</f>
        <v>#N/A</v>
      </c>
      <c r="BO10" s="812" t="e">
        <f>W10+Z10+AC10</f>
        <v>#VALUE!</v>
      </c>
      <c r="BP10" s="810">
        <f>AP10+AR10+AS10+AU10</f>
        <v>0</v>
      </c>
      <c r="BQ10" s="812" t="e">
        <f>BP10-BO10</f>
        <v>#VALUE!</v>
      </c>
      <c r="BR10" s="812">
        <f>IFERROR(IF(BQ10&gt;BM10,BM10,IF(BQ10&lt;BN10,BN10,BQ10)),0)</f>
        <v>0</v>
      </c>
    </row>
    <row r="11" spans="1:70" ht="27" customHeight="1">
      <c r="A11" s="624"/>
      <c r="B11" s="73" t="s">
        <v>72</v>
      </c>
      <c r="C11" s="213">
        <f t="shared" ref="C11:C12" si="0">$C8</f>
        <v>0</v>
      </c>
      <c r="D11" s="72"/>
      <c r="E11" s="72"/>
      <c r="F11" s="72"/>
      <c r="G11" s="72"/>
      <c r="H11" s="143"/>
      <c r="I11" s="143"/>
      <c r="J11" s="143"/>
      <c r="K11" s="293"/>
      <c r="L11" s="55">
        <f>SUM(H11:J11)</f>
        <v>0</v>
      </c>
      <c r="M11" s="635"/>
      <c r="N11" s="639">
        <f>IF(C11+C12&lt;=90,1,0)</f>
        <v>1</v>
      </c>
      <c r="O11" s="632"/>
      <c r="P11" s="637">
        <f>Q10</f>
        <v>0</v>
      </c>
      <c r="Q11" s="632"/>
      <c r="R11" s="626">
        <f>IF(L11+L12&gt;0,1,0)</f>
        <v>0</v>
      </c>
      <c r="S11" s="632"/>
      <c r="T11" s="629"/>
      <c r="U11" s="615" t="e">
        <f>V10-U10</f>
        <v>#VALUE!</v>
      </c>
      <c r="V11" s="703"/>
      <c r="W11" s="576"/>
      <c r="X11" s="459">
        <f>Y10-X10</f>
        <v>0</v>
      </c>
      <c r="Y11" s="654"/>
      <c r="Z11" s="661"/>
      <c r="AA11" s="554"/>
      <c r="AB11" s="560">
        <f>IFERROR(ROUND(AC10*((L11+L12)/M10),1),0)</f>
        <v>0</v>
      </c>
      <c r="AC11" s="541"/>
      <c r="AD11" s="576"/>
      <c r="AE11" s="563"/>
      <c r="AF11" s="557"/>
      <c r="AG11" s="538"/>
      <c r="AH11" s="538"/>
      <c r="AI11" s="538"/>
      <c r="AJ11" s="538"/>
      <c r="AK11" s="550"/>
      <c r="AL11" s="613"/>
      <c r="AM11" s="193"/>
      <c r="AO11" s="177"/>
      <c r="AP11" s="588"/>
      <c r="AQ11" s="591" t="e">
        <v>#VALUE!</v>
      </c>
      <c r="AR11" s="599"/>
      <c r="AS11" s="594"/>
      <c r="AT11" s="581" t="e">
        <v>#VALUE!</v>
      </c>
      <c r="AU11" s="791"/>
      <c r="AV11" s="576"/>
      <c r="AW11" s="576"/>
      <c r="BB11" s="608"/>
      <c r="BC11" s="606" t="s">
        <v>119</v>
      </c>
      <c r="BD11" s="610" t="e">
        <f>N11+P11+U11+X11+AB11+AG10+AH10+AJ10+AI10+R11+AK10</f>
        <v>#VALUE!</v>
      </c>
      <c r="BE11" s="604" t="e">
        <f>ROUND(BD11/(BD10+BD11),2)</f>
        <v>#VALUE!</v>
      </c>
      <c r="BG11" s="608"/>
      <c r="BH11" s="606" t="s">
        <v>119</v>
      </c>
      <c r="BI11" s="603" t="e">
        <f>N11+P11+U11+R11</f>
        <v>#VALUE!</v>
      </c>
      <c r="BJ11" s="604" t="e">
        <f>ROUND(BI11/(BI10+BI11),2)</f>
        <v>#VALUE!</v>
      </c>
      <c r="BL11" s="611"/>
      <c r="BM11" s="813"/>
      <c r="BN11" s="813"/>
      <c r="BO11" s="813"/>
      <c r="BP11" s="811"/>
      <c r="BQ11" s="813"/>
      <c r="BR11" s="813"/>
    </row>
    <row r="12" spans="1:70" ht="27" customHeight="1">
      <c r="A12" s="625"/>
      <c r="B12" s="73" t="s">
        <v>73</v>
      </c>
      <c r="C12" s="213">
        <f t="shared" si="0"/>
        <v>0</v>
      </c>
      <c r="D12" s="54"/>
      <c r="E12" s="54"/>
      <c r="F12" s="54"/>
      <c r="G12" s="72"/>
      <c r="H12" s="72"/>
      <c r="I12" s="72"/>
      <c r="J12" s="72"/>
      <c r="K12" s="293"/>
      <c r="L12" s="55">
        <f>SUM(D12:E12,F12)</f>
        <v>0</v>
      </c>
      <c r="M12" s="636"/>
      <c r="N12" s="640"/>
      <c r="O12" s="633"/>
      <c r="P12" s="638"/>
      <c r="Q12" s="633"/>
      <c r="R12" s="627"/>
      <c r="S12" s="633"/>
      <c r="T12" s="630"/>
      <c r="U12" s="616"/>
      <c r="V12" s="704"/>
      <c r="W12" s="583"/>
      <c r="X12" s="460"/>
      <c r="Y12" s="655"/>
      <c r="Z12" s="662"/>
      <c r="AA12" s="555"/>
      <c r="AB12" s="617"/>
      <c r="AC12" s="659"/>
      <c r="AD12" s="583"/>
      <c r="AE12" s="564"/>
      <c r="AF12" s="559"/>
      <c r="AG12" s="539"/>
      <c r="AH12" s="539"/>
      <c r="AI12" s="539"/>
      <c r="AJ12" s="539"/>
      <c r="AK12" s="551"/>
      <c r="AL12" s="614"/>
      <c r="AM12" s="193"/>
      <c r="AO12" s="177"/>
      <c r="AP12" s="589"/>
      <c r="AQ12" s="592" t="e">
        <v>#VALUE!</v>
      </c>
      <c r="AR12" s="600"/>
      <c r="AS12" s="596"/>
      <c r="AT12" s="582" t="e">
        <v>#VALUE!</v>
      </c>
      <c r="AU12" s="792"/>
      <c r="AV12" s="583"/>
      <c r="AW12" s="583"/>
      <c r="BB12" s="609"/>
      <c r="BC12" s="606"/>
      <c r="BD12" s="603"/>
      <c r="BE12" s="604"/>
      <c r="BG12" s="609"/>
      <c r="BH12" s="606"/>
      <c r="BI12" s="603"/>
      <c r="BJ12" s="604"/>
      <c r="BL12" s="611"/>
      <c r="BM12" s="813"/>
      <c r="BN12" s="813"/>
      <c r="BO12" s="813"/>
      <c r="BP12" s="812"/>
      <c r="BQ12" s="813"/>
      <c r="BR12" s="813"/>
    </row>
    <row r="13" spans="1:70" ht="27" customHeight="1">
      <c r="A13" s="623" t="s">
        <v>314</v>
      </c>
      <c r="B13" s="73" t="s">
        <v>71</v>
      </c>
      <c r="C13" s="213">
        <f>$C10</f>
        <v>0</v>
      </c>
      <c r="D13" s="72"/>
      <c r="E13" s="72"/>
      <c r="F13" s="72"/>
      <c r="G13" s="54"/>
      <c r="H13" s="143"/>
      <c r="I13" s="143"/>
      <c r="J13" s="143"/>
      <c r="K13" s="293"/>
      <c r="L13" s="55">
        <f>SUM(G13:J13)</f>
        <v>0</v>
      </c>
      <c r="M13" s="634">
        <f>SUM(L13:L15)</f>
        <v>0</v>
      </c>
      <c r="N13" s="141"/>
      <c r="O13" s="631">
        <f>N14</f>
        <v>1</v>
      </c>
      <c r="P13" s="140"/>
      <c r="Q13" s="631">
        <f>IF('様式１－１（標準時間対応）'!BC11&gt;0,1,0)</f>
        <v>0</v>
      </c>
      <c r="R13" s="342">
        <f>IF($L13&gt;0,1,0)</f>
        <v>0</v>
      </c>
      <c r="S13" s="631" t="str">
        <f>VLOOKUP($A13,加算等適用状況!$A$14:$O$25,13,FALSE)</f>
        <v/>
      </c>
      <c r="T13" s="628" t="str">
        <f>VLOOKUP(A13,加算等適用状況!$A$14:$O$25,15,FALSE)</f>
        <v>入力未了</v>
      </c>
      <c r="U13" s="456">
        <f>参考_歳児別配置基準!K24</f>
        <v>0</v>
      </c>
      <c r="V13" s="702" t="str">
        <f>IF(T13="入力完了",参考_歳児別配置基準!D24,T13)</f>
        <v>入力未了</v>
      </c>
      <c r="W13" s="575" t="e">
        <f t="shared" ref="W13" si="1">O13+Q13+R13+R14+V13-S13</f>
        <v>#VALUE!</v>
      </c>
      <c r="X13" s="457">
        <f>IFERROR(ROUND((L13/(L13+L14))*Y13,1),0)</f>
        <v>0</v>
      </c>
      <c r="Y13" s="663">
        <f>IF(VLOOKUP($A13,加算等適用状況!$A$14:$O$25,4,FALSE)="○",VLOOKUP($A13,加算等適用状況!$A$14:$O$25,5,FALSE),0)</f>
        <v>0</v>
      </c>
      <c r="Z13" s="660">
        <f>IF(VLOOKUP($A13,加算等適用状況!$A$14:$O$25,11,FALSE)="○",1,0)</f>
        <v>0</v>
      </c>
      <c r="AA13" s="553" t="str">
        <f>VLOOKUP(A13,加算等適用状況!$A$14:$O$25,12,FALSE)</f>
        <v/>
      </c>
      <c r="AB13" s="458">
        <f>IFERROR(ROUND(AC13*(L13/M13),1),0)</f>
        <v>0</v>
      </c>
      <c r="AC13" s="540">
        <f>IF(AA13="専任",0,1)</f>
        <v>1</v>
      </c>
      <c r="AD13" s="575" t="e">
        <f>W13+BR13+Z13+AC13</f>
        <v>#VALUE!</v>
      </c>
      <c r="AE13" s="562"/>
      <c r="AF13" s="556"/>
      <c r="AG13" s="537">
        <f>ROUNDDOWN(E15/4,1)-ROUNDDOWN(E15/5,1)</f>
        <v>0</v>
      </c>
      <c r="AH13" s="537">
        <f>SUM('様式１－１（標準時間対応）'!BA11:BA12)</f>
        <v>0</v>
      </c>
      <c r="AI13" s="537">
        <f>1-O13</f>
        <v>0</v>
      </c>
      <c r="AJ13" s="537">
        <f>IF(OR(AND('様式１－１（標準時間対応）'!J11&gt;0, '様式１－１（標準時間対応）'!R11&gt;0), '様式１－１（標準時間対応）'!BC11&gt;=ROUND((C14+C15)*0.3,0)),1,0)</f>
        <v>1</v>
      </c>
      <c r="AK13" s="549">
        <f>ROUNDDOWN(H14/10,1)-ROUNDDOWN(H14/15,1)</f>
        <v>0</v>
      </c>
      <c r="AL13" s="612" t="e">
        <f>SUM(AD13:AK15)</f>
        <v>#VALUE!</v>
      </c>
      <c r="AM13" s="193"/>
      <c r="AO13" s="177"/>
      <c r="AP13" s="587">
        <f>'様式２（専従の常勤）'!I58</f>
        <v>0</v>
      </c>
      <c r="AQ13" s="590">
        <f>COUNTIFS('様式３（非専従の常勤＋非常勤）'!$R$9:$R$38,"&gt;=1")+'様式２（専従の常勤）'!I70+'様式２（専従の常勤）'!I83</f>
        <v>0</v>
      </c>
      <c r="AR13" s="598">
        <f>'様式３（非専従の常勤＋非常勤）'!$S$41</f>
        <v>0</v>
      </c>
      <c r="AS13" s="593"/>
      <c r="AT13" s="580">
        <f>COUNTIFS('様式３（非専従の常勤＋非常勤）'!$R$48:$R$52,"&gt;=1")</f>
        <v>0</v>
      </c>
      <c r="AU13" s="584">
        <f>ROUNDDOWN('様式３（非専従の常勤＋非常勤）'!$R$54,1)</f>
        <v>0</v>
      </c>
      <c r="AV13" s="575">
        <f>AP13+AR13+IF((AS13+AU13)&gt;=BR13,BR13,(AS13+AU13))</f>
        <v>0</v>
      </c>
      <c r="AW13" s="575" t="e">
        <f>AV13-AD13</f>
        <v>#VALUE!</v>
      </c>
      <c r="BB13" s="607" t="s">
        <v>3</v>
      </c>
      <c r="BC13" s="268" t="s">
        <v>71</v>
      </c>
      <c r="BD13" s="186">
        <f>R13+U13+X13+AB13+Z13</f>
        <v>0</v>
      </c>
      <c r="BE13" s="269" t="e">
        <f>ROUND(BD13/(BD13+BD14),2)</f>
        <v>#VALUE!</v>
      </c>
      <c r="BG13" s="607" t="s">
        <v>3</v>
      </c>
      <c r="BH13" s="268" t="s">
        <v>71</v>
      </c>
      <c r="BI13" s="186">
        <f>R13+U13</f>
        <v>0</v>
      </c>
      <c r="BJ13" s="269" t="e">
        <f>ROUND(BI13/(BI13+BI14),2)</f>
        <v>#VALUE!</v>
      </c>
      <c r="BL13" s="611" t="s">
        <v>3</v>
      </c>
      <c r="BM13" s="813">
        <f>IF(VLOOKUP($A13,加算等適用状況!$A$14:$O$25,4,FALSE)="○",VLOOKUP($A13,加算等適用状況!$A$14:$O$25,5,FALSE),0)</f>
        <v>0</v>
      </c>
      <c r="BN13" s="812" t="e">
        <f>VLOOKUP(BM13,加算等適用状況!$E$34:$F$46,2,FALSE)</f>
        <v>#N/A</v>
      </c>
      <c r="BO13" s="812" t="e">
        <f>W13+Z13+AC13</f>
        <v>#VALUE!</v>
      </c>
      <c r="BP13" s="810">
        <f>AP13+AR13+AS13+AU13</f>
        <v>0</v>
      </c>
      <c r="BQ13" s="812" t="e">
        <f>BP13-BO13</f>
        <v>#VALUE!</v>
      </c>
      <c r="BR13" s="812">
        <f>IFERROR(IF(BQ13&gt;BM13,BM13,IF(BQ13&lt;BN13,BN13,BQ13)),0)</f>
        <v>0</v>
      </c>
    </row>
    <row r="14" spans="1:70" ht="27" customHeight="1">
      <c r="A14" s="624"/>
      <c r="B14" s="73" t="s">
        <v>72</v>
      </c>
      <c r="C14" s="214">
        <f t="shared" ref="C14:C42" si="2">$C11</f>
        <v>0</v>
      </c>
      <c r="D14" s="72"/>
      <c r="E14" s="72"/>
      <c r="F14" s="72"/>
      <c r="G14" s="72"/>
      <c r="H14" s="143"/>
      <c r="I14" s="143"/>
      <c r="J14" s="143"/>
      <c r="K14" s="293"/>
      <c r="L14" s="55">
        <f>SUM(H14:J14)</f>
        <v>0</v>
      </c>
      <c r="M14" s="635"/>
      <c r="N14" s="639">
        <f>IF(C14+C15&lt;=90,1,0)</f>
        <v>1</v>
      </c>
      <c r="O14" s="632"/>
      <c r="P14" s="637">
        <f>Q13</f>
        <v>0</v>
      </c>
      <c r="Q14" s="632"/>
      <c r="R14" s="626">
        <f>IF(L14+L15&gt;0,1,0)</f>
        <v>0</v>
      </c>
      <c r="S14" s="632"/>
      <c r="T14" s="629"/>
      <c r="U14" s="615" t="e">
        <f>V13-U13</f>
        <v>#VALUE!</v>
      </c>
      <c r="V14" s="703"/>
      <c r="W14" s="576"/>
      <c r="X14" s="459">
        <f>Y13-X13</f>
        <v>0</v>
      </c>
      <c r="Y14" s="654"/>
      <c r="Z14" s="661"/>
      <c r="AA14" s="554"/>
      <c r="AB14" s="560">
        <f>IFERROR(ROUND(AC13*((L14+L15)/M13),1),0)</f>
        <v>0</v>
      </c>
      <c r="AC14" s="541"/>
      <c r="AD14" s="576"/>
      <c r="AE14" s="563"/>
      <c r="AF14" s="557"/>
      <c r="AG14" s="538"/>
      <c r="AH14" s="538"/>
      <c r="AI14" s="538"/>
      <c r="AJ14" s="538"/>
      <c r="AK14" s="550"/>
      <c r="AL14" s="613"/>
      <c r="AM14" s="193"/>
      <c r="AO14" s="177"/>
      <c r="AP14" s="588"/>
      <c r="AQ14" s="591" t="e">
        <v>#VALUE!</v>
      </c>
      <c r="AR14" s="599"/>
      <c r="AS14" s="594"/>
      <c r="AT14" s="581" t="e">
        <v>#VALUE!</v>
      </c>
      <c r="AU14" s="585"/>
      <c r="AV14" s="576"/>
      <c r="AW14" s="576"/>
      <c r="BB14" s="608"/>
      <c r="BC14" s="606" t="s">
        <v>119</v>
      </c>
      <c r="BD14" s="610" t="e">
        <f>N14+P14+U14+X14+AB14+AG13+AH13+AJ13+AI13+R14+AK13</f>
        <v>#VALUE!</v>
      </c>
      <c r="BE14" s="604" t="e">
        <f>ROUND(BD14/(BD13+BD14),2)</f>
        <v>#VALUE!</v>
      </c>
      <c r="BG14" s="608"/>
      <c r="BH14" s="606" t="s">
        <v>119</v>
      </c>
      <c r="BI14" s="603" t="e">
        <f>N14+P14+U14+R14</f>
        <v>#VALUE!</v>
      </c>
      <c r="BJ14" s="604" t="e">
        <f>ROUND(BI14/(BI13+BI14),2)</f>
        <v>#VALUE!</v>
      </c>
      <c r="BL14" s="611"/>
      <c r="BM14" s="813"/>
      <c r="BN14" s="813"/>
      <c r="BO14" s="813"/>
      <c r="BP14" s="811"/>
      <c r="BQ14" s="813"/>
      <c r="BR14" s="813"/>
    </row>
    <row r="15" spans="1:70" ht="27" customHeight="1">
      <c r="A15" s="625"/>
      <c r="B15" s="73" t="s">
        <v>73</v>
      </c>
      <c r="C15" s="214">
        <f t="shared" si="2"/>
        <v>0</v>
      </c>
      <c r="D15" s="54"/>
      <c r="E15" s="54"/>
      <c r="F15" s="54"/>
      <c r="G15" s="72"/>
      <c r="H15" s="72"/>
      <c r="I15" s="72"/>
      <c r="J15" s="72"/>
      <c r="K15" s="293"/>
      <c r="L15" s="55">
        <f>SUM(D15:E15,F15)</f>
        <v>0</v>
      </c>
      <c r="M15" s="636"/>
      <c r="N15" s="640"/>
      <c r="O15" s="633"/>
      <c r="P15" s="638"/>
      <c r="Q15" s="633"/>
      <c r="R15" s="627"/>
      <c r="S15" s="633"/>
      <c r="T15" s="630"/>
      <c r="U15" s="616"/>
      <c r="V15" s="704"/>
      <c r="W15" s="583"/>
      <c r="X15" s="460"/>
      <c r="Y15" s="655"/>
      <c r="Z15" s="662"/>
      <c r="AA15" s="555"/>
      <c r="AB15" s="617"/>
      <c r="AC15" s="659"/>
      <c r="AD15" s="583"/>
      <c r="AE15" s="564"/>
      <c r="AF15" s="559"/>
      <c r="AG15" s="539"/>
      <c r="AH15" s="539"/>
      <c r="AI15" s="539"/>
      <c r="AJ15" s="539"/>
      <c r="AK15" s="551"/>
      <c r="AL15" s="614"/>
      <c r="AM15" s="193"/>
      <c r="AO15" s="177"/>
      <c r="AP15" s="589"/>
      <c r="AQ15" s="592" t="e">
        <v>#VALUE!</v>
      </c>
      <c r="AR15" s="600"/>
      <c r="AS15" s="596"/>
      <c r="AT15" s="582" t="e">
        <v>#VALUE!</v>
      </c>
      <c r="AU15" s="586"/>
      <c r="AV15" s="583"/>
      <c r="AW15" s="583"/>
      <c r="BB15" s="609"/>
      <c r="BC15" s="606"/>
      <c r="BD15" s="603"/>
      <c r="BE15" s="604"/>
      <c r="BG15" s="609"/>
      <c r="BH15" s="606"/>
      <c r="BI15" s="603"/>
      <c r="BJ15" s="604"/>
      <c r="BL15" s="611"/>
      <c r="BM15" s="813"/>
      <c r="BN15" s="813"/>
      <c r="BO15" s="813"/>
      <c r="BP15" s="812"/>
      <c r="BQ15" s="813"/>
      <c r="BR15" s="813"/>
    </row>
    <row r="16" spans="1:70" ht="27" customHeight="1">
      <c r="A16" s="623" t="s">
        <v>315</v>
      </c>
      <c r="B16" s="73" t="s">
        <v>71</v>
      </c>
      <c r="C16" s="213">
        <f>$C13</f>
        <v>0</v>
      </c>
      <c r="D16" s="72"/>
      <c r="E16" s="72"/>
      <c r="F16" s="72"/>
      <c r="G16" s="54"/>
      <c r="H16" s="143"/>
      <c r="I16" s="143"/>
      <c r="J16" s="143"/>
      <c r="K16" s="293"/>
      <c r="L16" s="55">
        <f>SUM(G16:J16)</f>
        <v>0</v>
      </c>
      <c r="M16" s="634">
        <f>SUM(L16:L18)</f>
        <v>0</v>
      </c>
      <c r="N16" s="141"/>
      <c r="O16" s="631">
        <f>N17</f>
        <v>1</v>
      </c>
      <c r="P16" s="140"/>
      <c r="Q16" s="631">
        <f>IF('様式１－１（標準時間対応）'!BC13&gt;0,1,0)</f>
        <v>0</v>
      </c>
      <c r="R16" s="342">
        <f>IF($L16&gt;0,1,0)</f>
        <v>0</v>
      </c>
      <c r="S16" s="631" t="str">
        <f>VLOOKUP($A16,加算等適用状況!$A$14:$O$25,13,FALSE)</f>
        <v/>
      </c>
      <c r="T16" s="628" t="str">
        <f>VLOOKUP(A16,加算等適用状況!$A$14:$O$25,15,FALSE)</f>
        <v>入力未了</v>
      </c>
      <c r="U16" s="456">
        <f>参考_歳児別配置基準!K34</f>
        <v>0</v>
      </c>
      <c r="V16" s="702" t="str">
        <f>IF(T16="入力完了",参考_歳児別配置基準!D34,T16)</f>
        <v>入力未了</v>
      </c>
      <c r="W16" s="575" t="e">
        <f t="shared" ref="W16" si="3">O16+Q16+R16+R17+V16-S16</f>
        <v>#VALUE!</v>
      </c>
      <c r="X16" s="457">
        <f>IFERROR(ROUND((L16/(L16+L17))*Y16,1),0)</f>
        <v>0</v>
      </c>
      <c r="Y16" s="663">
        <f>IF(VLOOKUP($A16,加算等適用状況!$A$14:$O$25,4,FALSE)="○",VLOOKUP($A16,加算等適用状況!$A$14:$O$25,5,FALSE),0)</f>
        <v>0</v>
      </c>
      <c r="Z16" s="660">
        <f>IF(VLOOKUP($A16,加算等適用状況!$A$14:$O$25,11,FALSE)="○",1,0)</f>
        <v>0</v>
      </c>
      <c r="AA16" s="553" t="str">
        <f>VLOOKUP(A16,加算等適用状況!$A$14:$O$25,12,FALSE)</f>
        <v/>
      </c>
      <c r="AB16" s="458">
        <f>IFERROR(ROUND(AC16*(L16/M16),1),0)</f>
        <v>0</v>
      </c>
      <c r="AC16" s="540">
        <f>IF(AA16="専任",0,1)</f>
        <v>1</v>
      </c>
      <c r="AD16" s="575" t="e">
        <f>W16+BR16+Z16+AC16</f>
        <v>#VALUE!</v>
      </c>
      <c r="AE16" s="562"/>
      <c r="AF16" s="556"/>
      <c r="AG16" s="537">
        <f>ROUNDDOWN(E18/4,1)-ROUNDDOWN(E18/5,1)</f>
        <v>0</v>
      </c>
      <c r="AH16" s="537">
        <f>SUM('様式１－１（標準時間対応）'!BA13:BA14)</f>
        <v>0</v>
      </c>
      <c r="AI16" s="537">
        <f>1-O16</f>
        <v>0</v>
      </c>
      <c r="AJ16" s="537">
        <f>IF(OR(AND('様式１－１（標準時間対応）'!J13&gt;0, '様式１－１（標準時間対応）'!R13&gt;0), '様式１－１（標準時間対応）'!BC13&gt;=ROUND((C17+C18)*0.3,0)),1,0)</f>
        <v>1</v>
      </c>
      <c r="AK16" s="549">
        <f>ROUNDDOWN(H17/10,1)-ROUNDDOWN(H17/15,1)</f>
        <v>0</v>
      </c>
      <c r="AL16" s="612" t="e">
        <f>SUM(AD16:AK18)</f>
        <v>#VALUE!</v>
      </c>
      <c r="AM16" s="193"/>
      <c r="AO16" s="177"/>
      <c r="AP16" s="587">
        <f>'様式２（専従の常勤）'!J58</f>
        <v>0</v>
      </c>
      <c r="AQ16" s="590">
        <f>COUNTIFS('様式３（非専従の常勤＋非常勤）'!$T$9:$T$38,"&gt;=1")+'様式２（専従の常勤）'!J70+'様式２（専従の常勤）'!J83</f>
        <v>0</v>
      </c>
      <c r="AR16" s="598">
        <f>'様式３（非専従の常勤＋非常勤）'!$U$41</f>
        <v>0</v>
      </c>
      <c r="AS16" s="593"/>
      <c r="AT16" s="580">
        <f>COUNTIFS('様式３（非専従の常勤＋非常勤）'!$T$48:$T$52,"&gt;=1")</f>
        <v>0</v>
      </c>
      <c r="AU16" s="584">
        <f>ROUNDDOWN('様式３（非専従の常勤＋非常勤）'!$T$54,1)</f>
        <v>0</v>
      </c>
      <c r="AV16" s="575">
        <f>AP16+AR16+IF((AS16+AU16)&gt;=BR16,BR16,(AS16+AU16))</f>
        <v>0</v>
      </c>
      <c r="AW16" s="575" t="e">
        <f>AV16-AD16</f>
        <v>#VALUE!</v>
      </c>
      <c r="BB16" s="607" t="s">
        <v>4</v>
      </c>
      <c r="BC16" s="268" t="s">
        <v>71</v>
      </c>
      <c r="BD16" s="186">
        <f>R16+U16+X16+AB16+Z16</f>
        <v>0</v>
      </c>
      <c r="BE16" s="269" t="e">
        <f>ROUND(BD16/(BD16+BD17),2)</f>
        <v>#VALUE!</v>
      </c>
      <c r="BG16" s="607" t="s">
        <v>4</v>
      </c>
      <c r="BH16" s="268" t="s">
        <v>71</v>
      </c>
      <c r="BI16" s="186">
        <f>R16+U16</f>
        <v>0</v>
      </c>
      <c r="BJ16" s="269" t="e">
        <f>ROUND(BI16/(BI16+BI17),2)</f>
        <v>#VALUE!</v>
      </c>
      <c r="BL16" s="611" t="s">
        <v>4</v>
      </c>
      <c r="BM16" s="813">
        <f>IF(VLOOKUP($A16,加算等適用状況!$A$14:$O$25,4,FALSE)="○",VLOOKUP($A16,加算等適用状況!$A$14:$O$25,5,FALSE),0)</f>
        <v>0</v>
      </c>
      <c r="BN16" s="812" t="e">
        <f>VLOOKUP(BM16,加算等適用状況!$E$34:$F$46,2,FALSE)</f>
        <v>#N/A</v>
      </c>
      <c r="BO16" s="812" t="e">
        <f>W16+Z16+AC16</f>
        <v>#VALUE!</v>
      </c>
      <c r="BP16" s="810">
        <f>AP16+AR16+AS16+AU16</f>
        <v>0</v>
      </c>
      <c r="BQ16" s="812" t="e">
        <f>BP16-BO16</f>
        <v>#VALUE!</v>
      </c>
      <c r="BR16" s="812">
        <f>IFERROR(IF(BQ16&gt;BM16,BM16,IF(BQ16&lt;BN16,BN16,BQ16)),0)</f>
        <v>0</v>
      </c>
    </row>
    <row r="17" spans="1:70" ht="27" customHeight="1">
      <c r="A17" s="624"/>
      <c r="B17" s="73" t="s">
        <v>72</v>
      </c>
      <c r="C17" s="214">
        <f t="shared" si="2"/>
        <v>0</v>
      </c>
      <c r="D17" s="72"/>
      <c r="E17" s="72"/>
      <c r="F17" s="72"/>
      <c r="G17" s="72"/>
      <c r="H17" s="143"/>
      <c r="I17" s="143"/>
      <c r="J17" s="143"/>
      <c r="K17" s="293"/>
      <c r="L17" s="55">
        <f>SUM(H17:J17)</f>
        <v>0</v>
      </c>
      <c r="M17" s="635"/>
      <c r="N17" s="639">
        <f>IF(C17+C18&lt;=90,1,0)</f>
        <v>1</v>
      </c>
      <c r="O17" s="632"/>
      <c r="P17" s="637">
        <f>Q16</f>
        <v>0</v>
      </c>
      <c r="Q17" s="632"/>
      <c r="R17" s="626">
        <f>IF(L17+L18&gt;0,1,0)</f>
        <v>0</v>
      </c>
      <c r="S17" s="632"/>
      <c r="T17" s="629"/>
      <c r="U17" s="615" t="e">
        <f>V16-U16</f>
        <v>#VALUE!</v>
      </c>
      <c r="V17" s="703"/>
      <c r="W17" s="576"/>
      <c r="X17" s="459">
        <f>Y16-X16</f>
        <v>0</v>
      </c>
      <c r="Y17" s="654"/>
      <c r="Z17" s="661"/>
      <c r="AA17" s="554"/>
      <c r="AB17" s="560">
        <f>IFERROR(ROUND(AC16*((L17+L18)/M16),1),0)</f>
        <v>0</v>
      </c>
      <c r="AC17" s="541"/>
      <c r="AD17" s="576"/>
      <c r="AE17" s="563"/>
      <c r="AF17" s="557"/>
      <c r="AG17" s="538"/>
      <c r="AH17" s="538"/>
      <c r="AI17" s="538"/>
      <c r="AJ17" s="538"/>
      <c r="AK17" s="550"/>
      <c r="AL17" s="613"/>
      <c r="AM17" s="193"/>
      <c r="AO17" s="177"/>
      <c r="AP17" s="588"/>
      <c r="AQ17" s="591" t="e">
        <v>#VALUE!</v>
      </c>
      <c r="AR17" s="599"/>
      <c r="AS17" s="594"/>
      <c r="AT17" s="581" t="e">
        <v>#VALUE!</v>
      </c>
      <c r="AU17" s="585"/>
      <c r="AV17" s="576"/>
      <c r="AW17" s="576"/>
      <c r="BB17" s="608"/>
      <c r="BC17" s="606" t="s">
        <v>119</v>
      </c>
      <c r="BD17" s="610" t="e">
        <f>N17+P17+U17+X17+AB17+AG16+AH16+AJ16+AI16+R17+AK16</f>
        <v>#VALUE!</v>
      </c>
      <c r="BE17" s="604" t="e">
        <f>ROUND(BD17/(BD16+BD17),2)</f>
        <v>#VALUE!</v>
      </c>
      <c r="BG17" s="608"/>
      <c r="BH17" s="606" t="s">
        <v>119</v>
      </c>
      <c r="BI17" s="603" t="e">
        <f>N17+P17+U17+R17</f>
        <v>#VALUE!</v>
      </c>
      <c r="BJ17" s="604" t="e">
        <f>ROUND(BI17/(BI16+BI17),2)</f>
        <v>#VALUE!</v>
      </c>
      <c r="BL17" s="611"/>
      <c r="BM17" s="813"/>
      <c r="BN17" s="813"/>
      <c r="BO17" s="813"/>
      <c r="BP17" s="811"/>
      <c r="BQ17" s="813"/>
      <c r="BR17" s="813"/>
    </row>
    <row r="18" spans="1:70" ht="27" customHeight="1">
      <c r="A18" s="625"/>
      <c r="B18" s="73" t="s">
        <v>73</v>
      </c>
      <c r="C18" s="214">
        <f t="shared" si="2"/>
        <v>0</v>
      </c>
      <c r="D18" s="54"/>
      <c r="E18" s="54"/>
      <c r="F18" s="54"/>
      <c r="G18" s="72"/>
      <c r="H18" s="72"/>
      <c r="I18" s="72"/>
      <c r="J18" s="72"/>
      <c r="K18" s="293"/>
      <c r="L18" s="55">
        <f>SUM(D18:E18,F18)</f>
        <v>0</v>
      </c>
      <c r="M18" s="636"/>
      <c r="N18" s="640"/>
      <c r="O18" s="633"/>
      <c r="P18" s="638"/>
      <c r="Q18" s="633"/>
      <c r="R18" s="627"/>
      <c r="S18" s="633"/>
      <c r="T18" s="630"/>
      <c r="U18" s="616"/>
      <c r="V18" s="704"/>
      <c r="W18" s="583"/>
      <c r="X18" s="460"/>
      <c r="Y18" s="655"/>
      <c r="Z18" s="662"/>
      <c r="AA18" s="555"/>
      <c r="AB18" s="617"/>
      <c r="AC18" s="659"/>
      <c r="AD18" s="583"/>
      <c r="AE18" s="564"/>
      <c r="AF18" s="559"/>
      <c r="AG18" s="539"/>
      <c r="AH18" s="539"/>
      <c r="AI18" s="539"/>
      <c r="AJ18" s="539"/>
      <c r="AK18" s="551"/>
      <c r="AL18" s="614"/>
      <c r="AM18" s="193"/>
      <c r="AO18" s="177"/>
      <c r="AP18" s="589"/>
      <c r="AQ18" s="592" t="e">
        <v>#VALUE!</v>
      </c>
      <c r="AR18" s="600"/>
      <c r="AS18" s="596"/>
      <c r="AT18" s="582" t="e">
        <v>#VALUE!</v>
      </c>
      <c r="AU18" s="586"/>
      <c r="AV18" s="583"/>
      <c r="AW18" s="583"/>
      <c r="BB18" s="609"/>
      <c r="BC18" s="606"/>
      <c r="BD18" s="603"/>
      <c r="BE18" s="604"/>
      <c r="BG18" s="609"/>
      <c r="BH18" s="606"/>
      <c r="BI18" s="603"/>
      <c r="BJ18" s="604"/>
      <c r="BL18" s="611"/>
      <c r="BM18" s="813"/>
      <c r="BN18" s="813"/>
      <c r="BO18" s="813"/>
      <c r="BP18" s="812"/>
      <c r="BQ18" s="813"/>
      <c r="BR18" s="813"/>
    </row>
    <row r="19" spans="1:70" ht="27" customHeight="1">
      <c r="A19" s="623" t="s">
        <v>316</v>
      </c>
      <c r="B19" s="73" t="s">
        <v>71</v>
      </c>
      <c r="C19" s="214">
        <f t="shared" si="2"/>
        <v>0</v>
      </c>
      <c r="D19" s="72"/>
      <c r="E19" s="72"/>
      <c r="F19" s="72"/>
      <c r="G19" s="54"/>
      <c r="H19" s="143"/>
      <c r="I19" s="143"/>
      <c r="J19" s="143"/>
      <c r="K19" s="293"/>
      <c r="L19" s="55">
        <f>SUM(G19:J19)</f>
        <v>0</v>
      </c>
      <c r="M19" s="634">
        <f>SUM(L19:L21)</f>
        <v>0</v>
      </c>
      <c r="N19" s="141"/>
      <c r="O19" s="631">
        <f>N20</f>
        <v>1</v>
      </c>
      <c r="P19" s="140"/>
      <c r="Q19" s="631">
        <f>IF('様式１－１（標準時間対応）'!BC15&gt;0,1,0)</f>
        <v>0</v>
      </c>
      <c r="R19" s="342">
        <f>IF($L19&gt;0,1,0)</f>
        <v>0</v>
      </c>
      <c r="S19" s="631" t="str">
        <f>VLOOKUP($A19,加算等適用状況!$A$14:$O$25,13,FALSE)</f>
        <v/>
      </c>
      <c r="T19" s="628" t="str">
        <f>VLOOKUP(A19,加算等適用状況!$A$14:$O$25,15,FALSE)</f>
        <v>入力未了</v>
      </c>
      <c r="U19" s="456">
        <f>参考_歳児別配置基準!K44</f>
        <v>0</v>
      </c>
      <c r="V19" s="702" t="str">
        <f>IF(T19="入力完了",参考_歳児別配置基準!D44,T19)</f>
        <v>入力未了</v>
      </c>
      <c r="W19" s="575" t="e">
        <f t="shared" ref="W19" si="4">O19+Q19+R19+R20+V19-S19</f>
        <v>#VALUE!</v>
      </c>
      <c r="X19" s="457">
        <f>IFERROR(ROUND((L19/(L19+L20))*Y19,1),0)</f>
        <v>0</v>
      </c>
      <c r="Y19" s="663">
        <f>IF(VLOOKUP($A19,加算等適用状況!$A$14:$O$25,4,FALSE)="○",VLOOKUP($A19,加算等適用状況!$A$14:$O$25,5,FALSE),0)</f>
        <v>0</v>
      </c>
      <c r="Z19" s="660">
        <f>IF(VLOOKUP($A19,加算等適用状況!$A$14:$O$25,11,FALSE)="○",1,0)</f>
        <v>0</v>
      </c>
      <c r="AA19" s="553" t="str">
        <f>VLOOKUP(A19,加算等適用状況!$A$14:$O$25,12,FALSE)</f>
        <v/>
      </c>
      <c r="AB19" s="458">
        <f>IFERROR(ROUND(AC19*(L19/M19),1),0)</f>
        <v>0</v>
      </c>
      <c r="AC19" s="540">
        <f>IF(AA19="専任",0,1)</f>
        <v>1</v>
      </c>
      <c r="AD19" s="575" t="e">
        <f>W19+BR19+Z19+AC19</f>
        <v>#VALUE!</v>
      </c>
      <c r="AE19" s="562"/>
      <c r="AF19" s="556"/>
      <c r="AG19" s="537">
        <f>ROUNDDOWN(E21/4,1)-ROUNDDOWN(E21/5,1)</f>
        <v>0</v>
      </c>
      <c r="AH19" s="537">
        <f>SUM('様式１－１（標準時間対応）'!BA15:BA16)</f>
        <v>0</v>
      </c>
      <c r="AI19" s="537">
        <f>1-O19</f>
        <v>0</v>
      </c>
      <c r="AJ19" s="537">
        <f>IF(OR(AND('様式１－１（標準時間対応）'!J15&gt;0, '様式１－１（標準時間対応）'!R15&gt;0), '様式１－１（標準時間対応）'!BC15&gt;=ROUND((C20+C21)*0.3,0)),1,0)</f>
        <v>1</v>
      </c>
      <c r="AK19" s="549">
        <f>ROUNDDOWN(H20/10,1)-ROUNDDOWN(H20/15,1)</f>
        <v>0</v>
      </c>
      <c r="AL19" s="612" t="e">
        <f>SUM(AD19:AK21)</f>
        <v>#VALUE!</v>
      </c>
      <c r="AM19" s="193"/>
      <c r="AO19" s="177"/>
      <c r="AP19" s="587">
        <f>'様式２（専従の常勤）'!K58</f>
        <v>0</v>
      </c>
      <c r="AQ19" s="590">
        <f>COUNTIFS('様式３（非専従の常勤＋非常勤）'!$V$9:$V$38,"&gt;=1")+'様式２（専従の常勤）'!K70+'様式２（専従の常勤）'!K83</f>
        <v>0</v>
      </c>
      <c r="AR19" s="598">
        <f>'様式３（非専従の常勤＋非常勤）'!$W$41</f>
        <v>0</v>
      </c>
      <c r="AS19" s="593"/>
      <c r="AT19" s="580">
        <f>COUNTIFS('様式３（非専従の常勤＋非常勤）'!$V$48:$V$52,"&gt;=1")</f>
        <v>0</v>
      </c>
      <c r="AU19" s="584">
        <f>ROUNDDOWN('様式３（非専従の常勤＋非常勤）'!$V$54,1)</f>
        <v>0</v>
      </c>
      <c r="AV19" s="575">
        <f>AP19+AR19+IF((AS19+AU19)&gt;=BR19,BR19,(AS19+AU19))</f>
        <v>0</v>
      </c>
      <c r="AW19" s="575" t="e">
        <f>AV19-AD19</f>
        <v>#VALUE!</v>
      </c>
      <c r="BB19" s="607" t="s">
        <v>5</v>
      </c>
      <c r="BC19" s="268" t="s">
        <v>71</v>
      </c>
      <c r="BD19" s="186">
        <f>R19+U19+X19+AB19+Z19</f>
        <v>0</v>
      </c>
      <c r="BE19" s="269" t="e">
        <f>ROUND(BD19/(BD19+BD20),2)</f>
        <v>#VALUE!</v>
      </c>
      <c r="BG19" s="607" t="s">
        <v>5</v>
      </c>
      <c r="BH19" s="268" t="s">
        <v>71</v>
      </c>
      <c r="BI19" s="186">
        <f>R19+U19</f>
        <v>0</v>
      </c>
      <c r="BJ19" s="269" t="e">
        <f>ROUND(BI19/(BI19+BI20),2)</f>
        <v>#VALUE!</v>
      </c>
      <c r="BL19" s="611" t="s">
        <v>5</v>
      </c>
      <c r="BM19" s="813">
        <f>IF(VLOOKUP($A19,加算等適用状況!$A$14:$O$25,4,FALSE)="○",VLOOKUP($A19,加算等適用状況!$A$14:$O$25,5,FALSE),0)</f>
        <v>0</v>
      </c>
      <c r="BN19" s="812" t="e">
        <f>VLOOKUP(BM19,加算等適用状況!$E$34:$F$46,2,FALSE)</f>
        <v>#N/A</v>
      </c>
      <c r="BO19" s="812" t="e">
        <f>W19+Z19+AC19</f>
        <v>#VALUE!</v>
      </c>
      <c r="BP19" s="810">
        <f>AP19+AR19+AS19+AU19</f>
        <v>0</v>
      </c>
      <c r="BQ19" s="812" t="e">
        <f>BP19-BO19</f>
        <v>#VALUE!</v>
      </c>
      <c r="BR19" s="812">
        <f>IFERROR(IF(BQ19&gt;BM19,BM19,IF(BQ19&lt;BN19,BN19,BQ19)),0)</f>
        <v>0</v>
      </c>
    </row>
    <row r="20" spans="1:70" ht="27" customHeight="1">
      <c r="A20" s="624"/>
      <c r="B20" s="73" t="s">
        <v>72</v>
      </c>
      <c r="C20" s="214">
        <f t="shared" si="2"/>
        <v>0</v>
      </c>
      <c r="D20" s="72"/>
      <c r="E20" s="72"/>
      <c r="F20" s="72"/>
      <c r="G20" s="72"/>
      <c r="H20" s="143"/>
      <c r="I20" s="143"/>
      <c r="J20" s="143"/>
      <c r="K20" s="293"/>
      <c r="L20" s="55">
        <f>SUM(H20:J20)</f>
        <v>0</v>
      </c>
      <c r="M20" s="635"/>
      <c r="N20" s="639">
        <f>IF(C20+C21&lt;=90,1,0)</f>
        <v>1</v>
      </c>
      <c r="O20" s="632"/>
      <c r="P20" s="637">
        <f>Q19</f>
        <v>0</v>
      </c>
      <c r="Q20" s="632"/>
      <c r="R20" s="626">
        <f>IF(L20+L21&gt;0,1,0)</f>
        <v>0</v>
      </c>
      <c r="S20" s="632"/>
      <c r="T20" s="629"/>
      <c r="U20" s="615" t="e">
        <f>V19-U19</f>
        <v>#VALUE!</v>
      </c>
      <c r="V20" s="703"/>
      <c r="W20" s="576"/>
      <c r="X20" s="459">
        <f>Y19-X19</f>
        <v>0</v>
      </c>
      <c r="Y20" s="654"/>
      <c r="Z20" s="661"/>
      <c r="AA20" s="554"/>
      <c r="AB20" s="560">
        <f>IFERROR(ROUND(AC19*((L20+L21)/M19),1),0)</f>
        <v>0</v>
      </c>
      <c r="AC20" s="541"/>
      <c r="AD20" s="576"/>
      <c r="AE20" s="563"/>
      <c r="AF20" s="557"/>
      <c r="AG20" s="538"/>
      <c r="AH20" s="538"/>
      <c r="AI20" s="538"/>
      <c r="AJ20" s="538"/>
      <c r="AK20" s="550"/>
      <c r="AL20" s="613"/>
      <c r="AM20" s="193"/>
      <c r="AO20" s="177"/>
      <c r="AP20" s="588"/>
      <c r="AQ20" s="591" t="e">
        <v>#VALUE!</v>
      </c>
      <c r="AR20" s="599"/>
      <c r="AS20" s="594"/>
      <c r="AT20" s="581" t="e">
        <v>#VALUE!</v>
      </c>
      <c r="AU20" s="585"/>
      <c r="AV20" s="576"/>
      <c r="AW20" s="576"/>
      <c r="BB20" s="608"/>
      <c r="BC20" s="606" t="s">
        <v>119</v>
      </c>
      <c r="BD20" s="610" t="e">
        <f>N20+P20+U20+X20+AB20+AG19+AH19+AJ19+AI19+R20+AK19</f>
        <v>#VALUE!</v>
      </c>
      <c r="BE20" s="604" t="e">
        <f>ROUND(BD20/(BD19+BD20),2)</f>
        <v>#VALUE!</v>
      </c>
      <c r="BG20" s="608"/>
      <c r="BH20" s="606" t="s">
        <v>119</v>
      </c>
      <c r="BI20" s="603" t="e">
        <f>N20+P20+U20+R20</f>
        <v>#VALUE!</v>
      </c>
      <c r="BJ20" s="604" t="e">
        <f>ROUND(BI20/(BI19+BI20),2)</f>
        <v>#VALUE!</v>
      </c>
      <c r="BL20" s="611"/>
      <c r="BM20" s="813"/>
      <c r="BN20" s="813"/>
      <c r="BO20" s="813"/>
      <c r="BP20" s="811"/>
      <c r="BQ20" s="813"/>
      <c r="BR20" s="813"/>
    </row>
    <row r="21" spans="1:70" ht="27" customHeight="1">
      <c r="A21" s="625"/>
      <c r="B21" s="73" t="s">
        <v>73</v>
      </c>
      <c r="C21" s="214">
        <f t="shared" si="2"/>
        <v>0</v>
      </c>
      <c r="D21" s="54"/>
      <c r="E21" s="54"/>
      <c r="F21" s="54"/>
      <c r="G21" s="72"/>
      <c r="H21" s="72"/>
      <c r="I21" s="72"/>
      <c r="J21" s="72"/>
      <c r="K21" s="294"/>
      <c r="L21" s="56">
        <f>SUM(D21:E21,F21)</f>
        <v>0</v>
      </c>
      <c r="M21" s="636"/>
      <c r="N21" s="640"/>
      <c r="O21" s="633"/>
      <c r="P21" s="638"/>
      <c r="Q21" s="633"/>
      <c r="R21" s="627"/>
      <c r="S21" s="633"/>
      <c r="T21" s="630"/>
      <c r="U21" s="616"/>
      <c r="V21" s="704"/>
      <c r="W21" s="583"/>
      <c r="X21" s="460"/>
      <c r="Y21" s="655"/>
      <c r="Z21" s="662"/>
      <c r="AA21" s="555"/>
      <c r="AB21" s="617"/>
      <c r="AC21" s="659"/>
      <c r="AD21" s="583"/>
      <c r="AE21" s="564"/>
      <c r="AF21" s="559"/>
      <c r="AG21" s="539"/>
      <c r="AH21" s="539"/>
      <c r="AI21" s="539"/>
      <c r="AJ21" s="539"/>
      <c r="AK21" s="551"/>
      <c r="AL21" s="614"/>
      <c r="AM21" s="193"/>
      <c r="AO21" s="177"/>
      <c r="AP21" s="589"/>
      <c r="AQ21" s="592" t="e">
        <v>#VALUE!</v>
      </c>
      <c r="AR21" s="600"/>
      <c r="AS21" s="596"/>
      <c r="AT21" s="582" t="e">
        <v>#VALUE!</v>
      </c>
      <c r="AU21" s="586"/>
      <c r="AV21" s="583"/>
      <c r="AW21" s="583"/>
      <c r="BB21" s="609"/>
      <c r="BC21" s="606"/>
      <c r="BD21" s="603"/>
      <c r="BE21" s="604"/>
      <c r="BG21" s="609"/>
      <c r="BH21" s="606"/>
      <c r="BI21" s="603"/>
      <c r="BJ21" s="604"/>
      <c r="BL21" s="611"/>
      <c r="BM21" s="813"/>
      <c r="BN21" s="813"/>
      <c r="BO21" s="813"/>
      <c r="BP21" s="812"/>
      <c r="BQ21" s="813"/>
      <c r="BR21" s="813"/>
    </row>
    <row r="22" spans="1:70" ht="27" customHeight="1">
      <c r="A22" s="623" t="s">
        <v>317</v>
      </c>
      <c r="B22" s="73" t="s">
        <v>71</v>
      </c>
      <c r="C22" s="213">
        <f t="shared" si="2"/>
        <v>0</v>
      </c>
      <c r="D22" s="72"/>
      <c r="E22" s="72"/>
      <c r="F22" s="72"/>
      <c r="G22" s="54"/>
      <c r="H22" s="143"/>
      <c r="I22" s="143"/>
      <c r="J22" s="143"/>
      <c r="K22" s="293"/>
      <c r="L22" s="55">
        <f>SUM(G22:J22)</f>
        <v>0</v>
      </c>
      <c r="M22" s="634">
        <f>SUM(L22:L24)</f>
        <v>0</v>
      </c>
      <c r="N22" s="141"/>
      <c r="O22" s="631">
        <f>N23</f>
        <v>1</v>
      </c>
      <c r="P22" s="140"/>
      <c r="Q22" s="631">
        <f>IF('様式１－１（標準時間対応）'!BC17&gt;0,1,0)</f>
        <v>0</v>
      </c>
      <c r="R22" s="342">
        <f>IF($L22&gt;0,1,0)</f>
        <v>0</v>
      </c>
      <c r="S22" s="631" t="str">
        <f>VLOOKUP($A22,加算等適用状況!$A$14:$O$25,13,FALSE)</f>
        <v/>
      </c>
      <c r="T22" s="628" t="str">
        <f>VLOOKUP(A22,加算等適用状況!$A$14:$O$25,15,FALSE)</f>
        <v>入力未了</v>
      </c>
      <c r="U22" s="456">
        <f>参考_歳児別配置基準!K54</f>
        <v>0</v>
      </c>
      <c r="V22" s="702" t="str">
        <f>IF(T22="入力完了",参考_歳児別配置基準!D54,T22)</f>
        <v>入力未了</v>
      </c>
      <c r="W22" s="575" t="e">
        <f t="shared" ref="W22" si="5">O22+Q22+R22+R23+V22-S22</f>
        <v>#VALUE!</v>
      </c>
      <c r="X22" s="457">
        <f>IFERROR(ROUND((L22/(L22+L23))*Y22,1),0)</f>
        <v>0</v>
      </c>
      <c r="Y22" s="663">
        <f>IF(VLOOKUP($A22,加算等適用状況!$A$14:$O$25,4,FALSE)="○",VLOOKUP($A22,加算等適用状況!$A$14:$O$25,5,FALSE),0)</f>
        <v>0</v>
      </c>
      <c r="Z22" s="660">
        <f>IF(VLOOKUP($A22,加算等適用状況!$A$14:$O$25,11,FALSE)="○",1,0)</f>
        <v>0</v>
      </c>
      <c r="AA22" s="553" t="str">
        <f>VLOOKUP(A22,加算等適用状況!$A$14:$O$25,12,FALSE)</f>
        <v/>
      </c>
      <c r="AB22" s="458">
        <f>IFERROR(ROUND(AC22*(L22/M22),1),0)</f>
        <v>0</v>
      </c>
      <c r="AC22" s="540">
        <f>IF(AA22="専任",0,1)</f>
        <v>1</v>
      </c>
      <c r="AD22" s="575" t="e">
        <f>W22+BR22+Z22+AC22</f>
        <v>#VALUE!</v>
      </c>
      <c r="AE22" s="562"/>
      <c r="AF22" s="556"/>
      <c r="AG22" s="537">
        <f>ROUNDDOWN(E24/4,1)-ROUNDDOWN(E24/5,1)</f>
        <v>0</v>
      </c>
      <c r="AH22" s="537">
        <f>SUM('様式１－１（標準時間対応）'!BA17:BA18)</f>
        <v>0</v>
      </c>
      <c r="AI22" s="537">
        <f>1-O22</f>
        <v>0</v>
      </c>
      <c r="AJ22" s="537">
        <f>IF(OR(AND('様式１－１（標準時間対応）'!J17&gt;0, '様式１－１（標準時間対応）'!R17&gt;0), '様式１－１（標準時間対応）'!BC17&gt;=ROUND((C23+C24)*0.3,0)),1,0)</f>
        <v>1</v>
      </c>
      <c r="AK22" s="549">
        <f>ROUNDDOWN(H23/10,1)-ROUNDDOWN(H23/15,1)</f>
        <v>0</v>
      </c>
      <c r="AL22" s="612" t="e">
        <f>SUM(AD22:AK24)</f>
        <v>#VALUE!</v>
      </c>
      <c r="AM22" s="193"/>
      <c r="AO22" s="177"/>
      <c r="AP22" s="587">
        <f>'様式２（専従の常勤）'!L58</f>
        <v>0</v>
      </c>
      <c r="AQ22" s="590">
        <f>COUNTIFS('様式３（非専従の常勤＋非常勤）'!$X$9:$X$38,"&gt;=1")+'様式２（専従の常勤）'!L70+'様式２（専従の常勤）'!L83</f>
        <v>0</v>
      </c>
      <c r="AR22" s="598">
        <f>'様式３（非専従の常勤＋非常勤）'!$Y$41</f>
        <v>0</v>
      </c>
      <c r="AS22" s="593"/>
      <c r="AT22" s="580">
        <f>COUNTIFS('様式３（非専従の常勤＋非常勤）'!$X$48:$X$52,"&gt;=1")</f>
        <v>0</v>
      </c>
      <c r="AU22" s="584">
        <f>ROUNDDOWN('様式３（非専従の常勤＋非常勤）'!$X$54,1)</f>
        <v>0</v>
      </c>
      <c r="AV22" s="575">
        <f>AP22+AR22+IF((AS22+AU22)&gt;=BR22,BR22,(AS22+AU22))</f>
        <v>0</v>
      </c>
      <c r="AW22" s="575" t="e">
        <f>AV22-AD22</f>
        <v>#VALUE!</v>
      </c>
      <c r="BB22" s="607" t="s">
        <v>6</v>
      </c>
      <c r="BC22" s="268" t="s">
        <v>71</v>
      </c>
      <c r="BD22" s="186">
        <f>R22+U22+X22+AB22+Z22</f>
        <v>0</v>
      </c>
      <c r="BE22" s="269" t="e">
        <f>ROUND(BD22/(BD22+BD23),2)</f>
        <v>#VALUE!</v>
      </c>
      <c r="BG22" s="607" t="s">
        <v>6</v>
      </c>
      <c r="BH22" s="268" t="s">
        <v>71</v>
      </c>
      <c r="BI22" s="186">
        <f>R22+U22</f>
        <v>0</v>
      </c>
      <c r="BJ22" s="269" t="e">
        <f>ROUND(BI22/(BI22+BI23),2)</f>
        <v>#VALUE!</v>
      </c>
      <c r="BL22" s="611" t="s">
        <v>6</v>
      </c>
      <c r="BM22" s="813">
        <f>IF(VLOOKUP($A22,加算等適用状況!$A$14:$O$25,4,FALSE)="○",VLOOKUP($A22,加算等適用状況!$A$14:$O$25,5,FALSE),0)</f>
        <v>0</v>
      </c>
      <c r="BN22" s="812" t="e">
        <f>VLOOKUP(BM22,加算等適用状況!$E$34:$F$46,2,FALSE)</f>
        <v>#N/A</v>
      </c>
      <c r="BO22" s="812" t="e">
        <f>W22+Z22+AC22</f>
        <v>#VALUE!</v>
      </c>
      <c r="BP22" s="810">
        <f>AP22+AR22+AS22+AU22</f>
        <v>0</v>
      </c>
      <c r="BQ22" s="812" t="e">
        <f>BP22-BO22</f>
        <v>#VALUE!</v>
      </c>
      <c r="BR22" s="812">
        <f>IFERROR(IF(BQ22&gt;BM22,BM22,IF(BQ22&lt;BN22,BN22,BQ22)),0)</f>
        <v>0</v>
      </c>
    </row>
    <row r="23" spans="1:70" ht="27" customHeight="1">
      <c r="A23" s="624"/>
      <c r="B23" s="73" t="s">
        <v>72</v>
      </c>
      <c r="C23" s="214">
        <f t="shared" si="2"/>
        <v>0</v>
      </c>
      <c r="D23" s="72"/>
      <c r="E23" s="72"/>
      <c r="F23" s="72"/>
      <c r="G23" s="72"/>
      <c r="H23" s="143"/>
      <c r="I23" s="143"/>
      <c r="J23" s="143"/>
      <c r="K23" s="293"/>
      <c r="L23" s="55">
        <f>SUM(H23:J23)</f>
        <v>0</v>
      </c>
      <c r="M23" s="635"/>
      <c r="N23" s="639">
        <f>IF(C23+C24&lt;=90,1,0)</f>
        <v>1</v>
      </c>
      <c r="O23" s="632"/>
      <c r="P23" s="637">
        <f>Q22</f>
        <v>0</v>
      </c>
      <c r="Q23" s="632"/>
      <c r="R23" s="626">
        <f>IF(L23+L24&gt;0,1,0)</f>
        <v>0</v>
      </c>
      <c r="S23" s="632"/>
      <c r="T23" s="629"/>
      <c r="U23" s="615" t="e">
        <f>V22-U22</f>
        <v>#VALUE!</v>
      </c>
      <c r="V23" s="703"/>
      <c r="W23" s="576"/>
      <c r="X23" s="459">
        <f>Y22-X22</f>
        <v>0</v>
      </c>
      <c r="Y23" s="654"/>
      <c r="Z23" s="661"/>
      <c r="AA23" s="554"/>
      <c r="AB23" s="560">
        <f>IFERROR(ROUND(AC22*((L23+L24)/M22),1),0)</f>
        <v>0</v>
      </c>
      <c r="AC23" s="541"/>
      <c r="AD23" s="576"/>
      <c r="AE23" s="563"/>
      <c r="AF23" s="557"/>
      <c r="AG23" s="538"/>
      <c r="AH23" s="538"/>
      <c r="AI23" s="538"/>
      <c r="AJ23" s="538"/>
      <c r="AK23" s="550"/>
      <c r="AL23" s="613"/>
      <c r="AM23" s="193"/>
      <c r="AO23" s="177"/>
      <c r="AP23" s="588"/>
      <c r="AQ23" s="591" t="e">
        <v>#VALUE!</v>
      </c>
      <c r="AR23" s="599"/>
      <c r="AS23" s="594"/>
      <c r="AT23" s="581" t="e">
        <v>#VALUE!</v>
      </c>
      <c r="AU23" s="585"/>
      <c r="AV23" s="576"/>
      <c r="AW23" s="576"/>
      <c r="BB23" s="608"/>
      <c r="BC23" s="606" t="s">
        <v>119</v>
      </c>
      <c r="BD23" s="610" t="e">
        <f>N23+P23+U23+X23+AB23+AG22+AH22+AJ22+AI22+R23+AK22</f>
        <v>#VALUE!</v>
      </c>
      <c r="BE23" s="604" t="e">
        <f>ROUND(BD23/(BD22+BD23),2)</f>
        <v>#VALUE!</v>
      </c>
      <c r="BG23" s="608"/>
      <c r="BH23" s="606" t="s">
        <v>119</v>
      </c>
      <c r="BI23" s="603" t="e">
        <f>N23+P23+U23+R23</f>
        <v>#VALUE!</v>
      </c>
      <c r="BJ23" s="604" t="e">
        <f>ROUND(BI23/(BI22+BI23),2)</f>
        <v>#VALUE!</v>
      </c>
      <c r="BL23" s="611"/>
      <c r="BM23" s="813"/>
      <c r="BN23" s="813"/>
      <c r="BO23" s="813"/>
      <c r="BP23" s="811"/>
      <c r="BQ23" s="813"/>
      <c r="BR23" s="813"/>
    </row>
    <row r="24" spans="1:70" ht="27" customHeight="1">
      <c r="A24" s="625"/>
      <c r="B24" s="73" t="s">
        <v>73</v>
      </c>
      <c r="C24" s="214">
        <f t="shared" si="2"/>
        <v>0</v>
      </c>
      <c r="D24" s="57"/>
      <c r="E24" s="57"/>
      <c r="F24" s="57"/>
      <c r="G24" s="72"/>
      <c r="H24" s="72"/>
      <c r="I24" s="72"/>
      <c r="J24" s="72"/>
      <c r="K24" s="294"/>
      <c r="L24" s="56">
        <f>SUM(D24:E24,F24)</f>
        <v>0</v>
      </c>
      <c r="M24" s="636"/>
      <c r="N24" s="640"/>
      <c r="O24" s="633"/>
      <c r="P24" s="638"/>
      <c r="Q24" s="633"/>
      <c r="R24" s="627"/>
      <c r="S24" s="633"/>
      <c r="T24" s="630"/>
      <c r="U24" s="616"/>
      <c r="V24" s="704"/>
      <c r="W24" s="583"/>
      <c r="X24" s="460"/>
      <c r="Y24" s="655"/>
      <c r="Z24" s="662"/>
      <c r="AA24" s="555"/>
      <c r="AB24" s="617"/>
      <c r="AC24" s="659"/>
      <c r="AD24" s="583"/>
      <c r="AE24" s="564"/>
      <c r="AF24" s="559"/>
      <c r="AG24" s="539"/>
      <c r="AH24" s="539"/>
      <c r="AI24" s="539"/>
      <c r="AJ24" s="539"/>
      <c r="AK24" s="551"/>
      <c r="AL24" s="614"/>
      <c r="AM24" s="193"/>
      <c r="AO24" s="177"/>
      <c r="AP24" s="589"/>
      <c r="AQ24" s="592" t="e">
        <v>#VALUE!</v>
      </c>
      <c r="AR24" s="600"/>
      <c r="AS24" s="596"/>
      <c r="AT24" s="582" t="e">
        <v>#VALUE!</v>
      </c>
      <c r="AU24" s="586"/>
      <c r="AV24" s="583"/>
      <c r="AW24" s="583"/>
      <c r="BB24" s="609"/>
      <c r="BC24" s="606"/>
      <c r="BD24" s="603"/>
      <c r="BE24" s="604"/>
      <c r="BG24" s="609"/>
      <c r="BH24" s="606"/>
      <c r="BI24" s="603"/>
      <c r="BJ24" s="604"/>
      <c r="BL24" s="611"/>
      <c r="BM24" s="813"/>
      <c r="BN24" s="813"/>
      <c r="BO24" s="813"/>
      <c r="BP24" s="812"/>
      <c r="BQ24" s="813"/>
      <c r="BR24" s="813"/>
    </row>
    <row r="25" spans="1:70" ht="27" customHeight="1">
      <c r="A25" s="623" t="s">
        <v>318</v>
      </c>
      <c r="B25" s="73" t="s">
        <v>71</v>
      </c>
      <c r="C25" s="213">
        <f t="shared" si="2"/>
        <v>0</v>
      </c>
      <c r="D25" s="72"/>
      <c r="E25" s="72"/>
      <c r="F25" s="72"/>
      <c r="G25" s="54"/>
      <c r="H25" s="143"/>
      <c r="I25" s="143"/>
      <c r="J25" s="143"/>
      <c r="K25" s="293"/>
      <c r="L25" s="55">
        <f>SUM(G25:J25)</f>
        <v>0</v>
      </c>
      <c r="M25" s="634">
        <f>SUM(L25:L27)</f>
        <v>0</v>
      </c>
      <c r="N25" s="141"/>
      <c r="O25" s="631">
        <f>N26</f>
        <v>1</v>
      </c>
      <c r="P25" s="140"/>
      <c r="Q25" s="631">
        <f>IF('様式１－１（標準時間対応）'!BC19&gt;0,1,0)</f>
        <v>0</v>
      </c>
      <c r="R25" s="342">
        <f>IF($L25&gt;0,1,0)</f>
        <v>0</v>
      </c>
      <c r="S25" s="631" t="str">
        <f>VLOOKUP($A25,加算等適用状況!$A$14:$O$25,13,FALSE)</f>
        <v/>
      </c>
      <c r="T25" s="628" t="str">
        <f>VLOOKUP(A25,加算等適用状況!$A$14:$O$25,15,FALSE)</f>
        <v>入力未了</v>
      </c>
      <c r="U25" s="456">
        <f>参考_歳児別配置基準!K64</f>
        <v>0</v>
      </c>
      <c r="V25" s="702" t="str">
        <f>IF(T25="入力完了",参考_歳児別配置基準!D64,T25)</f>
        <v>入力未了</v>
      </c>
      <c r="W25" s="575" t="e">
        <f t="shared" ref="W25" si="6">O25+Q25+R25+R26+V25-S25</f>
        <v>#VALUE!</v>
      </c>
      <c r="X25" s="457">
        <f>IFERROR(ROUND((L25/(L25+L26))*Y25,1),0)</f>
        <v>0</v>
      </c>
      <c r="Y25" s="663">
        <f>IF(VLOOKUP($A25,加算等適用状況!$A$14:$O$25,4,FALSE)="○",VLOOKUP($A25,加算等適用状況!$A$14:$O$25,5,FALSE),0)</f>
        <v>0</v>
      </c>
      <c r="Z25" s="660">
        <f>IF(VLOOKUP($A25,加算等適用状況!$A$14:$O$25,11,FALSE)="○",1,0)</f>
        <v>0</v>
      </c>
      <c r="AA25" s="553" t="str">
        <f>VLOOKUP(A25,加算等適用状況!$A$14:$O$25,12,FALSE)</f>
        <v/>
      </c>
      <c r="AB25" s="458">
        <f>IFERROR(ROUND(AC25*(L25/M25),1),0)</f>
        <v>0</v>
      </c>
      <c r="AC25" s="540">
        <f>IF(AA25="専任",0,1)</f>
        <v>1</v>
      </c>
      <c r="AD25" s="575" t="e">
        <f>W25+BR25+Z25+AC25</f>
        <v>#VALUE!</v>
      </c>
      <c r="AE25" s="562"/>
      <c r="AF25" s="556"/>
      <c r="AG25" s="537">
        <f>ROUNDDOWN(E27/4,1)-ROUNDDOWN(E27/5,1)</f>
        <v>0</v>
      </c>
      <c r="AH25" s="537">
        <f>SUM('様式１－１（標準時間対応）'!BA19:BA20)</f>
        <v>0</v>
      </c>
      <c r="AI25" s="537">
        <f>1-O25</f>
        <v>0</v>
      </c>
      <c r="AJ25" s="537">
        <f>IF(OR(AND('様式１－１（標準時間対応）'!J19&gt;0, '様式１－１（標準時間対応）'!R19&gt;0), '様式１－１（標準時間対応）'!BC19&gt;=ROUND((C26+C27)*0.3,0)),1,0)</f>
        <v>1</v>
      </c>
      <c r="AK25" s="549">
        <f>ROUNDDOWN(H26/10,1)-ROUNDDOWN(H26/15,1)</f>
        <v>0</v>
      </c>
      <c r="AL25" s="612" t="e">
        <f>SUM(AD25:AK27)</f>
        <v>#VALUE!</v>
      </c>
      <c r="AM25" s="193"/>
      <c r="AO25" s="177"/>
      <c r="AP25" s="587">
        <f>'様式２（専従の常勤）'!M58</f>
        <v>0</v>
      </c>
      <c r="AQ25" s="590">
        <f>COUNTIFS('様式３（非専従の常勤＋非常勤）'!$Z$9:$Z$38,"&gt;=1")+'様式２（専従の常勤）'!M70+'様式２（専従の常勤）'!M83</f>
        <v>0</v>
      </c>
      <c r="AR25" s="598">
        <f>'様式３（非専従の常勤＋非常勤）'!$AA$41</f>
        <v>0</v>
      </c>
      <c r="AS25" s="593"/>
      <c r="AT25" s="580">
        <f>COUNTIFS('様式３（非専従の常勤＋非常勤）'!$Z$48:$Z$52,"&gt;=1")</f>
        <v>0</v>
      </c>
      <c r="AU25" s="584">
        <f>ROUNDDOWN('様式３（非専従の常勤＋非常勤）'!$Z$54,1)</f>
        <v>0</v>
      </c>
      <c r="AV25" s="575">
        <f>AP25+AR25+IF((AS25+AU25)&gt;=BR25,BR25,(AS25+AU25))</f>
        <v>0</v>
      </c>
      <c r="AW25" s="575" t="e">
        <f>AV25-AD25</f>
        <v>#VALUE!</v>
      </c>
      <c r="BB25" s="607" t="s">
        <v>7</v>
      </c>
      <c r="BC25" s="268" t="s">
        <v>71</v>
      </c>
      <c r="BD25" s="186">
        <f>R25+U25+X25+AB25+Z25</f>
        <v>0</v>
      </c>
      <c r="BE25" s="269" t="e">
        <f>ROUND(BD25/(BD25+BD26),2)</f>
        <v>#VALUE!</v>
      </c>
      <c r="BG25" s="607" t="s">
        <v>7</v>
      </c>
      <c r="BH25" s="268" t="s">
        <v>71</v>
      </c>
      <c r="BI25" s="186">
        <f>R25+U25</f>
        <v>0</v>
      </c>
      <c r="BJ25" s="269" t="e">
        <f>ROUND(BI25/(BI25+BI26),2)</f>
        <v>#VALUE!</v>
      </c>
      <c r="BL25" s="611" t="s">
        <v>7</v>
      </c>
      <c r="BM25" s="813">
        <f>IF(VLOOKUP($A25,加算等適用状況!$A$14:$O$25,4,FALSE)="○",VLOOKUP($A25,加算等適用状況!$A$14:$O$25,5,FALSE),0)</f>
        <v>0</v>
      </c>
      <c r="BN25" s="812" t="e">
        <f>VLOOKUP(BM25,加算等適用状況!$E$34:$F$46,2,FALSE)</f>
        <v>#N/A</v>
      </c>
      <c r="BO25" s="812" t="e">
        <f>W25+Z25+AC25</f>
        <v>#VALUE!</v>
      </c>
      <c r="BP25" s="810">
        <f>AP25+AR25+AS25+AU25</f>
        <v>0</v>
      </c>
      <c r="BQ25" s="812" t="e">
        <f>BP25-BO25</f>
        <v>#VALUE!</v>
      </c>
      <c r="BR25" s="812">
        <f>IFERROR(IF(BQ25&gt;BM25,BM25,IF(BQ25&lt;BN25,BN25,BQ25)),0)</f>
        <v>0</v>
      </c>
    </row>
    <row r="26" spans="1:70" ht="27" customHeight="1">
      <c r="A26" s="624"/>
      <c r="B26" s="73" t="s">
        <v>72</v>
      </c>
      <c r="C26" s="214">
        <f t="shared" si="2"/>
        <v>0</v>
      </c>
      <c r="D26" s="72"/>
      <c r="E26" s="72"/>
      <c r="F26" s="72"/>
      <c r="G26" s="72"/>
      <c r="H26" s="143"/>
      <c r="I26" s="143"/>
      <c r="J26" s="143"/>
      <c r="K26" s="293"/>
      <c r="L26" s="55">
        <f>SUM(H26:J26)</f>
        <v>0</v>
      </c>
      <c r="M26" s="635"/>
      <c r="N26" s="639">
        <f>IF(C26+C27&lt;=90,1,0)</f>
        <v>1</v>
      </c>
      <c r="O26" s="632"/>
      <c r="P26" s="637">
        <f>Q25</f>
        <v>0</v>
      </c>
      <c r="Q26" s="632"/>
      <c r="R26" s="626">
        <f>IF(L26+L27&gt;0,1,0)</f>
        <v>0</v>
      </c>
      <c r="S26" s="632"/>
      <c r="T26" s="629"/>
      <c r="U26" s="615" t="e">
        <f>V25-U25</f>
        <v>#VALUE!</v>
      </c>
      <c r="V26" s="703"/>
      <c r="W26" s="576"/>
      <c r="X26" s="459">
        <f>Y25-X25</f>
        <v>0</v>
      </c>
      <c r="Y26" s="654"/>
      <c r="Z26" s="661"/>
      <c r="AA26" s="554"/>
      <c r="AB26" s="560">
        <f>IFERROR(ROUND(AC25*((L26+L27)/M25),1),0)</f>
        <v>0</v>
      </c>
      <c r="AC26" s="541"/>
      <c r="AD26" s="576"/>
      <c r="AE26" s="563"/>
      <c r="AF26" s="557"/>
      <c r="AG26" s="538"/>
      <c r="AH26" s="538"/>
      <c r="AI26" s="538"/>
      <c r="AJ26" s="538"/>
      <c r="AK26" s="550"/>
      <c r="AL26" s="613"/>
      <c r="AM26" s="193"/>
      <c r="AO26" s="177"/>
      <c r="AP26" s="588"/>
      <c r="AQ26" s="591" t="e">
        <v>#VALUE!</v>
      </c>
      <c r="AR26" s="599"/>
      <c r="AS26" s="594"/>
      <c r="AT26" s="581" t="e">
        <v>#VALUE!</v>
      </c>
      <c r="AU26" s="585"/>
      <c r="AV26" s="576"/>
      <c r="AW26" s="576"/>
      <c r="BB26" s="608"/>
      <c r="BC26" s="606" t="s">
        <v>119</v>
      </c>
      <c r="BD26" s="610" t="e">
        <f>N26+P26+U26+X26+AB26+AG25+AH25+AJ25+AI25+R26+AK25</f>
        <v>#VALUE!</v>
      </c>
      <c r="BE26" s="604" t="e">
        <f>ROUND(BD26/(BD25+BD26),2)</f>
        <v>#VALUE!</v>
      </c>
      <c r="BG26" s="608"/>
      <c r="BH26" s="606" t="s">
        <v>119</v>
      </c>
      <c r="BI26" s="603" t="e">
        <f>N26+P26+U26+R26</f>
        <v>#VALUE!</v>
      </c>
      <c r="BJ26" s="604" t="e">
        <f>ROUND(BI26/(BI25+BI26),2)</f>
        <v>#VALUE!</v>
      </c>
      <c r="BL26" s="611"/>
      <c r="BM26" s="813"/>
      <c r="BN26" s="813"/>
      <c r="BO26" s="813"/>
      <c r="BP26" s="811"/>
      <c r="BQ26" s="813"/>
      <c r="BR26" s="813"/>
    </row>
    <row r="27" spans="1:70" ht="27" customHeight="1">
      <c r="A27" s="625"/>
      <c r="B27" s="73" t="s">
        <v>73</v>
      </c>
      <c r="C27" s="214">
        <f t="shared" si="2"/>
        <v>0</v>
      </c>
      <c r="D27" s="54"/>
      <c r="E27" s="54"/>
      <c r="F27" s="54"/>
      <c r="G27" s="72"/>
      <c r="H27" s="72"/>
      <c r="I27" s="72"/>
      <c r="J27" s="72"/>
      <c r="K27" s="293"/>
      <c r="L27" s="55">
        <f>SUM(D27:E27,F27)</f>
        <v>0</v>
      </c>
      <c r="M27" s="636"/>
      <c r="N27" s="640"/>
      <c r="O27" s="633"/>
      <c r="P27" s="638"/>
      <c r="Q27" s="633"/>
      <c r="R27" s="627"/>
      <c r="S27" s="633"/>
      <c r="T27" s="630"/>
      <c r="U27" s="616"/>
      <c r="V27" s="704"/>
      <c r="W27" s="583"/>
      <c r="X27" s="460"/>
      <c r="Y27" s="655"/>
      <c r="Z27" s="662"/>
      <c r="AA27" s="555"/>
      <c r="AB27" s="617"/>
      <c r="AC27" s="659"/>
      <c r="AD27" s="583"/>
      <c r="AE27" s="564"/>
      <c r="AF27" s="559"/>
      <c r="AG27" s="539"/>
      <c r="AH27" s="539"/>
      <c r="AI27" s="539"/>
      <c r="AJ27" s="539"/>
      <c r="AK27" s="551"/>
      <c r="AL27" s="614"/>
      <c r="AM27" s="193"/>
      <c r="AO27" s="177"/>
      <c r="AP27" s="589"/>
      <c r="AQ27" s="592" t="e">
        <v>#VALUE!</v>
      </c>
      <c r="AR27" s="600"/>
      <c r="AS27" s="596"/>
      <c r="AT27" s="582" t="e">
        <v>#VALUE!</v>
      </c>
      <c r="AU27" s="586"/>
      <c r="AV27" s="583"/>
      <c r="AW27" s="583"/>
      <c r="BB27" s="609"/>
      <c r="BC27" s="606"/>
      <c r="BD27" s="603"/>
      <c r="BE27" s="604"/>
      <c r="BG27" s="609"/>
      <c r="BH27" s="606"/>
      <c r="BI27" s="603"/>
      <c r="BJ27" s="604"/>
      <c r="BL27" s="611"/>
      <c r="BM27" s="813"/>
      <c r="BN27" s="813"/>
      <c r="BO27" s="813"/>
      <c r="BP27" s="812"/>
      <c r="BQ27" s="813"/>
      <c r="BR27" s="813"/>
    </row>
    <row r="28" spans="1:70" ht="27" customHeight="1">
      <c r="A28" s="623" t="s">
        <v>319</v>
      </c>
      <c r="B28" s="73" t="s">
        <v>71</v>
      </c>
      <c r="C28" s="213">
        <f t="shared" si="2"/>
        <v>0</v>
      </c>
      <c r="D28" s="72"/>
      <c r="E28" s="72"/>
      <c r="F28" s="72"/>
      <c r="G28" s="54"/>
      <c r="H28" s="143"/>
      <c r="I28" s="54"/>
      <c r="J28" s="54"/>
      <c r="K28" s="293"/>
      <c r="L28" s="55">
        <f>SUM(G28:J28)</f>
        <v>0</v>
      </c>
      <c r="M28" s="634">
        <f>SUM(L28:L30)</f>
        <v>0</v>
      </c>
      <c r="N28" s="141"/>
      <c r="O28" s="631">
        <f>N29</f>
        <v>1</v>
      </c>
      <c r="P28" s="140"/>
      <c r="Q28" s="631">
        <f>IF('様式１－１（標準時間対応）'!BC21&gt;0,1,0)</f>
        <v>0</v>
      </c>
      <c r="R28" s="342">
        <f>IF($L28&gt;0,1,0)</f>
        <v>0</v>
      </c>
      <c r="S28" s="631" t="str">
        <f>VLOOKUP($A28,加算等適用状況!$A$14:$O$25,13,FALSE)</f>
        <v/>
      </c>
      <c r="T28" s="628" t="str">
        <f>VLOOKUP(A28,加算等適用状況!$A$14:$O$25,15,FALSE)</f>
        <v>入力未了</v>
      </c>
      <c r="U28" s="456">
        <f>参考_歳児別配置基準!K74</f>
        <v>0</v>
      </c>
      <c r="V28" s="702" t="str">
        <f>IF(T28="入力完了",参考_歳児別配置基準!D74,T28)</f>
        <v>入力未了</v>
      </c>
      <c r="W28" s="575" t="e">
        <f t="shared" ref="W28" si="7">O28+Q28+R28+R29+V28-S28</f>
        <v>#VALUE!</v>
      </c>
      <c r="X28" s="457">
        <f>IFERROR(ROUND((L28/(L28+L29))*Y28,1),0)</f>
        <v>0</v>
      </c>
      <c r="Y28" s="663">
        <f>IF(VLOOKUP($A28,加算等適用状況!$A$14:$O$25,4,FALSE)="○",VLOOKUP($A28,加算等適用状況!$A$14:$O$25,5,FALSE),0)</f>
        <v>0</v>
      </c>
      <c r="Z28" s="660">
        <f>IF(VLOOKUP($A28,加算等適用状況!$A$14:$O$25,11,FALSE)="○",1,0)</f>
        <v>0</v>
      </c>
      <c r="AA28" s="553" t="str">
        <f>VLOOKUP(A28,加算等適用状況!$A$14:$O$25,12,FALSE)</f>
        <v/>
      </c>
      <c r="AB28" s="458">
        <f>IFERROR(ROUND(AC28*(L28/M28),1),0)</f>
        <v>0</v>
      </c>
      <c r="AC28" s="540">
        <f>IF(AA28="専任",0,1)</f>
        <v>1</v>
      </c>
      <c r="AD28" s="575" t="e">
        <f>W28+BR28+Z28+AC28</f>
        <v>#VALUE!</v>
      </c>
      <c r="AE28" s="562"/>
      <c r="AF28" s="556"/>
      <c r="AG28" s="537">
        <f>ROUNDDOWN(E30/4,1)-ROUNDDOWN(E30/5,1)</f>
        <v>0</v>
      </c>
      <c r="AH28" s="537">
        <f>SUM('様式１－１（標準時間対応）'!BA21:BA22)</f>
        <v>0</v>
      </c>
      <c r="AI28" s="537">
        <f>1-O28</f>
        <v>0</v>
      </c>
      <c r="AJ28" s="537">
        <f>IF(OR(AND('様式１－１（標準時間対応）'!J21&gt;0, '様式１－１（標準時間対応）'!R21&gt;0), '様式１－１（標準時間対応）'!BC21&gt;=ROUND((C29+C30)*0.3,0)),1,0)</f>
        <v>1</v>
      </c>
      <c r="AK28" s="549">
        <f>ROUNDDOWN(H29/10,1)-ROUNDDOWN(H29/15,1)</f>
        <v>0</v>
      </c>
      <c r="AL28" s="612" t="e">
        <f>SUM(AD28:AK30)</f>
        <v>#VALUE!</v>
      </c>
      <c r="AM28" s="193"/>
      <c r="AO28" s="177"/>
      <c r="AP28" s="587">
        <f>'様式２（専従の常勤）'!N58</f>
        <v>0</v>
      </c>
      <c r="AQ28" s="590">
        <f>COUNTIFS('様式３（非専従の常勤＋非常勤）'!$AB$9:$AB$38,"&gt;=1")+'様式２（専従の常勤）'!N70+'様式２（専従の常勤）'!N83</f>
        <v>0</v>
      </c>
      <c r="AR28" s="598">
        <f>'様式３（非専従の常勤＋非常勤）'!$AC$41</f>
        <v>0</v>
      </c>
      <c r="AS28" s="593"/>
      <c r="AT28" s="580">
        <f>COUNTIFS('様式３（非専従の常勤＋非常勤）'!$AB$48:$AB$52,"&gt;=1")</f>
        <v>0</v>
      </c>
      <c r="AU28" s="584">
        <f>ROUNDDOWN('様式３（非専従の常勤＋非常勤）'!$AB$54,1)</f>
        <v>0</v>
      </c>
      <c r="AV28" s="575">
        <f>AP28+AR28+IF((AS28+AU28)&gt;=BR28,BR28,(AS28+AU28))</f>
        <v>0</v>
      </c>
      <c r="AW28" s="575" t="e">
        <f>AV28-AD28</f>
        <v>#VALUE!</v>
      </c>
      <c r="BB28" s="607" t="s">
        <v>8</v>
      </c>
      <c r="BC28" s="268" t="s">
        <v>71</v>
      </c>
      <c r="BD28" s="186">
        <f>R28+U28+X28+AB28+Z28</f>
        <v>0</v>
      </c>
      <c r="BE28" s="269" t="e">
        <f>ROUND(BD28/(BD28+BD29),2)</f>
        <v>#VALUE!</v>
      </c>
      <c r="BG28" s="607" t="s">
        <v>8</v>
      </c>
      <c r="BH28" s="268" t="s">
        <v>71</v>
      </c>
      <c r="BI28" s="186">
        <f>R28+U28</f>
        <v>0</v>
      </c>
      <c r="BJ28" s="269" t="e">
        <f>ROUND(BI28/(BI28+BI29),2)</f>
        <v>#VALUE!</v>
      </c>
      <c r="BL28" s="611" t="s">
        <v>8</v>
      </c>
      <c r="BM28" s="813">
        <f>IF(VLOOKUP($A28,加算等適用状況!$A$14:$O$25,4,FALSE)="○",VLOOKUP($A28,加算等適用状況!$A$14:$O$25,5,FALSE),0)</f>
        <v>0</v>
      </c>
      <c r="BN28" s="812" t="e">
        <f>VLOOKUP(BM28,加算等適用状況!$E$34:$F$46,2,FALSE)</f>
        <v>#N/A</v>
      </c>
      <c r="BO28" s="812" t="e">
        <f>W28+Z28+AC28</f>
        <v>#VALUE!</v>
      </c>
      <c r="BP28" s="810">
        <f>AP28+AR28+AS28+AU28</f>
        <v>0</v>
      </c>
      <c r="BQ28" s="812" t="e">
        <f>BP28-BO28</f>
        <v>#VALUE!</v>
      </c>
      <c r="BR28" s="812">
        <f>IFERROR(IF(BQ28&gt;BM28,BM28,IF(BQ28&lt;BN28,BN28,BQ28)),0)</f>
        <v>0</v>
      </c>
    </row>
    <row r="29" spans="1:70" ht="27" customHeight="1">
      <c r="A29" s="624"/>
      <c r="B29" s="73" t="s">
        <v>72</v>
      </c>
      <c r="C29" s="214">
        <f t="shared" si="2"/>
        <v>0</v>
      </c>
      <c r="D29" s="72"/>
      <c r="E29" s="72"/>
      <c r="F29" s="72"/>
      <c r="G29" s="72"/>
      <c r="H29" s="54"/>
      <c r="I29" s="54"/>
      <c r="J29" s="54"/>
      <c r="K29" s="293"/>
      <c r="L29" s="55">
        <f>SUM(H29:J29)</f>
        <v>0</v>
      </c>
      <c r="M29" s="635"/>
      <c r="N29" s="639">
        <f>IF(C29+C30&lt;=90,1,0)</f>
        <v>1</v>
      </c>
      <c r="O29" s="632"/>
      <c r="P29" s="637">
        <f>Q28</f>
        <v>0</v>
      </c>
      <c r="Q29" s="632"/>
      <c r="R29" s="626">
        <f>IF(L29+L30&gt;0,1,0)</f>
        <v>0</v>
      </c>
      <c r="S29" s="632"/>
      <c r="T29" s="629"/>
      <c r="U29" s="615" t="e">
        <f>V28-U28</f>
        <v>#VALUE!</v>
      </c>
      <c r="V29" s="703"/>
      <c r="W29" s="576"/>
      <c r="X29" s="459">
        <f>Y28-X28</f>
        <v>0</v>
      </c>
      <c r="Y29" s="654"/>
      <c r="Z29" s="661"/>
      <c r="AA29" s="554"/>
      <c r="AB29" s="560">
        <f>IFERROR(ROUND(AC28*((L29+L30)/M28),1),0)</f>
        <v>0</v>
      </c>
      <c r="AC29" s="541"/>
      <c r="AD29" s="576"/>
      <c r="AE29" s="563"/>
      <c r="AF29" s="557"/>
      <c r="AG29" s="538"/>
      <c r="AH29" s="538"/>
      <c r="AI29" s="538"/>
      <c r="AJ29" s="538"/>
      <c r="AK29" s="550"/>
      <c r="AL29" s="613"/>
      <c r="AM29" s="193"/>
      <c r="AO29" s="177"/>
      <c r="AP29" s="588"/>
      <c r="AQ29" s="591" t="e">
        <v>#VALUE!</v>
      </c>
      <c r="AR29" s="599"/>
      <c r="AS29" s="594"/>
      <c r="AT29" s="581" t="e">
        <v>#VALUE!</v>
      </c>
      <c r="AU29" s="585"/>
      <c r="AV29" s="576"/>
      <c r="AW29" s="576"/>
      <c r="BB29" s="608"/>
      <c r="BC29" s="606" t="s">
        <v>119</v>
      </c>
      <c r="BD29" s="610" t="e">
        <f>N29+P29+U29+X29+AB29+AG28+AH28+AJ28+AI28+R29+AK28</f>
        <v>#VALUE!</v>
      </c>
      <c r="BE29" s="604" t="e">
        <f>ROUND(BD29/(BD28+BD29),2)</f>
        <v>#VALUE!</v>
      </c>
      <c r="BG29" s="608"/>
      <c r="BH29" s="606" t="s">
        <v>119</v>
      </c>
      <c r="BI29" s="603" t="e">
        <f>N29+P29+U29+R29</f>
        <v>#VALUE!</v>
      </c>
      <c r="BJ29" s="604" t="e">
        <f>ROUND(BI29/(BI28+BI29),2)</f>
        <v>#VALUE!</v>
      </c>
      <c r="BL29" s="611"/>
      <c r="BM29" s="813"/>
      <c r="BN29" s="813"/>
      <c r="BO29" s="813"/>
      <c r="BP29" s="811"/>
      <c r="BQ29" s="813"/>
      <c r="BR29" s="813"/>
    </row>
    <row r="30" spans="1:70" ht="27" customHeight="1">
      <c r="A30" s="625"/>
      <c r="B30" s="73" t="s">
        <v>73</v>
      </c>
      <c r="C30" s="214">
        <f t="shared" si="2"/>
        <v>0</v>
      </c>
      <c r="D30" s="54"/>
      <c r="E30" s="54"/>
      <c r="F30" s="54"/>
      <c r="G30" s="72"/>
      <c r="H30" s="72"/>
      <c r="I30" s="72"/>
      <c r="J30" s="72"/>
      <c r="K30" s="293"/>
      <c r="L30" s="55">
        <f>SUM(D30:E30,F30)</f>
        <v>0</v>
      </c>
      <c r="M30" s="636"/>
      <c r="N30" s="640"/>
      <c r="O30" s="633"/>
      <c r="P30" s="638"/>
      <c r="Q30" s="633"/>
      <c r="R30" s="627"/>
      <c r="S30" s="633"/>
      <c r="T30" s="630"/>
      <c r="U30" s="616"/>
      <c r="V30" s="704"/>
      <c r="W30" s="583"/>
      <c r="X30" s="460"/>
      <c r="Y30" s="655"/>
      <c r="Z30" s="662"/>
      <c r="AA30" s="555"/>
      <c r="AB30" s="617"/>
      <c r="AC30" s="659"/>
      <c r="AD30" s="583"/>
      <c r="AE30" s="564"/>
      <c r="AF30" s="559"/>
      <c r="AG30" s="539"/>
      <c r="AH30" s="539"/>
      <c r="AI30" s="539"/>
      <c r="AJ30" s="539"/>
      <c r="AK30" s="551"/>
      <c r="AL30" s="614"/>
      <c r="AM30" s="193"/>
      <c r="AO30" s="177"/>
      <c r="AP30" s="589"/>
      <c r="AQ30" s="592" t="e">
        <v>#VALUE!</v>
      </c>
      <c r="AR30" s="600"/>
      <c r="AS30" s="596"/>
      <c r="AT30" s="582" t="e">
        <v>#VALUE!</v>
      </c>
      <c r="AU30" s="586"/>
      <c r="AV30" s="583"/>
      <c r="AW30" s="583"/>
      <c r="BB30" s="609"/>
      <c r="BC30" s="606"/>
      <c r="BD30" s="603"/>
      <c r="BE30" s="604"/>
      <c r="BG30" s="609"/>
      <c r="BH30" s="606"/>
      <c r="BI30" s="603"/>
      <c r="BJ30" s="604"/>
      <c r="BL30" s="611"/>
      <c r="BM30" s="813"/>
      <c r="BN30" s="813"/>
      <c r="BO30" s="813"/>
      <c r="BP30" s="812"/>
      <c r="BQ30" s="813"/>
      <c r="BR30" s="813"/>
    </row>
    <row r="31" spans="1:70" ht="27" customHeight="1">
      <c r="A31" s="623" t="s">
        <v>320</v>
      </c>
      <c r="B31" s="73" t="s">
        <v>71</v>
      </c>
      <c r="C31" s="213">
        <f t="shared" si="2"/>
        <v>0</v>
      </c>
      <c r="D31" s="72"/>
      <c r="E31" s="72"/>
      <c r="F31" s="72"/>
      <c r="G31" s="54"/>
      <c r="H31" s="143"/>
      <c r="I31" s="54"/>
      <c r="J31" s="54"/>
      <c r="K31" s="293"/>
      <c r="L31" s="55">
        <f>SUM(G31:J31)</f>
        <v>0</v>
      </c>
      <c r="M31" s="634">
        <f>SUM(L31:L33)</f>
        <v>0</v>
      </c>
      <c r="N31" s="141"/>
      <c r="O31" s="631">
        <f>N32</f>
        <v>1</v>
      </c>
      <c r="P31" s="140"/>
      <c r="Q31" s="631">
        <f>IF('様式１－１（標準時間対応）'!BC23&gt;0,1,0)</f>
        <v>0</v>
      </c>
      <c r="R31" s="342">
        <f>IF($L31&gt;0,1,0)</f>
        <v>0</v>
      </c>
      <c r="S31" s="631" t="str">
        <f>VLOOKUP($A31,加算等適用状況!$A$14:$O$25,13,FALSE)</f>
        <v/>
      </c>
      <c r="T31" s="628" t="str">
        <f>VLOOKUP(A31,加算等適用状況!$A$14:$O$25,15,FALSE)</f>
        <v>入力未了</v>
      </c>
      <c r="U31" s="456">
        <f>参考_歳児別配置基準!K84</f>
        <v>0</v>
      </c>
      <c r="V31" s="702" t="str">
        <f>IF(T31="入力完了",参考_歳児別配置基準!D84,T31)</f>
        <v>入力未了</v>
      </c>
      <c r="W31" s="575" t="e">
        <f t="shared" ref="W31" si="8">O31+Q31+R31+R32+V31-S31</f>
        <v>#VALUE!</v>
      </c>
      <c r="X31" s="457">
        <f>IFERROR(ROUND((L31/(L31+L32))*Y31,1),0)</f>
        <v>0</v>
      </c>
      <c r="Y31" s="663">
        <f>IF(VLOOKUP($A31,加算等適用状況!$A$14:$O$25,4,FALSE)="○",VLOOKUP($A31,加算等適用状況!$A$14:$O$25,5,FALSE),0)</f>
        <v>0</v>
      </c>
      <c r="Z31" s="660">
        <f>IF(VLOOKUP($A31,加算等適用状況!$A$14:$O$25,11,FALSE)="○",1,0)</f>
        <v>0</v>
      </c>
      <c r="AA31" s="553" t="str">
        <f>VLOOKUP(A31,加算等適用状況!$A$14:$O$25,12,FALSE)</f>
        <v/>
      </c>
      <c r="AB31" s="458">
        <f>IFERROR(ROUND(AC31*(L31/M31),1),0)</f>
        <v>0</v>
      </c>
      <c r="AC31" s="540">
        <f>IF(AA31="専任",0,1)</f>
        <v>1</v>
      </c>
      <c r="AD31" s="575" t="e">
        <f>W31+BR31+Z31+AC31</f>
        <v>#VALUE!</v>
      </c>
      <c r="AE31" s="562"/>
      <c r="AF31" s="556"/>
      <c r="AG31" s="537">
        <f>ROUNDDOWN(E33/4,1)-ROUNDDOWN(E33/5,1)</f>
        <v>0</v>
      </c>
      <c r="AH31" s="537">
        <f>SUM('様式１－１（標準時間対応）'!BA23:BA24)</f>
        <v>0</v>
      </c>
      <c r="AI31" s="537">
        <f>1-O31</f>
        <v>0</v>
      </c>
      <c r="AJ31" s="537">
        <f>IF(OR(AND('様式１－１（標準時間対応）'!J23&gt;0, '様式１－１（標準時間対応）'!R23&gt;0), '様式１－１（標準時間対応）'!BC23&gt;=ROUND((C32+C33)*0.3,0)),1,0)</f>
        <v>1</v>
      </c>
      <c r="AK31" s="549">
        <f>ROUNDDOWN(H32/10,1)-ROUNDDOWN(H32/15,1)</f>
        <v>0</v>
      </c>
      <c r="AL31" s="612" t="e">
        <f>SUM(AD31:AK33)</f>
        <v>#VALUE!</v>
      </c>
      <c r="AM31" s="193"/>
      <c r="AO31" s="177"/>
      <c r="AP31" s="587">
        <f>'様式２（専従の常勤）'!O58</f>
        <v>0</v>
      </c>
      <c r="AQ31" s="590">
        <f>COUNTIFS('様式３（非専従の常勤＋非常勤）'!$AD$9:$AD$38,"&gt;=1")+'様式２（専従の常勤）'!O70+'様式２（専従の常勤）'!O83</f>
        <v>0</v>
      </c>
      <c r="AR31" s="598">
        <f>'様式３（非専従の常勤＋非常勤）'!$AE$41</f>
        <v>0</v>
      </c>
      <c r="AS31" s="593"/>
      <c r="AT31" s="580">
        <f>COUNTIFS('様式３（非専従の常勤＋非常勤）'!$AD$48:$AD$52,"&gt;=1")</f>
        <v>0</v>
      </c>
      <c r="AU31" s="584">
        <f>ROUNDDOWN('様式３（非専従の常勤＋非常勤）'!$AD$54,1)</f>
        <v>0</v>
      </c>
      <c r="AV31" s="575">
        <f>AP31+AR31+IF((AS31+AU31)&gt;=BR31,BR31,(AS31+AU31))</f>
        <v>0</v>
      </c>
      <c r="AW31" s="575" t="e">
        <f>AV31-AD31</f>
        <v>#VALUE!</v>
      </c>
      <c r="BB31" s="607" t="s">
        <v>9</v>
      </c>
      <c r="BC31" s="268" t="s">
        <v>71</v>
      </c>
      <c r="BD31" s="186">
        <f>R31+U31+X31+AB31+Z31</f>
        <v>0</v>
      </c>
      <c r="BE31" s="269" t="e">
        <f>ROUND(BD31/(BD31+BD32),2)</f>
        <v>#VALUE!</v>
      </c>
      <c r="BG31" s="607" t="s">
        <v>9</v>
      </c>
      <c r="BH31" s="268" t="s">
        <v>71</v>
      </c>
      <c r="BI31" s="186">
        <f>R31+U31</f>
        <v>0</v>
      </c>
      <c r="BJ31" s="269" t="e">
        <f>ROUND(BI31/(BI31+BI32),2)</f>
        <v>#VALUE!</v>
      </c>
      <c r="BL31" s="611" t="s">
        <v>9</v>
      </c>
      <c r="BM31" s="813">
        <f>IF(VLOOKUP($A31,加算等適用状況!$A$14:$O$25,4,FALSE)="○",VLOOKUP($A31,加算等適用状況!$A$14:$O$25,5,FALSE),0)</f>
        <v>0</v>
      </c>
      <c r="BN31" s="812" t="e">
        <f>VLOOKUP(BM31,加算等適用状況!$E$34:$F$46,2,FALSE)</f>
        <v>#N/A</v>
      </c>
      <c r="BO31" s="812" t="e">
        <f>W31+Z31+AC31</f>
        <v>#VALUE!</v>
      </c>
      <c r="BP31" s="810">
        <f>AP31+AR31+AS31+AU31</f>
        <v>0</v>
      </c>
      <c r="BQ31" s="812" t="e">
        <f>BP31-BO31</f>
        <v>#VALUE!</v>
      </c>
      <c r="BR31" s="812">
        <f>IFERROR(IF(BQ31&gt;BM31,BM31,IF(BQ31&lt;BN31,BN31,BQ31)),0)</f>
        <v>0</v>
      </c>
    </row>
    <row r="32" spans="1:70" ht="27" customHeight="1">
      <c r="A32" s="624"/>
      <c r="B32" s="73" t="s">
        <v>72</v>
      </c>
      <c r="C32" s="214">
        <f t="shared" si="2"/>
        <v>0</v>
      </c>
      <c r="D32" s="72"/>
      <c r="E32" s="72"/>
      <c r="F32" s="72"/>
      <c r="G32" s="72"/>
      <c r="H32" s="54"/>
      <c r="I32" s="54"/>
      <c r="J32" s="54"/>
      <c r="K32" s="293"/>
      <c r="L32" s="55">
        <f>SUM(H32:J32)</f>
        <v>0</v>
      </c>
      <c r="M32" s="635"/>
      <c r="N32" s="639">
        <f>IF(C32+C33&lt;=90,1,0)</f>
        <v>1</v>
      </c>
      <c r="O32" s="632"/>
      <c r="P32" s="637">
        <f>Q31</f>
        <v>0</v>
      </c>
      <c r="Q32" s="632"/>
      <c r="R32" s="626">
        <f>IF(L32+L33&gt;0,1,0)</f>
        <v>0</v>
      </c>
      <c r="S32" s="632"/>
      <c r="T32" s="629"/>
      <c r="U32" s="615" t="e">
        <f>V31-U31</f>
        <v>#VALUE!</v>
      </c>
      <c r="V32" s="703"/>
      <c r="W32" s="576"/>
      <c r="X32" s="459">
        <f>Y31-X31</f>
        <v>0</v>
      </c>
      <c r="Y32" s="654"/>
      <c r="Z32" s="661"/>
      <c r="AA32" s="554"/>
      <c r="AB32" s="560">
        <f>IFERROR(ROUND(AC31*((L32+L33)/M31),1),0)</f>
        <v>0</v>
      </c>
      <c r="AC32" s="541"/>
      <c r="AD32" s="576"/>
      <c r="AE32" s="563"/>
      <c r="AF32" s="557"/>
      <c r="AG32" s="538"/>
      <c r="AH32" s="538"/>
      <c r="AI32" s="538"/>
      <c r="AJ32" s="538"/>
      <c r="AK32" s="550"/>
      <c r="AL32" s="613"/>
      <c r="AM32" s="193"/>
      <c r="AO32" s="177"/>
      <c r="AP32" s="588"/>
      <c r="AQ32" s="591" t="e">
        <v>#VALUE!</v>
      </c>
      <c r="AR32" s="599"/>
      <c r="AS32" s="594"/>
      <c r="AT32" s="581" t="e">
        <v>#VALUE!</v>
      </c>
      <c r="AU32" s="585"/>
      <c r="AV32" s="576"/>
      <c r="AW32" s="576"/>
      <c r="BB32" s="608"/>
      <c r="BC32" s="606" t="s">
        <v>119</v>
      </c>
      <c r="BD32" s="610" t="e">
        <f>N32+P32+U32+X32+AB32+AG31+AH31+AJ31+AI31+R32+AK31</f>
        <v>#VALUE!</v>
      </c>
      <c r="BE32" s="604" t="e">
        <f>ROUND(BD32/(BD31+BD32),2)</f>
        <v>#VALUE!</v>
      </c>
      <c r="BG32" s="608"/>
      <c r="BH32" s="606" t="s">
        <v>119</v>
      </c>
      <c r="BI32" s="603" t="e">
        <f>N32+P32+U32+R32</f>
        <v>#VALUE!</v>
      </c>
      <c r="BJ32" s="604" t="e">
        <f>ROUND(BI32/(BI31+BI32),2)</f>
        <v>#VALUE!</v>
      </c>
      <c r="BL32" s="611"/>
      <c r="BM32" s="813"/>
      <c r="BN32" s="813"/>
      <c r="BO32" s="813"/>
      <c r="BP32" s="811"/>
      <c r="BQ32" s="813"/>
      <c r="BR32" s="813"/>
    </row>
    <row r="33" spans="1:70" ht="27" customHeight="1">
      <c r="A33" s="625"/>
      <c r="B33" s="73" t="s">
        <v>73</v>
      </c>
      <c r="C33" s="214">
        <f t="shared" si="2"/>
        <v>0</v>
      </c>
      <c r="D33" s="54"/>
      <c r="E33" s="54"/>
      <c r="F33" s="54"/>
      <c r="G33" s="72"/>
      <c r="H33" s="72"/>
      <c r="I33" s="72"/>
      <c r="J33" s="72"/>
      <c r="K33" s="293"/>
      <c r="L33" s="55">
        <f>SUM(D33:E33,F33)</f>
        <v>0</v>
      </c>
      <c r="M33" s="636"/>
      <c r="N33" s="640"/>
      <c r="O33" s="633"/>
      <c r="P33" s="638"/>
      <c r="Q33" s="633"/>
      <c r="R33" s="627"/>
      <c r="S33" s="633"/>
      <c r="T33" s="630"/>
      <c r="U33" s="616"/>
      <c r="V33" s="704"/>
      <c r="W33" s="583"/>
      <c r="X33" s="460"/>
      <c r="Y33" s="655"/>
      <c r="Z33" s="662"/>
      <c r="AA33" s="555"/>
      <c r="AB33" s="617"/>
      <c r="AC33" s="659"/>
      <c r="AD33" s="583"/>
      <c r="AE33" s="564"/>
      <c r="AF33" s="559"/>
      <c r="AG33" s="539"/>
      <c r="AH33" s="539"/>
      <c r="AI33" s="539"/>
      <c r="AJ33" s="539"/>
      <c r="AK33" s="551"/>
      <c r="AL33" s="614"/>
      <c r="AM33" s="193"/>
      <c r="AO33" s="177"/>
      <c r="AP33" s="589"/>
      <c r="AQ33" s="592" t="e">
        <v>#VALUE!</v>
      </c>
      <c r="AR33" s="600"/>
      <c r="AS33" s="596"/>
      <c r="AT33" s="582" t="e">
        <v>#VALUE!</v>
      </c>
      <c r="AU33" s="586"/>
      <c r="AV33" s="583"/>
      <c r="AW33" s="583"/>
      <c r="BB33" s="609"/>
      <c r="BC33" s="606"/>
      <c r="BD33" s="603"/>
      <c r="BE33" s="604"/>
      <c r="BG33" s="609"/>
      <c r="BH33" s="606"/>
      <c r="BI33" s="603"/>
      <c r="BJ33" s="604"/>
      <c r="BL33" s="611"/>
      <c r="BM33" s="813"/>
      <c r="BN33" s="813"/>
      <c r="BO33" s="813"/>
      <c r="BP33" s="812"/>
      <c r="BQ33" s="813"/>
      <c r="BR33" s="813"/>
    </row>
    <row r="34" spans="1:70" ht="27" customHeight="1">
      <c r="A34" s="623" t="s">
        <v>321</v>
      </c>
      <c r="B34" s="73" t="s">
        <v>71</v>
      </c>
      <c r="C34" s="213">
        <f t="shared" si="2"/>
        <v>0</v>
      </c>
      <c r="D34" s="72"/>
      <c r="E34" s="72"/>
      <c r="F34" s="72"/>
      <c r="G34" s="54"/>
      <c r="H34" s="143"/>
      <c r="I34" s="54"/>
      <c r="J34" s="54"/>
      <c r="K34" s="293"/>
      <c r="L34" s="55">
        <f>SUM(G34:J34)</f>
        <v>0</v>
      </c>
      <c r="M34" s="634">
        <f>SUM(L34:L36)</f>
        <v>0</v>
      </c>
      <c r="N34" s="141"/>
      <c r="O34" s="631">
        <f>N35</f>
        <v>1</v>
      </c>
      <c r="P34" s="140"/>
      <c r="Q34" s="631">
        <f>IF('様式１－１（標準時間対応）'!BC25&gt;0,1,0)</f>
        <v>0</v>
      </c>
      <c r="R34" s="342">
        <f>IF($L34&gt;0,1,0)</f>
        <v>0</v>
      </c>
      <c r="S34" s="631" t="str">
        <f>VLOOKUP($A34,加算等適用状況!$A$14:$O$25,13,FALSE)</f>
        <v/>
      </c>
      <c r="T34" s="628" t="str">
        <f>VLOOKUP(A34,加算等適用状況!$A$14:$O$25,15,FALSE)</f>
        <v>入力未了</v>
      </c>
      <c r="U34" s="456">
        <f>参考_歳児別配置基準!K94</f>
        <v>0</v>
      </c>
      <c r="V34" s="702" t="str">
        <f>IF(T34="入力完了",参考_歳児別配置基準!D94,T34)</f>
        <v>入力未了</v>
      </c>
      <c r="W34" s="575" t="e">
        <f t="shared" ref="W34" si="9">O34+Q34+R34+R35+V34-S34</f>
        <v>#VALUE!</v>
      </c>
      <c r="X34" s="457">
        <f>IFERROR(ROUND((L34/(L34+L35))*Y34,1),0)</f>
        <v>0</v>
      </c>
      <c r="Y34" s="663">
        <f>IF(VLOOKUP($A34,加算等適用状況!$A$14:$O$25,4,FALSE)="○",VLOOKUP($A34,加算等適用状況!$A$14:$O$25,5,FALSE),0)</f>
        <v>0</v>
      </c>
      <c r="Z34" s="660">
        <f>IF(VLOOKUP($A34,加算等適用状況!$A$14:$O$25,11,FALSE)="○",1,0)</f>
        <v>0</v>
      </c>
      <c r="AA34" s="553" t="str">
        <f>VLOOKUP(A34,加算等適用状況!$A$14:$O$25,12,FALSE)</f>
        <v/>
      </c>
      <c r="AB34" s="458">
        <f>IFERROR(ROUND(AC34*(L34/M34),1),0)</f>
        <v>0</v>
      </c>
      <c r="AC34" s="540">
        <f>IF(AA34="専任",0,1)</f>
        <v>1</v>
      </c>
      <c r="AD34" s="575" t="e">
        <f>W34+BR34+Z34+AC34</f>
        <v>#VALUE!</v>
      </c>
      <c r="AE34" s="562"/>
      <c r="AF34" s="556"/>
      <c r="AG34" s="537">
        <f>ROUNDDOWN(E36/4,1)-ROUNDDOWN(E36/5,1)</f>
        <v>0</v>
      </c>
      <c r="AH34" s="537">
        <f>SUM('様式１－１（標準時間対応）'!BA25:BA26)</f>
        <v>0</v>
      </c>
      <c r="AI34" s="537">
        <f>1-O34</f>
        <v>0</v>
      </c>
      <c r="AJ34" s="537">
        <f>IF(OR(AND('様式１－１（標準時間対応）'!J25&gt;0, '様式１－１（標準時間対応）'!R25&gt;0), '様式１－１（標準時間対応）'!BC25&gt;=ROUND((C35+C36)*0.3,0)),1,0)</f>
        <v>1</v>
      </c>
      <c r="AK34" s="549">
        <f>ROUNDDOWN(H35/10,1)-ROUNDDOWN(H35/15,1)</f>
        <v>0</v>
      </c>
      <c r="AL34" s="612" t="e">
        <f>SUM(AD34:AK36)</f>
        <v>#VALUE!</v>
      </c>
      <c r="AM34" s="193"/>
      <c r="AO34" s="177"/>
      <c r="AP34" s="587">
        <f>'様式２（専従の常勤）'!P58</f>
        <v>0</v>
      </c>
      <c r="AQ34" s="590">
        <f>COUNTIFS('様式３（非専従の常勤＋非常勤）'!$AF$9:$AF$38,"&gt;=1")+'様式２（専従の常勤）'!P70+'様式２（専従の常勤）'!P83</f>
        <v>0</v>
      </c>
      <c r="AR34" s="598">
        <f>'様式３（非専従の常勤＋非常勤）'!$AG$41</f>
        <v>0</v>
      </c>
      <c r="AS34" s="593"/>
      <c r="AT34" s="580">
        <f>COUNTIFS('様式３（非専従の常勤＋非常勤）'!$AF$48:$AF$52,"&gt;=1")</f>
        <v>0</v>
      </c>
      <c r="AU34" s="584">
        <f>ROUNDDOWN('様式３（非専従の常勤＋非常勤）'!$AF$54,1)</f>
        <v>0</v>
      </c>
      <c r="AV34" s="575">
        <f>AP34+AR34+IF((AS34+AU34)&gt;=BR34,BR34,(AS34+AU34))</f>
        <v>0</v>
      </c>
      <c r="AW34" s="575" t="e">
        <f>AV34-AD34</f>
        <v>#VALUE!</v>
      </c>
      <c r="BB34" s="607" t="s">
        <v>12</v>
      </c>
      <c r="BC34" s="268" t="s">
        <v>71</v>
      </c>
      <c r="BD34" s="186">
        <f>R34+U34+X34+AB34+Z34</f>
        <v>0</v>
      </c>
      <c r="BE34" s="269" t="e">
        <f>ROUND(BD34/(BD34+BD35),2)</f>
        <v>#VALUE!</v>
      </c>
      <c r="BG34" s="607" t="s">
        <v>12</v>
      </c>
      <c r="BH34" s="268" t="s">
        <v>71</v>
      </c>
      <c r="BI34" s="186">
        <f>R34+U34</f>
        <v>0</v>
      </c>
      <c r="BJ34" s="269" t="e">
        <f>ROUND(BI34/(BI34+BI35),2)</f>
        <v>#VALUE!</v>
      </c>
      <c r="BL34" s="611" t="s">
        <v>12</v>
      </c>
      <c r="BM34" s="813">
        <f>IF(VLOOKUP($A34,加算等適用状況!$A$14:$O$25,4,FALSE)="○",VLOOKUP($A34,加算等適用状況!$A$14:$O$25,5,FALSE),0)</f>
        <v>0</v>
      </c>
      <c r="BN34" s="812" t="e">
        <f>VLOOKUP(BM34,加算等適用状況!$E$34:$F$46,2,FALSE)</f>
        <v>#N/A</v>
      </c>
      <c r="BO34" s="812" t="e">
        <f>W34+Z34+AC34</f>
        <v>#VALUE!</v>
      </c>
      <c r="BP34" s="810">
        <f>AP34+AR34+AS34+AU34</f>
        <v>0</v>
      </c>
      <c r="BQ34" s="812" t="e">
        <f>BP34-BO34</f>
        <v>#VALUE!</v>
      </c>
      <c r="BR34" s="812">
        <f>IFERROR(IF(BQ34&gt;BM34,BM34,IF(BQ34&lt;BN34,BN34,BQ34)),0)</f>
        <v>0</v>
      </c>
    </row>
    <row r="35" spans="1:70" ht="27" customHeight="1">
      <c r="A35" s="624"/>
      <c r="B35" s="73" t="s">
        <v>72</v>
      </c>
      <c r="C35" s="214">
        <f t="shared" si="2"/>
        <v>0</v>
      </c>
      <c r="D35" s="72"/>
      <c r="E35" s="72"/>
      <c r="F35" s="72"/>
      <c r="G35" s="72"/>
      <c r="H35" s="54"/>
      <c r="I35" s="54"/>
      <c r="J35" s="54"/>
      <c r="K35" s="293"/>
      <c r="L35" s="55">
        <f>SUM(H35:J35)</f>
        <v>0</v>
      </c>
      <c r="M35" s="635"/>
      <c r="N35" s="639">
        <f>IF(C35+C36&lt;=90,1,0)</f>
        <v>1</v>
      </c>
      <c r="O35" s="632"/>
      <c r="P35" s="637">
        <f>Q34</f>
        <v>0</v>
      </c>
      <c r="Q35" s="632"/>
      <c r="R35" s="626">
        <f>IF(L35+L36&gt;0,1,0)</f>
        <v>0</v>
      </c>
      <c r="S35" s="632"/>
      <c r="T35" s="629"/>
      <c r="U35" s="615" t="e">
        <f>V34-U34</f>
        <v>#VALUE!</v>
      </c>
      <c r="V35" s="703"/>
      <c r="W35" s="576"/>
      <c r="X35" s="459">
        <f>Y34-X34</f>
        <v>0</v>
      </c>
      <c r="Y35" s="654"/>
      <c r="Z35" s="661"/>
      <c r="AA35" s="554"/>
      <c r="AB35" s="560">
        <f>IFERROR(ROUND(AC34*((L35+L36)/M34),1),0)</f>
        <v>0</v>
      </c>
      <c r="AC35" s="541"/>
      <c r="AD35" s="576"/>
      <c r="AE35" s="563"/>
      <c r="AF35" s="557"/>
      <c r="AG35" s="538"/>
      <c r="AH35" s="538"/>
      <c r="AI35" s="538"/>
      <c r="AJ35" s="538"/>
      <c r="AK35" s="550"/>
      <c r="AL35" s="613"/>
      <c r="AM35" s="193"/>
      <c r="AO35" s="177"/>
      <c r="AP35" s="588"/>
      <c r="AQ35" s="591" t="e">
        <v>#VALUE!</v>
      </c>
      <c r="AR35" s="599"/>
      <c r="AS35" s="594"/>
      <c r="AT35" s="581" t="e">
        <v>#VALUE!</v>
      </c>
      <c r="AU35" s="585"/>
      <c r="AV35" s="576"/>
      <c r="AW35" s="576"/>
      <c r="BB35" s="608"/>
      <c r="BC35" s="606" t="s">
        <v>119</v>
      </c>
      <c r="BD35" s="610" t="e">
        <f>N35+P35+U35+X35+AB35+AG34+AH34+AJ34+AI34+R35+AK34</f>
        <v>#VALUE!</v>
      </c>
      <c r="BE35" s="604" t="e">
        <f>ROUND(BD35/(BD34+BD35),2)</f>
        <v>#VALUE!</v>
      </c>
      <c r="BG35" s="608"/>
      <c r="BH35" s="606" t="s">
        <v>119</v>
      </c>
      <c r="BI35" s="603" t="e">
        <f>N35+P35+U35+R35</f>
        <v>#VALUE!</v>
      </c>
      <c r="BJ35" s="604" t="e">
        <f>ROUND(BI35/(BI34+BI35),2)</f>
        <v>#VALUE!</v>
      </c>
      <c r="BL35" s="611"/>
      <c r="BM35" s="813"/>
      <c r="BN35" s="813"/>
      <c r="BO35" s="813"/>
      <c r="BP35" s="811"/>
      <c r="BQ35" s="813"/>
      <c r="BR35" s="813"/>
    </row>
    <row r="36" spans="1:70" ht="27" customHeight="1">
      <c r="A36" s="625"/>
      <c r="B36" s="73" t="s">
        <v>73</v>
      </c>
      <c r="C36" s="214">
        <f t="shared" si="2"/>
        <v>0</v>
      </c>
      <c r="D36" s="54"/>
      <c r="E36" s="54"/>
      <c r="F36" s="54"/>
      <c r="G36" s="72"/>
      <c r="H36" s="72"/>
      <c r="I36" s="72"/>
      <c r="J36" s="72"/>
      <c r="K36" s="293"/>
      <c r="L36" s="55">
        <f>SUM(D36:E36,F36)</f>
        <v>0</v>
      </c>
      <c r="M36" s="636"/>
      <c r="N36" s="640"/>
      <c r="O36" s="633"/>
      <c r="P36" s="638"/>
      <c r="Q36" s="633"/>
      <c r="R36" s="627"/>
      <c r="S36" s="633"/>
      <c r="T36" s="630"/>
      <c r="U36" s="616"/>
      <c r="V36" s="704"/>
      <c r="W36" s="583"/>
      <c r="X36" s="460"/>
      <c r="Y36" s="655"/>
      <c r="Z36" s="662"/>
      <c r="AA36" s="555"/>
      <c r="AB36" s="617"/>
      <c r="AC36" s="659"/>
      <c r="AD36" s="583"/>
      <c r="AE36" s="564"/>
      <c r="AF36" s="559"/>
      <c r="AG36" s="539"/>
      <c r="AH36" s="539"/>
      <c r="AI36" s="539"/>
      <c r="AJ36" s="539"/>
      <c r="AK36" s="551"/>
      <c r="AL36" s="614"/>
      <c r="AM36" s="193"/>
      <c r="AO36" s="177"/>
      <c r="AP36" s="589"/>
      <c r="AQ36" s="592" t="e">
        <v>#VALUE!</v>
      </c>
      <c r="AR36" s="600"/>
      <c r="AS36" s="596"/>
      <c r="AT36" s="582" t="e">
        <v>#VALUE!</v>
      </c>
      <c r="AU36" s="586"/>
      <c r="AV36" s="583"/>
      <c r="AW36" s="583"/>
      <c r="BB36" s="609"/>
      <c r="BC36" s="606"/>
      <c r="BD36" s="603"/>
      <c r="BE36" s="604"/>
      <c r="BG36" s="609"/>
      <c r="BH36" s="606"/>
      <c r="BI36" s="603"/>
      <c r="BJ36" s="604"/>
      <c r="BL36" s="611"/>
      <c r="BM36" s="813"/>
      <c r="BN36" s="813"/>
      <c r="BO36" s="813"/>
      <c r="BP36" s="812"/>
      <c r="BQ36" s="813"/>
      <c r="BR36" s="813"/>
    </row>
    <row r="37" spans="1:70" ht="27" customHeight="1">
      <c r="A37" s="623" t="s">
        <v>322</v>
      </c>
      <c r="B37" s="73" t="s">
        <v>71</v>
      </c>
      <c r="C37" s="213">
        <f t="shared" si="2"/>
        <v>0</v>
      </c>
      <c r="D37" s="72"/>
      <c r="E37" s="72"/>
      <c r="F37" s="72"/>
      <c r="G37" s="54"/>
      <c r="H37" s="143"/>
      <c r="I37" s="54"/>
      <c r="J37" s="54"/>
      <c r="K37" s="293"/>
      <c r="L37" s="55">
        <f>SUM(G37:J37)</f>
        <v>0</v>
      </c>
      <c r="M37" s="634">
        <f>SUM(L37:L39)</f>
        <v>0</v>
      </c>
      <c r="N37" s="141"/>
      <c r="O37" s="631">
        <f>N38</f>
        <v>1</v>
      </c>
      <c r="P37" s="140"/>
      <c r="Q37" s="631">
        <f>IF('様式１－１（標準時間対応）'!BC27&gt;0,1,0)</f>
        <v>0</v>
      </c>
      <c r="R37" s="342">
        <f>IF($L37&gt;0,1,0)</f>
        <v>0</v>
      </c>
      <c r="S37" s="631" t="str">
        <f>VLOOKUP($A37,加算等適用状況!$A$14:$O$25,13,FALSE)</f>
        <v/>
      </c>
      <c r="T37" s="628" t="str">
        <f>VLOOKUP(A37,加算等適用状況!$A$14:$O$25,15,FALSE)</f>
        <v>入力未了</v>
      </c>
      <c r="U37" s="456">
        <f>参考_歳児別配置基準!K104</f>
        <v>0</v>
      </c>
      <c r="V37" s="702" t="str">
        <f>IF(T37="入力完了",参考_歳児別配置基準!D104,T37)</f>
        <v>入力未了</v>
      </c>
      <c r="W37" s="575" t="e">
        <f t="shared" ref="W37" si="10">O37+Q37+R37+R38+V37-S37</f>
        <v>#VALUE!</v>
      </c>
      <c r="X37" s="457">
        <f>IFERROR(ROUND((L37/(L37+L38))*Y37,1),0)</f>
        <v>0</v>
      </c>
      <c r="Y37" s="663">
        <f>IF(VLOOKUP($A37,加算等適用状況!$A$14:$O$25,4,FALSE)="○",VLOOKUP($A37,加算等適用状況!$A$14:$O$25,5,FALSE),0)</f>
        <v>0</v>
      </c>
      <c r="Z37" s="660">
        <f>IF(VLOOKUP($A37,加算等適用状況!$A$14:$O$25,11,FALSE)="○",1,0)</f>
        <v>0</v>
      </c>
      <c r="AA37" s="553" t="str">
        <f>VLOOKUP(A37,加算等適用状況!$A$14:$O$25,12,FALSE)</f>
        <v/>
      </c>
      <c r="AB37" s="458">
        <f>IFERROR(ROUND(AC37*(L37/M37),1),0)</f>
        <v>0</v>
      </c>
      <c r="AC37" s="540">
        <f>IF(AA37="専任",0,1)</f>
        <v>1</v>
      </c>
      <c r="AD37" s="575" t="e">
        <f>W37+BR37+Z37+AC37</f>
        <v>#VALUE!</v>
      </c>
      <c r="AE37" s="562"/>
      <c r="AF37" s="556"/>
      <c r="AG37" s="537">
        <f>ROUNDDOWN(E39/4,1)-ROUNDDOWN(E39/5,1)</f>
        <v>0</v>
      </c>
      <c r="AH37" s="537">
        <f>SUM('様式１－１（標準時間対応）'!BA27:BA28)</f>
        <v>0</v>
      </c>
      <c r="AI37" s="537">
        <f>1-O37</f>
        <v>0</v>
      </c>
      <c r="AJ37" s="537">
        <f>IF(OR(AND('様式１－１（標準時間対応）'!J27&gt;0, '様式１－１（標準時間対応）'!R27&gt;0), '様式１－１（標準時間対応）'!BC27&gt;=ROUND((C38+C39)*0.3,0)),1,0)</f>
        <v>1</v>
      </c>
      <c r="AK37" s="549">
        <f>ROUNDDOWN(H38/10,1)-ROUNDDOWN(H38/15,1)</f>
        <v>0</v>
      </c>
      <c r="AL37" s="612" t="e">
        <f>SUM(AD37:AK39)</f>
        <v>#VALUE!</v>
      </c>
      <c r="AM37" s="193"/>
      <c r="AO37" s="177"/>
      <c r="AP37" s="587">
        <f>'様式２（専従の常勤）'!Q58</f>
        <v>0</v>
      </c>
      <c r="AQ37" s="590">
        <f>COUNTIFS('様式３（非専従の常勤＋非常勤）'!$AH$9:$AH$38,"&gt;=1")+'様式２（専従の常勤）'!Q70+'様式２（専従の常勤）'!Q83</f>
        <v>0</v>
      </c>
      <c r="AR37" s="598">
        <f>'様式３（非専従の常勤＋非常勤）'!$AI$41</f>
        <v>0</v>
      </c>
      <c r="AS37" s="593"/>
      <c r="AT37" s="580">
        <f>COUNTIFS('様式３（非専従の常勤＋非常勤）'!$AH$48:$AH$52,"&gt;=1")</f>
        <v>0</v>
      </c>
      <c r="AU37" s="584">
        <f>ROUNDDOWN('様式３（非専従の常勤＋非常勤）'!$AH$54,1)</f>
        <v>0</v>
      </c>
      <c r="AV37" s="575">
        <f>AP37+AR37+IF((AS37+AU37)&gt;=BR37,BR37,(AS37+AU37))</f>
        <v>0</v>
      </c>
      <c r="AW37" s="575" t="e">
        <f>AV37-AD37</f>
        <v>#VALUE!</v>
      </c>
      <c r="BB37" s="607" t="s">
        <v>16</v>
      </c>
      <c r="BC37" s="268" t="s">
        <v>71</v>
      </c>
      <c r="BD37" s="186">
        <f>R37+U37+X37+AB37+Z37</f>
        <v>0</v>
      </c>
      <c r="BE37" s="269" t="e">
        <f>ROUND(BD37/(BD37+BD38),2)</f>
        <v>#VALUE!</v>
      </c>
      <c r="BG37" s="607" t="s">
        <v>16</v>
      </c>
      <c r="BH37" s="268" t="s">
        <v>71</v>
      </c>
      <c r="BI37" s="186">
        <f>R37+U37</f>
        <v>0</v>
      </c>
      <c r="BJ37" s="269" t="e">
        <f>ROUND(BI37/(BI37+BI38),2)</f>
        <v>#VALUE!</v>
      </c>
      <c r="BL37" s="611" t="s">
        <v>16</v>
      </c>
      <c r="BM37" s="813">
        <f>IF(VLOOKUP($A37,加算等適用状況!$A$14:$O$25,4,FALSE)="○",VLOOKUP($A37,加算等適用状況!$A$14:$O$25,5,FALSE),0)</f>
        <v>0</v>
      </c>
      <c r="BN37" s="812" t="e">
        <f>VLOOKUP(BM37,加算等適用状況!$E$34:$F$46,2,FALSE)</f>
        <v>#N/A</v>
      </c>
      <c r="BO37" s="812" t="e">
        <f>W37+Z37+AC37</f>
        <v>#VALUE!</v>
      </c>
      <c r="BP37" s="810">
        <f>AP37+AR37+AS37+AU37</f>
        <v>0</v>
      </c>
      <c r="BQ37" s="812" t="e">
        <f>BP37-BO37</f>
        <v>#VALUE!</v>
      </c>
      <c r="BR37" s="812">
        <f>IFERROR(IF(BQ37&gt;BM37,BM37,IF(BQ37&lt;BN37,BN37,BQ37)),0)</f>
        <v>0</v>
      </c>
    </row>
    <row r="38" spans="1:70" ht="27" customHeight="1">
      <c r="A38" s="624"/>
      <c r="B38" s="73" t="s">
        <v>72</v>
      </c>
      <c r="C38" s="214">
        <f t="shared" si="2"/>
        <v>0</v>
      </c>
      <c r="D38" s="72"/>
      <c r="E38" s="72"/>
      <c r="F38" s="72"/>
      <c r="G38" s="72"/>
      <c r="H38" s="54"/>
      <c r="I38" s="54"/>
      <c r="J38" s="54"/>
      <c r="K38" s="293"/>
      <c r="L38" s="55">
        <f>SUM(H38:J38)</f>
        <v>0</v>
      </c>
      <c r="M38" s="635"/>
      <c r="N38" s="639">
        <f>IF(C38+C39&lt;=90,1,0)</f>
        <v>1</v>
      </c>
      <c r="O38" s="632"/>
      <c r="P38" s="637">
        <f>Q37</f>
        <v>0</v>
      </c>
      <c r="Q38" s="632"/>
      <c r="R38" s="626">
        <f>IF(L38+L39&gt;0,1,0)</f>
        <v>0</v>
      </c>
      <c r="S38" s="632"/>
      <c r="T38" s="629"/>
      <c r="U38" s="615" t="e">
        <f>V37-U37</f>
        <v>#VALUE!</v>
      </c>
      <c r="V38" s="703"/>
      <c r="W38" s="576"/>
      <c r="X38" s="459">
        <f>Y37-X37</f>
        <v>0</v>
      </c>
      <c r="Y38" s="654"/>
      <c r="Z38" s="661"/>
      <c r="AA38" s="554"/>
      <c r="AB38" s="560">
        <f>IFERROR(ROUND(AC37*((L38+L39)/M37),1),0)</f>
        <v>0</v>
      </c>
      <c r="AC38" s="541"/>
      <c r="AD38" s="576"/>
      <c r="AE38" s="563"/>
      <c r="AF38" s="557"/>
      <c r="AG38" s="538"/>
      <c r="AH38" s="538"/>
      <c r="AI38" s="538"/>
      <c r="AJ38" s="538"/>
      <c r="AK38" s="550"/>
      <c r="AL38" s="613"/>
      <c r="AM38" s="193"/>
      <c r="AO38" s="177"/>
      <c r="AP38" s="588"/>
      <c r="AQ38" s="591" t="e">
        <v>#VALUE!</v>
      </c>
      <c r="AR38" s="599"/>
      <c r="AS38" s="594"/>
      <c r="AT38" s="581" t="e">
        <v>#VALUE!</v>
      </c>
      <c r="AU38" s="585"/>
      <c r="AV38" s="576"/>
      <c r="AW38" s="576"/>
      <c r="BB38" s="608"/>
      <c r="BC38" s="606" t="s">
        <v>119</v>
      </c>
      <c r="BD38" s="610" t="e">
        <f>N38+P38+U38+X38+AB38+AG37+AH37+AJ37+AI37+R38+AK37</f>
        <v>#VALUE!</v>
      </c>
      <c r="BE38" s="604" t="e">
        <f>ROUND(BD38/(BD37+BD38),2)</f>
        <v>#VALUE!</v>
      </c>
      <c r="BG38" s="608"/>
      <c r="BH38" s="606" t="s">
        <v>119</v>
      </c>
      <c r="BI38" s="603" t="e">
        <f>N38+P38+U38+R38</f>
        <v>#VALUE!</v>
      </c>
      <c r="BJ38" s="604" t="e">
        <f>ROUND(BI38/(BI37+BI38),2)</f>
        <v>#VALUE!</v>
      </c>
      <c r="BL38" s="611"/>
      <c r="BM38" s="813"/>
      <c r="BN38" s="813"/>
      <c r="BO38" s="813"/>
      <c r="BP38" s="811"/>
      <c r="BQ38" s="813"/>
      <c r="BR38" s="813"/>
    </row>
    <row r="39" spans="1:70" ht="27" customHeight="1">
      <c r="A39" s="625"/>
      <c r="B39" s="73" t="s">
        <v>73</v>
      </c>
      <c r="C39" s="214">
        <f t="shared" si="2"/>
        <v>0</v>
      </c>
      <c r="D39" s="54"/>
      <c r="E39" s="54"/>
      <c r="F39" s="54"/>
      <c r="G39" s="72"/>
      <c r="H39" s="72"/>
      <c r="I39" s="72"/>
      <c r="J39" s="72"/>
      <c r="K39" s="293"/>
      <c r="L39" s="55">
        <f>SUM(D39:E39,F39)</f>
        <v>0</v>
      </c>
      <c r="M39" s="636"/>
      <c r="N39" s="640"/>
      <c r="O39" s="633"/>
      <c r="P39" s="638"/>
      <c r="Q39" s="633"/>
      <c r="R39" s="627"/>
      <c r="S39" s="633"/>
      <c r="T39" s="630"/>
      <c r="U39" s="616"/>
      <c r="V39" s="704"/>
      <c r="W39" s="583"/>
      <c r="X39" s="460"/>
      <c r="Y39" s="655"/>
      <c r="Z39" s="662"/>
      <c r="AA39" s="555"/>
      <c r="AB39" s="617"/>
      <c r="AC39" s="659"/>
      <c r="AD39" s="583"/>
      <c r="AE39" s="564"/>
      <c r="AF39" s="559"/>
      <c r="AG39" s="539"/>
      <c r="AH39" s="539"/>
      <c r="AI39" s="539"/>
      <c r="AJ39" s="539"/>
      <c r="AK39" s="551"/>
      <c r="AL39" s="614"/>
      <c r="AM39" s="193"/>
      <c r="AO39" s="177"/>
      <c r="AP39" s="589"/>
      <c r="AQ39" s="592" t="e">
        <v>#VALUE!</v>
      </c>
      <c r="AR39" s="600"/>
      <c r="AS39" s="596"/>
      <c r="AT39" s="582" t="e">
        <v>#VALUE!</v>
      </c>
      <c r="AU39" s="586"/>
      <c r="AV39" s="583"/>
      <c r="AW39" s="583"/>
      <c r="BB39" s="609"/>
      <c r="BC39" s="606"/>
      <c r="BD39" s="603"/>
      <c r="BE39" s="604"/>
      <c r="BG39" s="609"/>
      <c r="BH39" s="606"/>
      <c r="BI39" s="603"/>
      <c r="BJ39" s="604"/>
      <c r="BL39" s="611"/>
      <c r="BM39" s="813"/>
      <c r="BN39" s="813"/>
      <c r="BO39" s="813"/>
      <c r="BP39" s="812"/>
      <c r="BQ39" s="813"/>
      <c r="BR39" s="813"/>
    </row>
    <row r="40" spans="1:70" ht="27" customHeight="1">
      <c r="A40" s="647" t="s">
        <v>323</v>
      </c>
      <c r="B40" s="73" t="s">
        <v>71</v>
      </c>
      <c r="C40" s="214">
        <f t="shared" si="2"/>
        <v>0</v>
      </c>
      <c r="D40" s="72"/>
      <c r="E40" s="72"/>
      <c r="F40" s="72"/>
      <c r="G40" s="54"/>
      <c r="H40" s="143"/>
      <c r="I40" s="54"/>
      <c r="J40" s="54"/>
      <c r="K40" s="293"/>
      <c r="L40" s="56">
        <f>SUM(G40:J40)</f>
        <v>0</v>
      </c>
      <c r="M40" s="634">
        <f>SUM(L40:L42)</f>
        <v>0</v>
      </c>
      <c r="N40" s="141"/>
      <c r="O40" s="631">
        <f>N41</f>
        <v>1</v>
      </c>
      <c r="P40" s="140"/>
      <c r="Q40" s="631">
        <f>IF('様式１－１（標準時間対応）'!BC29&gt;0,1,0)</f>
        <v>0</v>
      </c>
      <c r="R40" s="342">
        <f>IF($L40&gt;0,1,0)</f>
        <v>0</v>
      </c>
      <c r="S40" s="631" t="str">
        <f>VLOOKUP($A40,加算等適用状況!$A$14:$O$25,13,FALSE)</f>
        <v/>
      </c>
      <c r="T40" s="628" t="str">
        <f>VLOOKUP(A40,加算等適用状況!$A$14:$O$25,15,FALSE)</f>
        <v>入力未了</v>
      </c>
      <c r="U40" s="456">
        <f>参考_歳児別配置基準!K114</f>
        <v>0</v>
      </c>
      <c r="V40" s="702" t="str">
        <f>IF(T40="入力完了",参考_歳児別配置基準!D114,T40)</f>
        <v>入力未了</v>
      </c>
      <c r="W40" s="575" t="e">
        <f t="shared" ref="W40" si="11">O40+Q40+R40+R41+V40-S40</f>
        <v>#VALUE!</v>
      </c>
      <c r="X40" s="457">
        <f>IFERROR(ROUND((L40/(L40+L41))*Y40,1),0)</f>
        <v>0</v>
      </c>
      <c r="Y40" s="663">
        <f>IF(VLOOKUP($A40,加算等適用状況!$A$14:$O$25,4,FALSE)="○",VLOOKUP($A40,加算等適用状況!$A$14:$O$25,5,FALSE),0)</f>
        <v>0</v>
      </c>
      <c r="Z40" s="660">
        <f>IF(VLOOKUP($A40,加算等適用状況!$A$14:$O$25,11,FALSE)="○",1,0)</f>
        <v>0</v>
      </c>
      <c r="AA40" s="553" t="str">
        <f>VLOOKUP(A40,加算等適用状況!$A$14:$O$25,12,FALSE)</f>
        <v/>
      </c>
      <c r="AB40" s="458">
        <f>IFERROR(ROUND(AC40*(L40/M40),1),0)</f>
        <v>0</v>
      </c>
      <c r="AC40" s="540">
        <f>IF(AA40="専任",0,1)</f>
        <v>1</v>
      </c>
      <c r="AD40" s="575" t="e">
        <f>W40+BR40+Z40+AC40</f>
        <v>#VALUE!</v>
      </c>
      <c r="AE40" s="562"/>
      <c r="AF40" s="556"/>
      <c r="AG40" s="537">
        <f>ROUNDDOWN(E42/4,1)-ROUNDDOWN(E42/5,1)</f>
        <v>0</v>
      </c>
      <c r="AH40" s="537">
        <f>SUM('様式１－１（標準時間対応）'!BA29:BA30)</f>
        <v>0</v>
      </c>
      <c r="AI40" s="537">
        <f>1-O40</f>
        <v>0</v>
      </c>
      <c r="AJ40" s="537">
        <f>IF(OR(AND('様式１－１（標準時間対応）'!J29&gt;0, '様式１－１（標準時間対応）'!R29&gt;0), '様式１－１（標準時間対応）'!BC29&gt;=ROUND((C41+C42)*0.3,0)),1,0)</f>
        <v>1</v>
      </c>
      <c r="AK40" s="546">
        <f>ROUNDDOWN(H41/10,1)-ROUNDDOWN(H41/15,1)</f>
        <v>0</v>
      </c>
      <c r="AL40" s="612" t="e">
        <f>SUM(AD40:AK42)</f>
        <v>#VALUE!</v>
      </c>
      <c r="AM40" s="193"/>
      <c r="AO40" s="177"/>
      <c r="AP40" s="572">
        <f>'様式２（専従の常勤）'!R58</f>
        <v>0</v>
      </c>
      <c r="AQ40" s="590">
        <f>COUNTIFS('様式３（非専従の常勤＋非常勤）'!$AJ$9:$AJ$38,"&gt;=1")+'様式２（専従の常勤）'!R70+'様式２（専従の常勤）'!R83</f>
        <v>0</v>
      </c>
      <c r="AR40" s="598">
        <f>'様式３（非専従の常勤＋非常勤）'!$AK$41</f>
        <v>0</v>
      </c>
      <c r="AS40" s="593"/>
      <c r="AT40" s="580">
        <f>COUNTIFS('様式３（非専従の常勤＋非常勤）'!$AJ$48:$AJ$52,"&gt;=1")</f>
        <v>0</v>
      </c>
      <c r="AU40" s="584">
        <f>ROUNDDOWN('様式３（非専従の常勤＋非常勤）'!$AJ$54,1)</f>
        <v>0</v>
      </c>
      <c r="AV40" s="575">
        <f>AP40+AR40+IF((AS40+AU40)&gt;=BR40,BR40,(AS40+AU40))</f>
        <v>0</v>
      </c>
      <c r="AW40" s="575" t="e">
        <f>AV40-AD40</f>
        <v>#VALUE!</v>
      </c>
      <c r="BB40" s="611" t="s">
        <v>10</v>
      </c>
      <c r="BC40" s="268" t="s">
        <v>71</v>
      </c>
      <c r="BD40" s="186">
        <f>R40+U40+X40+AB40+Z40</f>
        <v>0</v>
      </c>
      <c r="BE40" s="269" t="e">
        <f>ROUND(BD40/(BD40+BD41),2)</f>
        <v>#VALUE!</v>
      </c>
      <c r="BG40" s="611" t="s">
        <v>10</v>
      </c>
      <c r="BH40" s="268" t="s">
        <v>71</v>
      </c>
      <c r="BI40" s="186">
        <f>R40+U40</f>
        <v>0</v>
      </c>
      <c r="BJ40" s="269" t="e">
        <f>ROUND(BI40/(BI40+BI41),2)</f>
        <v>#VALUE!</v>
      </c>
      <c r="BL40" s="611" t="s">
        <v>10</v>
      </c>
      <c r="BM40" s="813">
        <f>IF(VLOOKUP($A40,加算等適用状況!$A$14:$O$25,4,FALSE)="○",VLOOKUP($A40,加算等適用状況!$A$14:$O$25,5,FALSE),0)</f>
        <v>0</v>
      </c>
      <c r="BN40" s="812" t="e">
        <f>VLOOKUP(BM40,加算等適用状況!$E$34:$F$46,2,FALSE)</f>
        <v>#N/A</v>
      </c>
      <c r="BO40" s="812" t="e">
        <f>W40+Z40+AC40</f>
        <v>#VALUE!</v>
      </c>
      <c r="BP40" s="810">
        <f>AP40+AR40+AS40+AU40</f>
        <v>0</v>
      </c>
      <c r="BQ40" s="812" t="e">
        <f>BP40-BO40</f>
        <v>#VALUE!</v>
      </c>
      <c r="BR40" s="812">
        <f>IFERROR(IF(BQ40&gt;BM40,BM40,IF(BQ40&lt;BN40,BN40,BQ40)),0)</f>
        <v>0</v>
      </c>
    </row>
    <row r="41" spans="1:70" ht="27" customHeight="1">
      <c r="A41" s="647"/>
      <c r="B41" s="73" t="s">
        <v>72</v>
      </c>
      <c r="C41" s="214">
        <f t="shared" si="2"/>
        <v>0</v>
      </c>
      <c r="D41" s="72"/>
      <c r="E41" s="72"/>
      <c r="F41" s="72"/>
      <c r="G41" s="72"/>
      <c r="H41" s="54"/>
      <c r="I41" s="54"/>
      <c r="J41" s="54"/>
      <c r="K41" s="293"/>
      <c r="L41" s="56">
        <f>SUM(H41:J41)</f>
        <v>0</v>
      </c>
      <c r="M41" s="635"/>
      <c r="N41" s="641">
        <f>IF(C41+C42&lt;=90,1,0)</f>
        <v>1</v>
      </c>
      <c r="O41" s="632"/>
      <c r="P41" s="637">
        <f>Q40</f>
        <v>0</v>
      </c>
      <c r="Q41" s="632"/>
      <c r="R41" s="626">
        <f>IF(L41+L42&gt;0,1,0)</f>
        <v>0</v>
      </c>
      <c r="S41" s="632"/>
      <c r="T41" s="629"/>
      <c r="U41" s="615" t="e">
        <f>V40-U40</f>
        <v>#VALUE!</v>
      </c>
      <c r="V41" s="703"/>
      <c r="W41" s="576"/>
      <c r="X41" s="459">
        <f>Y40-X40</f>
        <v>0</v>
      </c>
      <c r="Y41" s="654"/>
      <c r="Z41" s="661"/>
      <c r="AA41" s="554"/>
      <c r="AB41" s="560">
        <f>IFERROR(ROUND(AC40*((L41+L42)/M40),1),0)</f>
        <v>0</v>
      </c>
      <c r="AC41" s="541"/>
      <c r="AD41" s="576"/>
      <c r="AE41" s="563"/>
      <c r="AF41" s="557"/>
      <c r="AG41" s="538"/>
      <c r="AH41" s="538"/>
      <c r="AI41" s="538"/>
      <c r="AJ41" s="538"/>
      <c r="AK41" s="547"/>
      <c r="AL41" s="613"/>
      <c r="AM41" s="193"/>
      <c r="AO41" s="177"/>
      <c r="AP41" s="573"/>
      <c r="AQ41" s="591" t="e">
        <v>#VALUE!</v>
      </c>
      <c r="AR41" s="599"/>
      <c r="AS41" s="594"/>
      <c r="AT41" s="581" t="e">
        <v>#VALUE!</v>
      </c>
      <c r="AU41" s="585"/>
      <c r="AV41" s="576"/>
      <c r="AW41" s="576"/>
      <c r="BB41" s="611"/>
      <c r="BC41" s="606" t="s">
        <v>119</v>
      </c>
      <c r="BD41" s="610" t="e">
        <f>N41+P41+U41+X41+AB41+AG40+AH40+AJ40+AI40+R41+AK40</f>
        <v>#VALUE!</v>
      </c>
      <c r="BE41" s="604" t="e">
        <f>ROUND(BD41/(BD40+BD41),2)</f>
        <v>#VALUE!</v>
      </c>
      <c r="BG41" s="611"/>
      <c r="BH41" s="606" t="s">
        <v>119</v>
      </c>
      <c r="BI41" s="603" t="e">
        <f>N41+P41+U41+R41</f>
        <v>#VALUE!</v>
      </c>
      <c r="BJ41" s="604" t="e">
        <f>ROUND(BI41/(BI40+BI41),2)</f>
        <v>#VALUE!</v>
      </c>
      <c r="BL41" s="611"/>
      <c r="BM41" s="813"/>
      <c r="BN41" s="813"/>
      <c r="BO41" s="813"/>
      <c r="BP41" s="811"/>
      <c r="BQ41" s="813"/>
      <c r="BR41" s="813"/>
    </row>
    <row r="42" spans="1:70" ht="27" customHeight="1" thickBot="1">
      <c r="A42" s="648"/>
      <c r="B42" s="199" t="s">
        <v>73</v>
      </c>
      <c r="C42" s="215">
        <f t="shared" si="2"/>
        <v>0</v>
      </c>
      <c r="D42" s="200"/>
      <c r="E42" s="200"/>
      <c r="F42" s="200"/>
      <c r="G42" s="201"/>
      <c r="H42" s="201"/>
      <c r="I42" s="201"/>
      <c r="J42" s="201"/>
      <c r="K42" s="295"/>
      <c r="L42" s="202">
        <f>SUM(D42:E42,F42)</f>
        <v>0</v>
      </c>
      <c r="M42" s="649"/>
      <c r="N42" s="642"/>
      <c r="O42" s="643"/>
      <c r="P42" s="644"/>
      <c r="Q42" s="643"/>
      <c r="R42" s="645"/>
      <c r="S42" s="643"/>
      <c r="T42" s="630"/>
      <c r="U42" s="795"/>
      <c r="V42" s="704"/>
      <c r="W42" s="576"/>
      <c r="X42" s="461"/>
      <c r="Y42" s="655"/>
      <c r="Z42" s="661"/>
      <c r="AA42" s="554"/>
      <c r="AB42" s="561"/>
      <c r="AC42" s="542"/>
      <c r="AD42" s="579"/>
      <c r="AE42" s="756"/>
      <c r="AF42" s="558"/>
      <c r="AG42" s="565"/>
      <c r="AH42" s="565"/>
      <c r="AI42" s="565"/>
      <c r="AJ42" s="565"/>
      <c r="AK42" s="548"/>
      <c r="AL42" s="796"/>
      <c r="AM42" s="193"/>
      <c r="AO42" s="177"/>
      <c r="AP42" s="574"/>
      <c r="AQ42" s="601" t="e">
        <v>#VALUE!</v>
      </c>
      <c r="AR42" s="602"/>
      <c r="AS42" s="595"/>
      <c r="AT42" s="597" t="e">
        <v>#VALUE!</v>
      </c>
      <c r="AU42" s="622"/>
      <c r="AV42" s="579"/>
      <c r="AW42" s="576"/>
      <c r="BB42" s="611"/>
      <c r="BC42" s="606"/>
      <c r="BD42" s="603"/>
      <c r="BE42" s="604"/>
      <c r="BG42" s="611"/>
      <c r="BH42" s="606"/>
      <c r="BI42" s="603"/>
      <c r="BJ42" s="604"/>
      <c r="BL42" s="611"/>
      <c r="BM42" s="813"/>
      <c r="BN42" s="813"/>
      <c r="BO42" s="813"/>
      <c r="BP42" s="812"/>
      <c r="BQ42" s="813"/>
      <c r="BR42" s="813"/>
    </row>
    <row r="43" spans="1:70" ht="27" customHeight="1" thickTop="1">
      <c r="A43" s="646" t="s">
        <v>167</v>
      </c>
      <c r="B43" s="196" t="s">
        <v>71</v>
      </c>
      <c r="C43" s="216">
        <f>ROUND(SUM(C7,C10,C13,C16,C19,C22,C25,C28,C31,C34,C37,C40)/12,0)</f>
        <v>0</v>
      </c>
      <c r="D43" s="203"/>
      <c r="E43" s="203"/>
      <c r="F43" s="203"/>
      <c r="G43" s="204">
        <f>ROUND(SUM(G7,G10,G13,G16,G19,G22,G25,G28,G31,G34,G37,G40)/12,0)</f>
        <v>0</v>
      </c>
      <c r="H43" s="204">
        <f>ROUND(SUM(H7,H10,H13,H16,H19,H22,H25,H28,H31,H34,H37,H40)/12,0)</f>
        <v>0</v>
      </c>
      <c r="I43" s="204">
        <f>ROUND(SUM(I7,I10,I13,I16,I19,I22,I25,I28,I31,I34,I37,I40)/12,0)</f>
        <v>0</v>
      </c>
      <c r="J43" s="204">
        <f>ROUND(SUM(J7,J10,J13,J16,J19,J22,J25,J28,J31,J34,J37,J40)/12,0)</f>
        <v>0</v>
      </c>
      <c r="K43" s="345"/>
      <c r="L43" s="347">
        <f>SUM(G43:J43)</f>
        <v>0</v>
      </c>
      <c r="M43" s="635">
        <f>SUM(L43:L45)</f>
        <v>0</v>
      </c>
      <c r="N43" s="197"/>
      <c r="O43" s="632">
        <f>N44</f>
        <v>1</v>
      </c>
      <c r="P43" s="198"/>
      <c r="Q43" s="722">
        <f>IF('様式１－１（標準時間対応）'!BC31&gt;0,1,0)</f>
        <v>0</v>
      </c>
      <c r="R43" s="344">
        <f>IF($L43&gt;0,1,0)</f>
        <v>0</v>
      </c>
      <c r="S43" s="632" t="str">
        <f>S40</f>
        <v/>
      </c>
      <c r="T43" s="753"/>
      <c r="U43" s="455">
        <f>ROUND(SUM(U7,U10,U13,U16,U19,U22,U25,U28,U31,U34,U37,U40)/12,0)</f>
        <v>0</v>
      </c>
      <c r="V43" s="650">
        <f>ROUND(SUM(V7:V42)/12,0)</f>
        <v>0</v>
      </c>
      <c r="W43" s="577" t="e">
        <f>ROUND(SUM(W7:W42)/12,0)</f>
        <v>#VALUE!</v>
      </c>
      <c r="X43" s="462">
        <f>IFERROR(ROUND((L43/(L43+L44))*Y43,1),0)</f>
        <v>0</v>
      </c>
      <c r="Y43" s="653">
        <f>ROUND(SUM(Y7:Y42)/12,1)</f>
        <v>0</v>
      </c>
      <c r="Z43" s="656">
        <f>ROUND(SUM(Z7:Z42)/12,0)</f>
        <v>0</v>
      </c>
      <c r="AA43" s="656"/>
      <c r="AB43" s="463">
        <f>IFERROR(ROUND(AC43*(L43/M43),1),0)</f>
        <v>0</v>
      </c>
      <c r="AC43" s="541">
        <f>ROUND(SUM(AC7:AC42)/12,1)</f>
        <v>1</v>
      </c>
      <c r="AD43" s="576" t="e">
        <f>W43+Y43+Z43+AC43</f>
        <v>#VALUE!</v>
      </c>
      <c r="AE43" s="566">
        <f>ROUNDDOWN(SUM(AE7:AE42)/12,1)</f>
        <v>0</v>
      </c>
      <c r="AF43" s="543">
        <f>ROUNDDOWN(SUM(AF7:AF42)/12,1)</f>
        <v>0</v>
      </c>
      <c r="AG43" s="538">
        <f>ROUND(SUM(AG7:AG42)/12,1)</f>
        <v>0</v>
      </c>
      <c r="AH43" s="538">
        <f>SUM('様式１－１（標準時間対応）'!BA31:BA32)</f>
        <v>0</v>
      </c>
      <c r="AI43" s="538">
        <f>1-O43</f>
        <v>0</v>
      </c>
      <c r="AJ43" s="552">
        <f>IF(OR(AND('様式１－１（標準時間対応）'!J31&gt;0, '様式１－１（標準時間対応）'!R31&gt;0), '様式１－１（標準時間対応）'!BC31&gt;=ROUND((C44+C45)*0.3,0)),1,0)</f>
        <v>1</v>
      </c>
      <c r="AK43" s="550">
        <f>ROUND(SUM(AK7:AK42)/12,1)</f>
        <v>0</v>
      </c>
      <c r="AL43" s="620" t="e">
        <f>SUM(AD43:AK45)</f>
        <v>#VALUE!</v>
      </c>
      <c r="AM43" s="193"/>
      <c r="AO43" s="177"/>
      <c r="AP43" s="588">
        <f>ROUND(SUM(AP7:AP42)/12,1)</f>
        <v>0</v>
      </c>
      <c r="AQ43" s="569"/>
      <c r="AR43" s="599">
        <f>ROUND(SUM(AR7:AR42)/12,1)</f>
        <v>0</v>
      </c>
      <c r="AS43" s="618">
        <f>ROUND(SUM(AS7:AS42)/12,1)</f>
        <v>0</v>
      </c>
      <c r="AT43" s="569"/>
      <c r="AU43" s="585">
        <f>ROUND(SUM(AU7:AU42)/12,1)</f>
        <v>0</v>
      </c>
      <c r="AV43" s="576">
        <f>AP43+AR43+IF((AS43+AU43)&gt;=Y43,Y43,(AS43+AU43))</f>
        <v>0</v>
      </c>
      <c r="AW43" s="577" t="e">
        <f>AV43-AD43</f>
        <v>#VALUE!</v>
      </c>
      <c r="BB43" s="605" t="s">
        <v>167</v>
      </c>
      <c r="BC43" s="268" t="s">
        <v>71</v>
      </c>
      <c r="BD43" s="186">
        <f>R43+U43+X43+AB43+Z43</f>
        <v>0</v>
      </c>
      <c r="BE43" s="269">
        <f>ROUND(BD43/(BD43+BD44),2)</f>
        <v>0</v>
      </c>
      <c r="BG43" s="605" t="s">
        <v>167</v>
      </c>
      <c r="BH43" s="268" t="s">
        <v>71</v>
      </c>
      <c r="BI43" s="186">
        <f>R43+U43</f>
        <v>0</v>
      </c>
      <c r="BJ43" s="269">
        <f>ROUND(BI43/(BI43+BI44),2)</f>
        <v>0</v>
      </c>
    </row>
    <row r="44" spans="1:70" ht="27" customHeight="1">
      <c r="A44" s="605"/>
      <c r="B44" s="73" t="s">
        <v>72</v>
      </c>
      <c r="C44" s="216">
        <f>ROUND(SUM(C8,C11,C14,C17,C20,C23,C26,C29,C32,C35,C38,C41)/12,0)</f>
        <v>0</v>
      </c>
      <c r="D44" s="144"/>
      <c r="E44" s="144"/>
      <c r="F44" s="144"/>
      <c r="G44" s="144"/>
      <c r="H44" s="205">
        <f>ROUND(SUM(H8,H11,H14,H17,H20,H23,H26,H29,H32,H35,H38,H41)/12,0)</f>
        <v>0</v>
      </c>
      <c r="I44" s="205">
        <f>ROUND(SUM(I8,I11,I14,I17,I20,I23,I26,I29,I32,I35,I38,I41)/12,0)</f>
        <v>0</v>
      </c>
      <c r="J44" s="205">
        <f>ROUND(SUM(J8,J11,J14,J17,J20,J23,J26,J29,J32,J35,J38,J41)/12,0)</f>
        <v>0</v>
      </c>
      <c r="K44" s="346"/>
      <c r="L44" s="348">
        <f>SUM(H44:J44)</f>
        <v>0</v>
      </c>
      <c r="M44" s="635"/>
      <c r="N44" s="639">
        <f>IF(C44+C45&lt;=90,1,0)</f>
        <v>1</v>
      </c>
      <c r="O44" s="632"/>
      <c r="P44" s="637">
        <f>Q43</f>
        <v>0</v>
      </c>
      <c r="Q44" s="632"/>
      <c r="R44" s="626">
        <f>IF(L44+L45&gt;0,1,0)</f>
        <v>0</v>
      </c>
      <c r="S44" s="632"/>
      <c r="T44" s="754"/>
      <c r="U44" s="615">
        <f>V43-U43</f>
        <v>0</v>
      </c>
      <c r="V44" s="651"/>
      <c r="W44" s="576"/>
      <c r="X44" s="459">
        <f>Y43-X43</f>
        <v>0</v>
      </c>
      <c r="Y44" s="654"/>
      <c r="Z44" s="657"/>
      <c r="AA44" s="657"/>
      <c r="AB44" s="560">
        <f>IFERROR(ROUND(AC43*((L44+L45)/M43),1),0)</f>
        <v>0</v>
      </c>
      <c r="AC44" s="541"/>
      <c r="AD44" s="576"/>
      <c r="AE44" s="567"/>
      <c r="AF44" s="544"/>
      <c r="AG44" s="538"/>
      <c r="AH44" s="538"/>
      <c r="AI44" s="538"/>
      <c r="AJ44" s="538"/>
      <c r="AK44" s="550"/>
      <c r="AL44" s="613"/>
      <c r="AM44" s="193"/>
      <c r="AO44" s="177"/>
      <c r="AP44" s="588"/>
      <c r="AQ44" s="570"/>
      <c r="AR44" s="599"/>
      <c r="AS44" s="618"/>
      <c r="AT44" s="570"/>
      <c r="AU44" s="585"/>
      <c r="AV44" s="576"/>
      <c r="AW44" s="576"/>
      <c r="BB44" s="605"/>
      <c r="BC44" s="606" t="s">
        <v>119</v>
      </c>
      <c r="BD44" s="603">
        <f>N44+P44+U44+X44+AB44+AG43+AH43+AJ43+AI43+R44+AK43</f>
        <v>2</v>
      </c>
      <c r="BE44" s="604">
        <f>ROUND(BD44/(BD43+BD44),2)</f>
        <v>1</v>
      </c>
      <c r="BG44" s="605"/>
      <c r="BH44" s="606" t="s">
        <v>119</v>
      </c>
      <c r="BI44" s="603">
        <f>N44+P44+U44+R44</f>
        <v>1</v>
      </c>
      <c r="BJ44" s="604">
        <f>ROUND(BI44/(BI43+BI44),2)</f>
        <v>1</v>
      </c>
    </row>
    <row r="45" spans="1:70" ht="27" customHeight="1" thickBot="1">
      <c r="A45" s="605"/>
      <c r="B45" s="73" t="s">
        <v>73</v>
      </c>
      <c r="C45" s="216">
        <f>ROUND(SUM(C9,C12,C15,C18,C21,C24,C27,C30,C33,C36,C39,C42)/12,0)</f>
        <v>0</v>
      </c>
      <c r="D45" s="205">
        <f>ROUND(SUM(D9,D12,D15,D18,D21,D24,D27,D30,D33,D36,D39,D42)/12,0)</f>
        <v>0</v>
      </c>
      <c r="E45" s="205">
        <f>ROUND(SUM(E9,E12,E15,E18,E21,E24,E27,E30,E33,E36,E39,E42)/12,0)</f>
        <v>0</v>
      </c>
      <c r="F45" s="205">
        <f>ROUND(SUM(F9,F12,F15,F18,F21,F24,F27,F30,F33,F36,F39,F42)/12,0)</f>
        <v>0</v>
      </c>
      <c r="G45" s="144"/>
      <c r="H45" s="144"/>
      <c r="I45" s="144"/>
      <c r="J45" s="144"/>
      <c r="K45" s="346"/>
      <c r="L45" s="348">
        <f>SUM(D45:E45,F45)</f>
        <v>0</v>
      </c>
      <c r="M45" s="636"/>
      <c r="N45" s="640"/>
      <c r="O45" s="633"/>
      <c r="P45" s="638"/>
      <c r="Q45" s="633"/>
      <c r="R45" s="627"/>
      <c r="S45" s="633"/>
      <c r="T45" s="755"/>
      <c r="U45" s="616"/>
      <c r="V45" s="652"/>
      <c r="W45" s="578"/>
      <c r="X45" s="460"/>
      <c r="Y45" s="655"/>
      <c r="Z45" s="658"/>
      <c r="AA45" s="658"/>
      <c r="AB45" s="617"/>
      <c r="AC45" s="659"/>
      <c r="AD45" s="578"/>
      <c r="AE45" s="568"/>
      <c r="AF45" s="545"/>
      <c r="AG45" s="539"/>
      <c r="AH45" s="539"/>
      <c r="AI45" s="539"/>
      <c r="AJ45" s="539"/>
      <c r="AK45" s="551"/>
      <c r="AL45" s="621"/>
      <c r="AM45" s="193"/>
      <c r="AO45" s="177"/>
      <c r="AP45" s="589"/>
      <c r="AQ45" s="571"/>
      <c r="AR45" s="600"/>
      <c r="AS45" s="619"/>
      <c r="AT45" s="571"/>
      <c r="AU45" s="586"/>
      <c r="AV45" s="578"/>
      <c r="AW45" s="578"/>
      <c r="BB45" s="605"/>
      <c r="BC45" s="606"/>
      <c r="BD45" s="603"/>
      <c r="BE45" s="604"/>
      <c r="BG45" s="605"/>
      <c r="BH45" s="606"/>
      <c r="BI45" s="603"/>
      <c r="BJ45" s="604"/>
    </row>
    <row r="46" spans="1:70" ht="27" customHeight="1" thickTop="1" thickBot="1">
      <c r="AO46" s="1"/>
      <c r="AR46" s="1"/>
      <c r="AS46" s="1"/>
      <c r="AT46" s="1"/>
      <c r="AU46" s="1"/>
      <c r="BD46" s="300"/>
      <c r="BE46" s="301"/>
      <c r="BF46" s="302"/>
      <c r="BG46" s="303"/>
      <c r="BI46" s="300"/>
      <c r="BJ46" s="301"/>
      <c r="BK46" s="302"/>
      <c r="BL46" s="303"/>
    </row>
    <row r="47" spans="1:70" customFormat="1" ht="24.75" customHeight="1" thickTop="1">
      <c r="L47" s="744" t="s">
        <v>229</v>
      </c>
      <c r="M47" s="745"/>
      <c r="N47" s="745"/>
      <c r="O47" s="745"/>
      <c r="P47" s="745"/>
      <c r="Q47" s="746"/>
      <c r="R47" s="735" t="s">
        <v>230</v>
      </c>
      <c r="S47" s="736"/>
      <c r="T47" s="736"/>
      <c r="U47" s="737"/>
      <c r="V47" s="191" t="s">
        <v>272</v>
      </c>
      <c r="AC47" s="304"/>
    </row>
    <row r="48" spans="1:70" customFormat="1" ht="24.75" customHeight="1">
      <c r="L48" s="720" t="s">
        <v>231</v>
      </c>
      <c r="M48" s="721"/>
      <c r="N48" s="723" t="s">
        <v>232</v>
      </c>
      <c r="O48" s="721"/>
      <c r="P48" s="724" t="s">
        <v>233</v>
      </c>
      <c r="Q48" s="725"/>
      <c r="R48" s="738"/>
      <c r="S48" s="739"/>
      <c r="T48" s="739"/>
      <c r="U48" s="740"/>
      <c r="V48" s="191" t="s">
        <v>273</v>
      </c>
      <c r="W48" s="191"/>
      <c r="X48" s="191"/>
      <c r="Y48" s="191"/>
      <c r="Z48" s="191"/>
      <c r="AA48" s="191"/>
      <c r="AB48" s="191"/>
      <c r="AC48" s="191"/>
      <c r="AD48" s="191"/>
      <c r="AE48" s="191"/>
      <c r="AF48" s="191"/>
      <c r="AG48" s="191"/>
      <c r="AH48" s="191"/>
    </row>
    <row r="49" spans="1:49" customFormat="1" ht="55.5" customHeight="1" thickBot="1">
      <c r="L49" s="726">
        <f>【補助金算定に係る確認表】!AE21</f>
        <v>1</v>
      </c>
      <c r="M49" s="727"/>
      <c r="N49" s="728">
        <f>【補助金算定に係る確認表】!AF21</f>
        <v>0</v>
      </c>
      <c r="O49" s="729"/>
      <c r="P49" s="730">
        <f>【補助金算定に係る確認表】!AG21</f>
        <v>0</v>
      </c>
      <c r="Q49" s="731"/>
      <c r="R49" s="732" t="s">
        <v>355</v>
      </c>
      <c r="S49" s="733"/>
      <c r="T49" s="734"/>
      <c r="U49" s="335">
        <f>【補助金算定に係る確認表】!$D$21-【補助金算定に係る確認表】!H21</f>
        <v>-2</v>
      </c>
      <c r="V49" s="797" t="s">
        <v>271</v>
      </c>
      <c r="W49" s="797"/>
      <c r="X49" s="798"/>
      <c r="Y49" s="798"/>
      <c r="Z49" s="798"/>
      <c r="AA49" s="798"/>
      <c r="AB49" s="798"/>
      <c r="AC49" s="798"/>
      <c r="AD49" s="798"/>
      <c r="AE49" s="799"/>
      <c r="AF49" s="404"/>
      <c r="AG49" s="404"/>
      <c r="AH49" s="305"/>
    </row>
    <row r="50" spans="1:49" customFormat="1" ht="58.5" customHeight="1" thickTop="1">
      <c r="L50" s="747" t="s">
        <v>234</v>
      </c>
      <c r="M50" s="748"/>
      <c r="N50" s="748"/>
      <c r="O50" s="748"/>
      <c r="P50" s="748"/>
      <c r="Q50" s="749"/>
      <c r="R50" s="306" t="s">
        <v>235</v>
      </c>
      <c r="S50" s="307" t="s">
        <v>236</v>
      </c>
      <c r="T50" s="307" t="s">
        <v>237</v>
      </c>
      <c r="U50" s="334" t="s">
        <v>238</v>
      </c>
      <c r="V50" s="400" t="s">
        <v>274</v>
      </c>
      <c r="W50" s="336" t="s">
        <v>349</v>
      </c>
      <c r="X50" s="329"/>
      <c r="Y50" s="329"/>
      <c r="Z50" s="329"/>
      <c r="AA50" s="329"/>
      <c r="AB50" s="329"/>
      <c r="AC50" s="343"/>
      <c r="AD50" s="329"/>
      <c r="AE50" s="329"/>
      <c r="AF50" s="329"/>
      <c r="AG50" s="329"/>
    </row>
    <row r="51" spans="1:49" customFormat="1" ht="36" customHeight="1">
      <c r="L51" s="750" t="s">
        <v>239</v>
      </c>
      <c r="M51" s="751"/>
      <c r="N51" s="751"/>
      <c r="O51" s="751"/>
      <c r="P51" s="751"/>
      <c r="Q51" s="752"/>
      <c r="R51" s="308" t="str">
        <f>IF(SUM(AE43:AF45)=0,"非該当",IF(【補助金算定に係る確認表】!$D$21&gt;【補助金算定に係る確認表】!K21,"○","-"))</f>
        <v>非該当</v>
      </c>
      <c r="S51" s="309" t="str">
        <f>IF(【補助金算定に係る確認表】!$D$21&gt;(【補助金算定に係る確認表】!K21+【補助金算定に係る確認表】!L21+【補助金算定に係る確認表】!N21),"○","-")</f>
        <v>-</v>
      </c>
      <c r="T51" s="309" t="str">
        <f>IF(【補助金算定に係る確認表】!$D$21&gt;(【補助金算定に係る確認表】!K21+【補助金算定に係る確認表】!L21+【補助金算定に係る確認表】!N21+【補助金算定に係る確認表】!Q21),"○","-")</f>
        <v>-</v>
      </c>
      <c r="U51" s="309" t="str">
        <f>IF(【補助金算定に係る確認表】!$D$21&gt;(【補助金算定に係る確認表】!K21+【補助金算定に係る確認表】!L21+【補助金算定に係る確認表】!N21+【補助金算定に係る確認表】!Q21+【補助金算定に係る確認表】!T21),"○","-")</f>
        <v>-</v>
      </c>
      <c r="V51" s="401" t="str">
        <f>IF(【補助金算定に係る確認表】!$D$21&gt;(【補助金算定に係る確認表】!K21+【補助金算定に係る確認表】!L21+【補助金算定に係る確認表】!N21+【補助金算定に係る確認表】!Q21+【補助金算定に係る確認表】!T21+【補助金算定に係る確認表】!W21),"○","-")</f>
        <v>-</v>
      </c>
      <c r="W51" s="337" t="str">
        <f>IF(【補助金算定に係る確認表】!$D$21&gt;(【補助金算定に係る確認表】!K21+【補助金算定に係る確認表】!L21+【補助金算定に係る確認表】!N21+【補助金算定に係る確認表】!Q21+【補助金算定に係る確認表】!T21+【補助金算定に係る確認表】!W21+【補助金算定に係る確認表】!Z21),"○","-")</f>
        <v>-</v>
      </c>
    </row>
    <row r="52" spans="1:49" customFormat="1" ht="36" customHeight="1">
      <c r="L52" s="741" t="s">
        <v>240</v>
      </c>
      <c r="M52" s="742"/>
      <c r="N52" s="742"/>
      <c r="O52" s="742"/>
      <c r="P52" s="742"/>
      <c r="Q52" s="743"/>
      <c r="R52" s="310"/>
      <c r="S52" s="311">
        <f>IF(S51="○","適用済",((【補助金算定に係る確認表】!K21+【補助金算定に係る確認表】!L21+【補助金算定に係る確認表】!N21)+0.1-(【補助金算定に係る確認表】!$D$21)))</f>
        <v>1.1000000000000001</v>
      </c>
      <c r="T52" s="311">
        <f>IF(T51="○","適用済",((【補助金算定に係る確認表】!K21+【補助金算定に係る確認表】!L21+【補助金算定に係る確認表】!N21+【補助金算定に係る確認表】!Q21)+0.1-(【補助金算定に係る確認表】!$D$21)))</f>
        <v>1.1000000000000001</v>
      </c>
      <c r="U52" s="311">
        <f>IF(U51="○","適用済",((【補助金算定に係る確認表】!K21+【補助金算定に係る確認表】!L21+【補助金算定に係る確認表】!N21+【補助金算定に係る確認表】!Q21+【補助金算定に係る確認表】!T21)+0.1-(【補助金算定に係る確認表】!$D$21)))</f>
        <v>1.1000000000000001</v>
      </c>
      <c r="V52" s="402">
        <f>IF(V51="○","適用済",((【補助金算定に係る確認表】!K21+【補助金算定に係る確認表】!L21+【補助金算定に係る確認表】!N21+【補助金算定に係る確認表】!Q21+【補助金算定に係る確認表】!T21+【補助金算定に係る確認表】!W21)+0.1-(【補助金算定に係る確認表】!$D$21)))</f>
        <v>1.1000000000000001</v>
      </c>
      <c r="W52" s="338">
        <f>IF(W51="○","適用済",((【補助金算定に係る確認表】!K21+【補助金算定に係る確認表】!L21+【補助金算定に係る確認表】!N21+【補助金算定に係る確認表】!Q21+【補助金算定に係る確認表】!T21+【補助金算定に係る確認表】!W21+【補助金算定に係る確認表】!Z21)+0.1-(【補助金算定に係る確認表】!$D$21)))</f>
        <v>2.1</v>
      </c>
    </row>
    <row r="53" spans="1:49" customFormat="1" ht="63" customHeight="1" thickBot="1">
      <c r="L53" s="718" t="s">
        <v>387</v>
      </c>
      <c r="M53" s="719"/>
      <c r="N53" s="719"/>
      <c r="O53" s="719"/>
      <c r="P53" s="312" t="s">
        <v>241</v>
      </c>
      <c r="Q53" s="313"/>
      <c r="R53" s="314"/>
      <c r="S53" s="315">
        <f>IF(S$52="適用済","適用済",IF($Q$53="",S$52,IF($Q$53&lt;=3,ROUND(S$52*12/(4-$Q$53),1),ROUND(S$52*12/(16-$Q$53),1))))</f>
        <v>1.1000000000000001</v>
      </c>
      <c r="T53" s="315">
        <f>IF(T$52="適用済","適用済",IF($Q$53="",T$52,IF($Q$53&lt;=3,ROUND(T$52*12/(4-$Q$53),1),ROUND(T$52*12/(16-$Q$53),1))))</f>
        <v>1.1000000000000001</v>
      </c>
      <c r="U53" s="315">
        <f>IF(U$52="適用済","適用済",IF($Q$53="",U$52,IF($Q$53&lt;=3,ROUND(U$52*12/(4-$Q$53),1),ROUND(U$52*12/(16-$Q$53),1))))</f>
        <v>1.1000000000000001</v>
      </c>
      <c r="V53" s="403">
        <f>IF(V$52="適用済","適用済",IF($Q$53="",V$52,IF($Q$53&lt;=3,ROUND(V$52*12/(4-$Q$53),1),ROUND(V$52*12/(16-$Q$53),1))))</f>
        <v>1.1000000000000001</v>
      </c>
      <c r="W53" s="339">
        <f>IF(W$52="適用済","適用済",IF($Q$53="",W$52,IF($Q$53&lt;=3,ROUND(W$52*12/(4-$Q$53),1),ROUND(W$52*12/(16-$Q$53),1))))</f>
        <v>2.1</v>
      </c>
    </row>
    <row r="54" spans="1:49" customFormat="1" ht="108.75" customHeight="1" thickTop="1">
      <c r="N54" s="316"/>
      <c r="R54" s="316"/>
      <c r="S54" s="316"/>
      <c r="T54" s="316"/>
      <c r="U54" s="316"/>
      <c r="V54" s="316"/>
      <c r="Y54" s="317"/>
      <c r="AC54" s="304"/>
    </row>
    <row r="55" spans="1:49" s="74" customFormat="1">
      <c r="A55" s="793" t="s">
        <v>166</v>
      </c>
      <c r="B55" s="794"/>
      <c r="C55" s="75"/>
      <c r="D55" s="75"/>
      <c r="E55" s="75"/>
      <c r="F55" s="75"/>
      <c r="G55" s="75"/>
      <c r="H55" s="75"/>
      <c r="I55" s="75"/>
      <c r="J55" s="75"/>
      <c r="K55" s="75"/>
      <c r="L55" s="75"/>
      <c r="M55" s="75"/>
      <c r="N55" s="75"/>
      <c r="O55" s="75"/>
      <c r="P55" s="75"/>
      <c r="Q55" s="75"/>
      <c r="R55" s="75"/>
      <c r="S55" s="75"/>
      <c r="T55" s="75"/>
      <c r="U55" s="75"/>
      <c r="V55" s="75"/>
      <c r="W55" s="75"/>
      <c r="X55" s="75"/>
      <c r="Y55" s="75"/>
      <c r="Z55" s="75"/>
      <c r="AA55" s="75"/>
      <c r="AB55" s="75"/>
      <c r="AC55" s="75"/>
      <c r="AD55" s="75"/>
      <c r="AE55" s="75"/>
      <c r="AF55" s="75"/>
      <c r="AG55" s="75"/>
      <c r="AH55" s="75"/>
      <c r="AI55" s="75"/>
      <c r="AJ55" s="75"/>
      <c r="AK55" s="75"/>
      <c r="AL55" s="75"/>
      <c r="AM55" s="75"/>
      <c r="AN55" s="75"/>
      <c r="AO55" s="178"/>
      <c r="AP55" s="75"/>
      <c r="AQ55" s="75"/>
      <c r="AR55" s="75"/>
      <c r="AS55" s="75"/>
      <c r="AT55" s="75"/>
      <c r="AU55" s="75"/>
      <c r="AV55" s="75"/>
      <c r="AW55" s="75"/>
    </row>
    <row r="56" spans="1:49">
      <c r="A56" s="800" t="s">
        <v>381</v>
      </c>
      <c r="B56" s="801"/>
    </row>
    <row r="57" spans="1:49">
      <c r="S57" s="7"/>
      <c r="T57" s="7"/>
      <c r="U57" s="7"/>
      <c r="V57" s="327"/>
      <c r="W57" s="78"/>
      <c r="X57" s="78"/>
    </row>
    <row r="58" spans="1:49">
      <c r="S58" s="7"/>
      <c r="T58" s="7"/>
      <c r="U58" s="7"/>
      <c r="V58" s="327"/>
      <c r="W58" s="78"/>
      <c r="X58" s="78"/>
    </row>
    <row r="59" spans="1:49">
      <c r="S59" s="7"/>
      <c r="T59" s="7"/>
      <c r="U59" s="7"/>
      <c r="V59" s="327"/>
      <c r="W59" s="78"/>
      <c r="X59" s="78"/>
    </row>
    <row r="60" spans="1:49">
      <c r="K60" s="395" t="s">
        <v>50</v>
      </c>
      <c r="S60" s="7"/>
      <c r="T60" s="7"/>
      <c r="U60" s="7"/>
      <c r="V60" s="327"/>
      <c r="W60" s="78"/>
      <c r="X60" s="78"/>
    </row>
    <row r="61" spans="1:49">
      <c r="S61" s="7"/>
      <c r="T61" s="7"/>
      <c r="U61" s="7"/>
      <c r="V61" s="327"/>
      <c r="W61" s="78"/>
      <c r="X61" s="78"/>
    </row>
    <row r="62" spans="1:49">
      <c r="S62" s="7"/>
      <c r="T62" s="7"/>
      <c r="U62" s="7"/>
      <c r="V62" s="327"/>
      <c r="W62" s="78"/>
      <c r="X62" s="78"/>
    </row>
    <row r="63" spans="1:49">
      <c r="S63" s="7"/>
      <c r="T63" s="7"/>
      <c r="U63" s="7"/>
      <c r="V63" s="327"/>
      <c r="W63" s="78"/>
      <c r="X63" s="78"/>
    </row>
    <row r="64" spans="1:49">
      <c r="S64" s="7"/>
      <c r="T64" s="7"/>
      <c r="U64" s="7"/>
      <c r="V64" s="327"/>
      <c r="W64" s="78"/>
      <c r="X64" s="78"/>
    </row>
    <row r="65" spans="19:24">
      <c r="S65" s="7"/>
      <c r="T65" s="7"/>
      <c r="U65" s="7"/>
      <c r="V65" s="327"/>
      <c r="W65" s="78"/>
      <c r="X65" s="78"/>
    </row>
    <row r="66" spans="19:24">
      <c r="T66" s="77"/>
      <c r="U66" s="77"/>
      <c r="V66" s="77"/>
    </row>
    <row r="67" spans="19:24">
      <c r="T67" s="77"/>
      <c r="U67" s="77"/>
      <c r="V67" s="77"/>
    </row>
    <row r="68" spans="19:24">
      <c r="T68" s="77"/>
      <c r="U68" s="77"/>
      <c r="V68" s="77"/>
    </row>
  </sheetData>
  <sheetProtection algorithmName="SHA-512" hashValue="Or9EKigqWSZwBqe6DAkNS71vDNwu2qta2GFVb4qqZ8i0hQYJwXUm8pQWyZLuOyN0lvMI/kEWwOQRmyCcsWiRgA==" saltValue="xPZkdqwPRjBijcUqtAP/SQ==" spinCount="100000" sheet="1" objects="1" scenarios="1"/>
  <mergeCells count="687">
    <mergeCell ref="BL40:BL42"/>
    <mergeCell ref="BM31:BM33"/>
    <mergeCell ref="BN31:BN33"/>
    <mergeCell ref="BR28:BR30"/>
    <mergeCell ref="BR40:BR42"/>
    <mergeCell ref="BR31:BR33"/>
    <mergeCell ref="BM34:BM36"/>
    <mergeCell ref="BN34:BN36"/>
    <mergeCell ref="BO34:BO36"/>
    <mergeCell ref="BP34:BP36"/>
    <mergeCell ref="BQ34:BQ36"/>
    <mergeCell ref="BR34:BR36"/>
    <mergeCell ref="BM37:BM39"/>
    <mergeCell ref="BN37:BN39"/>
    <mergeCell ref="BO37:BO39"/>
    <mergeCell ref="BP37:BP39"/>
    <mergeCell ref="BQ37:BQ39"/>
    <mergeCell ref="BR37:BR39"/>
    <mergeCell ref="BO31:BO33"/>
    <mergeCell ref="BP31:BP33"/>
    <mergeCell ref="BQ31:BQ33"/>
    <mergeCell ref="BM40:BM42"/>
    <mergeCell ref="BN40:BN42"/>
    <mergeCell ref="BO40:BO42"/>
    <mergeCell ref="BR16:BR18"/>
    <mergeCell ref="BM19:BM21"/>
    <mergeCell ref="BN19:BN21"/>
    <mergeCell ref="BO19:BO21"/>
    <mergeCell ref="BP19:BP21"/>
    <mergeCell ref="BQ19:BQ21"/>
    <mergeCell ref="BR19:BR21"/>
    <mergeCell ref="BR22:BR24"/>
    <mergeCell ref="BM25:BM27"/>
    <mergeCell ref="BN25:BN27"/>
    <mergeCell ref="BO25:BO27"/>
    <mergeCell ref="BP25:BP27"/>
    <mergeCell ref="BQ25:BQ27"/>
    <mergeCell ref="BR25:BR27"/>
    <mergeCell ref="BM22:BM24"/>
    <mergeCell ref="BN22:BN24"/>
    <mergeCell ref="BO22:BO24"/>
    <mergeCell ref="BP22:BP24"/>
    <mergeCell ref="BQ22:BQ24"/>
    <mergeCell ref="BR7:BR9"/>
    <mergeCell ref="BM10:BM12"/>
    <mergeCell ref="BN10:BN12"/>
    <mergeCell ref="BO10:BO12"/>
    <mergeCell ref="BP10:BP12"/>
    <mergeCell ref="BQ10:BQ12"/>
    <mergeCell ref="BR10:BR12"/>
    <mergeCell ref="BN13:BN15"/>
    <mergeCell ref="BO13:BO15"/>
    <mergeCell ref="BP13:BP15"/>
    <mergeCell ref="BQ13:BQ15"/>
    <mergeCell ref="BR13:BR15"/>
    <mergeCell ref="BM7:BM9"/>
    <mergeCell ref="BN7:BN9"/>
    <mergeCell ref="BM13:BM15"/>
    <mergeCell ref="BO7:BO9"/>
    <mergeCell ref="BP7:BP9"/>
    <mergeCell ref="BQ7:BQ9"/>
    <mergeCell ref="BP40:BP42"/>
    <mergeCell ref="BQ40:BQ42"/>
    <mergeCell ref="BM16:BM18"/>
    <mergeCell ref="BN16:BN18"/>
    <mergeCell ref="BO16:BO18"/>
    <mergeCell ref="BP16:BP18"/>
    <mergeCell ref="BQ16:BQ18"/>
    <mergeCell ref="BM28:BM30"/>
    <mergeCell ref="BN28:BN30"/>
    <mergeCell ref="BO28:BO30"/>
    <mergeCell ref="BP28:BP30"/>
    <mergeCell ref="BQ28:BQ30"/>
    <mergeCell ref="BL37:BL39"/>
    <mergeCell ref="AL3:AL6"/>
    <mergeCell ref="AK7:AK9"/>
    <mergeCell ref="AJ4:AJ6"/>
    <mergeCell ref="AW5:AW6"/>
    <mergeCell ref="BL19:BL21"/>
    <mergeCell ref="BL22:BL24"/>
    <mergeCell ref="AU16:AU18"/>
    <mergeCell ref="BL16:BL18"/>
    <mergeCell ref="BL7:BL9"/>
    <mergeCell ref="BL10:BL12"/>
    <mergeCell ref="BL13:BL15"/>
    <mergeCell ref="BC17:BC18"/>
    <mergeCell ref="AT16:AT18"/>
    <mergeCell ref="AV4:AV6"/>
    <mergeCell ref="AR7:AR9"/>
    <mergeCell ref="BC11:BC12"/>
    <mergeCell ref="BD17:BD18"/>
    <mergeCell ref="BE17:BE18"/>
    <mergeCell ref="BB16:BB18"/>
    <mergeCell ref="AK16:AK18"/>
    <mergeCell ref="AR16:AR18"/>
    <mergeCell ref="AL16:AL18"/>
    <mergeCell ref="AP16:AP18"/>
    <mergeCell ref="AQ16:AQ18"/>
    <mergeCell ref="BL25:BL27"/>
    <mergeCell ref="BL28:BL30"/>
    <mergeCell ref="BL31:BL33"/>
    <mergeCell ref="BL34:BL36"/>
    <mergeCell ref="AW16:AW18"/>
    <mergeCell ref="BD8:BD9"/>
    <mergeCell ref="BE8:BE9"/>
    <mergeCell ref="BD11:BD12"/>
    <mergeCell ref="BE11:BE12"/>
    <mergeCell ref="BD14:BD15"/>
    <mergeCell ref="BE14:BE15"/>
    <mergeCell ref="BB7:BB9"/>
    <mergeCell ref="BC8:BC9"/>
    <mergeCell ref="BB13:BB15"/>
    <mergeCell ref="BC14:BC15"/>
    <mergeCell ref="BB10:BB12"/>
    <mergeCell ref="BC29:BC30"/>
    <mergeCell ref="BD29:BD30"/>
    <mergeCell ref="BE29:BE30"/>
    <mergeCell ref="BD20:BD21"/>
    <mergeCell ref="BE32:BE33"/>
    <mergeCell ref="AV25:AV27"/>
    <mergeCell ref="BC26:BC27"/>
    <mergeCell ref="A56:B56"/>
    <mergeCell ref="V40:V42"/>
    <mergeCell ref="W10:W12"/>
    <mergeCell ref="U11:U12"/>
    <mergeCell ref="S10:S12"/>
    <mergeCell ref="T13:T15"/>
    <mergeCell ref="S16:S18"/>
    <mergeCell ref="T16:T18"/>
    <mergeCell ref="T10:T12"/>
    <mergeCell ref="W19:W21"/>
    <mergeCell ref="W22:W24"/>
    <mergeCell ref="S22:S24"/>
    <mergeCell ref="V31:V33"/>
    <mergeCell ref="Q10:Q12"/>
    <mergeCell ref="Q19:Q21"/>
    <mergeCell ref="V22:V24"/>
    <mergeCell ref="A16:A18"/>
    <mergeCell ref="P26:P27"/>
    <mergeCell ref="P29:P30"/>
    <mergeCell ref="P32:P33"/>
    <mergeCell ref="O25:O27"/>
    <mergeCell ref="O28:O30"/>
    <mergeCell ref="M19:M21"/>
    <mergeCell ref="M22:M24"/>
    <mergeCell ref="BC32:BC33"/>
    <mergeCell ref="BD32:BD33"/>
    <mergeCell ref="AP31:AP33"/>
    <mergeCell ref="S31:S33"/>
    <mergeCell ref="Y37:Y39"/>
    <mergeCell ref="AJ40:AJ42"/>
    <mergeCell ref="S40:S42"/>
    <mergeCell ref="BD38:BD39"/>
    <mergeCell ref="AU34:AU36"/>
    <mergeCell ref="W37:W39"/>
    <mergeCell ref="U41:U42"/>
    <mergeCell ref="AL40:AL42"/>
    <mergeCell ref="AG37:AG39"/>
    <mergeCell ref="AE34:AE36"/>
    <mergeCell ref="AA34:AA36"/>
    <mergeCell ref="AG40:AG42"/>
    <mergeCell ref="AI37:AI39"/>
    <mergeCell ref="W34:W36"/>
    <mergeCell ref="AI34:AI36"/>
    <mergeCell ref="BB34:BB36"/>
    <mergeCell ref="BC35:BC36"/>
    <mergeCell ref="AD40:AD42"/>
    <mergeCell ref="AC37:AC39"/>
    <mergeCell ref="AB32:AB33"/>
    <mergeCell ref="AC31:AC33"/>
    <mergeCell ref="Z34:Z36"/>
    <mergeCell ref="AT25:AT27"/>
    <mergeCell ref="AJ34:AJ36"/>
    <mergeCell ref="A55:B55"/>
    <mergeCell ref="BB31:BB33"/>
    <mergeCell ref="V49:AE49"/>
    <mergeCell ref="AH34:AH36"/>
    <mergeCell ref="AJ31:AJ33"/>
    <mergeCell ref="T28:T30"/>
    <mergeCell ref="T31:T33"/>
    <mergeCell ref="S28:S30"/>
    <mergeCell ref="W28:W30"/>
    <mergeCell ref="V28:V30"/>
    <mergeCell ref="BB28:BB30"/>
    <mergeCell ref="V34:V36"/>
    <mergeCell ref="AL19:AL21"/>
    <mergeCell ref="AJ19:AJ21"/>
    <mergeCell ref="AK19:AK21"/>
    <mergeCell ref="AS25:AS27"/>
    <mergeCell ref="AR25:AR27"/>
    <mergeCell ref="AQ25:AQ27"/>
    <mergeCell ref="AG22:AG24"/>
    <mergeCell ref="BE20:BE21"/>
    <mergeCell ref="BD23:BD24"/>
    <mergeCell ref="BE23:BE24"/>
    <mergeCell ref="AW19:AW21"/>
    <mergeCell ref="AT22:AT24"/>
    <mergeCell ref="AS19:AS21"/>
    <mergeCell ref="AS22:AS24"/>
    <mergeCell ref="AU19:AU21"/>
    <mergeCell ref="AU22:AU24"/>
    <mergeCell ref="AR19:AR21"/>
    <mergeCell ref="AT19:AT21"/>
    <mergeCell ref="BD26:BD27"/>
    <mergeCell ref="BE26:BE27"/>
    <mergeCell ref="BC23:BC24"/>
    <mergeCell ref="BC20:BC21"/>
    <mergeCell ref="BB22:BB24"/>
    <mergeCell ref="BB19:BB21"/>
    <mergeCell ref="AQ28:AQ30"/>
    <mergeCell ref="AS28:AS30"/>
    <mergeCell ref="BB25:BB27"/>
    <mergeCell ref="Y28:Y30"/>
    <mergeCell ref="AL28:AL30"/>
    <mergeCell ref="AH28:AH30"/>
    <mergeCell ref="AA31:AA33"/>
    <mergeCell ref="AH31:AH33"/>
    <mergeCell ref="AW25:AW27"/>
    <mergeCell ref="AU25:AU27"/>
    <mergeCell ref="AD31:AD33"/>
    <mergeCell ref="AW28:AW30"/>
    <mergeCell ref="AV28:AV30"/>
    <mergeCell ref="AV13:AV15"/>
    <mergeCell ref="AJ7:AJ9"/>
    <mergeCell ref="Y34:Y36"/>
    <mergeCell ref="AI25:AI27"/>
    <mergeCell ref="AQ22:AQ24"/>
    <mergeCell ref="AR22:AR24"/>
    <mergeCell ref="AG25:AG27"/>
    <mergeCell ref="AH25:AH27"/>
    <mergeCell ref="AJ25:AJ27"/>
    <mergeCell ref="AF25:AF27"/>
    <mergeCell ref="AP25:AP27"/>
    <mergeCell ref="AL25:AL27"/>
    <mergeCell ref="AL22:AL24"/>
    <mergeCell ref="AI22:AI24"/>
    <mergeCell ref="AH22:AH24"/>
    <mergeCell ref="AJ22:AJ24"/>
    <mergeCell ref="AK22:AK24"/>
    <mergeCell ref="AF22:AF24"/>
    <mergeCell ref="AA25:AA27"/>
    <mergeCell ref="Z25:Z27"/>
    <mergeCell ref="Y25:Y27"/>
    <mergeCell ref="AV31:AV33"/>
    <mergeCell ref="AU28:AU30"/>
    <mergeCell ref="AU31:AU33"/>
    <mergeCell ref="AP3:AV3"/>
    <mergeCell ref="AQ7:AQ9"/>
    <mergeCell ref="AV7:AV9"/>
    <mergeCell ref="AS7:AS9"/>
    <mergeCell ref="AE3:AK3"/>
    <mergeCell ref="AK4:AK6"/>
    <mergeCell ref="AH7:AH9"/>
    <mergeCell ref="AR1:AW1"/>
    <mergeCell ref="AL13:AL15"/>
    <mergeCell ref="AI13:AI15"/>
    <mergeCell ref="AP4:AR5"/>
    <mergeCell ref="AS4:AU5"/>
    <mergeCell ref="AU7:AU9"/>
    <mergeCell ref="AU13:AU15"/>
    <mergeCell ref="AW7:AW9"/>
    <mergeCell ref="AT7:AT9"/>
    <mergeCell ref="AT10:AT12"/>
    <mergeCell ref="AW13:AW15"/>
    <mergeCell ref="AV10:AV12"/>
    <mergeCell ref="AS10:AS12"/>
    <mergeCell ref="AU10:AU12"/>
    <mergeCell ref="AW10:AW12"/>
    <mergeCell ref="AT13:AT15"/>
    <mergeCell ref="AS13:AS15"/>
    <mergeCell ref="AR10:AR12"/>
    <mergeCell ref="AL7:AL9"/>
    <mergeCell ref="AI7:AI9"/>
    <mergeCell ref="AL10:AL12"/>
    <mergeCell ref="AH4:AH6"/>
    <mergeCell ref="AP7:AP9"/>
    <mergeCell ref="AK13:AK15"/>
    <mergeCell ref="AK10:AK12"/>
    <mergeCell ref="AG4:AG6"/>
    <mergeCell ref="AP10:AP12"/>
    <mergeCell ref="X4:Y6"/>
    <mergeCell ref="Z4:Z6"/>
    <mergeCell ref="AC7:AC9"/>
    <mergeCell ref="Z7:Z9"/>
    <mergeCell ref="W7:W9"/>
    <mergeCell ref="V16:V18"/>
    <mergeCell ref="W16:W18"/>
    <mergeCell ref="Y7:Y9"/>
    <mergeCell ref="Y19:Y21"/>
    <mergeCell ref="AC10:AC12"/>
    <mergeCell ref="Y10:Y12"/>
    <mergeCell ref="AE40:AE42"/>
    <mergeCell ref="U38:U39"/>
    <mergeCell ref="T37:T39"/>
    <mergeCell ref="AF19:AF21"/>
    <mergeCell ref="AF13:AF15"/>
    <mergeCell ref="AJ10:AJ12"/>
    <mergeCell ref="AJ13:AJ15"/>
    <mergeCell ref="AI10:AI12"/>
    <mergeCell ref="AF16:AF18"/>
    <mergeCell ref="AG16:AG18"/>
    <mergeCell ref="AE19:AE21"/>
    <mergeCell ref="AG19:AG21"/>
    <mergeCell ref="AH10:AH12"/>
    <mergeCell ref="AH13:AH15"/>
    <mergeCell ref="AH16:AH18"/>
    <mergeCell ref="AI16:AI18"/>
    <mergeCell ref="AH19:AH21"/>
    <mergeCell ref="AB11:AB12"/>
    <mergeCell ref="W13:W15"/>
    <mergeCell ref="V19:V21"/>
    <mergeCell ref="AA10:AA12"/>
    <mergeCell ref="U14:U15"/>
    <mergeCell ref="U17:U18"/>
    <mergeCell ref="T25:T27"/>
    <mergeCell ref="Y22:Y24"/>
    <mergeCell ref="AB17:AB18"/>
    <mergeCell ref="AC13:AC15"/>
    <mergeCell ref="AE16:AE18"/>
    <mergeCell ref="AB20:AB21"/>
    <mergeCell ref="AC19:AC21"/>
    <mergeCell ref="AD19:AD21"/>
    <mergeCell ref="AA16:AA18"/>
    <mergeCell ref="AD16:AD18"/>
    <mergeCell ref="AB14:AB15"/>
    <mergeCell ref="AC16:AC18"/>
    <mergeCell ref="AA19:AA21"/>
    <mergeCell ref="Z19:Z21"/>
    <mergeCell ref="Z22:Z24"/>
    <mergeCell ref="AD22:AD24"/>
    <mergeCell ref="AB23:AB24"/>
    <mergeCell ref="L53:O53"/>
    <mergeCell ref="L48:M48"/>
    <mergeCell ref="Q43:Q45"/>
    <mergeCell ref="S43:S45"/>
    <mergeCell ref="N48:O48"/>
    <mergeCell ref="P48:Q48"/>
    <mergeCell ref="L49:M49"/>
    <mergeCell ref="N49:O49"/>
    <mergeCell ref="P49:Q49"/>
    <mergeCell ref="R49:T49"/>
    <mergeCell ref="R47:U48"/>
    <mergeCell ref="L52:Q52"/>
    <mergeCell ref="L47:Q47"/>
    <mergeCell ref="L50:Q50"/>
    <mergeCell ref="L51:Q51"/>
    <mergeCell ref="T43:T45"/>
    <mergeCell ref="AI4:AI6"/>
    <mergeCell ref="AS16:AS18"/>
    <mergeCell ref="AA13:AA15"/>
    <mergeCell ref="AT28:AT30"/>
    <mergeCell ref="AP28:AP30"/>
    <mergeCell ref="AE31:AE33"/>
    <mergeCell ref="AJ28:AJ30"/>
    <mergeCell ref="AF31:AF33"/>
    <mergeCell ref="AG31:AG33"/>
    <mergeCell ref="AI28:AI30"/>
    <mergeCell ref="AG28:AG30"/>
    <mergeCell ref="AQ31:AQ33"/>
    <mergeCell ref="AR31:AR33"/>
    <mergeCell ref="AT31:AT33"/>
    <mergeCell ref="AS31:AS33"/>
    <mergeCell ref="AC28:AC30"/>
    <mergeCell ref="AC25:AC27"/>
    <mergeCell ref="AD25:AD27"/>
    <mergeCell ref="AA4:AC6"/>
    <mergeCell ref="AD3:AD6"/>
    <mergeCell ref="AP13:AP15"/>
    <mergeCell ref="AQ13:AQ15"/>
    <mergeCell ref="AQ10:AQ12"/>
    <mergeCell ref="AR13:AR15"/>
    <mergeCell ref="AV19:AV21"/>
    <mergeCell ref="AV22:AV24"/>
    <mergeCell ref="AW22:AW24"/>
    <mergeCell ref="AV16:AV18"/>
    <mergeCell ref="AR34:AR36"/>
    <mergeCell ref="AB35:AB36"/>
    <mergeCell ref="AI31:AI33"/>
    <mergeCell ref="U8:U9"/>
    <mergeCell ref="Q16:Q18"/>
    <mergeCell ref="AJ16:AJ18"/>
    <mergeCell ref="AR28:AR30"/>
    <mergeCell ref="AP22:AP24"/>
    <mergeCell ref="AI19:AI21"/>
    <mergeCell ref="AF10:AF12"/>
    <mergeCell ref="AG13:AG15"/>
    <mergeCell ref="AG7:AG9"/>
    <mergeCell ref="AG10:AG12"/>
    <mergeCell ref="AB29:AB30"/>
    <mergeCell ref="AB26:AB27"/>
    <mergeCell ref="AD28:AD30"/>
    <mergeCell ref="AC22:AC24"/>
    <mergeCell ref="Z28:Z30"/>
    <mergeCell ref="AQ19:AQ21"/>
    <mergeCell ref="AP19:AP21"/>
    <mergeCell ref="O19:O21"/>
    <mergeCell ref="N20:N21"/>
    <mergeCell ref="V7:V9"/>
    <mergeCell ref="V10:V12"/>
    <mergeCell ref="O34:O36"/>
    <mergeCell ref="Q34:Q36"/>
    <mergeCell ref="T34:T36"/>
    <mergeCell ref="R35:R36"/>
    <mergeCell ref="U26:U27"/>
    <mergeCell ref="U20:U21"/>
    <mergeCell ref="T19:T21"/>
    <mergeCell ref="N35:N36"/>
    <mergeCell ref="U23:U24"/>
    <mergeCell ref="R23:R24"/>
    <mergeCell ref="U35:U36"/>
    <mergeCell ref="U29:U30"/>
    <mergeCell ref="U32:U33"/>
    <mergeCell ref="P35:P36"/>
    <mergeCell ref="R20:R21"/>
    <mergeCell ref="S19:S21"/>
    <mergeCell ref="R11:R12"/>
    <mergeCell ref="S25:S27"/>
    <mergeCell ref="V25:V27"/>
    <mergeCell ref="S34:S36"/>
    <mergeCell ref="AE4:AF5"/>
    <mergeCell ref="AE7:AE9"/>
    <mergeCell ref="AE10:AE12"/>
    <mergeCell ref="AE13:AE15"/>
    <mergeCell ref="AA7:AA9"/>
    <mergeCell ref="AD13:AD15"/>
    <mergeCell ref="AD10:AD12"/>
    <mergeCell ref="AF7:AF9"/>
    <mergeCell ref="AD7:AD9"/>
    <mergeCell ref="AB8:AB9"/>
    <mergeCell ref="S13:S15"/>
    <mergeCell ref="Q7:Q9"/>
    <mergeCell ref="O16:O18"/>
    <mergeCell ref="Y13:Y15"/>
    <mergeCell ref="P14:P15"/>
    <mergeCell ref="P17:P18"/>
    <mergeCell ref="T7:T9"/>
    <mergeCell ref="A1:B1"/>
    <mergeCell ref="A2:B2"/>
    <mergeCell ref="A7:A9"/>
    <mergeCell ref="A3:A6"/>
    <mergeCell ref="B3:M3"/>
    <mergeCell ref="D6:J6"/>
    <mergeCell ref="M7:M9"/>
    <mergeCell ref="Q13:Q15"/>
    <mergeCell ref="V13:V15"/>
    <mergeCell ref="C2:I2"/>
    <mergeCell ref="R8:R9"/>
    <mergeCell ref="T3:V6"/>
    <mergeCell ref="P3:Q6"/>
    <mergeCell ref="P8:P9"/>
    <mergeCell ref="R3:S5"/>
    <mergeCell ref="X3:AC3"/>
    <mergeCell ref="W3:W6"/>
    <mergeCell ref="B4:B6"/>
    <mergeCell ref="D4:D5"/>
    <mergeCell ref="E4:E5"/>
    <mergeCell ref="F4:F5"/>
    <mergeCell ref="G4:G5"/>
    <mergeCell ref="H4:H5"/>
    <mergeCell ref="K4:K6"/>
    <mergeCell ref="O7:O9"/>
    <mergeCell ref="L4:M6"/>
    <mergeCell ref="N3:O6"/>
    <mergeCell ref="I4:I5"/>
    <mergeCell ref="J4:J5"/>
    <mergeCell ref="W31:W33"/>
    <mergeCell ref="Z31:Z33"/>
    <mergeCell ref="Y31:Y33"/>
    <mergeCell ref="AA37:AA39"/>
    <mergeCell ref="Z37:Z39"/>
    <mergeCell ref="AB38:AB39"/>
    <mergeCell ref="Y40:Y42"/>
    <mergeCell ref="C4:C6"/>
    <mergeCell ref="R14:R15"/>
    <mergeCell ref="R17:R18"/>
    <mergeCell ref="S7:S9"/>
    <mergeCell ref="N8:N9"/>
    <mergeCell ref="M10:M12"/>
    <mergeCell ref="M16:M18"/>
    <mergeCell ref="N11:N12"/>
    <mergeCell ref="N14:N15"/>
    <mergeCell ref="N17:N18"/>
    <mergeCell ref="M13:M15"/>
    <mergeCell ref="O13:O15"/>
    <mergeCell ref="O10:O12"/>
    <mergeCell ref="Z16:Z18"/>
    <mergeCell ref="Z13:Z15"/>
    <mergeCell ref="Z10:Z12"/>
    <mergeCell ref="Y16:Y18"/>
    <mergeCell ref="T40:T42"/>
    <mergeCell ref="S37:S39"/>
    <mergeCell ref="R41:R42"/>
    <mergeCell ref="AD34:AD36"/>
    <mergeCell ref="AD37:AD39"/>
    <mergeCell ref="A43:A45"/>
    <mergeCell ref="M43:M45"/>
    <mergeCell ref="N44:N45"/>
    <mergeCell ref="P44:P45"/>
    <mergeCell ref="R44:R45"/>
    <mergeCell ref="O43:O45"/>
    <mergeCell ref="A40:A42"/>
    <mergeCell ref="M40:M42"/>
    <mergeCell ref="V43:V45"/>
    <mergeCell ref="W43:W45"/>
    <mergeCell ref="Y43:Y45"/>
    <mergeCell ref="Z43:Z45"/>
    <mergeCell ref="AA43:AA45"/>
    <mergeCell ref="AC43:AC45"/>
    <mergeCell ref="Z40:Z42"/>
    <mergeCell ref="AC34:AC36"/>
    <mergeCell ref="V37:V39"/>
    <mergeCell ref="W40:W42"/>
    <mergeCell ref="AA40:AA42"/>
    <mergeCell ref="A28:A30"/>
    <mergeCell ref="N41:N42"/>
    <mergeCell ref="O37:O39"/>
    <mergeCell ref="Q37:Q39"/>
    <mergeCell ref="P38:P39"/>
    <mergeCell ref="R38:R39"/>
    <mergeCell ref="O40:O42"/>
    <mergeCell ref="Q40:Q42"/>
    <mergeCell ref="M31:M33"/>
    <mergeCell ref="M28:M30"/>
    <mergeCell ref="A34:A36"/>
    <mergeCell ref="A37:A39"/>
    <mergeCell ref="M37:M39"/>
    <mergeCell ref="M34:M36"/>
    <mergeCell ref="N38:N39"/>
    <mergeCell ref="P41:P42"/>
    <mergeCell ref="A19:A21"/>
    <mergeCell ref="A25:A27"/>
    <mergeCell ref="A22:A24"/>
    <mergeCell ref="A31:A33"/>
    <mergeCell ref="A10:A12"/>
    <mergeCell ref="A13:A15"/>
    <mergeCell ref="R26:R27"/>
    <mergeCell ref="T22:T24"/>
    <mergeCell ref="R29:R30"/>
    <mergeCell ref="R32:R33"/>
    <mergeCell ref="Q31:Q33"/>
    <mergeCell ref="O31:O33"/>
    <mergeCell ref="M25:M27"/>
    <mergeCell ref="P20:P21"/>
    <mergeCell ref="Q22:Q24"/>
    <mergeCell ref="O22:O24"/>
    <mergeCell ref="P23:P24"/>
    <mergeCell ref="N23:N24"/>
    <mergeCell ref="N29:N30"/>
    <mergeCell ref="N26:N27"/>
    <mergeCell ref="Q25:Q27"/>
    <mergeCell ref="Q28:Q30"/>
    <mergeCell ref="N32:N33"/>
    <mergeCell ref="P11:P12"/>
    <mergeCell ref="BG25:BG27"/>
    <mergeCell ref="U44:U45"/>
    <mergeCell ref="AB44:AB45"/>
    <mergeCell ref="BC44:BC45"/>
    <mergeCell ref="AS43:AS45"/>
    <mergeCell ref="AT43:AT45"/>
    <mergeCell ref="AU43:AU45"/>
    <mergeCell ref="AV43:AV45"/>
    <mergeCell ref="BB43:BB45"/>
    <mergeCell ref="AI43:AI45"/>
    <mergeCell ref="AL43:AL45"/>
    <mergeCell ref="AR43:AR45"/>
    <mergeCell ref="AD43:AD45"/>
    <mergeCell ref="AA28:AA30"/>
    <mergeCell ref="W25:W27"/>
    <mergeCell ref="AV34:AV36"/>
    <mergeCell ref="AU40:AU42"/>
    <mergeCell ref="AH37:AH39"/>
    <mergeCell ref="AL37:AL39"/>
    <mergeCell ref="AG34:AG36"/>
    <mergeCell ref="AI40:AI42"/>
    <mergeCell ref="BG31:BG33"/>
    <mergeCell ref="AP43:AP45"/>
    <mergeCell ref="BE35:BE36"/>
    <mergeCell ref="BJ17:BJ18"/>
    <mergeCell ref="BG19:BG21"/>
    <mergeCell ref="BH20:BH21"/>
    <mergeCell ref="BI20:BI21"/>
    <mergeCell ref="BJ20:BJ21"/>
    <mergeCell ref="BG22:BG24"/>
    <mergeCell ref="BH23:BH24"/>
    <mergeCell ref="BI23:BI24"/>
    <mergeCell ref="BJ23:BJ24"/>
    <mergeCell ref="BG16:BG18"/>
    <mergeCell ref="BH17:BH18"/>
    <mergeCell ref="BI17:BI18"/>
    <mergeCell ref="BJ8:BJ9"/>
    <mergeCell ref="BG10:BG12"/>
    <mergeCell ref="BH11:BH12"/>
    <mergeCell ref="BI11:BI12"/>
    <mergeCell ref="BJ11:BJ12"/>
    <mergeCell ref="BG13:BG15"/>
    <mergeCell ref="BH14:BH15"/>
    <mergeCell ref="BI14:BI15"/>
    <mergeCell ref="BJ14:BJ15"/>
    <mergeCell ref="BG7:BG9"/>
    <mergeCell ref="BH8:BH9"/>
    <mergeCell ref="BI8:BI9"/>
    <mergeCell ref="BH32:BH33"/>
    <mergeCell ref="BI32:BI33"/>
    <mergeCell ref="BJ32:BJ33"/>
    <mergeCell ref="AE25:AE27"/>
    <mergeCell ref="BJ35:BJ36"/>
    <mergeCell ref="BH26:BH27"/>
    <mergeCell ref="BI26:BI27"/>
    <mergeCell ref="BJ26:BJ27"/>
    <mergeCell ref="BG28:BG30"/>
    <mergeCell ref="BH29:BH30"/>
    <mergeCell ref="BI29:BI30"/>
    <mergeCell ref="BJ29:BJ30"/>
    <mergeCell ref="AW34:AW36"/>
    <mergeCell ref="AP34:AP36"/>
    <mergeCell ref="AQ34:AQ36"/>
    <mergeCell ref="AL34:AL36"/>
    <mergeCell ref="AS34:AS36"/>
    <mergeCell ref="AT34:AT36"/>
    <mergeCell ref="AW31:AW33"/>
    <mergeCell ref="AL31:AL33"/>
    <mergeCell ref="BG34:BG36"/>
    <mergeCell ref="BH35:BH36"/>
    <mergeCell ref="BI35:BI36"/>
    <mergeCell ref="BD35:BD36"/>
    <mergeCell ref="BJ44:BJ45"/>
    <mergeCell ref="BG37:BG39"/>
    <mergeCell ref="BH38:BH39"/>
    <mergeCell ref="BI38:BI39"/>
    <mergeCell ref="BJ38:BJ39"/>
    <mergeCell ref="BG40:BG42"/>
    <mergeCell ref="BH41:BH42"/>
    <mergeCell ref="BI41:BI42"/>
    <mergeCell ref="BJ41:BJ42"/>
    <mergeCell ref="BD44:BD45"/>
    <mergeCell ref="BE44:BE45"/>
    <mergeCell ref="BG43:BG45"/>
    <mergeCell ref="BH44:BH45"/>
    <mergeCell ref="BI44:BI45"/>
    <mergeCell ref="BE41:BE42"/>
    <mergeCell ref="BE38:BE39"/>
    <mergeCell ref="BB37:BB39"/>
    <mergeCell ref="BC38:BC39"/>
    <mergeCell ref="BC41:BC42"/>
    <mergeCell ref="BD41:BD42"/>
    <mergeCell ref="BB40:BB42"/>
    <mergeCell ref="AQ43:AQ45"/>
    <mergeCell ref="AP40:AP42"/>
    <mergeCell ref="AW40:AW42"/>
    <mergeCell ref="AW43:AW45"/>
    <mergeCell ref="AV40:AV42"/>
    <mergeCell ref="AT37:AT39"/>
    <mergeCell ref="AV37:AV39"/>
    <mergeCell ref="AU37:AU39"/>
    <mergeCell ref="AW37:AW39"/>
    <mergeCell ref="AP37:AP39"/>
    <mergeCell ref="AQ37:AQ39"/>
    <mergeCell ref="AS40:AS42"/>
    <mergeCell ref="AS37:AS39"/>
    <mergeCell ref="AT40:AT42"/>
    <mergeCell ref="AR37:AR39"/>
    <mergeCell ref="AQ40:AQ42"/>
    <mergeCell ref="AR40:AR42"/>
    <mergeCell ref="AJ37:AJ39"/>
    <mergeCell ref="AC40:AC42"/>
    <mergeCell ref="AF43:AF45"/>
    <mergeCell ref="AG43:AG45"/>
    <mergeCell ref="AK40:AK42"/>
    <mergeCell ref="AK37:AK39"/>
    <mergeCell ref="AK43:AK45"/>
    <mergeCell ref="AJ43:AJ45"/>
    <mergeCell ref="AA22:AA24"/>
    <mergeCell ref="AF40:AF42"/>
    <mergeCell ref="AF28:AF30"/>
    <mergeCell ref="AH43:AH45"/>
    <mergeCell ref="AB41:AB42"/>
    <mergeCell ref="AF34:AF36"/>
    <mergeCell ref="AE37:AE39"/>
    <mergeCell ref="AF37:AF39"/>
    <mergeCell ref="AK34:AK36"/>
    <mergeCell ref="AK31:AK33"/>
    <mergeCell ref="AK28:AK30"/>
    <mergeCell ref="AK25:AK27"/>
    <mergeCell ref="AE28:AE30"/>
    <mergeCell ref="AH40:AH42"/>
    <mergeCell ref="AE22:AE24"/>
    <mergeCell ref="AE43:AE45"/>
  </mergeCells>
  <phoneticPr fontId="3"/>
  <conditionalFormatting sqref="R51:W51">
    <cfRule type="cellIs" dxfId="11" priority="3" operator="equal">
      <formula>"○"</formula>
    </cfRule>
    <cfRule type="cellIs" dxfId="10" priority="4" operator="equal">
      <formula>"-"</formula>
    </cfRule>
  </conditionalFormatting>
  <conditionalFormatting sqref="S52:W53">
    <cfRule type="cellIs" dxfId="9" priority="1" operator="equal">
      <formula>"適用済"</formula>
    </cfRule>
    <cfRule type="cellIs" dxfId="8" priority="2" operator="notEqual">
      <formula>"適用済"</formula>
    </cfRule>
  </conditionalFormatting>
  <conditionalFormatting sqref="U49">
    <cfRule type="cellIs" dxfId="7" priority="10" stopIfTrue="1" operator="lessThan">
      <formula>0</formula>
    </cfRule>
  </conditionalFormatting>
  <conditionalFormatting sqref="AW7 AW10 AW13 AW16 AW19 AW22 AW25 AW28 AW31 AW34 AW37 AW40 AW43">
    <cfRule type="cellIs" dxfId="6" priority="17" stopIfTrue="1" operator="lessThan">
      <formula>0</formula>
    </cfRule>
  </conditionalFormatting>
  <dataValidations count="2">
    <dataValidation type="list" allowBlank="1" showInputMessage="1" showErrorMessage="1" sqref="Q53" xr:uid="{18EA5AA6-EC7B-4F6A-BF40-32A3959D0691}">
      <formula1>"4,5,6,7,8,9,10,11,12,1,2,3"</formula1>
    </dataValidation>
    <dataValidation type="list" allowBlank="1" showInputMessage="1" showErrorMessage="1" sqref="K7:K42" xr:uid="{00000000-0002-0000-0200-000000000000}">
      <formula1>$K$59:$K$60</formula1>
    </dataValidation>
  </dataValidations>
  <pageMargins left="0.43307086614173229" right="0.31496062992125984" top="0.82677165354330717" bottom="0.23622047244094491" header="0.55118110236220474" footer="0.27559055118110237"/>
  <pageSetup paperSize="9" scale="29" pageOrder="overThenDown" orientation="landscape" r:id="rId1"/>
  <headerFooter alignWithMargins="0">
    <oddHeader>&amp;L&amp;"ＭＳ Ｐゴシック,太字"&amp;16 令和8年度　保育施設職員配置状況確認書（様式１（保育所型認定こども園））&amp;"ＭＳ Ｐゴシック,標準"&amp;11
&amp;R&amp;"ＭＳ Ｐゴシック,太字"※水色の部分は計算式が入っているため，入力できません。</oddHeader>
  </headerFooter>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908ACE-74C6-45C1-9498-38C3B0A66B7A}">
  <sheetPr codeName="Sheet4">
    <tabColor rgb="FFFFC000"/>
    <pageSetUpPr fitToPage="1"/>
  </sheetPr>
  <dimension ref="A1:T46"/>
  <sheetViews>
    <sheetView view="pageBreakPreview" zoomScale="85" zoomScaleNormal="100" zoomScaleSheetLayoutView="85" workbookViewId="0">
      <selection activeCell="D14" sqref="D14"/>
    </sheetView>
  </sheetViews>
  <sheetFormatPr defaultRowHeight="16.5"/>
  <cols>
    <col min="1" max="1" width="5.75" style="318" customWidth="1"/>
    <col min="2" max="2" width="9.375" style="318" customWidth="1"/>
    <col min="3" max="3" width="5.75" style="318" customWidth="1"/>
    <col min="4" max="4" width="10.375" style="318" customWidth="1"/>
    <col min="5" max="5" width="10.25" style="318" customWidth="1"/>
    <col min="6" max="6" width="6.625" style="318" bestFit="1" customWidth="1"/>
    <col min="7" max="13" width="10.375" style="318" customWidth="1"/>
    <col min="14" max="14" width="55.375" style="318" bestFit="1" customWidth="1"/>
    <col min="15" max="15" width="10" style="318" bestFit="1" customWidth="1"/>
    <col min="16" max="16" width="2.5" style="318" customWidth="1"/>
    <col min="17" max="16384" width="9" style="318"/>
  </cols>
  <sheetData>
    <row r="1" spans="1:20">
      <c r="A1" s="318" t="s">
        <v>242</v>
      </c>
    </row>
    <row r="2" spans="1:20">
      <c r="A2" s="318" t="s">
        <v>278</v>
      </c>
    </row>
    <row r="3" spans="1:20">
      <c r="A3" s="318" t="s">
        <v>279</v>
      </c>
      <c r="Q3" s="318" t="s">
        <v>50</v>
      </c>
      <c r="R3" s="318" t="s">
        <v>280</v>
      </c>
      <c r="S3" s="318" t="str">
        <f>""</f>
        <v/>
      </c>
    </row>
    <row r="4" spans="1:20">
      <c r="A4" s="318" t="s">
        <v>281</v>
      </c>
      <c r="Q4" s="318" t="s">
        <v>85</v>
      </c>
      <c r="R4" s="318" t="s">
        <v>86</v>
      </c>
      <c r="S4" s="318" t="str">
        <f>""</f>
        <v/>
      </c>
    </row>
    <row r="5" spans="1:20">
      <c r="A5" s="318" t="s">
        <v>357</v>
      </c>
      <c r="Q5" s="318">
        <v>0</v>
      </c>
      <c r="R5" s="318">
        <v>1</v>
      </c>
      <c r="S5" s="318">
        <v>2</v>
      </c>
      <c r="T5" s="318" t="str">
        <f>""</f>
        <v/>
      </c>
    </row>
    <row r="6" spans="1:20">
      <c r="A6" s="318" t="s">
        <v>282</v>
      </c>
    </row>
    <row r="7" spans="1:20">
      <c r="A7" s="318" t="s">
        <v>358</v>
      </c>
    </row>
    <row r="8" spans="1:20">
      <c r="A8" s="318" t="s">
        <v>283</v>
      </c>
    </row>
    <row r="9" spans="1:20">
      <c r="A9" s="318" t="s">
        <v>361</v>
      </c>
    </row>
    <row r="11" spans="1:20">
      <c r="A11" s="318" t="s">
        <v>284</v>
      </c>
      <c r="D11" s="319"/>
      <c r="E11" s="319"/>
      <c r="F11" s="319"/>
      <c r="G11" s="319"/>
      <c r="H11" s="319"/>
      <c r="I11" s="319"/>
      <c r="J11" s="319"/>
      <c r="K11" s="319"/>
      <c r="L11" s="319"/>
      <c r="M11" s="319"/>
    </row>
    <row r="12" spans="1:20" s="322" customFormat="1" ht="33" customHeight="1">
      <c r="A12" s="816" t="s">
        <v>243</v>
      </c>
      <c r="B12" s="814" t="s">
        <v>285</v>
      </c>
      <c r="C12" s="818" t="s">
        <v>286</v>
      </c>
      <c r="D12" s="820" t="s">
        <v>287</v>
      </c>
      <c r="E12" s="821"/>
      <c r="F12" s="822"/>
      <c r="G12" s="814" t="s">
        <v>288</v>
      </c>
      <c r="H12" s="814" t="s">
        <v>289</v>
      </c>
      <c r="I12" s="814" t="s">
        <v>356</v>
      </c>
      <c r="J12" s="814" t="s">
        <v>290</v>
      </c>
      <c r="K12" s="814" t="s">
        <v>115</v>
      </c>
      <c r="L12" s="814" t="s">
        <v>291</v>
      </c>
      <c r="M12" s="814" t="s">
        <v>292</v>
      </c>
      <c r="N12" s="320" t="s">
        <v>244</v>
      </c>
      <c r="O12" s="321" t="s">
        <v>293</v>
      </c>
    </row>
    <row r="13" spans="1:20" s="322" customFormat="1">
      <c r="A13" s="817"/>
      <c r="B13" s="815"/>
      <c r="C13" s="819"/>
      <c r="D13" s="349" t="s">
        <v>294</v>
      </c>
      <c r="E13" s="349" t="s">
        <v>367</v>
      </c>
      <c r="F13" s="323" t="s">
        <v>245</v>
      </c>
      <c r="G13" s="815"/>
      <c r="H13" s="815"/>
      <c r="I13" s="815"/>
      <c r="J13" s="815"/>
      <c r="K13" s="815"/>
      <c r="L13" s="815"/>
      <c r="M13" s="815"/>
      <c r="N13" s="320"/>
      <c r="Q13" s="350" t="s">
        <v>295</v>
      </c>
      <c r="R13" s="350" t="s">
        <v>296</v>
      </c>
      <c r="S13" s="350" t="s">
        <v>297</v>
      </c>
    </row>
    <row r="14" spans="1:20" ht="19.5">
      <c r="A14" s="324" t="s">
        <v>78</v>
      </c>
      <c r="B14" s="351"/>
      <c r="C14" s="325">
        <f>SUM(様式１!C7:C8)</f>
        <v>0</v>
      </c>
      <c r="D14" s="326"/>
      <c r="E14" s="352"/>
      <c r="F14" s="353">
        <f t="shared" ref="F14:F25" si="0">IF(C14&lt;=45,$F$27,IF(AND(C14&gt;=46,C14&lt;=150),$F$28,IF(AND(C14&gt;=151,C14&lt;=240),$F$29,IF(AND(C14&gt;=241,C14&lt;=270),$F$30,IF(AND(C14&gt;=271,C14&lt;=300),$F$31,IF(AND(C14&gt;=301,C14&lt;=450),$F$32,IF(C14&gt;=451,$F$33)))))))</f>
        <v>1</v>
      </c>
      <c r="G14" s="326"/>
      <c r="H14" s="326"/>
      <c r="I14" s="326"/>
      <c r="J14" s="326"/>
      <c r="K14" s="326"/>
      <c r="L14" s="326"/>
      <c r="M14" s="326"/>
      <c r="N14" s="354" t="str">
        <f>IF(OR(D14="",G14="",H14="",I14="",J14="",K14="",L14="",M14=""),"入力されていないセルがあります",
IF(AND(D14=$Q$3,G14=$Q$3),"チーム保育加配加算と4歳以上児配置改善加算の併給はできません",
IF(AND(D14=$Q$3,E14=""),"チーム保育加配加算の加配職員数を入力してください",
IF(AND(D14=$Q$3,E14&gt;F14),"チーム保育加配加算職員数が上限を超えています",
IF(AND(K14=$Q$3,OR(C14&lt;31,C14&gt;300)),"学級編制調整加配加算のメモを確認してください",
IF(M14&gt;S14,"代替保育教諭～のメモを確認してください",""))))))</f>
        <v>入力されていないセルがあります</v>
      </c>
      <c r="O14" s="355" t="str">
        <f>IF(N14="","入力完了","入力未了")</f>
        <v>入力未了</v>
      </c>
      <c r="Q14" s="356"/>
      <c r="R14" s="350" t="str">
        <f>IF(AND(様式１!$L$7&gt;0,SUM(様式１!$L$8:$L$9)&gt;0),"OK","NG")</f>
        <v>NG</v>
      </c>
      <c r="S14" s="350">
        <f t="shared" ref="S14:S25" si="1">IF(R14="OK",1,0)</f>
        <v>0</v>
      </c>
      <c r="T14" s="322"/>
    </row>
    <row r="15" spans="1:20" ht="19.5">
      <c r="A15" s="324" t="s">
        <v>246</v>
      </c>
      <c r="B15" s="357"/>
      <c r="C15" s="325">
        <f>SUM(様式１!C10:C11)</f>
        <v>0</v>
      </c>
      <c r="D15" s="326" t="str">
        <f t="shared" ref="D15:D25" si="2">IF($B15="変更なし",D14,"")</f>
        <v/>
      </c>
      <c r="E15" s="352" t="str">
        <f t="shared" ref="E15:E25" si="3">IF($B15="変更なし",E14,"")</f>
        <v/>
      </c>
      <c r="F15" s="353">
        <f t="shared" si="0"/>
        <v>1</v>
      </c>
      <c r="G15" s="326" t="str">
        <f t="shared" ref="G15:G25" si="4">IF($B15="変更なし",G14,"")</f>
        <v/>
      </c>
      <c r="H15" s="326" t="str">
        <f t="shared" ref="H15:I25" si="5">IF($B15="変更なし",H14,"")</f>
        <v/>
      </c>
      <c r="I15" s="326" t="str">
        <f t="shared" si="5"/>
        <v/>
      </c>
      <c r="J15" s="326" t="str">
        <f t="shared" ref="J15:J25" si="6">IF($B15="変更なし",J14,"")</f>
        <v/>
      </c>
      <c r="K15" s="326" t="str">
        <f t="shared" ref="K15:K25" si="7">IF($B15="変更なし",K14,"")</f>
        <v/>
      </c>
      <c r="L15" s="326" t="str">
        <f t="shared" ref="L15:L25" si="8">IF($B15="変更なし",L14,"")</f>
        <v/>
      </c>
      <c r="M15" s="326" t="str">
        <f t="shared" ref="M15:M25" si="9">IF($B15="変更なし",M14,"")</f>
        <v/>
      </c>
      <c r="N15" s="354" t="str">
        <f t="shared" ref="N15:N25" si="10">IF(B15="","前月からの変更の有無を選択してください",
IF(OR(D15="",G15="",H15="",I15="",J15="",K15="",L15="",M15=""),"入力されていないセルがあります",
IF(AND(D15=$Q$3,G15=$Q$3),"チーム保育加配加算と4歳以上児配置改善加算の併給はできません",
IF(AND(D15=$Q$3,E15=""),"チーム保育加配加算の加配職員数を入力してください",
IF(AND(D15=$Q$3,E15&gt;F15),"チーム保育加配加算職員数が上限を超えています",
IF(AND(K15=$Q$3,OR(C15&lt;31,C15&gt;300)),"学級編制調整加配加算のメモを確認してください",
IF(M15&gt;S15,"代替保育教諭～のメモを確認してください","")))))))</f>
        <v>前月からの変更の有無を選択してください</v>
      </c>
      <c r="O15" s="355" t="str">
        <f t="shared" ref="O15:O25" si="11">IF(N15="","入力完了","入力未了")</f>
        <v>入力未了</v>
      </c>
      <c r="Q15" s="356"/>
      <c r="R15" s="350" t="str">
        <f>IF(AND(様式１!$L$10&gt;0,SUM(様式１!$L$11:$L$12)&gt;0),"OK","NG")</f>
        <v>NG</v>
      </c>
      <c r="S15" s="350">
        <f t="shared" si="1"/>
        <v>0</v>
      </c>
      <c r="T15" s="322"/>
    </row>
    <row r="16" spans="1:20" ht="19.5">
      <c r="A16" s="324" t="s">
        <v>247</v>
      </c>
      <c r="B16" s="357"/>
      <c r="C16" s="325">
        <f>SUM(様式１!C13:C14)</f>
        <v>0</v>
      </c>
      <c r="D16" s="326" t="str">
        <f t="shared" si="2"/>
        <v/>
      </c>
      <c r="E16" s="352" t="str">
        <f t="shared" si="3"/>
        <v/>
      </c>
      <c r="F16" s="353">
        <f t="shared" si="0"/>
        <v>1</v>
      </c>
      <c r="G16" s="326" t="str">
        <f t="shared" si="4"/>
        <v/>
      </c>
      <c r="H16" s="326" t="str">
        <f t="shared" si="5"/>
        <v/>
      </c>
      <c r="I16" s="326" t="str">
        <f t="shared" ref="I16" si="12">IF($B16="変更なし",I15,"")</f>
        <v/>
      </c>
      <c r="J16" s="326" t="str">
        <f t="shared" si="6"/>
        <v/>
      </c>
      <c r="K16" s="326" t="str">
        <f t="shared" si="7"/>
        <v/>
      </c>
      <c r="L16" s="326" t="str">
        <f t="shared" si="8"/>
        <v/>
      </c>
      <c r="M16" s="326" t="str">
        <f t="shared" si="9"/>
        <v/>
      </c>
      <c r="N16" s="354" t="str">
        <f t="shared" si="10"/>
        <v>前月からの変更の有無を選択してください</v>
      </c>
      <c r="O16" s="355" t="str">
        <f t="shared" si="11"/>
        <v>入力未了</v>
      </c>
      <c r="Q16" s="356"/>
      <c r="R16" s="350" t="str">
        <f>IF(AND(様式１!$L$13&gt;0,SUM(様式１!$L$14:$L$15)&gt;0),"OK","NG")</f>
        <v>NG</v>
      </c>
      <c r="S16" s="350">
        <f t="shared" si="1"/>
        <v>0</v>
      </c>
      <c r="T16" s="322"/>
    </row>
    <row r="17" spans="1:20" ht="19.5">
      <c r="A17" s="324" t="s">
        <v>248</v>
      </c>
      <c r="B17" s="357"/>
      <c r="C17" s="325">
        <f>SUM(様式１!C16:C17)</f>
        <v>0</v>
      </c>
      <c r="D17" s="326" t="str">
        <f t="shared" si="2"/>
        <v/>
      </c>
      <c r="E17" s="352" t="str">
        <f t="shared" si="3"/>
        <v/>
      </c>
      <c r="F17" s="353">
        <f t="shared" si="0"/>
        <v>1</v>
      </c>
      <c r="G17" s="326" t="str">
        <f t="shared" si="4"/>
        <v/>
      </c>
      <c r="H17" s="326" t="str">
        <f t="shared" si="5"/>
        <v/>
      </c>
      <c r="I17" s="326" t="str">
        <f t="shared" ref="I17" si="13">IF($B17="変更なし",I16,"")</f>
        <v/>
      </c>
      <c r="J17" s="326" t="str">
        <f t="shared" si="6"/>
        <v/>
      </c>
      <c r="K17" s="326" t="str">
        <f t="shared" si="7"/>
        <v/>
      </c>
      <c r="L17" s="326" t="str">
        <f t="shared" si="8"/>
        <v/>
      </c>
      <c r="M17" s="326" t="str">
        <f t="shared" si="9"/>
        <v/>
      </c>
      <c r="N17" s="354" t="str">
        <f t="shared" si="10"/>
        <v>前月からの変更の有無を選択してください</v>
      </c>
      <c r="O17" s="355" t="str">
        <f t="shared" si="11"/>
        <v>入力未了</v>
      </c>
      <c r="Q17" s="356"/>
      <c r="R17" s="350" t="str">
        <f>IF(AND(様式１!$L$16&gt;0,SUM(様式１!$L$17:$L$18)&gt;0),"OK","NG")</f>
        <v>NG</v>
      </c>
      <c r="S17" s="350">
        <f t="shared" si="1"/>
        <v>0</v>
      </c>
      <c r="T17" s="322"/>
    </row>
    <row r="18" spans="1:20" ht="19.5">
      <c r="A18" s="324" t="s">
        <v>249</v>
      </c>
      <c r="B18" s="357"/>
      <c r="C18" s="325">
        <f>SUM(様式１!C19:C20)</f>
        <v>0</v>
      </c>
      <c r="D18" s="326" t="str">
        <f t="shared" si="2"/>
        <v/>
      </c>
      <c r="E18" s="352" t="str">
        <f t="shared" si="3"/>
        <v/>
      </c>
      <c r="F18" s="353">
        <f t="shared" si="0"/>
        <v>1</v>
      </c>
      <c r="G18" s="326" t="str">
        <f t="shared" si="4"/>
        <v/>
      </c>
      <c r="H18" s="326" t="str">
        <f t="shared" si="5"/>
        <v/>
      </c>
      <c r="I18" s="326" t="str">
        <f t="shared" ref="I18" si="14">IF($B18="変更なし",I17,"")</f>
        <v/>
      </c>
      <c r="J18" s="326" t="str">
        <f t="shared" si="6"/>
        <v/>
      </c>
      <c r="K18" s="326" t="str">
        <f t="shared" si="7"/>
        <v/>
      </c>
      <c r="L18" s="326" t="str">
        <f t="shared" si="8"/>
        <v/>
      </c>
      <c r="M18" s="326" t="str">
        <f t="shared" si="9"/>
        <v/>
      </c>
      <c r="N18" s="354" t="str">
        <f t="shared" si="10"/>
        <v>前月からの変更の有無を選択してください</v>
      </c>
      <c r="O18" s="355" t="str">
        <f t="shared" si="11"/>
        <v>入力未了</v>
      </c>
      <c r="Q18" s="356"/>
      <c r="R18" s="350" t="str">
        <f>IF(AND(様式１!$L$19&gt;0,SUM(様式１!$L$20:$L$21)&gt;0),"OK","NG")</f>
        <v>NG</v>
      </c>
      <c r="S18" s="350">
        <f t="shared" si="1"/>
        <v>0</v>
      </c>
      <c r="T18" s="322"/>
    </row>
    <row r="19" spans="1:20" ht="19.5">
      <c r="A19" s="324" t="s">
        <v>250</v>
      </c>
      <c r="B19" s="357"/>
      <c r="C19" s="325">
        <f>SUM(様式１!C22:C23)</f>
        <v>0</v>
      </c>
      <c r="D19" s="326" t="str">
        <f t="shared" si="2"/>
        <v/>
      </c>
      <c r="E19" s="352" t="str">
        <f t="shared" si="3"/>
        <v/>
      </c>
      <c r="F19" s="353">
        <f t="shared" si="0"/>
        <v>1</v>
      </c>
      <c r="G19" s="326" t="str">
        <f t="shared" si="4"/>
        <v/>
      </c>
      <c r="H19" s="326" t="str">
        <f t="shared" si="5"/>
        <v/>
      </c>
      <c r="I19" s="326" t="str">
        <f t="shared" ref="I19" si="15">IF($B19="変更なし",I18,"")</f>
        <v/>
      </c>
      <c r="J19" s="326" t="str">
        <f t="shared" si="6"/>
        <v/>
      </c>
      <c r="K19" s="326" t="str">
        <f t="shared" si="7"/>
        <v/>
      </c>
      <c r="L19" s="326" t="str">
        <f t="shared" si="8"/>
        <v/>
      </c>
      <c r="M19" s="326" t="str">
        <f t="shared" si="9"/>
        <v/>
      </c>
      <c r="N19" s="354" t="str">
        <f t="shared" si="10"/>
        <v>前月からの変更の有無を選択してください</v>
      </c>
      <c r="O19" s="355" t="str">
        <f t="shared" si="11"/>
        <v>入力未了</v>
      </c>
      <c r="Q19" s="356"/>
      <c r="R19" s="350" t="str">
        <f>IF(AND(様式１!$L$22&gt;0,SUM(様式１!$L$23:$L$24)&gt;0),"OK","NG")</f>
        <v>NG</v>
      </c>
      <c r="S19" s="350">
        <f t="shared" si="1"/>
        <v>0</v>
      </c>
      <c r="T19" s="322"/>
    </row>
    <row r="20" spans="1:20" ht="19.5">
      <c r="A20" s="324" t="s">
        <v>251</v>
      </c>
      <c r="B20" s="357"/>
      <c r="C20" s="325">
        <f>SUM(様式１!C25:C26)</f>
        <v>0</v>
      </c>
      <c r="D20" s="326" t="str">
        <f t="shared" si="2"/>
        <v/>
      </c>
      <c r="E20" s="352" t="str">
        <f t="shared" si="3"/>
        <v/>
      </c>
      <c r="F20" s="353">
        <f t="shared" si="0"/>
        <v>1</v>
      </c>
      <c r="G20" s="326" t="str">
        <f t="shared" si="4"/>
        <v/>
      </c>
      <c r="H20" s="326" t="str">
        <f t="shared" si="5"/>
        <v/>
      </c>
      <c r="I20" s="326" t="str">
        <f t="shared" ref="I20" si="16">IF($B20="変更なし",I19,"")</f>
        <v/>
      </c>
      <c r="J20" s="326" t="str">
        <f t="shared" si="6"/>
        <v/>
      </c>
      <c r="K20" s="326" t="str">
        <f t="shared" si="7"/>
        <v/>
      </c>
      <c r="L20" s="326" t="str">
        <f t="shared" si="8"/>
        <v/>
      </c>
      <c r="M20" s="326" t="str">
        <f t="shared" si="9"/>
        <v/>
      </c>
      <c r="N20" s="354" t="str">
        <f t="shared" si="10"/>
        <v>前月からの変更の有無を選択してください</v>
      </c>
      <c r="O20" s="355" t="str">
        <f t="shared" si="11"/>
        <v>入力未了</v>
      </c>
      <c r="Q20" s="356"/>
      <c r="R20" s="350" t="str">
        <f>IF(AND(様式１!$L$25&gt;0,SUM(様式１!$L$26:$L$27)&gt;0),"OK","NG")</f>
        <v>NG</v>
      </c>
      <c r="S20" s="350">
        <f t="shared" si="1"/>
        <v>0</v>
      </c>
      <c r="T20" s="322"/>
    </row>
    <row r="21" spans="1:20" ht="19.5">
      <c r="A21" s="324" t="s">
        <v>252</v>
      </c>
      <c r="B21" s="357"/>
      <c r="C21" s="325">
        <f>SUM(様式１!C28:C29)</f>
        <v>0</v>
      </c>
      <c r="D21" s="326" t="str">
        <f t="shared" si="2"/>
        <v/>
      </c>
      <c r="E21" s="352" t="str">
        <f t="shared" si="3"/>
        <v/>
      </c>
      <c r="F21" s="353">
        <f t="shared" si="0"/>
        <v>1</v>
      </c>
      <c r="G21" s="326" t="str">
        <f t="shared" si="4"/>
        <v/>
      </c>
      <c r="H21" s="326" t="str">
        <f t="shared" si="5"/>
        <v/>
      </c>
      <c r="I21" s="326" t="str">
        <f t="shared" ref="I21" si="17">IF($B21="変更なし",I20,"")</f>
        <v/>
      </c>
      <c r="J21" s="326" t="str">
        <f t="shared" si="6"/>
        <v/>
      </c>
      <c r="K21" s="326" t="str">
        <f t="shared" si="7"/>
        <v/>
      </c>
      <c r="L21" s="326" t="str">
        <f t="shared" si="8"/>
        <v/>
      </c>
      <c r="M21" s="326" t="str">
        <f t="shared" si="9"/>
        <v/>
      </c>
      <c r="N21" s="354" t="str">
        <f t="shared" si="10"/>
        <v>前月からの変更の有無を選択してください</v>
      </c>
      <c r="O21" s="355" t="str">
        <f t="shared" si="11"/>
        <v>入力未了</v>
      </c>
      <c r="Q21" s="356"/>
      <c r="R21" s="350" t="str">
        <f>IF(AND(様式１!$L$28&gt;0,SUM(様式１!$L$29:$L$30)&gt;0),"OK","NG")</f>
        <v>NG</v>
      </c>
      <c r="S21" s="350">
        <f t="shared" si="1"/>
        <v>0</v>
      </c>
      <c r="T21" s="322"/>
    </row>
    <row r="22" spans="1:20" ht="19.5">
      <c r="A22" s="324" t="s">
        <v>253</v>
      </c>
      <c r="B22" s="357"/>
      <c r="C22" s="325">
        <f>SUM(様式１!C31:C32)</f>
        <v>0</v>
      </c>
      <c r="D22" s="326" t="str">
        <f t="shared" si="2"/>
        <v/>
      </c>
      <c r="E22" s="352" t="str">
        <f t="shared" si="3"/>
        <v/>
      </c>
      <c r="F22" s="353">
        <f t="shared" si="0"/>
        <v>1</v>
      </c>
      <c r="G22" s="326" t="str">
        <f t="shared" si="4"/>
        <v/>
      </c>
      <c r="H22" s="326" t="str">
        <f t="shared" si="5"/>
        <v/>
      </c>
      <c r="I22" s="326" t="str">
        <f t="shared" ref="I22" si="18">IF($B22="変更なし",I21,"")</f>
        <v/>
      </c>
      <c r="J22" s="326" t="str">
        <f t="shared" si="6"/>
        <v/>
      </c>
      <c r="K22" s="326" t="str">
        <f t="shared" si="7"/>
        <v/>
      </c>
      <c r="L22" s="326" t="str">
        <f t="shared" si="8"/>
        <v/>
      </c>
      <c r="M22" s="326" t="str">
        <f t="shared" si="9"/>
        <v/>
      </c>
      <c r="N22" s="354" t="str">
        <f t="shared" si="10"/>
        <v>前月からの変更の有無を選択してください</v>
      </c>
      <c r="O22" s="355" t="str">
        <f t="shared" si="11"/>
        <v>入力未了</v>
      </c>
      <c r="Q22" s="356"/>
      <c r="R22" s="350" t="str">
        <f>IF(AND(様式１!$L$31&gt;0,SUM(様式１!$L$32:$L$33)&gt;0),"OK","NG")</f>
        <v>NG</v>
      </c>
      <c r="S22" s="350">
        <f t="shared" si="1"/>
        <v>0</v>
      </c>
      <c r="T22" s="322"/>
    </row>
    <row r="23" spans="1:20" ht="19.5">
      <c r="A23" s="324" t="s">
        <v>254</v>
      </c>
      <c r="B23" s="357"/>
      <c r="C23" s="325">
        <f>SUM(様式１!C34:C35)</f>
        <v>0</v>
      </c>
      <c r="D23" s="326" t="str">
        <f t="shared" si="2"/>
        <v/>
      </c>
      <c r="E23" s="352" t="str">
        <f t="shared" si="3"/>
        <v/>
      </c>
      <c r="F23" s="353">
        <f t="shared" si="0"/>
        <v>1</v>
      </c>
      <c r="G23" s="326" t="str">
        <f t="shared" si="4"/>
        <v/>
      </c>
      <c r="H23" s="326" t="str">
        <f t="shared" si="5"/>
        <v/>
      </c>
      <c r="I23" s="326" t="str">
        <f t="shared" ref="I23" si="19">IF($B23="変更なし",I22,"")</f>
        <v/>
      </c>
      <c r="J23" s="326" t="str">
        <f t="shared" si="6"/>
        <v/>
      </c>
      <c r="K23" s="326" t="str">
        <f t="shared" si="7"/>
        <v/>
      </c>
      <c r="L23" s="326" t="str">
        <f t="shared" si="8"/>
        <v/>
      </c>
      <c r="M23" s="326" t="str">
        <f t="shared" si="9"/>
        <v/>
      </c>
      <c r="N23" s="354" t="str">
        <f t="shared" si="10"/>
        <v>前月からの変更の有無を選択してください</v>
      </c>
      <c r="O23" s="355" t="str">
        <f t="shared" si="11"/>
        <v>入力未了</v>
      </c>
      <c r="Q23" s="356"/>
      <c r="R23" s="350" t="str">
        <f>IF(AND(様式１!$L$34&gt;0,SUM(様式１!$L$35:$L$36)&gt;0),"OK","NG")</f>
        <v>NG</v>
      </c>
      <c r="S23" s="350">
        <f t="shared" si="1"/>
        <v>0</v>
      </c>
      <c r="T23" s="322"/>
    </row>
    <row r="24" spans="1:20" ht="19.5">
      <c r="A24" s="324" t="s">
        <v>255</v>
      </c>
      <c r="B24" s="357"/>
      <c r="C24" s="325">
        <f>SUM(様式１!C37:C38)</f>
        <v>0</v>
      </c>
      <c r="D24" s="326" t="str">
        <f t="shared" si="2"/>
        <v/>
      </c>
      <c r="E24" s="352" t="str">
        <f t="shared" si="3"/>
        <v/>
      </c>
      <c r="F24" s="353">
        <f t="shared" si="0"/>
        <v>1</v>
      </c>
      <c r="G24" s="326" t="str">
        <f t="shared" si="4"/>
        <v/>
      </c>
      <c r="H24" s="326" t="str">
        <f t="shared" si="5"/>
        <v/>
      </c>
      <c r="I24" s="326" t="str">
        <f t="shared" ref="I24" si="20">IF($B24="変更なし",I23,"")</f>
        <v/>
      </c>
      <c r="J24" s="326" t="str">
        <f t="shared" si="6"/>
        <v/>
      </c>
      <c r="K24" s="326" t="str">
        <f t="shared" si="7"/>
        <v/>
      </c>
      <c r="L24" s="326" t="str">
        <f t="shared" si="8"/>
        <v/>
      </c>
      <c r="M24" s="326" t="str">
        <f t="shared" si="9"/>
        <v/>
      </c>
      <c r="N24" s="354" t="str">
        <f t="shared" si="10"/>
        <v>前月からの変更の有無を選択してください</v>
      </c>
      <c r="O24" s="355" t="str">
        <f t="shared" si="11"/>
        <v>入力未了</v>
      </c>
      <c r="Q24" s="356"/>
      <c r="R24" s="350" t="str">
        <f>IF(AND(様式１!$L$37&gt;0,SUM(様式１!$L$38:$L$39)&gt;0),"OK","NG")</f>
        <v>NG</v>
      </c>
      <c r="S24" s="350">
        <f t="shared" si="1"/>
        <v>0</v>
      </c>
      <c r="T24" s="322"/>
    </row>
    <row r="25" spans="1:20" ht="19.5">
      <c r="A25" s="324" t="s">
        <v>256</v>
      </c>
      <c r="B25" s="357"/>
      <c r="C25" s="325">
        <f>SUM(様式１!C40:C41)</f>
        <v>0</v>
      </c>
      <c r="D25" s="326" t="str">
        <f t="shared" si="2"/>
        <v/>
      </c>
      <c r="E25" s="352" t="str">
        <f t="shared" si="3"/>
        <v/>
      </c>
      <c r="F25" s="353">
        <f t="shared" si="0"/>
        <v>1</v>
      </c>
      <c r="G25" s="326" t="str">
        <f t="shared" si="4"/>
        <v/>
      </c>
      <c r="H25" s="326" t="str">
        <f t="shared" si="5"/>
        <v/>
      </c>
      <c r="I25" s="326" t="str">
        <f t="shared" ref="I25" si="21">IF($B25="変更なし",I24,"")</f>
        <v/>
      </c>
      <c r="J25" s="326" t="str">
        <f t="shared" si="6"/>
        <v/>
      </c>
      <c r="K25" s="326" t="str">
        <f t="shared" si="7"/>
        <v/>
      </c>
      <c r="L25" s="326" t="str">
        <f t="shared" si="8"/>
        <v/>
      </c>
      <c r="M25" s="326" t="str">
        <f t="shared" si="9"/>
        <v/>
      </c>
      <c r="N25" s="354" t="str">
        <f t="shared" si="10"/>
        <v>前月からの変更の有無を選択してください</v>
      </c>
      <c r="O25" s="355" t="str">
        <f t="shared" si="11"/>
        <v>入力未了</v>
      </c>
      <c r="Q25" s="356"/>
      <c r="R25" s="350" t="str">
        <f>IF(AND(様式１!$L$40&gt;0,SUM(様式１!$L$41:$L$42)&gt;0),"OK","NG")</f>
        <v>NG</v>
      </c>
      <c r="S25" s="350">
        <f t="shared" si="1"/>
        <v>0</v>
      </c>
      <c r="T25" s="322"/>
    </row>
    <row r="26" spans="1:20">
      <c r="E26" s="318" t="s">
        <v>257</v>
      </c>
    </row>
    <row r="27" spans="1:20">
      <c r="E27" s="318" t="s">
        <v>258</v>
      </c>
      <c r="F27" s="318">
        <v>1</v>
      </c>
    </row>
    <row r="28" spans="1:20">
      <c r="E28" s="318" t="s">
        <v>259</v>
      </c>
      <c r="F28" s="318">
        <v>2</v>
      </c>
    </row>
    <row r="29" spans="1:20">
      <c r="E29" s="318" t="s">
        <v>260</v>
      </c>
      <c r="F29" s="318">
        <v>3</v>
      </c>
    </row>
    <row r="30" spans="1:20">
      <c r="E30" s="318" t="s">
        <v>261</v>
      </c>
      <c r="F30" s="318">
        <v>3.5</v>
      </c>
    </row>
    <row r="31" spans="1:20">
      <c r="E31" s="318" t="s">
        <v>262</v>
      </c>
      <c r="F31" s="318">
        <v>5</v>
      </c>
    </row>
    <row r="32" spans="1:20">
      <c r="E32" s="318" t="s">
        <v>263</v>
      </c>
      <c r="F32" s="318">
        <v>6</v>
      </c>
    </row>
    <row r="33" spans="5:6">
      <c r="E33" s="318" t="s">
        <v>264</v>
      </c>
      <c r="F33" s="318">
        <v>8</v>
      </c>
    </row>
    <row r="34" spans="5:6">
      <c r="E34" s="422">
        <v>1</v>
      </c>
      <c r="F34" s="422">
        <v>0.5</v>
      </c>
    </row>
    <row r="35" spans="5:6">
      <c r="E35" s="422">
        <v>2</v>
      </c>
      <c r="F35" s="422">
        <v>1.5</v>
      </c>
    </row>
    <row r="36" spans="5:6">
      <c r="E36" s="422">
        <v>3</v>
      </c>
      <c r="F36" s="422">
        <v>2.5</v>
      </c>
    </row>
    <row r="37" spans="5:6">
      <c r="E37" s="422">
        <v>3.5</v>
      </c>
      <c r="F37" s="422">
        <v>3.3</v>
      </c>
    </row>
    <row r="38" spans="5:6">
      <c r="E38" s="422">
        <v>4</v>
      </c>
      <c r="F38" s="422">
        <v>3.5</v>
      </c>
    </row>
    <row r="39" spans="5:6">
      <c r="E39" s="422">
        <v>4.5</v>
      </c>
      <c r="F39" s="422">
        <v>4.3</v>
      </c>
    </row>
    <row r="40" spans="5:6">
      <c r="E40" s="422">
        <v>5</v>
      </c>
      <c r="F40" s="422">
        <v>4.5</v>
      </c>
    </row>
    <row r="41" spans="5:6">
      <c r="E41" s="422">
        <v>5.5</v>
      </c>
      <c r="F41" s="422">
        <v>5.3</v>
      </c>
    </row>
    <row r="42" spans="5:6">
      <c r="E42" s="422">
        <v>6</v>
      </c>
      <c r="F42" s="422">
        <v>5.5</v>
      </c>
    </row>
    <row r="43" spans="5:6">
      <c r="E43" s="422">
        <v>6.5</v>
      </c>
      <c r="F43" s="422">
        <v>6.3</v>
      </c>
    </row>
    <row r="44" spans="5:6">
      <c r="E44" s="422">
        <v>7</v>
      </c>
      <c r="F44" s="422">
        <v>6.5</v>
      </c>
    </row>
    <row r="45" spans="5:6">
      <c r="E45" s="422">
        <v>7.5</v>
      </c>
      <c r="F45" s="422">
        <v>7.3</v>
      </c>
    </row>
    <row r="46" spans="5:6">
      <c r="E46" s="422">
        <v>8</v>
      </c>
      <c r="F46" s="422">
        <v>7.5</v>
      </c>
    </row>
  </sheetData>
  <sheetProtection algorithmName="SHA-512" hashValue="YVRIcoP1PgyKthlnCC/bo9p8BoJ83DSgYMdJM0wYnCvfc/aTKVCKj/sAA6yAsRQBpnVv/iE4ko6taZ2q7bB4mA==" saltValue="uMH92dK/ueIbjtW6oS0OxA==" spinCount="100000" sheet="1" objects="1" scenarios="1"/>
  <mergeCells count="11">
    <mergeCell ref="J12:J13"/>
    <mergeCell ref="K12:K13"/>
    <mergeCell ref="L12:L13"/>
    <mergeCell ref="M12:M13"/>
    <mergeCell ref="A12:A13"/>
    <mergeCell ref="B12:B13"/>
    <mergeCell ref="C12:C13"/>
    <mergeCell ref="D12:F12"/>
    <mergeCell ref="G12:G13"/>
    <mergeCell ref="H12:H13"/>
    <mergeCell ref="I12:I13"/>
  </mergeCells>
  <phoneticPr fontId="3"/>
  <conditionalFormatting sqref="D14:D25 G14:M25">
    <cfRule type="expression" dxfId="5" priority="4">
      <formula>D14=""</formula>
    </cfRule>
  </conditionalFormatting>
  <conditionalFormatting sqref="D15:D25 G15:M25">
    <cfRule type="expression" dxfId="4" priority="2">
      <formula>$B15&lt;&gt;"変更あり"</formula>
    </cfRule>
  </conditionalFormatting>
  <conditionalFormatting sqref="E14:E25">
    <cfRule type="expression" dxfId="3" priority="1">
      <formula>AND(D14="○",E14&lt;&gt;"")</formula>
    </cfRule>
    <cfRule type="expression" dxfId="2" priority="3">
      <formula>D14="○"</formula>
    </cfRule>
  </conditionalFormatting>
  <conditionalFormatting sqref="N14:N25">
    <cfRule type="expression" dxfId="1" priority="5">
      <formula>N14&lt;&gt;""</formula>
    </cfRule>
  </conditionalFormatting>
  <dataValidations count="6">
    <dataValidation type="list" allowBlank="1" showInputMessage="1" showErrorMessage="1" sqref="B15:B25" xr:uid="{9AE64819-76C4-4470-9974-2CAB40068D41}">
      <formula1>"変更なし,変更あり"</formula1>
    </dataValidation>
    <dataValidation type="list" allowBlank="1" showInputMessage="1" showErrorMessage="1" sqref="E14:E25" xr:uid="{A8B4103D-0843-4BAB-9C96-181849265AF8}">
      <formula1>$E$34:$E$47</formula1>
    </dataValidation>
    <dataValidation type="list" allowBlank="1" showInputMessage="1" showErrorMessage="1" sqref="M15:M25" xr:uid="{D2217AF2-9F75-4204-A99F-771795DCFCEE}">
      <formula1>$Q$5:$T$5</formula1>
    </dataValidation>
    <dataValidation type="list" allowBlank="1" showInputMessage="1" showErrorMessage="1" sqref="L14:L25" xr:uid="{A24ABD66-6E9C-49A0-B41B-4009E9F6074F}">
      <formula1>$Q$4:$S$4</formula1>
    </dataValidation>
    <dataValidation type="list" allowBlank="1" showInputMessage="1" showErrorMessage="1" sqref="G14:K25 D14:D25" xr:uid="{E5D95380-40C7-4DDC-9E7D-06288816BADF}">
      <formula1>$Q$3:$S$3</formula1>
    </dataValidation>
    <dataValidation type="list" allowBlank="1" showInputMessage="1" showErrorMessage="1" sqref="M14" xr:uid="{7C9E7D75-0D31-4AAA-AE6D-5934267C878E}">
      <formula1>$Q$5:$R$5</formula1>
    </dataValidation>
  </dataValidations>
  <pageMargins left="0.7" right="0.7" top="0.75" bottom="0.75" header="0.3" footer="0.3"/>
  <pageSetup paperSize="9" scale="76" orientation="landscape"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rgb="FFFFC000"/>
    <pageSetUpPr fitToPage="1"/>
  </sheetPr>
  <dimension ref="A1:BC33"/>
  <sheetViews>
    <sheetView view="pageBreakPreview" zoomScale="80" zoomScaleNormal="85" zoomScaleSheetLayoutView="80" workbookViewId="0">
      <selection activeCell="R35" sqref="R35"/>
    </sheetView>
  </sheetViews>
  <sheetFormatPr defaultRowHeight="13.5"/>
  <cols>
    <col min="2" max="2" width="6.5" bestFit="1" customWidth="1"/>
    <col min="3" max="3" width="6.5" customWidth="1"/>
    <col min="4" max="4" width="7.75" bestFit="1" customWidth="1"/>
    <col min="5" max="5" width="7.75" customWidth="1"/>
    <col min="6" max="7" width="7.875" bestFit="1" customWidth="1"/>
    <col min="8" max="8" width="8.875" bestFit="1" customWidth="1"/>
    <col min="9" max="9" width="7.5" bestFit="1" customWidth="1"/>
    <col min="10" max="11" width="7.625" customWidth="1"/>
    <col min="12" max="12" width="7.75" bestFit="1" customWidth="1"/>
    <col min="13" max="13" width="7" customWidth="1"/>
    <col min="14" max="14" width="7.75" bestFit="1" customWidth="1"/>
    <col min="15" max="15" width="7.375" bestFit="1" customWidth="1"/>
    <col min="16" max="16" width="8.75" bestFit="1" customWidth="1"/>
    <col min="17" max="17" width="7.375" bestFit="1" customWidth="1"/>
    <col min="18" max="19" width="7.25" customWidth="1"/>
    <col min="20" max="20" width="7.75" bestFit="1" customWidth="1"/>
    <col min="21" max="21" width="6.5" bestFit="1" customWidth="1"/>
    <col min="22" max="22" width="7.75" bestFit="1" customWidth="1"/>
    <col min="23" max="23" width="7.25" bestFit="1" customWidth="1"/>
    <col min="24" max="24" width="8.625" bestFit="1" customWidth="1"/>
    <col min="25" max="25" width="7.25" bestFit="1" customWidth="1"/>
    <col min="26" max="27" width="7.125" customWidth="1"/>
    <col min="28" max="35" width="7.5" customWidth="1"/>
    <col min="36" max="43" width="8" customWidth="1"/>
    <col min="44" max="50" width="7.5" customWidth="1"/>
    <col min="52" max="52" width="1.125" customWidth="1"/>
  </cols>
  <sheetData>
    <row r="1" spans="1:55" ht="24.75" customHeight="1">
      <c r="A1" s="830" t="s">
        <v>226</v>
      </c>
      <c r="B1" s="831"/>
      <c r="C1" s="831"/>
      <c r="D1" s="832"/>
      <c r="F1" s="827" t="s">
        <v>165</v>
      </c>
      <c r="G1" s="827"/>
      <c r="H1" s="827"/>
      <c r="I1" s="827"/>
      <c r="J1" s="827"/>
      <c r="K1" s="827"/>
      <c r="L1" s="827"/>
      <c r="M1" s="827"/>
      <c r="N1" s="827"/>
    </row>
    <row r="2" spans="1:55">
      <c r="A2" s="833"/>
      <c r="B2" s="834"/>
      <c r="C2" s="834"/>
      <c r="D2" s="835"/>
    </row>
    <row r="3" spans="1:55">
      <c r="A3" s="148"/>
      <c r="B3" s="148"/>
      <c r="C3" s="148"/>
      <c r="D3" s="148"/>
    </row>
    <row r="4" spans="1:55">
      <c r="D4" s="149">
        <f>ROUND((8.5-8)/8,3)</f>
        <v>6.3E-2</v>
      </c>
      <c r="E4" s="149">
        <f>ROUND((9-8)/8,3)</f>
        <v>0.125</v>
      </c>
      <c r="F4" s="149">
        <f>ROUND((9.5-8)/8,3)</f>
        <v>0.188</v>
      </c>
      <c r="G4" s="149">
        <f>ROUND((10-8)/8,3)</f>
        <v>0.25</v>
      </c>
      <c r="H4" s="149">
        <f>ROUND((10.5-8)/8,3)</f>
        <v>0.313</v>
      </c>
      <c r="I4" s="149">
        <f>ROUND((11-8)/8,3)</f>
        <v>0.375</v>
      </c>
      <c r="L4" s="149">
        <f>ROUND((8.5-8)/8,3)</f>
        <v>6.3E-2</v>
      </c>
      <c r="M4" s="149">
        <f>ROUND((9-8)/8,3)</f>
        <v>0.125</v>
      </c>
      <c r="N4" s="149">
        <f>ROUND((9.5-8)/8,3)</f>
        <v>0.188</v>
      </c>
      <c r="O4" s="149">
        <f>ROUND((10-8)/8,3)</f>
        <v>0.25</v>
      </c>
      <c r="P4" s="149">
        <f>ROUND((10.5-8)/8,3)</f>
        <v>0.313</v>
      </c>
      <c r="Q4" s="149">
        <f>ROUND((11-8)/8,3)</f>
        <v>0.375</v>
      </c>
      <c r="T4" s="149">
        <f>ROUND((8.5-8)/8,3)</f>
        <v>6.3E-2</v>
      </c>
      <c r="U4" s="149">
        <f>ROUND((9-8)/8,3)</f>
        <v>0.125</v>
      </c>
      <c r="V4" s="149">
        <f>ROUND((9.5-8)/8,3)</f>
        <v>0.188</v>
      </c>
      <c r="W4" s="149">
        <f>ROUND((10-8)/8,3)</f>
        <v>0.25</v>
      </c>
      <c r="X4" s="149">
        <f>ROUND((10.5-8)/8,3)</f>
        <v>0.313</v>
      </c>
      <c r="Y4" s="149">
        <f>ROUND((11-8)/8,3)</f>
        <v>0.375</v>
      </c>
      <c r="AB4" s="149">
        <f>ROUND((8.5-8)/8,3)</f>
        <v>6.3E-2</v>
      </c>
      <c r="AC4" s="149">
        <f>ROUND((9-8)/8,3)</f>
        <v>0.125</v>
      </c>
      <c r="AD4" s="149">
        <f>ROUND((9.5-8)/8,3)</f>
        <v>0.188</v>
      </c>
      <c r="AE4" s="149">
        <f>ROUND((10-8)/8,3)</f>
        <v>0.25</v>
      </c>
      <c r="AF4" s="149">
        <f>ROUND((10.5-8)/8,3)</f>
        <v>0.313</v>
      </c>
      <c r="AG4" s="149">
        <f>ROUND((11-8)/8,3)</f>
        <v>0.375</v>
      </c>
      <c r="AJ4" s="149">
        <f>ROUND((8.5-8)/8,3)</f>
        <v>6.3E-2</v>
      </c>
      <c r="AK4" s="149">
        <f>ROUND((9-8)/8,3)</f>
        <v>0.125</v>
      </c>
      <c r="AL4" s="149">
        <f>ROUND((9.5-8)/8,3)</f>
        <v>0.188</v>
      </c>
      <c r="AM4" s="149">
        <f>ROUND((10-8)/8,3)</f>
        <v>0.25</v>
      </c>
      <c r="AN4" s="149">
        <f>ROUND((10.5-8)/8,3)</f>
        <v>0.313</v>
      </c>
      <c r="AO4" s="149">
        <f>ROUND((11-8)/8,3)</f>
        <v>0.375</v>
      </c>
      <c r="AR4" s="149">
        <f>ROUND((8.5-8)/8,3)</f>
        <v>6.3E-2</v>
      </c>
      <c r="AS4" s="149">
        <f>ROUND((9-8)/8,3)</f>
        <v>0.125</v>
      </c>
      <c r="AT4" s="149">
        <f>ROUND((9.5-8)/8,3)</f>
        <v>0.188</v>
      </c>
      <c r="AU4" s="149">
        <f>ROUND((10-8)/8,3)</f>
        <v>0.25</v>
      </c>
      <c r="AV4" s="149">
        <f>ROUND((10.5-8)/8,3)</f>
        <v>0.313</v>
      </c>
      <c r="AW4" s="149">
        <f>ROUND((11-8)/8,3)</f>
        <v>0.375</v>
      </c>
    </row>
    <row r="5" spans="1:55" ht="20.25" customHeight="1">
      <c r="B5" s="836"/>
      <c r="C5" s="837"/>
      <c r="D5" s="840" t="s">
        <v>123</v>
      </c>
      <c r="E5" s="841"/>
      <c r="F5" s="841"/>
      <c r="G5" s="841"/>
      <c r="H5" s="841"/>
      <c r="I5" s="841"/>
      <c r="J5" s="841"/>
      <c r="K5" s="842"/>
      <c r="L5" s="843" t="s">
        <v>124</v>
      </c>
      <c r="M5" s="841"/>
      <c r="N5" s="841"/>
      <c r="O5" s="841"/>
      <c r="P5" s="841"/>
      <c r="Q5" s="841"/>
      <c r="R5" s="841"/>
      <c r="S5" s="842"/>
      <c r="T5" s="843" t="s">
        <v>125</v>
      </c>
      <c r="U5" s="841"/>
      <c r="V5" s="841"/>
      <c r="W5" s="841"/>
      <c r="X5" s="841"/>
      <c r="Y5" s="841"/>
      <c r="Z5" s="844"/>
      <c r="AA5" s="150"/>
      <c r="AB5" s="843" t="s">
        <v>126</v>
      </c>
      <c r="AC5" s="841"/>
      <c r="AD5" s="841"/>
      <c r="AE5" s="841"/>
      <c r="AF5" s="841"/>
      <c r="AG5" s="841"/>
      <c r="AH5" s="841"/>
      <c r="AI5" s="841"/>
      <c r="AJ5" s="841" t="s">
        <v>127</v>
      </c>
      <c r="AK5" s="841"/>
      <c r="AL5" s="841"/>
      <c r="AM5" s="841"/>
      <c r="AN5" s="841"/>
      <c r="AO5" s="841"/>
      <c r="AP5" s="841"/>
      <c r="AQ5" s="842"/>
      <c r="AR5" s="843" t="s">
        <v>128</v>
      </c>
      <c r="AS5" s="841"/>
      <c r="AT5" s="841"/>
      <c r="AU5" s="841"/>
      <c r="AV5" s="841"/>
      <c r="AW5" s="841"/>
      <c r="AX5" s="841"/>
      <c r="AY5" s="842"/>
      <c r="BB5" s="828" t="s">
        <v>163</v>
      </c>
      <c r="BC5" s="828" t="s">
        <v>164</v>
      </c>
    </row>
    <row r="6" spans="1:55" ht="16.5" customHeight="1">
      <c r="B6" s="838"/>
      <c r="C6" s="839"/>
      <c r="D6" s="142" t="s">
        <v>129</v>
      </c>
      <c r="E6" s="142" t="s">
        <v>130</v>
      </c>
      <c r="F6" s="142" t="s">
        <v>131</v>
      </c>
      <c r="G6" s="142" t="s">
        <v>132</v>
      </c>
      <c r="H6" s="142" t="s">
        <v>133</v>
      </c>
      <c r="I6" s="142" t="s">
        <v>134</v>
      </c>
      <c r="J6" s="145" t="s">
        <v>135</v>
      </c>
      <c r="K6" s="151" t="s">
        <v>136</v>
      </c>
      <c r="L6" s="152" t="s">
        <v>129</v>
      </c>
      <c r="M6" s="142" t="s">
        <v>130</v>
      </c>
      <c r="N6" s="142" t="s">
        <v>131</v>
      </c>
      <c r="O6" s="142" t="s">
        <v>132</v>
      </c>
      <c r="P6" s="142" t="s">
        <v>133</v>
      </c>
      <c r="Q6" s="142" t="s">
        <v>134</v>
      </c>
      <c r="R6" s="145" t="s">
        <v>135</v>
      </c>
      <c r="S6" s="151" t="s">
        <v>136</v>
      </c>
      <c r="T6" s="146" t="s">
        <v>129</v>
      </c>
      <c r="U6" s="142" t="s">
        <v>130</v>
      </c>
      <c r="V6" s="142" t="s">
        <v>131</v>
      </c>
      <c r="W6" s="142" t="s">
        <v>132</v>
      </c>
      <c r="X6" s="142" t="s">
        <v>133</v>
      </c>
      <c r="Y6" s="142" t="s">
        <v>134</v>
      </c>
      <c r="Z6" s="145" t="s">
        <v>135</v>
      </c>
      <c r="AA6" s="151" t="s">
        <v>136</v>
      </c>
      <c r="AB6" s="152" t="s">
        <v>129</v>
      </c>
      <c r="AC6" s="142" t="s">
        <v>130</v>
      </c>
      <c r="AD6" s="142" t="s">
        <v>131</v>
      </c>
      <c r="AE6" s="142" t="s">
        <v>132</v>
      </c>
      <c r="AF6" s="142" t="s">
        <v>133</v>
      </c>
      <c r="AG6" s="142" t="s">
        <v>134</v>
      </c>
      <c r="AH6" s="145" t="s">
        <v>135</v>
      </c>
      <c r="AI6" s="151" t="s">
        <v>136</v>
      </c>
      <c r="AJ6" s="146" t="s">
        <v>129</v>
      </c>
      <c r="AK6" s="142" t="s">
        <v>130</v>
      </c>
      <c r="AL6" s="142" t="s">
        <v>131</v>
      </c>
      <c r="AM6" s="142" t="s">
        <v>132</v>
      </c>
      <c r="AN6" s="142" t="s">
        <v>133</v>
      </c>
      <c r="AO6" s="142" t="s">
        <v>134</v>
      </c>
      <c r="AP6" s="145" t="s">
        <v>135</v>
      </c>
      <c r="AQ6" s="151" t="s">
        <v>136</v>
      </c>
      <c r="AR6" s="153" t="s">
        <v>129</v>
      </c>
      <c r="AS6" s="154" t="s">
        <v>130</v>
      </c>
      <c r="AT6" s="154" t="s">
        <v>131</v>
      </c>
      <c r="AU6" s="154" t="s">
        <v>132</v>
      </c>
      <c r="AV6" s="154" t="s">
        <v>133</v>
      </c>
      <c r="AW6" s="154" t="s">
        <v>134</v>
      </c>
      <c r="AX6" s="154" t="s">
        <v>135</v>
      </c>
      <c r="AY6" s="151" t="s">
        <v>136</v>
      </c>
      <c r="BB6" s="828"/>
      <c r="BC6" s="828"/>
    </row>
    <row r="7" spans="1:55" ht="18.75" customHeight="1">
      <c r="B7" s="607" t="s">
        <v>11</v>
      </c>
      <c r="C7" s="155" t="s">
        <v>137</v>
      </c>
      <c r="D7" s="194"/>
      <c r="E7" s="194"/>
      <c r="F7" s="194"/>
      <c r="G7" s="194"/>
      <c r="H7" s="194"/>
      <c r="I7" s="194"/>
      <c r="J7" s="187">
        <f>SUM(D7:I7)</f>
        <v>0</v>
      </c>
      <c r="K7" s="826">
        <f>ROUND(J8/3*J7,2)</f>
        <v>0</v>
      </c>
      <c r="L7" s="194"/>
      <c r="M7" s="194"/>
      <c r="N7" s="194"/>
      <c r="O7" s="194"/>
      <c r="P7" s="194"/>
      <c r="Q7" s="194"/>
      <c r="R7" s="188">
        <f>SUM(L7:Q7)</f>
        <v>0</v>
      </c>
      <c r="S7" s="826">
        <f>ROUND(R8/5*R7,2)</f>
        <v>0</v>
      </c>
      <c r="T7" s="194"/>
      <c r="U7" s="194"/>
      <c r="V7" s="194"/>
      <c r="W7" s="194"/>
      <c r="X7" s="194"/>
      <c r="Y7" s="194"/>
      <c r="Z7" s="187">
        <f>SUM(T7:Y7)</f>
        <v>0</v>
      </c>
      <c r="AA7" s="826">
        <f>ROUND(Z8/6*Z7,2)</f>
        <v>0</v>
      </c>
      <c r="AB7" s="194"/>
      <c r="AC7" s="194"/>
      <c r="AD7" s="194"/>
      <c r="AE7" s="194"/>
      <c r="AF7" s="194"/>
      <c r="AG7" s="194"/>
      <c r="AH7" s="187">
        <f>SUM(AB7:AG7)</f>
        <v>0</v>
      </c>
      <c r="AI7" s="826">
        <f>ROUND(AH8/15*AH7,2)</f>
        <v>0</v>
      </c>
      <c r="AJ7" s="194"/>
      <c r="AK7" s="194"/>
      <c r="AL7" s="194"/>
      <c r="AM7" s="194"/>
      <c r="AN7" s="194"/>
      <c r="AO7" s="194"/>
      <c r="AP7" s="187">
        <f>SUM(AJ7:AO7)</f>
        <v>0</v>
      </c>
      <c r="AQ7" s="826">
        <f>ROUND(AP8/20*AP7,2)</f>
        <v>0</v>
      </c>
      <c r="AR7" s="194"/>
      <c r="AS7" s="194"/>
      <c r="AT7" s="194"/>
      <c r="AU7" s="194"/>
      <c r="AV7" s="194"/>
      <c r="AW7" s="194"/>
      <c r="AX7" s="189">
        <f>SUM(AR7:AW7)</f>
        <v>0</v>
      </c>
      <c r="AY7" s="826">
        <f>ROUND(AX8/25*AX7,2)</f>
        <v>0</v>
      </c>
      <c r="BA7" s="823">
        <f>ROUND(AY7+AQ7+AI7+AA7+S7+K7,1)</f>
        <v>0</v>
      </c>
      <c r="BB7" s="139" t="str">
        <f>IF(J7+R7=0,"×","○")</f>
        <v>×</v>
      </c>
      <c r="BC7" s="190">
        <f>SUM(J7,R7,Z7,AH7,AP7,AX7)</f>
        <v>0</v>
      </c>
    </row>
    <row r="8" spans="1:55" ht="18.75" customHeight="1">
      <c r="B8" s="609"/>
      <c r="C8" s="156" t="s">
        <v>138</v>
      </c>
      <c r="D8" s="157">
        <f t="shared" ref="D8:I8" si="0">D$4*D7</f>
        <v>0</v>
      </c>
      <c r="E8" s="157">
        <f t="shared" si="0"/>
        <v>0</v>
      </c>
      <c r="F8" s="157">
        <f t="shared" si="0"/>
        <v>0</v>
      </c>
      <c r="G8" s="157">
        <f t="shared" si="0"/>
        <v>0</v>
      </c>
      <c r="H8" s="157">
        <f t="shared" si="0"/>
        <v>0</v>
      </c>
      <c r="I8" s="157">
        <f t="shared" si="0"/>
        <v>0</v>
      </c>
      <c r="J8" s="158">
        <f>IFERROR(ROUND(SUM(D8:I8)/J7,3),0)</f>
        <v>0</v>
      </c>
      <c r="K8" s="825"/>
      <c r="L8" s="159">
        <f t="shared" ref="L8:Q8" si="1">L$4*L7</f>
        <v>0</v>
      </c>
      <c r="M8" s="157">
        <f t="shared" si="1"/>
        <v>0</v>
      </c>
      <c r="N8" s="157">
        <f t="shared" si="1"/>
        <v>0</v>
      </c>
      <c r="O8" s="157">
        <f t="shared" si="1"/>
        <v>0</v>
      </c>
      <c r="P8" s="157">
        <f t="shared" si="1"/>
        <v>0</v>
      </c>
      <c r="Q8" s="157">
        <f t="shared" si="1"/>
        <v>0</v>
      </c>
      <c r="R8" s="158">
        <f>IFERROR(ROUND(SUM(L8:Q8)/R7,3),)</f>
        <v>0</v>
      </c>
      <c r="S8" s="825"/>
      <c r="T8" s="160">
        <f t="shared" ref="T8:Y8" si="2">T$4*T7</f>
        <v>0</v>
      </c>
      <c r="U8" s="157">
        <f t="shared" si="2"/>
        <v>0</v>
      </c>
      <c r="V8" s="157">
        <f t="shared" si="2"/>
        <v>0</v>
      </c>
      <c r="W8" s="157">
        <f t="shared" si="2"/>
        <v>0</v>
      </c>
      <c r="X8" s="157">
        <f t="shared" si="2"/>
        <v>0</v>
      </c>
      <c r="Y8" s="157">
        <f t="shared" si="2"/>
        <v>0</v>
      </c>
      <c r="Z8" s="158">
        <f>IFERROR(ROUND(SUM(T8:Y8)/Z7,3),0)</f>
        <v>0</v>
      </c>
      <c r="AA8" s="825"/>
      <c r="AB8" s="159">
        <f t="shared" ref="AB8:AG8" si="3">AB$4*AB7</f>
        <v>0</v>
      </c>
      <c r="AC8" s="157">
        <f t="shared" si="3"/>
        <v>0</v>
      </c>
      <c r="AD8" s="157">
        <f t="shared" si="3"/>
        <v>0</v>
      </c>
      <c r="AE8" s="157">
        <f t="shared" si="3"/>
        <v>0</v>
      </c>
      <c r="AF8" s="157">
        <f t="shared" si="3"/>
        <v>0</v>
      </c>
      <c r="AG8" s="157">
        <f t="shared" si="3"/>
        <v>0</v>
      </c>
      <c r="AH8" s="158">
        <f>IFERROR(ROUND(SUM(AB8:AG8)/AH7,3),0)</f>
        <v>0</v>
      </c>
      <c r="AI8" s="825"/>
      <c r="AJ8" s="160">
        <f t="shared" ref="AJ8:AO8" si="4">AJ$4*AJ7</f>
        <v>0</v>
      </c>
      <c r="AK8" s="157">
        <f t="shared" si="4"/>
        <v>0</v>
      </c>
      <c r="AL8" s="157">
        <f t="shared" si="4"/>
        <v>0</v>
      </c>
      <c r="AM8" s="157">
        <f t="shared" si="4"/>
        <v>0</v>
      </c>
      <c r="AN8" s="157">
        <f t="shared" si="4"/>
        <v>0</v>
      </c>
      <c r="AO8" s="157">
        <f t="shared" si="4"/>
        <v>0</v>
      </c>
      <c r="AP8" s="158">
        <f>IFERROR(ROUND(SUM(AJ8:AO8)/AP7,3),0)</f>
        <v>0</v>
      </c>
      <c r="AQ8" s="825"/>
      <c r="AR8" s="159">
        <f t="shared" ref="AR8:AW8" si="5">AR$4*AR7</f>
        <v>0</v>
      </c>
      <c r="AS8" s="157">
        <f t="shared" si="5"/>
        <v>0</v>
      </c>
      <c r="AT8" s="157">
        <f t="shared" si="5"/>
        <v>0</v>
      </c>
      <c r="AU8" s="157">
        <f t="shared" si="5"/>
        <v>0</v>
      </c>
      <c r="AV8" s="157">
        <f t="shared" si="5"/>
        <v>0</v>
      </c>
      <c r="AW8" s="157">
        <f t="shared" si="5"/>
        <v>0</v>
      </c>
      <c r="AX8" s="157">
        <f>IFERROR(ROUND(SUM(AR8:AW8)/AX7,3),0)</f>
        <v>0</v>
      </c>
      <c r="AY8" s="825"/>
      <c r="BA8" s="823"/>
      <c r="BB8" s="139"/>
      <c r="BC8" s="191"/>
    </row>
    <row r="9" spans="1:55" ht="18.75" customHeight="1">
      <c r="B9" s="607" t="s">
        <v>139</v>
      </c>
      <c r="C9" s="155" t="s">
        <v>137</v>
      </c>
      <c r="D9" s="194"/>
      <c r="E9" s="194"/>
      <c r="F9" s="194"/>
      <c r="G9" s="194"/>
      <c r="H9" s="194"/>
      <c r="I9" s="194"/>
      <c r="J9" s="188">
        <f>SUM(D9:I9)</f>
        <v>0</v>
      </c>
      <c r="K9" s="826">
        <f>ROUND(J10/3*J9,2)</f>
        <v>0</v>
      </c>
      <c r="L9" s="194"/>
      <c r="M9" s="194"/>
      <c r="N9" s="194"/>
      <c r="O9" s="194"/>
      <c r="P9" s="194"/>
      <c r="Q9" s="194"/>
      <c r="R9" s="188">
        <f>SUM(L9:Q9)</f>
        <v>0</v>
      </c>
      <c r="S9" s="826">
        <f>ROUND(R10/5*R9,2)</f>
        <v>0</v>
      </c>
      <c r="T9" s="194"/>
      <c r="U9" s="194"/>
      <c r="V9" s="194"/>
      <c r="W9" s="194"/>
      <c r="X9" s="194"/>
      <c r="Y9" s="194"/>
      <c r="Z9" s="187">
        <f>SUM(T9:Y9)</f>
        <v>0</v>
      </c>
      <c r="AA9" s="826">
        <f>ROUND(Z10/6*Z9,2)</f>
        <v>0</v>
      </c>
      <c r="AB9" s="194"/>
      <c r="AC9" s="194"/>
      <c r="AD9" s="194"/>
      <c r="AE9" s="194"/>
      <c r="AF9" s="194"/>
      <c r="AG9" s="194"/>
      <c r="AH9" s="187">
        <f>SUM(AB9:AG9)</f>
        <v>0</v>
      </c>
      <c r="AI9" s="826">
        <f>ROUND(AH10/15*AH9,2)</f>
        <v>0</v>
      </c>
      <c r="AJ9" s="194"/>
      <c r="AK9" s="194"/>
      <c r="AL9" s="194"/>
      <c r="AM9" s="194"/>
      <c r="AN9" s="194"/>
      <c r="AO9" s="194"/>
      <c r="AP9" s="187">
        <f>SUM(AJ9:AO9)</f>
        <v>0</v>
      </c>
      <c r="AQ9" s="826">
        <f>ROUND(AP10/20*AP9,2)</f>
        <v>0</v>
      </c>
      <c r="AR9" s="194"/>
      <c r="AS9" s="194"/>
      <c r="AT9" s="194"/>
      <c r="AU9" s="194"/>
      <c r="AV9" s="194"/>
      <c r="AW9" s="194"/>
      <c r="AX9" s="189">
        <f>SUM(AR9:AW9)</f>
        <v>0</v>
      </c>
      <c r="AY9" s="826">
        <f>ROUND(AX10/25*AX9,2)</f>
        <v>0</v>
      </c>
      <c r="BA9" s="823">
        <f>ROUND(AY9+AQ9+AI9+AA9+S9+K9,1)</f>
        <v>0</v>
      </c>
      <c r="BB9" s="139" t="str">
        <f>IF(J9+R9=0,"×","○")</f>
        <v>×</v>
      </c>
      <c r="BC9" s="190">
        <f>SUM(J9,R9,Z9,AH9,AP9,AX9)</f>
        <v>0</v>
      </c>
    </row>
    <row r="10" spans="1:55" ht="18.75" customHeight="1">
      <c r="B10" s="609"/>
      <c r="C10" s="161" t="s">
        <v>138</v>
      </c>
      <c r="D10" s="157">
        <f t="shared" ref="D10:I10" si="6">D$4*D9</f>
        <v>0</v>
      </c>
      <c r="E10" s="157">
        <f t="shared" si="6"/>
        <v>0</v>
      </c>
      <c r="F10" s="157">
        <f t="shared" si="6"/>
        <v>0</v>
      </c>
      <c r="G10" s="157">
        <f t="shared" si="6"/>
        <v>0</v>
      </c>
      <c r="H10" s="157">
        <f t="shared" si="6"/>
        <v>0</v>
      </c>
      <c r="I10" s="157">
        <f t="shared" si="6"/>
        <v>0</v>
      </c>
      <c r="J10" s="158">
        <f>IFERROR(ROUND(SUM(D10:I10)/J9,3),0)</f>
        <v>0</v>
      </c>
      <c r="K10" s="825"/>
      <c r="L10" s="159">
        <f t="shared" ref="L10:Q10" si="7">L$4*L9</f>
        <v>0</v>
      </c>
      <c r="M10" s="157">
        <f t="shared" si="7"/>
        <v>0</v>
      </c>
      <c r="N10" s="157">
        <f t="shared" si="7"/>
        <v>0</v>
      </c>
      <c r="O10" s="157">
        <f t="shared" si="7"/>
        <v>0</v>
      </c>
      <c r="P10" s="157">
        <f t="shared" si="7"/>
        <v>0</v>
      </c>
      <c r="Q10" s="157">
        <f t="shared" si="7"/>
        <v>0</v>
      </c>
      <c r="R10" s="158">
        <f>IFERROR(ROUND(SUM(L10:Q10)/R9,3),0)</f>
        <v>0</v>
      </c>
      <c r="S10" s="825"/>
      <c r="T10" s="160">
        <f t="shared" ref="T10:Y10" si="8">T$4*T9</f>
        <v>0</v>
      </c>
      <c r="U10" s="157">
        <f t="shared" si="8"/>
        <v>0</v>
      </c>
      <c r="V10" s="157">
        <f t="shared" si="8"/>
        <v>0</v>
      </c>
      <c r="W10" s="157">
        <f t="shared" si="8"/>
        <v>0</v>
      </c>
      <c r="X10" s="157">
        <f t="shared" si="8"/>
        <v>0</v>
      </c>
      <c r="Y10" s="157">
        <f t="shared" si="8"/>
        <v>0</v>
      </c>
      <c r="Z10" s="158">
        <f>IFERROR(ROUND(SUM(T10:Y10)/Z9,3),0)</f>
        <v>0</v>
      </c>
      <c r="AA10" s="825"/>
      <c r="AB10" s="159">
        <f t="shared" ref="AB10:AG10" si="9">AB$4*AB9</f>
        <v>0</v>
      </c>
      <c r="AC10" s="157">
        <f t="shared" si="9"/>
        <v>0</v>
      </c>
      <c r="AD10" s="157">
        <f t="shared" si="9"/>
        <v>0</v>
      </c>
      <c r="AE10" s="157">
        <f t="shared" si="9"/>
        <v>0</v>
      </c>
      <c r="AF10" s="157">
        <f t="shared" si="9"/>
        <v>0</v>
      </c>
      <c r="AG10" s="157">
        <f t="shared" si="9"/>
        <v>0</v>
      </c>
      <c r="AH10" s="158">
        <f>IFERROR(ROUND(SUM(AB10:AG10)/AH9,3),0)</f>
        <v>0</v>
      </c>
      <c r="AI10" s="825"/>
      <c r="AJ10" s="160">
        <f t="shared" ref="AJ10:AO10" si="10">AJ$4*AJ9</f>
        <v>0</v>
      </c>
      <c r="AK10" s="157">
        <f t="shared" si="10"/>
        <v>0</v>
      </c>
      <c r="AL10" s="157">
        <f t="shared" si="10"/>
        <v>0</v>
      </c>
      <c r="AM10" s="157">
        <f t="shared" si="10"/>
        <v>0</v>
      </c>
      <c r="AN10" s="157">
        <f t="shared" si="10"/>
        <v>0</v>
      </c>
      <c r="AO10" s="157">
        <f t="shared" si="10"/>
        <v>0</v>
      </c>
      <c r="AP10" s="158">
        <f>IFERROR(ROUND(SUM(AJ10:AO10)/AP9,3),0)</f>
        <v>0</v>
      </c>
      <c r="AQ10" s="825"/>
      <c r="AR10" s="159">
        <f t="shared" ref="AR10:AW10" si="11">AR$4*AR9</f>
        <v>0</v>
      </c>
      <c r="AS10" s="157">
        <f t="shared" si="11"/>
        <v>0</v>
      </c>
      <c r="AT10" s="157">
        <f t="shared" si="11"/>
        <v>0</v>
      </c>
      <c r="AU10" s="157">
        <f t="shared" si="11"/>
        <v>0</v>
      </c>
      <c r="AV10" s="157">
        <f t="shared" si="11"/>
        <v>0</v>
      </c>
      <c r="AW10" s="157">
        <f t="shared" si="11"/>
        <v>0</v>
      </c>
      <c r="AX10" s="157">
        <f>IFERROR(ROUND(SUM(AR10:AW10)/AX9,3),0)</f>
        <v>0</v>
      </c>
      <c r="AY10" s="825"/>
      <c r="BA10" s="823"/>
      <c r="BB10" s="139"/>
      <c r="BC10" s="191"/>
    </row>
    <row r="11" spans="1:55" ht="18.75" customHeight="1">
      <c r="B11" s="607" t="s">
        <v>140</v>
      </c>
      <c r="C11" s="155" t="s">
        <v>137</v>
      </c>
      <c r="D11" s="194"/>
      <c r="E11" s="194"/>
      <c r="F11" s="194"/>
      <c r="G11" s="194"/>
      <c r="H11" s="194"/>
      <c r="I11" s="194"/>
      <c r="J11" s="187">
        <f>SUM(D11:I11)</f>
        <v>0</v>
      </c>
      <c r="K11" s="826">
        <f>ROUND(J12/3*J11,2)</f>
        <v>0</v>
      </c>
      <c r="L11" s="194"/>
      <c r="M11" s="194"/>
      <c r="N11" s="194"/>
      <c r="O11" s="194"/>
      <c r="P11" s="194"/>
      <c r="Q11" s="194"/>
      <c r="R11" s="188">
        <f>SUM(L11:Q11)</f>
        <v>0</v>
      </c>
      <c r="S11" s="826">
        <f>ROUND(R12/5*R11,2)</f>
        <v>0</v>
      </c>
      <c r="T11" s="194"/>
      <c r="U11" s="194"/>
      <c r="V11" s="194"/>
      <c r="W11" s="194"/>
      <c r="X11" s="194"/>
      <c r="Y11" s="194"/>
      <c r="Z11" s="187">
        <f>SUM(T11:Y11)</f>
        <v>0</v>
      </c>
      <c r="AA11" s="826">
        <f>ROUND(Z12/6*Z11,2)</f>
        <v>0</v>
      </c>
      <c r="AB11" s="194"/>
      <c r="AC11" s="194"/>
      <c r="AD11" s="194"/>
      <c r="AE11" s="194"/>
      <c r="AF11" s="194"/>
      <c r="AG11" s="194"/>
      <c r="AH11" s="187">
        <f>SUM(AB11:AG11)</f>
        <v>0</v>
      </c>
      <c r="AI11" s="826">
        <f>ROUND(AH12/15*AH11,2)</f>
        <v>0</v>
      </c>
      <c r="AJ11" s="194"/>
      <c r="AK11" s="194"/>
      <c r="AL11" s="194"/>
      <c r="AM11" s="194"/>
      <c r="AN11" s="194"/>
      <c r="AO11" s="194"/>
      <c r="AP11" s="187">
        <f>SUM(AJ11:AO11)</f>
        <v>0</v>
      </c>
      <c r="AQ11" s="826">
        <f>ROUND(AP12/20*AP11,2)</f>
        <v>0</v>
      </c>
      <c r="AR11" s="194"/>
      <c r="AS11" s="194"/>
      <c r="AT11" s="194"/>
      <c r="AU11" s="194"/>
      <c r="AV11" s="194"/>
      <c r="AW11" s="194"/>
      <c r="AX11" s="189">
        <f>SUM(AR11:AW11)</f>
        <v>0</v>
      </c>
      <c r="AY11" s="826">
        <f>ROUND(AX12/25*AX11,2)</f>
        <v>0</v>
      </c>
      <c r="BA11" s="823">
        <f>ROUND(AY11+AQ11+AI11+AA11+S11+K11,1)</f>
        <v>0</v>
      </c>
      <c r="BB11" s="139" t="str">
        <f>IF(J11+R11=0,"×","○")</f>
        <v>×</v>
      </c>
      <c r="BC11" s="190">
        <f>SUM(J11,R11,Z11,AH11,AP11,AX11)</f>
        <v>0</v>
      </c>
    </row>
    <row r="12" spans="1:55" ht="18.75" customHeight="1">
      <c r="B12" s="609"/>
      <c r="C12" s="156" t="s">
        <v>138</v>
      </c>
      <c r="D12" s="157">
        <f t="shared" ref="D12:I12" si="12">D$4*D11</f>
        <v>0</v>
      </c>
      <c r="E12" s="157">
        <f t="shared" si="12"/>
        <v>0</v>
      </c>
      <c r="F12" s="157">
        <f t="shared" si="12"/>
        <v>0</v>
      </c>
      <c r="G12" s="157">
        <f t="shared" si="12"/>
        <v>0</v>
      </c>
      <c r="H12" s="157">
        <f t="shared" si="12"/>
        <v>0</v>
      </c>
      <c r="I12" s="157">
        <f t="shared" si="12"/>
        <v>0</v>
      </c>
      <c r="J12" s="158">
        <f>IFERROR(ROUND(SUM(D12:I12)/J11,3),0)</f>
        <v>0</v>
      </c>
      <c r="K12" s="825"/>
      <c r="L12" s="159">
        <f t="shared" ref="L12:Q12" si="13">L$4*L11</f>
        <v>0</v>
      </c>
      <c r="M12" s="157">
        <f t="shared" si="13"/>
        <v>0</v>
      </c>
      <c r="N12" s="157">
        <f t="shared" si="13"/>
        <v>0</v>
      </c>
      <c r="O12" s="157">
        <f t="shared" si="13"/>
        <v>0</v>
      </c>
      <c r="P12" s="157">
        <f t="shared" si="13"/>
        <v>0</v>
      </c>
      <c r="Q12" s="157">
        <f t="shared" si="13"/>
        <v>0</v>
      </c>
      <c r="R12" s="158">
        <f>IFERROR(ROUND(SUM(L12:Q12)/R11,3),0)</f>
        <v>0</v>
      </c>
      <c r="S12" s="825"/>
      <c r="T12" s="160">
        <f t="shared" ref="T12:Y12" si="14">T$4*T11</f>
        <v>0</v>
      </c>
      <c r="U12" s="157">
        <f t="shared" si="14"/>
        <v>0</v>
      </c>
      <c r="V12" s="157">
        <f t="shared" si="14"/>
        <v>0</v>
      </c>
      <c r="W12" s="157">
        <f t="shared" si="14"/>
        <v>0</v>
      </c>
      <c r="X12" s="157">
        <f t="shared" si="14"/>
        <v>0</v>
      </c>
      <c r="Y12" s="157">
        <f t="shared" si="14"/>
        <v>0</v>
      </c>
      <c r="Z12" s="158">
        <f>IFERROR(ROUND(SUM(T12:Y12)/Z11,3),0)</f>
        <v>0</v>
      </c>
      <c r="AA12" s="825"/>
      <c r="AB12" s="159">
        <f t="shared" ref="AB12:AG12" si="15">AB$4*AB11</f>
        <v>0</v>
      </c>
      <c r="AC12" s="157">
        <f t="shared" si="15"/>
        <v>0</v>
      </c>
      <c r="AD12" s="157">
        <f t="shared" si="15"/>
        <v>0</v>
      </c>
      <c r="AE12" s="157">
        <f t="shared" si="15"/>
        <v>0</v>
      </c>
      <c r="AF12" s="157">
        <f t="shared" si="15"/>
        <v>0</v>
      </c>
      <c r="AG12" s="157">
        <f t="shared" si="15"/>
        <v>0</v>
      </c>
      <c r="AH12" s="158">
        <f>IFERROR(ROUND(SUM(AB12:AG12)/AH11,3),0)</f>
        <v>0</v>
      </c>
      <c r="AI12" s="825"/>
      <c r="AJ12" s="160">
        <f t="shared" ref="AJ12:AO12" si="16">AJ$4*AJ11</f>
        <v>0</v>
      </c>
      <c r="AK12" s="157">
        <f t="shared" si="16"/>
        <v>0</v>
      </c>
      <c r="AL12" s="157">
        <f t="shared" si="16"/>
        <v>0</v>
      </c>
      <c r="AM12" s="157">
        <f t="shared" si="16"/>
        <v>0</v>
      </c>
      <c r="AN12" s="157">
        <f t="shared" si="16"/>
        <v>0</v>
      </c>
      <c r="AO12" s="157">
        <f t="shared" si="16"/>
        <v>0</v>
      </c>
      <c r="AP12" s="158">
        <f>IFERROR(ROUND(SUM(AJ12:AO12)/AP11,3),0)</f>
        <v>0</v>
      </c>
      <c r="AQ12" s="825"/>
      <c r="AR12" s="159">
        <f t="shared" ref="AR12:AW12" si="17">AR$4*AR11</f>
        <v>0</v>
      </c>
      <c r="AS12" s="157">
        <f t="shared" si="17"/>
        <v>0</v>
      </c>
      <c r="AT12" s="157">
        <f t="shared" si="17"/>
        <v>0</v>
      </c>
      <c r="AU12" s="157">
        <f t="shared" si="17"/>
        <v>0</v>
      </c>
      <c r="AV12" s="157">
        <f t="shared" si="17"/>
        <v>0</v>
      </c>
      <c r="AW12" s="157">
        <f t="shared" si="17"/>
        <v>0</v>
      </c>
      <c r="AX12" s="157">
        <f>IFERROR(ROUND(SUM(AR12:AW12)/AX11,3),0)</f>
        <v>0</v>
      </c>
      <c r="AY12" s="825"/>
      <c r="BA12" s="823"/>
      <c r="BB12" s="139"/>
      <c r="BC12" s="191"/>
    </row>
    <row r="13" spans="1:55" ht="18.75" customHeight="1">
      <c r="B13" s="607" t="s">
        <v>141</v>
      </c>
      <c r="C13" s="155" t="s">
        <v>137</v>
      </c>
      <c r="D13" s="194"/>
      <c r="E13" s="194"/>
      <c r="F13" s="194"/>
      <c r="G13" s="194"/>
      <c r="H13" s="194"/>
      <c r="I13" s="194"/>
      <c r="J13" s="188">
        <f>SUM(D13:I13)</f>
        <v>0</v>
      </c>
      <c r="K13" s="826">
        <f>ROUND(J14/3*J13,2)</f>
        <v>0</v>
      </c>
      <c r="L13" s="194"/>
      <c r="M13" s="194"/>
      <c r="N13" s="194"/>
      <c r="O13" s="194"/>
      <c r="P13" s="194"/>
      <c r="Q13" s="194"/>
      <c r="R13" s="188">
        <f>SUM(L13:Q13)</f>
        <v>0</v>
      </c>
      <c r="S13" s="826">
        <f>ROUND(R14/5*R13,2)</f>
        <v>0</v>
      </c>
      <c r="T13" s="194"/>
      <c r="U13" s="194"/>
      <c r="V13" s="194"/>
      <c r="W13" s="194"/>
      <c r="X13" s="194"/>
      <c r="Y13" s="194"/>
      <c r="Z13" s="187">
        <f>SUM(T13:Y13)</f>
        <v>0</v>
      </c>
      <c r="AA13" s="826">
        <f>ROUND(Z14/6*Z13,2)</f>
        <v>0</v>
      </c>
      <c r="AB13" s="194"/>
      <c r="AC13" s="194"/>
      <c r="AD13" s="194"/>
      <c r="AE13" s="194"/>
      <c r="AF13" s="194"/>
      <c r="AG13" s="194"/>
      <c r="AH13" s="187">
        <f>SUM(AB13:AG13)</f>
        <v>0</v>
      </c>
      <c r="AI13" s="826">
        <f>ROUND(AH14/15*AH13,2)</f>
        <v>0</v>
      </c>
      <c r="AJ13" s="194"/>
      <c r="AK13" s="194"/>
      <c r="AL13" s="194"/>
      <c r="AM13" s="194"/>
      <c r="AN13" s="194"/>
      <c r="AO13" s="194"/>
      <c r="AP13" s="187">
        <f>SUM(AJ13:AO13)</f>
        <v>0</v>
      </c>
      <c r="AQ13" s="826">
        <f>ROUND(AP14/20*AP13,2)</f>
        <v>0</v>
      </c>
      <c r="AR13" s="194"/>
      <c r="AS13" s="194"/>
      <c r="AT13" s="194"/>
      <c r="AU13" s="194"/>
      <c r="AV13" s="194"/>
      <c r="AW13" s="194"/>
      <c r="AX13" s="189">
        <f>SUM(AR13:AW13)</f>
        <v>0</v>
      </c>
      <c r="AY13" s="826">
        <f>ROUND(AX14/25*AX13,2)</f>
        <v>0</v>
      </c>
      <c r="BA13" s="823">
        <f>ROUND(AY13+AQ13+AI13+AA13+S13+K13,1)</f>
        <v>0</v>
      </c>
      <c r="BB13" s="139" t="str">
        <f>IF(J13+R13=0,"×","○")</f>
        <v>×</v>
      </c>
      <c r="BC13" s="190">
        <f>SUM(J13,R13,Z13,AH13,AP13,AX13)</f>
        <v>0</v>
      </c>
    </row>
    <row r="14" spans="1:55" ht="18.75" customHeight="1">
      <c r="B14" s="609"/>
      <c r="C14" s="161" t="s">
        <v>138</v>
      </c>
      <c r="D14" s="157">
        <f t="shared" ref="D14:I14" si="18">D$4*D13</f>
        <v>0</v>
      </c>
      <c r="E14" s="157">
        <f t="shared" si="18"/>
        <v>0</v>
      </c>
      <c r="F14" s="157">
        <f t="shared" si="18"/>
        <v>0</v>
      </c>
      <c r="G14" s="157">
        <f t="shared" si="18"/>
        <v>0</v>
      </c>
      <c r="H14" s="157">
        <f t="shared" si="18"/>
        <v>0</v>
      </c>
      <c r="I14" s="157">
        <f t="shared" si="18"/>
        <v>0</v>
      </c>
      <c r="J14" s="158">
        <f>IFERROR(ROUND(SUM(D14:I14)/J13,3),0)</f>
        <v>0</v>
      </c>
      <c r="K14" s="825"/>
      <c r="L14" s="159">
        <f t="shared" ref="L14:Q14" si="19">L$4*L13</f>
        <v>0</v>
      </c>
      <c r="M14" s="157">
        <f t="shared" si="19"/>
        <v>0</v>
      </c>
      <c r="N14" s="157">
        <f t="shared" si="19"/>
        <v>0</v>
      </c>
      <c r="O14" s="157">
        <f t="shared" si="19"/>
        <v>0</v>
      </c>
      <c r="P14" s="157">
        <f t="shared" si="19"/>
        <v>0</v>
      </c>
      <c r="Q14" s="157">
        <f t="shared" si="19"/>
        <v>0</v>
      </c>
      <c r="R14" s="158">
        <f>IFERROR(ROUND(SUM(L14:Q14)/R13,3),0)</f>
        <v>0</v>
      </c>
      <c r="S14" s="825"/>
      <c r="T14" s="160">
        <f t="shared" ref="T14:Y14" si="20">T$4*T13</f>
        <v>0</v>
      </c>
      <c r="U14" s="157">
        <f t="shared" si="20"/>
        <v>0</v>
      </c>
      <c r="V14" s="157">
        <f t="shared" si="20"/>
        <v>0</v>
      </c>
      <c r="W14" s="157">
        <f t="shared" si="20"/>
        <v>0</v>
      </c>
      <c r="X14" s="157">
        <f t="shared" si="20"/>
        <v>0</v>
      </c>
      <c r="Y14" s="157">
        <f t="shared" si="20"/>
        <v>0</v>
      </c>
      <c r="Z14" s="158">
        <f>IFERROR(ROUND(SUM(T14:Y14)/Z13,3),0)</f>
        <v>0</v>
      </c>
      <c r="AA14" s="825"/>
      <c r="AB14" s="159">
        <f t="shared" ref="AB14:AG14" si="21">AB$4*AB13</f>
        <v>0</v>
      </c>
      <c r="AC14" s="157">
        <f t="shared" si="21"/>
        <v>0</v>
      </c>
      <c r="AD14" s="157">
        <f t="shared" si="21"/>
        <v>0</v>
      </c>
      <c r="AE14" s="157">
        <f t="shared" si="21"/>
        <v>0</v>
      </c>
      <c r="AF14" s="157">
        <f t="shared" si="21"/>
        <v>0</v>
      </c>
      <c r="AG14" s="157">
        <f t="shared" si="21"/>
        <v>0</v>
      </c>
      <c r="AH14" s="158">
        <f>IFERROR(ROUND(SUM(AB14:AG14)/AH13,3),0)</f>
        <v>0</v>
      </c>
      <c r="AI14" s="825"/>
      <c r="AJ14" s="160">
        <f t="shared" ref="AJ14:AO14" si="22">AJ$4*AJ13</f>
        <v>0</v>
      </c>
      <c r="AK14" s="157">
        <f t="shared" si="22"/>
        <v>0</v>
      </c>
      <c r="AL14" s="157">
        <f t="shared" si="22"/>
        <v>0</v>
      </c>
      <c r="AM14" s="157">
        <f t="shared" si="22"/>
        <v>0</v>
      </c>
      <c r="AN14" s="157">
        <f t="shared" si="22"/>
        <v>0</v>
      </c>
      <c r="AO14" s="157">
        <f t="shared" si="22"/>
        <v>0</v>
      </c>
      <c r="AP14" s="158">
        <f>IFERROR(ROUND(SUM(AJ14:AO14)/AP13,3),0)</f>
        <v>0</v>
      </c>
      <c r="AQ14" s="825"/>
      <c r="AR14" s="159">
        <f t="shared" ref="AR14:AW14" si="23">AR$4*AR13</f>
        <v>0</v>
      </c>
      <c r="AS14" s="157">
        <f t="shared" si="23"/>
        <v>0</v>
      </c>
      <c r="AT14" s="157">
        <f t="shared" si="23"/>
        <v>0</v>
      </c>
      <c r="AU14" s="157">
        <f t="shared" si="23"/>
        <v>0</v>
      </c>
      <c r="AV14" s="157">
        <f t="shared" si="23"/>
        <v>0</v>
      </c>
      <c r="AW14" s="157">
        <f t="shared" si="23"/>
        <v>0</v>
      </c>
      <c r="AX14" s="157">
        <f>IFERROR(ROUND(SUM(AR14:AW14)/AX13,3),0)</f>
        <v>0</v>
      </c>
      <c r="AY14" s="825"/>
      <c r="BA14" s="823"/>
      <c r="BB14" s="139"/>
      <c r="BC14" s="191"/>
    </row>
    <row r="15" spans="1:55" ht="18.75" customHeight="1">
      <c r="B15" s="607" t="s">
        <v>142</v>
      </c>
      <c r="C15" s="155" t="s">
        <v>137</v>
      </c>
      <c r="D15" s="194"/>
      <c r="E15" s="194"/>
      <c r="F15" s="194"/>
      <c r="G15" s="194"/>
      <c r="H15" s="194"/>
      <c r="I15" s="194"/>
      <c r="J15" s="187">
        <f>SUM(D15:I15)</f>
        <v>0</v>
      </c>
      <c r="K15" s="826">
        <f>ROUND(J16/3*J15,2)</f>
        <v>0</v>
      </c>
      <c r="L15" s="194"/>
      <c r="M15" s="194"/>
      <c r="N15" s="194"/>
      <c r="O15" s="194"/>
      <c r="P15" s="194"/>
      <c r="Q15" s="194"/>
      <c r="R15" s="188">
        <f>SUM(L15:Q15)</f>
        <v>0</v>
      </c>
      <c r="S15" s="826">
        <f>ROUND(R16/5*R15,2)</f>
        <v>0</v>
      </c>
      <c r="T15" s="194"/>
      <c r="U15" s="194"/>
      <c r="V15" s="194"/>
      <c r="W15" s="194"/>
      <c r="X15" s="194"/>
      <c r="Y15" s="194"/>
      <c r="Z15" s="187">
        <f>SUM(T15:Y15)</f>
        <v>0</v>
      </c>
      <c r="AA15" s="826">
        <f>ROUND(Z16/6*Z15,2)</f>
        <v>0</v>
      </c>
      <c r="AB15" s="194"/>
      <c r="AC15" s="194"/>
      <c r="AD15" s="194"/>
      <c r="AE15" s="194"/>
      <c r="AF15" s="194"/>
      <c r="AG15" s="194"/>
      <c r="AH15" s="187">
        <f>SUM(AB15:AG15)</f>
        <v>0</v>
      </c>
      <c r="AI15" s="826">
        <f>ROUND(AH16/15*AH15,2)</f>
        <v>0</v>
      </c>
      <c r="AJ15" s="194"/>
      <c r="AK15" s="194"/>
      <c r="AL15" s="194"/>
      <c r="AM15" s="194"/>
      <c r="AN15" s="194"/>
      <c r="AO15" s="194"/>
      <c r="AP15" s="187">
        <f>SUM(AJ15:AO15)</f>
        <v>0</v>
      </c>
      <c r="AQ15" s="826">
        <f>ROUND(AP16/20*AP15,2)</f>
        <v>0</v>
      </c>
      <c r="AR15" s="194"/>
      <c r="AS15" s="194"/>
      <c r="AT15" s="194"/>
      <c r="AU15" s="194"/>
      <c r="AV15" s="194"/>
      <c r="AW15" s="194"/>
      <c r="AX15" s="189">
        <f>SUM(AR15:AW15)</f>
        <v>0</v>
      </c>
      <c r="AY15" s="826">
        <f>ROUND(AX16/25*AX15,2)</f>
        <v>0</v>
      </c>
      <c r="BA15" s="823">
        <f>ROUND(AY15+AQ15+AI15+AA15+S15+K15,1)</f>
        <v>0</v>
      </c>
      <c r="BB15" s="139" t="str">
        <f>IF(J15+R15=0,"×","○")</f>
        <v>×</v>
      </c>
      <c r="BC15" s="190">
        <f>SUM(J15,R15,Z15,AH15,AP15,AX15)</f>
        <v>0</v>
      </c>
    </row>
    <row r="16" spans="1:55" ht="18.75" customHeight="1">
      <c r="B16" s="609"/>
      <c r="C16" s="156" t="s">
        <v>138</v>
      </c>
      <c r="D16" s="157">
        <f t="shared" ref="D16:I16" si="24">D$4*D15</f>
        <v>0</v>
      </c>
      <c r="E16" s="157">
        <f t="shared" si="24"/>
        <v>0</v>
      </c>
      <c r="F16" s="157">
        <f t="shared" si="24"/>
        <v>0</v>
      </c>
      <c r="G16" s="157">
        <f t="shared" si="24"/>
        <v>0</v>
      </c>
      <c r="H16" s="157">
        <f t="shared" si="24"/>
        <v>0</v>
      </c>
      <c r="I16" s="157">
        <f t="shared" si="24"/>
        <v>0</v>
      </c>
      <c r="J16" s="158">
        <f>IFERROR(ROUND(SUM(D16:I16)/J15,3),0)</f>
        <v>0</v>
      </c>
      <c r="K16" s="825"/>
      <c r="L16" s="159">
        <f t="shared" ref="L16:Q16" si="25">L$4*L15</f>
        <v>0</v>
      </c>
      <c r="M16" s="157">
        <f t="shared" si="25"/>
        <v>0</v>
      </c>
      <c r="N16" s="157">
        <f t="shared" si="25"/>
        <v>0</v>
      </c>
      <c r="O16" s="157">
        <f t="shared" si="25"/>
        <v>0</v>
      </c>
      <c r="P16" s="157">
        <f t="shared" si="25"/>
        <v>0</v>
      </c>
      <c r="Q16" s="157">
        <f t="shared" si="25"/>
        <v>0</v>
      </c>
      <c r="R16" s="158">
        <f>IFERROR(ROUND(SUM(L16:Q16)/R15,3),0)</f>
        <v>0</v>
      </c>
      <c r="S16" s="825"/>
      <c r="T16" s="160">
        <f t="shared" ref="T16:Y16" si="26">T$4*T15</f>
        <v>0</v>
      </c>
      <c r="U16" s="157">
        <f t="shared" si="26"/>
        <v>0</v>
      </c>
      <c r="V16" s="157">
        <f t="shared" si="26"/>
        <v>0</v>
      </c>
      <c r="W16" s="157">
        <f t="shared" si="26"/>
        <v>0</v>
      </c>
      <c r="X16" s="157">
        <f t="shared" si="26"/>
        <v>0</v>
      </c>
      <c r="Y16" s="157">
        <f t="shared" si="26"/>
        <v>0</v>
      </c>
      <c r="Z16" s="158">
        <f>IFERROR(ROUND(SUM(T16:Y16)/Z15,3),0)</f>
        <v>0</v>
      </c>
      <c r="AA16" s="825"/>
      <c r="AB16" s="159">
        <f t="shared" ref="AB16:AG16" si="27">AB$4*AB15</f>
        <v>0</v>
      </c>
      <c r="AC16" s="157">
        <f t="shared" si="27"/>
        <v>0</v>
      </c>
      <c r="AD16" s="157">
        <f t="shared" si="27"/>
        <v>0</v>
      </c>
      <c r="AE16" s="157">
        <f t="shared" si="27"/>
        <v>0</v>
      </c>
      <c r="AF16" s="157">
        <f t="shared" si="27"/>
        <v>0</v>
      </c>
      <c r="AG16" s="157">
        <f t="shared" si="27"/>
        <v>0</v>
      </c>
      <c r="AH16" s="158">
        <f>IFERROR(ROUND(SUM(AB16:AG16)/AH15,3),0)</f>
        <v>0</v>
      </c>
      <c r="AI16" s="825"/>
      <c r="AJ16" s="160">
        <f t="shared" ref="AJ16:AO16" si="28">AJ$4*AJ15</f>
        <v>0</v>
      </c>
      <c r="AK16" s="157">
        <f t="shared" si="28"/>
        <v>0</v>
      </c>
      <c r="AL16" s="157">
        <f t="shared" si="28"/>
        <v>0</v>
      </c>
      <c r="AM16" s="157">
        <f t="shared" si="28"/>
        <v>0</v>
      </c>
      <c r="AN16" s="157">
        <f t="shared" si="28"/>
        <v>0</v>
      </c>
      <c r="AO16" s="157">
        <f t="shared" si="28"/>
        <v>0</v>
      </c>
      <c r="AP16" s="158">
        <f>IFERROR(ROUND(SUM(AJ16:AO16)/AP15,3),0)</f>
        <v>0</v>
      </c>
      <c r="AQ16" s="825"/>
      <c r="AR16" s="159">
        <f t="shared" ref="AR16:AW16" si="29">AR$4*AR15</f>
        <v>0</v>
      </c>
      <c r="AS16" s="157">
        <f t="shared" si="29"/>
        <v>0</v>
      </c>
      <c r="AT16" s="157">
        <f t="shared" si="29"/>
        <v>0</v>
      </c>
      <c r="AU16" s="157">
        <f t="shared" si="29"/>
        <v>0</v>
      </c>
      <c r="AV16" s="157">
        <f t="shared" si="29"/>
        <v>0</v>
      </c>
      <c r="AW16" s="157">
        <f t="shared" si="29"/>
        <v>0</v>
      </c>
      <c r="AX16" s="157">
        <f>IFERROR(ROUND(SUM(AR16:AW16)/AX15,3),0)</f>
        <v>0</v>
      </c>
      <c r="AY16" s="825"/>
      <c r="BA16" s="823"/>
      <c r="BB16" s="139"/>
      <c r="BC16" s="191"/>
    </row>
    <row r="17" spans="2:55" ht="18.75" customHeight="1">
      <c r="B17" s="607" t="s">
        <v>143</v>
      </c>
      <c r="C17" s="155" t="s">
        <v>137</v>
      </c>
      <c r="D17" s="194"/>
      <c r="E17" s="194"/>
      <c r="F17" s="194"/>
      <c r="G17" s="194"/>
      <c r="H17" s="194"/>
      <c r="I17" s="194"/>
      <c r="J17" s="188">
        <f>SUM(D17:I17)</f>
        <v>0</v>
      </c>
      <c r="K17" s="826">
        <f>ROUND(J18/3*J17,2)</f>
        <v>0</v>
      </c>
      <c r="L17" s="194"/>
      <c r="M17" s="194"/>
      <c r="N17" s="194"/>
      <c r="O17" s="194"/>
      <c r="P17" s="194"/>
      <c r="Q17" s="194"/>
      <c r="R17" s="188">
        <f>SUM(L17:Q17)</f>
        <v>0</v>
      </c>
      <c r="S17" s="826">
        <f>ROUND(R18/5*R17,2)</f>
        <v>0</v>
      </c>
      <c r="T17" s="194"/>
      <c r="U17" s="194"/>
      <c r="V17" s="194"/>
      <c r="W17" s="194"/>
      <c r="X17" s="194"/>
      <c r="Y17" s="194"/>
      <c r="Z17" s="187">
        <f>SUM(T17:Y17)</f>
        <v>0</v>
      </c>
      <c r="AA17" s="826">
        <f>ROUND(Z18/6*Z17,2)</f>
        <v>0</v>
      </c>
      <c r="AB17" s="194"/>
      <c r="AC17" s="194"/>
      <c r="AD17" s="194"/>
      <c r="AE17" s="194"/>
      <c r="AF17" s="194"/>
      <c r="AG17" s="194"/>
      <c r="AH17" s="187">
        <f>SUM(AB17:AG17)</f>
        <v>0</v>
      </c>
      <c r="AI17" s="826">
        <f>ROUND(AH18/15*AH17,2)</f>
        <v>0</v>
      </c>
      <c r="AJ17" s="194"/>
      <c r="AK17" s="194"/>
      <c r="AL17" s="194"/>
      <c r="AM17" s="194"/>
      <c r="AN17" s="194"/>
      <c r="AO17" s="194"/>
      <c r="AP17" s="187">
        <f>SUM(AJ17:AO17)</f>
        <v>0</v>
      </c>
      <c r="AQ17" s="826">
        <f>ROUND(AP18/20*AP17,2)</f>
        <v>0</v>
      </c>
      <c r="AR17" s="194"/>
      <c r="AS17" s="194"/>
      <c r="AT17" s="194"/>
      <c r="AU17" s="194"/>
      <c r="AV17" s="194"/>
      <c r="AW17" s="194"/>
      <c r="AX17" s="189">
        <f>SUM(AR17:AW17)</f>
        <v>0</v>
      </c>
      <c r="AY17" s="826">
        <f>ROUND(AX18/25*AX17,2)</f>
        <v>0</v>
      </c>
      <c r="BA17" s="823">
        <f>ROUND(AY17+AQ17+AI17+AA17+S17+K17,1)</f>
        <v>0</v>
      </c>
      <c r="BB17" s="139" t="str">
        <f>IF(J17+R17=0,"×","○")</f>
        <v>×</v>
      </c>
      <c r="BC17" s="190">
        <f>SUM(J17,R17,Z17,AH17,AP17,AX17)</f>
        <v>0</v>
      </c>
    </row>
    <row r="18" spans="2:55" ht="18.75" customHeight="1">
      <c r="B18" s="609"/>
      <c r="C18" s="161" t="s">
        <v>138</v>
      </c>
      <c r="D18" s="157">
        <f t="shared" ref="D18:I18" si="30">D$4*D17</f>
        <v>0</v>
      </c>
      <c r="E18" s="157">
        <f t="shared" si="30"/>
        <v>0</v>
      </c>
      <c r="F18" s="157">
        <f t="shared" si="30"/>
        <v>0</v>
      </c>
      <c r="G18" s="157">
        <f t="shared" si="30"/>
        <v>0</v>
      </c>
      <c r="H18" s="157">
        <f t="shared" si="30"/>
        <v>0</v>
      </c>
      <c r="I18" s="157">
        <f t="shared" si="30"/>
        <v>0</v>
      </c>
      <c r="J18" s="158">
        <f>IFERROR(ROUND(SUM(D18:I18)/J17,3),0)</f>
        <v>0</v>
      </c>
      <c r="K18" s="825"/>
      <c r="L18" s="159">
        <f t="shared" ref="L18:Q18" si="31">L$4*L17</f>
        <v>0</v>
      </c>
      <c r="M18" s="157">
        <f t="shared" si="31"/>
        <v>0</v>
      </c>
      <c r="N18" s="157">
        <f t="shared" si="31"/>
        <v>0</v>
      </c>
      <c r="O18" s="157">
        <f t="shared" si="31"/>
        <v>0</v>
      </c>
      <c r="P18" s="157">
        <f t="shared" si="31"/>
        <v>0</v>
      </c>
      <c r="Q18" s="157">
        <f t="shared" si="31"/>
        <v>0</v>
      </c>
      <c r="R18" s="158">
        <f>IFERROR(ROUND(SUM(L18:Q18)/R17,3),0)</f>
        <v>0</v>
      </c>
      <c r="S18" s="825"/>
      <c r="T18" s="160">
        <f t="shared" ref="T18:Y18" si="32">T$4*T17</f>
        <v>0</v>
      </c>
      <c r="U18" s="157">
        <f t="shared" si="32"/>
        <v>0</v>
      </c>
      <c r="V18" s="157">
        <f t="shared" si="32"/>
        <v>0</v>
      </c>
      <c r="W18" s="157">
        <f t="shared" si="32"/>
        <v>0</v>
      </c>
      <c r="X18" s="157">
        <f t="shared" si="32"/>
        <v>0</v>
      </c>
      <c r="Y18" s="157">
        <f t="shared" si="32"/>
        <v>0</v>
      </c>
      <c r="Z18" s="158">
        <f>IFERROR(ROUND(SUM(T18:Y18)/Z17,3),0)</f>
        <v>0</v>
      </c>
      <c r="AA18" s="825"/>
      <c r="AB18" s="159">
        <f t="shared" ref="AB18:AG18" si="33">AB$4*AB17</f>
        <v>0</v>
      </c>
      <c r="AC18" s="157">
        <f t="shared" si="33"/>
        <v>0</v>
      </c>
      <c r="AD18" s="157">
        <f t="shared" si="33"/>
        <v>0</v>
      </c>
      <c r="AE18" s="157">
        <f t="shared" si="33"/>
        <v>0</v>
      </c>
      <c r="AF18" s="157">
        <f t="shared" si="33"/>
        <v>0</v>
      </c>
      <c r="AG18" s="157">
        <f t="shared" si="33"/>
        <v>0</v>
      </c>
      <c r="AH18" s="158">
        <f>IFERROR(ROUND(SUM(AB18:AG18)/AH17,3),0)</f>
        <v>0</v>
      </c>
      <c r="AI18" s="825"/>
      <c r="AJ18" s="160">
        <f t="shared" ref="AJ18:AO18" si="34">AJ$4*AJ17</f>
        <v>0</v>
      </c>
      <c r="AK18" s="157">
        <f t="shared" si="34"/>
        <v>0</v>
      </c>
      <c r="AL18" s="157">
        <f t="shared" si="34"/>
        <v>0</v>
      </c>
      <c r="AM18" s="157">
        <f t="shared" si="34"/>
        <v>0</v>
      </c>
      <c r="AN18" s="157">
        <f t="shared" si="34"/>
        <v>0</v>
      </c>
      <c r="AO18" s="157">
        <f t="shared" si="34"/>
        <v>0</v>
      </c>
      <c r="AP18" s="158">
        <f>IFERROR(ROUND(SUM(AJ18:AO18)/AP17,3),0)</f>
        <v>0</v>
      </c>
      <c r="AQ18" s="825"/>
      <c r="AR18" s="159">
        <f t="shared" ref="AR18:AW18" si="35">AR$4*AR17</f>
        <v>0</v>
      </c>
      <c r="AS18" s="157">
        <f t="shared" si="35"/>
        <v>0</v>
      </c>
      <c r="AT18" s="157">
        <f t="shared" si="35"/>
        <v>0</v>
      </c>
      <c r="AU18" s="157">
        <f t="shared" si="35"/>
        <v>0</v>
      </c>
      <c r="AV18" s="157">
        <f t="shared" si="35"/>
        <v>0</v>
      </c>
      <c r="AW18" s="157">
        <f t="shared" si="35"/>
        <v>0</v>
      </c>
      <c r="AX18" s="157">
        <f>IFERROR(ROUND(SUM(AR18:AW18)/AX17,3),0)</f>
        <v>0</v>
      </c>
      <c r="AY18" s="825"/>
      <c r="BA18" s="823"/>
      <c r="BB18" s="139"/>
      <c r="BC18" s="191"/>
    </row>
    <row r="19" spans="2:55" ht="18.75" customHeight="1">
      <c r="B19" s="607" t="s">
        <v>144</v>
      </c>
      <c r="C19" s="155" t="s">
        <v>137</v>
      </c>
      <c r="D19" s="194"/>
      <c r="E19" s="194"/>
      <c r="F19" s="194"/>
      <c r="G19" s="194"/>
      <c r="H19" s="194"/>
      <c r="I19" s="194"/>
      <c r="J19" s="188">
        <f>SUM(D19:I19)</f>
        <v>0</v>
      </c>
      <c r="K19" s="826">
        <f>ROUND(J20/3*J19,2)</f>
        <v>0</v>
      </c>
      <c r="L19" s="194"/>
      <c r="M19" s="194"/>
      <c r="N19" s="194"/>
      <c r="O19" s="194"/>
      <c r="P19" s="194"/>
      <c r="Q19" s="194"/>
      <c r="R19" s="188">
        <f>SUM(L19:Q19)</f>
        <v>0</v>
      </c>
      <c r="S19" s="826">
        <f>ROUND(R20/5*R19,2)</f>
        <v>0</v>
      </c>
      <c r="T19" s="194"/>
      <c r="U19" s="194"/>
      <c r="V19" s="194"/>
      <c r="W19" s="194"/>
      <c r="X19" s="194"/>
      <c r="Y19" s="194"/>
      <c r="Z19" s="187">
        <f>SUM(T19:Y19)</f>
        <v>0</v>
      </c>
      <c r="AA19" s="826">
        <f>ROUND(Z20/6*Z19,2)</f>
        <v>0</v>
      </c>
      <c r="AB19" s="194"/>
      <c r="AC19" s="194"/>
      <c r="AD19" s="194"/>
      <c r="AE19" s="194"/>
      <c r="AF19" s="194"/>
      <c r="AG19" s="194"/>
      <c r="AH19" s="187">
        <f>SUM(AB19:AG19)</f>
        <v>0</v>
      </c>
      <c r="AI19" s="826">
        <f>ROUND(AH20/15*AH19,2)</f>
        <v>0</v>
      </c>
      <c r="AJ19" s="194"/>
      <c r="AK19" s="194"/>
      <c r="AL19" s="194"/>
      <c r="AM19" s="194"/>
      <c r="AN19" s="194"/>
      <c r="AO19" s="194"/>
      <c r="AP19" s="187">
        <f>SUM(AJ19:AO19)</f>
        <v>0</v>
      </c>
      <c r="AQ19" s="826">
        <f>ROUND(AP20/20*AP19,2)</f>
        <v>0</v>
      </c>
      <c r="AR19" s="194"/>
      <c r="AS19" s="194"/>
      <c r="AT19" s="194"/>
      <c r="AU19" s="194"/>
      <c r="AV19" s="194"/>
      <c r="AW19" s="194"/>
      <c r="AX19" s="189">
        <f>SUM(AR19:AW19)</f>
        <v>0</v>
      </c>
      <c r="AY19" s="826">
        <f>ROUND(AX20/25*AX19,2)</f>
        <v>0</v>
      </c>
      <c r="BA19" s="823">
        <f>ROUND(AY19+AQ19+AI19+AA19+S19+K19,1)</f>
        <v>0</v>
      </c>
      <c r="BB19" s="139" t="str">
        <f>IF(J19+R19=0,"×","○")</f>
        <v>×</v>
      </c>
      <c r="BC19" s="190">
        <f>SUM(J19,R19,Z19,AH19,AP19,AX19)</f>
        <v>0</v>
      </c>
    </row>
    <row r="20" spans="2:55" ht="18.75" customHeight="1">
      <c r="B20" s="609"/>
      <c r="C20" s="156" t="s">
        <v>138</v>
      </c>
      <c r="D20" s="157">
        <f t="shared" ref="D20:I20" si="36">D$4*D19</f>
        <v>0</v>
      </c>
      <c r="E20" s="157">
        <f t="shared" si="36"/>
        <v>0</v>
      </c>
      <c r="F20" s="157">
        <f t="shared" si="36"/>
        <v>0</v>
      </c>
      <c r="G20" s="157">
        <f t="shared" si="36"/>
        <v>0</v>
      </c>
      <c r="H20" s="157">
        <f t="shared" si="36"/>
        <v>0</v>
      </c>
      <c r="I20" s="157">
        <f t="shared" si="36"/>
        <v>0</v>
      </c>
      <c r="J20" s="158">
        <f>IFERROR(ROUND(SUM(D20:I20)/J19,3),0)</f>
        <v>0</v>
      </c>
      <c r="K20" s="825"/>
      <c r="L20" s="159">
        <f t="shared" ref="L20:Q20" si="37">L$4*L19</f>
        <v>0</v>
      </c>
      <c r="M20" s="157">
        <f t="shared" si="37"/>
        <v>0</v>
      </c>
      <c r="N20" s="157">
        <f t="shared" si="37"/>
        <v>0</v>
      </c>
      <c r="O20" s="157">
        <f t="shared" si="37"/>
        <v>0</v>
      </c>
      <c r="P20" s="157">
        <f t="shared" si="37"/>
        <v>0</v>
      </c>
      <c r="Q20" s="157">
        <f t="shared" si="37"/>
        <v>0</v>
      </c>
      <c r="R20" s="158">
        <f>IFERROR(ROUND(SUM(L20:Q20)/R19,3),0)</f>
        <v>0</v>
      </c>
      <c r="S20" s="825"/>
      <c r="T20" s="160">
        <f t="shared" ref="T20:Y20" si="38">T$4*T19</f>
        <v>0</v>
      </c>
      <c r="U20" s="157">
        <f t="shared" si="38"/>
        <v>0</v>
      </c>
      <c r="V20" s="157">
        <f t="shared" si="38"/>
        <v>0</v>
      </c>
      <c r="W20" s="157">
        <f t="shared" si="38"/>
        <v>0</v>
      </c>
      <c r="X20" s="157">
        <f t="shared" si="38"/>
        <v>0</v>
      </c>
      <c r="Y20" s="157">
        <f t="shared" si="38"/>
        <v>0</v>
      </c>
      <c r="Z20" s="158">
        <f>IFERROR(ROUND(SUM(T20:Y20)/Z19,3),0)</f>
        <v>0</v>
      </c>
      <c r="AA20" s="825"/>
      <c r="AB20" s="159">
        <f t="shared" ref="AB20:AG20" si="39">AB$4*AB19</f>
        <v>0</v>
      </c>
      <c r="AC20" s="157">
        <f t="shared" si="39"/>
        <v>0</v>
      </c>
      <c r="AD20" s="157">
        <f t="shared" si="39"/>
        <v>0</v>
      </c>
      <c r="AE20" s="157">
        <f t="shared" si="39"/>
        <v>0</v>
      </c>
      <c r="AF20" s="157">
        <f t="shared" si="39"/>
        <v>0</v>
      </c>
      <c r="AG20" s="157">
        <f t="shared" si="39"/>
        <v>0</v>
      </c>
      <c r="AH20" s="158">
        <f>IFERROR(ROUND(SUM(AB20:AG20)/AH19,3),0)</f>
        <v>0</v>
      </c>
      <c r="AI20" s="825"/>
      <c r="AJ20" s="160">
        <f t="shared" ref="AJ20:AO20" si="40">AJ$4*AJ19</f>
        <v>0</v>
      </c>
      <c r="AK20" s="157">
        <f t="shared" si="40"/>
        <v>0</v>
      </c>
      <c r="AL20" s="157">
        <f t="shared" si="40"/>
        <v>0</v>
      </c>
      <c r="AM20" s="157">
        <f t="shared" si="40"/>
        <v>0</v>
      </c>
      <c r="AN20" s="157">
        <f t="shared" si="40"/>
        <v>0</v>
      </c>
      <c r="AO20" s="157">
        <f t="shared" si="40"/>
        <v>0</v>
      </c>
      <c r="AP20" s="158">
        <f>IFERROR(ROUND(SUM(AJ20:AO20)/AP19,3),0)</f>
        <v>0</v>
      </c>
      <c r="AQ20" s="825"/>
      <c r="AR20" s="159">
        <f t="shared" ref="AR20:AW20" si="41">AR$4*AR19</f>
        <v>0</v>
      </c>
      <c r="AS20" s="157">
        <f t="shared" si="41"/>
        <v>0</v>
      </c>
      <c r="AT20" s="157">
        <f t="shared" si="41"/>
        <v>0</v>
      </c>
      <c r="AU20" s="157">
        <f t="shared" si="41"/>
        <v>0</v>
      </c>
      <c r="AV20" s="157">
        <f t="shared" si="41"/>
        <v>0</v>
      </c>
      <c r="AW20" s="157">
        <f t="shared" si="41"/>
        <v>0</v>
      </c>
      <c r="AX20" s="157">
        <f>IFERROR(ROUND(SUM(AR20:AW20)/AX19,3),0)</f>
        <v>0</v>
      </c>
      <c r="AY20" s="825"/>
      <c r="BA20" s="823"/>
      <c r="BB20" s="139"/>
      <c r="BC20" s="191"/>
    </row>
    <row r="21" spans="2:55" ht="18.75" customHeight="1">
      <c r="B21" s="607" t="s">
        <v>145</v>
      </c>
      <c r="C21" s="155" t="s">
        <v>137</v>
      </c>
      <c r="D21" s="194"/>
      <c r="E21" s="194"/>
      <c r="F21" s="194"/>
      <c r="G21" s="194"/>
      <c r="H21" s="194"/>
      <c r="I21" s="194"/>
      <c r="J21" s="188">
        <f>SUM(D21:I21)</f>
        <v>0</v>
      </c>
      <c r="K21" s="826">
        <f>ROUND(J22/3*J21,2)</f>
        <v>0</v>
      </c>
      <c r="L21" s="194"/>
      <c r="M21" s="194"/>
      <c r="N21" s="194"/>
      <c r="O21" s="194"/>
      <c r="P21" s="194"/>
      <c r="Q21" s="194"/>
      <c r="R21" s="188">
        <f>SUM(L21:Q21)</f>
        <v>0</v>
      </c>
      <c r="S21" s="826">
        <f>ROUND(R22/5*R21,2)</f>
        <v>0</v>
      </c>
      <c r="T21" s="194"/>
      <c r="U21" s="194"/>
      <c r="V21" s="194"/>
      <c r="W21" s="194"/>
      <c r="X21" s="194"/>
      <c r="Y21" s="194"/>
      <c r="Z21" s="187">
        <f>SUM(T21:Y21)</f>
        <v>0</v>
      </c>
      <c r="AA21" s="826">
        <f>ROUND(Z22/6*Z21,2)</f>
        <v>0</v>
      </c>
      <c r="AB21" s="194"/>
      <c r="AC21" s="194"/>
      <c r="AD21" s="194"/>
      <c r="AE21" s="194"/>
      <c r="AF21" s="194"/>
      <c r="AG21" s="194"/>
      <c r="AH21" s="187">
        <f>SUM(AB21:AG21)</f>
        <v>0</v>
      </c>
      <c r="AI21" s="826">
        <f>ROUND(AH22/15*AH21,2)</f>
        <v>0</v>
      </c>
      <c r="AJ21" s="194"/>
      <c r="AK21" s="194"/>
      <c r="AL21" s="194"/>
      <c r="AM21" s="194"/>
      <c r="AN21" s="194"/>
      <c r="AO21" s="194"/>
      <c r="AP21" s="187">
        <f>SUM(AJ21:AO21)</f>
        <v>0</v>
      </c>
      <c r="AQ21" s="826">
        <f>ROUND(AP22/20*AP21,2)</f>
        <v>0</v>
      </c>
      <c r="AR21" s="194"/>
      <c r="AS21" s="194"/>
      <c r="AT21" s="194"/>
      <c r="AU21" s="194"/>
      <c r="AV21" s="194"/>
      <c r="AW21" s="194"/>
      <c r="AX21" s="189">
        <f>SUM(AR21:AW21)</f>
        <v>0</v>
      </c>
      <c r="AY21" s="826">
        <f>ROUND(AX22/25*AX21,2)</f>
        <v>0</v>
      </c>
      <c r="BA21" s="823">
        <f>ROUND(AY21+AQ21+AI21+AA21+S21+K21,1)</f>
        <v>0</v>
      </c>
      <c r="BB21" s="139" t="str">
        <f>IF(J21+R21=0,"×","○")</f>
        <v>×</v>
      </c>
      <c r="BC21" s="190">
        <f>SUM(J21,R21,Z21,AH21,AP21,AX21)</f>
        <v>0</v>
      </c>
    </row>
    <row r="22" spans="2:55" ht="18.75" customHeight="1">
      <c r="B22" s="609"/>
      <c r="C22" s="161" t="s">
        <v>138</v>
      </c>
      <c r="D22" s="157">
        <f t="shared" ref="D22:I22" si="42">D$4*D21</f>
        <v>0</v>
      </c>
      <c r="E22" s="157">
        <f t="shared" si="42"/>
        <v>0</v>
      </c>
      <c r="F22" s="157">
        <f t="shared" si="42"/>
        <v>0</v>
      </c>
      <c r="G22" s="157">
        <f t="shared" si="42"/>
        <v>0</v>
      </c>
      <c r="H22" s="157">
        <f t="shared" si="42"/>
        <v>0</v>
      </c>
      <c r="I22" s="157">
        <f t="shared" si="42"/>
        <v>0</v>
      </c>
      <c r="J22" s="158">
        <f>IFERROR(ROUND(SUM(D22:I22)/J21,3),0)</f>
        <v>0</v>
      </c>
      <c r="K22" s="825"/>
      <c r="L22" s="159">
        <f t="shared" ref="L22:Q22" si="43">L$4*L21</f>
        <v>0</v>
      </c>
      <c r="M22" s="157">
        <f t="shared" si="43"/>
        <v>0</v>
      </c>
      <c r="N22" s="157">
        <f t="shared" si="43"/>
        <v>0</v>
      </c>
      <c r="O22" s="157">
        <f t="shared" si="43"/>
        <v>0</v>
      </c>
      <c r="P22" s="157">
        <f t="shared" si="43"/>
        <v>0</v>
      </c>
      <c r="Q22" s="157">
        <f t="shared" si="43"/>
        <v>0</v>
      </c>
      <c r="R22" s="158">
        <f>IFERROR(ROUND(SUM(L22:Q22)/R21,3),0)</f>
        <v>0</v>
      </c>
      <c r="S22" s="825"/>
      <c r="T22" s="160">
        <f t="shared" ref="T22:Y22" si="44">T$4*T21</f>
        <v>0</v>
      </c>
      <c r="U22" s="157">
        <f t="shared" si="44"/>
        <v>0</v>
      </c>
      <c r="V22" s="157">
        <f t="shared" si="44"/>
        <v>0</v>
      </c>
      <c r="W22" s="157">
        <f t="shared" si="44"/>
        <v>0</v>
      </c>
      <c r="X22" s="157">
        <f t="shared" si="44"/>
        <v>0</v>
      </c>
      <c r="Y22" s="157">
        <f t="shared" si="44"/>
        <v>0</v>
      </c>
      <c r="Z22" s="158">
        <f>IFERROR(ROUND(SUM(T22:Y22)/Z21,3),0)</f>
        <v>0</v>
      </c>
      <c r="AA22" s="825"/>
      <c r="AB22" s="159">
        <f t="shared" ref="AB22:AG22" si="45">AB$4*AB21</f>
        <v>0</v>
      </c>
      <c r="AC22" s="157">
        <f t="shared" si="45"/>
        <v>0</v>
      </c>
      <c r="AD22" s="157">
        <f t="shared" si="45"/>
        <v>0</v>
      </c>
      <c r="AE22" s="157">
        <f t="shared" si="45"/>
        <v>0</v>
      </c>
      <c r="AF22" s="157">
        <f t="shared" si="45"/>
        <v>0</v>
      </c>
      <c r="AG22" s="157">
        <f t="shared" si="45"/>
        <v>0</v>
      </c>
      <c r="AH22" s="158">
        <f>IFERROR(ROUND(SUM(AB22:AG22)/AH21,3),0)</f>
        <v>0</v>
      </c>
      <c r="AI22" s="825"/>
      <c r="AJ22" s="160">
        <f t="shared" ref="AJ22:AO22" si="46">AJ$4*AJ21</f>
        <v>0</v>
      </c>
      <c r="AK22" s="157">
        <f t="shared" si="46"/>
        <v>0</v>
      </c>
      <c r="AL22" s="157">
        <f t="shared" si="46"/>
        <v>0</v>
      </c>
      <c r="AM22" s="157">
        <f t="shared" si="46"/>
        <v>0</v>
      </c>
      <c r="AN22" s="157">
        <f t="shared" si="46"/>
        <v>0</v>
      </c>
      <c r="AO22" s="157">
        <f t="shared" si="46"/>
        <v>0</v>
      </c>
      <c r="AP22" s="158">
        <f>IFERROR(ROUND(SUM(AJ22:AO22)/AP21,3),0)</f>
        <v>0</v>
      </c>
      <c r="AQ22" s="825"/>
      <c r="AR22" s="159">
        <f t="shared" ref="AR22:AW22" si="47">AR$4*AR21</f>
        <v>0</v>
      </c>
      <c r="AS22" s="157">
        <f t="shared" si="47"/>
        <v>0</v>
      </c>
      <c r="AT22" s="157">
        <f t="shared" si="47"/>
        <v>0</v>
      </c>
      <c r="AU22" s="157">
        <f t="shared" si="47"/>
        <v>0</v>
      </c>
      <c r="AV22" s="157">
        <f t="shared" si="47"/>
        <v>0</v>
      </c>
      <c r="AW22" s="157">
        <f t="shared" si="47"/>
        <v>0</v>
      </c>
      <c r="AX22" s="157">
        <f>IFERROR(ROUND(SUM(AR22:AW22)/AX21,3),0)</f>
        <v>0</v>
      </c>
      <c r="AY22" s="825"/>
      <c r="BA22" s="823"/>
      <c r="BB22" s="139"/>
      <c r="BC22" s="191"/>
    </row>
    <row r="23" spans="2:55" ht="18.75" customHeight="1">
      <c r="B23" s="607" t="s">
        <v>146</v>
      </c>
      <c r="C23" s="155" t="s">
        <v>137</v>
      </c>
      <c r="D23" s="194"/>
      <c r="E23" s="194"/>
      <c r="F23" s="194"/>
      <c r="G23" s="194"/>
      <c r="H23" s="194"/>
      <c r="I23" s="194"/>
      <c r="J23" s="188">
        <f>SUM(D23:I23)</f>
        <v>0</v>
      </c>
      <c r="K23" s="826">
        <f>ROUND(J24/3*J23,2)</f>
        <v>0</v>
      </c>
      <c r="L23" s="194"/>
      <c r="M23" s="194"/>
      <c r="N23" s="194"/>
      <c r="O23" s="194"/>
      <c r="P23" s="194"/>
      <c r="Q23" s="194"/>
      <c r="R23" s="188">
        <f>SUM(L23:Q23)</f>
        <v>0</v>
      </c>
      <c r="S23" s="826">
        <f>ROUND(R24/5*R23,2)</f>
        <v>0</v>
      </c>
      <c r="T23" s="194"/>
      <c r="U23" s="194"/>
      <c r="V23" s="194"/>
      <c r="W23" s="194"/>
      <c r="X23" s="194"/>
      <c r="Y23" s="194"/>
      <c r="Z23" s="187">
        <f>SUM(T23:Y23)</f>
        <v>0</v>
      </c>
      <c r="AA23" s="826">
        <f>ROUND(Z24/6*Z23,2)</f>
        <v>0</v>
      </c>
      <c r="AB23" s="194"/>
      <c r="AC23" s="194"/>
      <c r="AD23" s="194"/>
      <c r="AE23" s="194"/>
      <c r="AF23" s="194"/>
      <c r="AG23" s="194"/>
      <c r="AH23" s="187">
        <f>SUM(AB23:AG23)</f>
        <v>0</v>
      </c>
      <c r="AI23" s="826">
        <f>ROUND(AH24/15*AH23,2)</f>
        <v>0</v>
      </c>
      <c r="AJ23" s="194"/>
      <c r="AK23" s="194"/>
      <c r="AL23" s="194"/>
      <c r="AM23" s="194"/>
      <c r="AN23" s="194"/>
      <c r="AO23" s="194"/>
      <c r="AP23" s="187">
        <f>SUM(AJ23:AO23)</f>
        <v>0</v>
      </c>
      <c r="AQ23" s="826">
        <f>ROUND(AP24/20*AP23,2)</f>
        <v>0</v>
      </c>
      <c r="AR23" s="194"/>
      <c r="AS23" s="194"/>
      <c r="AT23" s="194"/>
      <c r="AU23" s="194"/>
      <c r="AV23" s="194"/>
      <c r="AW23" s="194"/>
      <c r="AX23" s="189">
        <f>SUM(AR23:AW23)</f>
        <v>0</v>
      </c>
      <c r="AY23" s="826">
        <f>ROUND(AX24/25*AX23,2)</f>
        <v>0</v>
      </c>
      <c r="BA23" s="823">
        <f>ROUND(AY23+AQ23+AI23+AA23+S23+K23,1)</f>
        <v>0</v>
      </c>
      <c r="BB23" s="139" t="str">
        <f>IF(J23+R23=0,"×","○")</f>
        <v>×</v>
      </c>
      <c r="BC23" s="190">
        <f>SUM(J23,R23,Z23,AH23,AP23,AX23)</f>
        <v>0</v>
      </c>
    </row>
    <row r="24" spans="2:55" ht="18.75" customHeight="1">
      <c r="B24" s="609"/>
      <c r="C24" s="161" t="s">
        <v>138</v>
      </c>
      <c r="D24" s="157">
        <f t="shared" ref="D24:I24" si="48">D$4*D23</f>
        <v>0</v>
      </c>
      <c r="E24" s="157">
        <f t="shared" si="48"/>
        <v>0</v>
      </c>
      <c r="F24" s="157">
        <f t="shared" si="48"/>
        <v>0</v>
      </c>
      <c r="G24" s="157">
        <f t="shared" si="48"/>
        <v>0</v>
      </c>
      <c r="H24" s="157">
        <f>H$4*H23</f>
        <v>0</v>
      </c>
      <c r="I24" s="157">
        <f t="shared" si="48"/>
        <v>0</v>
      </c>
      <c r="J24" s="158">
        <f>IFERROR(ROUND(SUM(D24:I24)/J23,3),0)</f>
        <v>0</v>
      </c>
      <c r="K24" s="825"/>
      <c r="L24" s="159">
        <f t="shared" ref="L24:Q24" si="49">L$4*L23</f>
        <v>0</v>
      </c>
      <c r="M24" s="157">
        <f t="shared" si="49"/>
        <v>0</v>
      </c>
      <c r="N24" s="157">
        <f t="shared" si="49"/>
        <v>0</v>
      </c>
      <c r="O24" s="157">
        <f t="shared" si="49"/>
        <v>0</v>
      </c>
      <c r="P24" s="157">
        <f t="shared" si="49"/>
        <v>0</v>
      </c>
      <c r="Q24" s="157">
        <f t="shared" si="49"/>
        <v>0</v>
      </c>
      <c r="R24" s="158">
        <f>IFERROR(ROUND(SUM(L24:Q24)/R23,3),0)</f>
        <v>0</v>
      </c>
      <c r="S24" s="825"/>
      <c r="T24" s="160">
        <f t="shared" ref="T24:Y24" si="50">T$4*T23</f>
        <v>0</v>
      </c>
      <c r="U24" s="157">
        <f t="shared" si="50"/>
        <v>0</v>
      </c>
      <c r="V24" s="157">
        <f t="shared" si="50"/>
        <v>0</v>
      </c>
      <c r="W24" s="157">
        <f t="shared" si="50"/>
        <v>0</v>
      </c>
      <c r="X24" s="157">
        <f t="shared" si="50"/>
        <v>0</v>
      </c>
      <c r="Y24" s="157">
        <f t="shared" si="50"/>
        <v>0</v>
      </c>
      <c r="Z24" s="158">
        <f>IFERROR(ROUND(SUM(T24:Y24)/Z23,3),0)</f>
        <v>0</v>
      </c>
      <c r="AA24" s="825"/>
      <c r="AB24" s="159">
        <f t="shared" ref="AB24:AG24" si="51">AB$4*AB23</f>
        <v>0</v>
      </c>
      <c r="AC24" s="157">
        <f t="shared" si="51"/>
        <v>0</v>
      </c>
      <c r="AD24" s="157">
        <f t="shared" si="51"/>
        <v>0</v>
      </c>
      <c r="AE24" s="157">
        <f t="shared" si="51"/>
        <v>0</v>
      </c>
      <c r="AF24" s="157">
        <f t="shared" si="51"/>
        <v>0</v>
      </c>
      <c r="AG24" s="157">
        <f t="shared" si="51"/>
        <v>0</v>
      </c>
      <c r="AH24" s="158">
        <f>IFERROR(ROUND(SUM(AB24:AG24)/AH23,3),0)</f>
        <v>0</v>
      </c>
      <c r="AI24" s="825"/>
      <c r="AJ24" s="160">
        <f t="shared" ref="AJ24:AO24" si="52">AJ$4*AJ23</f>
        <v>0</v>
      </c>
      <c r="AK24" s="157">
        <f t="shared" si="52"/>
        <v>0</v>
      </c>
      <c r="AL24" s="157">
        <f t="shared" si="52"/>
        <v>0</v>
      </c>
      <c r="AM24" s="157">
        <f t="shared" si="52"/>
        <v>0</v>
      </c>
      <c r="AN24" s="157">
        <f t="shared" si="52"/>
        <v>0</v>
      </c>
      <c r="AO24" s="157">
        <f t="shared" si="52"/>
        <v>0</v>
      </c>
      <c r="AP24" s="158">
        <f>IFERROR(ROUND(SUM(AJ24:AO24)/AP23,3),0)</f>
        <v>0</v>
      </c>
      <c r="AQ24" s="825"/>
      <c r="AR24" s="159">
        <f t="shared" ref="AR24:AW24" si="53">AR$4*AR23</f>
        <v>0</v>
      </c>
      <c r="AS24" s="157">
        <f t="shared" si="53"/>
        <v>0</v>
      </c>
      <c r="AT24" s="157">
        <f t="shared" si="53"/>
        <v>0</v>
      </c>
      <c r="AU24" s="157">
        <f t="shared" si="53"/>
        <v>0</v>
      </c>
      <c r="AV24" s="157">
        <f t="shared" si="53"/>
        <v>0</v>
      </c>
      <c r="AW24" s="157">
        <f t="shared" si="53"/>
        <v>0</v>
      </c>
      <c r="AX24" s="157">
        <f>IFERROR(ROUND(SUM(AR24:AW24)/AX23,3),0)</f>
        <v>0</v>
      </c>
      <c r="AY24" s="825"/>
      <c r="BA24" s="823"/>
      <c r="BB24" s="139"/>
      <c r="BC24" s="191"/>
    </row>
    <row r="25" spans="2:55" ht="18.75" customHeight="1">
      <c r="B25" s="607" t="s">
        <v>147</v>
      </c>
      <c r="C25" s="155" t="s">
        <v>137</v>
      </c>
      <c r="D25" s="194"/>
      <c r="E25" s="194"/>
      <c r="F25" s="194"/>
      <c r="G25" s="194"/>
      <c r="H25" s="194"/>
      <c r="I25" s="194"/>
      <c r="J25" s="188">
        <f>SUM(D25:I25)</f>
        <v>0</v>
      </c>
      <c r="K25" s="826">
        <f>ROUND(J26/3*J25,2)</f>
        <v>0</v>
      </c>
      <c r="L25" s="194"/>
      <c r="M25" s="194"/>
      <c r="N25" s="194"/>
      <c r="O25" s="194"/>
      <c r="P25" s="194"/>
      <c r="Q25" s="194"/>
      <c r="R25" s="188">
        <f>SUM(L25:Q25)</f>
        <v>0</v>
      </c>
      <c r="S25" s="826">
        <f>ROUND(R26/5*R25,2)</f>
        <v>0</v>
      </c>
      <c r="T25" s="194"/>
      <c r="U25" s="194"/>
      <c r="V25" s="194"/>
      <c r="W25" s="194"/>
      <c r="X25" s="194"/>
      <c r="Y25" s="194"/>
      <c r="Z25" s="187">
        <f>SUM(T25:Y25)</f>
        <v>0</v>
      </c>
      <c r="AA25" s="826">
        <f>ROUND(Z26/6*Z25,2)</f>
        <v>0</v>
      </c>
      <c r="AB25" s="194"/>
      <c r="AC25" s="194"/>
      <c r="AD25" s="194"/>
      <c r="AE25" s="194"/>
      <c r="AF25" s="194"/>
      <c r="AG25" s="194"/>
      <c r="AH25" s="187">
        <f>SUM(AB25:AG25)</f>
        <v>0</v>
      </c>
      <c r="AI25" s="826">
        <f>ROUND(AH26/15*AH25,2)</f>
        <v>0</v>
      </c>
      <c r="AJ25" s="194"/>
      <c r="AK25" s="194"/>
      <c r="AL25" s="194"/>
      <c r="AM25" s="194"/>
      <c r="AN25" s="194"/>
      <c r="AO25" s="194"/>
      <c r="AP25" s="187">
        <f>SUM(AJ25:AO25)</f>
        <v>0</v>
      </c>
      <c r="AQ25" s="826">
        <f>ROUND(AP26/20*AP25,2)</f>
        <v>0</v>
      </c>
      <c r="AR25" s="194"/>
      <c r="AS25" s="194"/>
      <c r="AT25" s="194"/>
      <c r="AU25" s="194"/>
      <c r="AV25" s="194"/>
      <c r="AW25" s="194"/>
      <c r="AX25" s="189">
        <f>SUM(AR25:AW25)</f>
        <v>0</v>
      </c>
      <c r="AY25" s="826">
        <f>ROUND(AX26/25*AX25,2)</f>
        <v>0</v>
      </c>
      <c r="BA25" s="823">
        <f>ROUND(AY25+AQ25+AI25+AA25+S25+K25,1)</f>
        <v>0</v>
      </c>
      <c r="BB25" s="139" t="str">
        <f>IF(J25+R25=0,"×","○")</f>
        <v>×</v>
      </c>
      <c r="BC25" s="190">
        <f>SUM(J25,R25,Z25,AH25,AP25,AX25)</f>
        <v>0</v>
      </c>
    </row>
    <row r="26" spans="2:55" ht="18.75" customHeight="1">
      <c r="B26" s="609"/>
      <c r="C26" s="161" t="s">
        <v>138</v>
      </c>
      <c r="D26" s="157">
        <f t="shared" ref="D26:I26" si="54">D$4*D25</f>
        <v>0</v>
      </c>
      <c r="E26" s="157">
        <f t="shared" si="54"/>
        <v>0</v>
      </c>
      <c r="F26" s="157">
        <f t="shared" si="54"/>
        <v>0</v>
      </c>
      <c r="G26" s="157">
        <f t="shared" si="54"/>
        <v>0</v>
      </c>
      <c r="H26" s="157">
        <f t="shared" si="54"/>
        <v>0</v>
      </c>
      <c r="I26" s="157">
        <f t="shared" si="54"/>
        <v>0</v>
      </c>
      <c r="J26" s="158">
        <f>IFERROR(ROUND(SUM(D26:I26)/J25,3),0)</f>
        <v>0</v>
      </c>
      <c r="K26" s="825"/>
      <c r="L26" s="159">
        <f t="shared" ref="L26:Q26" si="55">L$4*L25</f>
        <v>0</v>
      </c>
      <c r="M26" s="157">
        <f t="shared" si="55"/>
        <v>0</v>
      </c>
      <c r="N26" s="157">
        <f t="shared" si="55"/>
        <v>0</v>
      </c>
      <c r="O26" s="157">
        <f t="shared" si="55"/>
        <v>0</v>
      </c>
      <c r="P26" s="157">
        <f t="shared" si="55"/>
        <v>0</v>
      </c>
      <c r="Q26" s="157">
        <f t="shared" si="55"/>
        <v>0</v>
      </c>
      <c r="R26" s="158">
        <f>IFERROR(ROUND(SUM(L26:Q26)/R25,3),0)</f>
        <v>0</v>
      </c>
      <c r="S26" s="825"/>
      <c r="T26" s="160">
        <f t="shared" ref="T26:Y26" si="56">T$4*T25</f>
        <v>0</v>
      </c>
      <c r="U26" s="157">
        <f t="shared" si="56"/>
        <v>0</v>
      </c>
      <c r="V26" s="157">
        <f t="shared" si="56"/>
        <v>0</v>
      </c>
      <c r="W26" s="157">
        <f t="shared" si="56"/>
        <v>0</v>
      </c>
      <c r="X26" s="157">
        <f t="shared" si="56"/>
        <v>0</v>
      </c>
      <c r="Y26" s="157">
        <f t="shared" si="56"/>
        <v>0</v>
      </c>
      <c r="Z26" s="158">
        <f>IFERROR(ROUND(SUM(T26:Y26)/Z25,3),0)</f>
        <v>0</v>
      </c>
      <c r="AA26" s="825"/>
      <c r="AB26" s="159">
        <f t="shared" ref="AB26:AG26" si="57">AB$4*AB25</f>
        <v>0</v>
      </c>
      <c r="AC26" s="157">
        <f t="shared" si="57"/>
        <v>0</v>
      </c>
      <c r="AD26" s="157">
        <f t="shared" si="57"/>
        <v>0</v>
      </c>
      <c r="AE26" s="157">
        <f t="shared" si="57"/>
        <v>0</v>
      </c>
      <c r="AF26" s="157">
        <f t="shared" si="57"/>
        <v>0</v>
      </c>
      <c r="AG26" s="157">
        <f t="shared" si="57"/>
        <v>0</v>
      </c>
      <c r="AH26" s="158">
        <f>IFERROR(ROUND(SUM(AB26:AG26)/AH25,3),0)</f>
        <v>0</v>
      </c>
      <c r="AI26" s="825"/>
      <c r="AJ26" s="160">
        <f t="shared" ref="AJ26:AO26" si="58">AJ$4*AJ25</f>
        <v>0</v>
      </c>
      <c r="AK26" s="157">
        <f t="shared" si="58"/>
        <v>0</v>
      </c>
      <c r="AL26" s="157">
        <f t="shared" si="58"/>
        <v>0</v>
      </c>
      <c r="AM26" s="157">
        <f t="shared" si="58"/>
        <v>0</v>
      </c>
      <c r="AN26" s="157">
        <f t="shared" si="58"/>
        <v>0</v>
      </c>
      <c r="AO26" s="157">
        <f t="shared" si="58"/>
        <v>0</v>
      </c>
      <c r="AP26" s="158">
        <f>IFERROR(ROUND(SUM(AJ26:AO26)/AP25,3),0)</f>
        <v>0</v>
      </c>
      <c r="AQ26" s="825"/>
      <c r="AR26" s="159">
        <f t="shared" ref="AR26:AW26" si="59">AR$4*AR25</f>
        <v>0</v>
      </c>
      <c r="AS26" s="157">
        <f t="shared" si="59"/>
        <v>0</v>
      </c>
      <c r="AT26" s="157">
        <f t="shared" si="59"/>
        <v>0</v>
      </c>
      <c r="AU26" s="157">
        <f t="shared" si="59"/>
        <v>0</v>
      </c>
      <c r="AV26" s="157">
        <f t="shared" si="59"/>
        <v>0</v>
      </c>
      <c r="AW26" s="157">
        <f t="shared" si="59"/>
        <v>0</v>
      </c>
      <c r="AX26" s="157">
        <f>IFERROR(ROUND(SUM(AR26:AW26)/AX25,3),0)</f>
        <v>0</v>
      </c>
      <c r="AY26" s="825"/>
      <c r="BA26" s="823"/>
      <c r="BB26" s="139"/>
      <c r="BC26" s="191"/>
    </row>
    <row r="27" spans="2:55" ht="18.75" customHeight="1">
      <c r="B27" s="607" t="s">
        <v>16</v>
      </c>
      <c r="C27" s="155" t="s">
        <v>137</v>
      </c>
      <c r="D27" s="194"/>
      <c r="E27" s="194"/>
      <c r="F27" s="194"/>
      <c r="G27" s="194"/>
      <c r="H27" s="194"/>
      <c r="I27" s="194"/>
      <c r="J27" s="188">
        <f>SUM(D27:I27)</f>
        <v>0</v>
      </c>
      <c r="K27" s="826">
        <f>ROUND(J28/3*J27,2)</f>
        <v>0</v>
      </c>
      <c r="L27" s="194"/>
      <c r="M27" s="194"/>
      <c r="N27" s="194"/>
      <c r="O27" s="194"/>
      <c r="P27" s="194"/>
      <c r="Q27" s="194"/>
      <c r="R27" s="188">
        <f>SUM(L27:Q27)</f>
        <v>0</v>
      </c>
      <c r="S27" s="826">
        <f>ROUND(R28/5*R27,2)</f>
        <v>0</v>
      </c>
      <c r="T27" s="194"/>
      <c r="U27" s="194"/>
      <c r="V27" s="194"/>
      <c r="W27" s="194"/>
      <c r="X27" s="194"/>
      <c r="Y27" s="194"/>
      <c r="Z27" s="187">
        <f>SUM(T27:Y27)</f>
        <v>0</v>
      </c>
      <c r="AA27" s="826">
        <f>ROUND(Z28/6*Z27,2)</f>
        <v>0</v>
      </c>
      <c r="AB27" s="194"/>
      <c r="AC27" s="194"/>
      <c r="AD27" s="194"/>
      <c r="AE27" s="194"/>
      <c r="AF27" s="194"/>
      <c r="AG27" s="194"/>
      <c r="AH27" s="187">
        <f>SUM(AB27:AG27)</f>
        <v>0</v>
      </c>
      <c r="AI27" s="826">
        <f>ROUND(AH28/15*AH27,2)</f>
        <v>0</v>
      </c>
      <c r="AJ27" s="194"/>
      <c r="AK27" s="194"/>
      <c r="AL27" s="194"/>
      <c r="AM27" s="194"/>
      <c r="AN27" s="194"/>
      <c r="AO27" s="194"/>
      <c r="AP27" s="187">
        <f>SUM(AJ27:AO27)</f>
        <v>0</v>
      </c>
      <c r="AQ27" s="826">
        <f>ROUND(AP28/20*AP27,2)</f>
        <v>0</v>
      </c>
      <c r="AR27" s="194"/>
      <c r="AS27" s="194"/>
      <c r="AT27" s="194"/>
      <c r="AU27" s="194"/>
      <c r="AV27" s="194"/>
      <c r="AW27" s="194"/>
      <c r="AX27" s="189">
        <f>SUM(AR27:AW27)</f>
        <v>0</v>
      </c>
      <c r="AY27" s="826">
        <f>ROUND(AX28/25*AX27,2)</f>
        <v>0</v>
      </c>
      <c r="BA27" s="823">
        <f>ROUND(AY27+AQ27+AI27+AA27+S27+K27,1)</f>
        <v>0</v>
      </c>
      <c r="BB27" s="139" t="str">
        <f>IF(J27+R27=0,"×","○")</f>
        <v>×</v>
      </c>
      <c r="BC27" s="190">
        <f>SUM(J27,R27,Z27,AH27,AP27,AX27)</f>
        <v>0</v>
      </c>
    </row>
    <row r="28" spans="2:55" ht="18.75" customHeight="1">
      <c r="B28" s="609"/>
      <c r="C28" s="161" t="s">
        <v>138</v>
      </c>
      <c r="D28" s="157">
        <f t="shared" ref="D28:I28" si="60">D$4*D27</f>
        <v>0</v>
      </c>
      <c r="E28" s="157">
        <f t="shared" si="60"/>
        <v>0</v>
      </c>
      <c r="F28" s="157">
        <f t="shared" si="60"/>
        <v>0</v>
      </c>
      <c r="G28" s="157">
        <f t="shared" si="60"/>
        <v>0</v>
      </c>
      <c r="H28" s="157">
        <f t="shared" si="60"/>
        <v>0</v>
      </c>
      <c r="I28" s="157">
        <f t="shared" si="60"/>
        <v>0</v>
      </c>
      <c r="J28" s="158">
        <f>IFERROR(ROUND(SUM(D28:I28)/J27,3),0)</f>
        <v>0</v>
      </c>
      <c r="K28" s="825"/>
      <c r="L28" s="159">
        <f t="shared" ref="L28:Q28" si="61">L$4*L27</f>
        <v>0</v>
      </c>
      <c r="M28" s="157">
        <f t="shared" si="61"/>
        <v>0</v>
      </c>
      <c r="N28" s="157">
        <f t="shared" si="61"/>
        <v>0</v>
      </c>
      <c r="O28" s="157">
        <f t="shared" si="61"/>
        <v>0</v>
      </c>
      <c r="P28" s="157">
        <f t="shared" si="61"/>
        <v>0</v>
      </c>
      <c r="Q28" s="157">
        <f t="shared" si="61"/>
        <v>0</v>
      </c>
      <c r="R28" s="158">
        <f>IFERROR(ROUND(SUM(L28:Q28)/R27,3),0)</f>
        <v>0</v>
      </c>
      <c r="S28" s="825"/>
      <c r="T28" s="160">
        <f t="shared" ref="T28:Y28" si="62">T$4*T27</f>
        <v>0</v>
      </c>
      <c r="U28" s="157">
        <f t="shared" si="62"/>
        <v>0</v>
      </c>
      <c r="V28" s="157">
        <f t="shared" si="62"/>
        <v>0</v>
      </c>
      <c r="W28" s="157">
        <f t="shared" si="62"/>
        <v>0</v>
      </c>
      <c r="X28" s="157">
        <f t="shared" si="62"/>
        <v>0</v>
      </c>
      <c r="Y28" s="157">
        <f t="shared" si="62"/>
        <v>0</v>
      </c>
      <c r="Z28" s="158">
        <f>IFERROR(ROUND(SUM(T28:Y28)/Z27,3),0)</f>
        <v>0</v>
      </c>
      <c r="AA28" s="825"/>
      <c r="AB28" s="159">
        <f t="shared" ref="AB28:AG28" si="63">AB$4*AB27</f>
        <v>0</v>
      </c>
      <c r="AC28" s="157">
        <f t="shared" si="63"/>
        <v>0</v>
      </c>
      <c r="AD28" s="157">
        <f t="shared" si="63"/>
        <v>0</v>
      </c>
      <c r="AE28" s="157">
        <f t="shared" si="63"/>
        <v>0</v>
      </c>
      <c r="AF28" s="157">
        <f t="shared" si="63"/>
        <v>0</v>
      </c>
      <c r="AG28" s="157">
        <f t="shared" si="63"/>
        <v>0</v>
      </c>
      <c r="AH28" s="158">
        <f>IFERROR(ROUND(SUM(AB28:AG28)/AH27,3),0)</f>
        <v>0</v>
      </c>
      <c r="AI28" s="825"/>
      <c r="AJ28" s="160">
        <f t="shared" ref="AJ28:AO28" si="64">AJ$4*AJ27</f>
        <v>0</v>
      </c>
      <c r="AK28" s="157">
        <f t="shared" si="64"/>
        <v>0</v>
      </c>
      <c r="AL28" s="157">
        <f t="shared" si="64"/>
        <v>0</v>
      </c>
      <c r="AM28" s="157">
        <f t="shared" si="64"/>
        <v>0</v>
      </c>
      <c r="AN28" s="157">
        <f t="shared" si="64"/>
        <v>0</v>
      </c>
      <c r="AO28" s="157">
        <f t="shared" si="64"/>
        <v>0</v>
      </c>
      <c r="AP28" s="158">
        <f>IFERROR(ROUND(SUM(AJ28:AO28)/AP27,3),0)</f>
        <v>0</v>
      </c>
      <c r="AQ28" s="825"/>
      <c r="AR28" s="159">
        <f t="shared" ref="AR28:AW28" si="65">AR$4*AR27</f>
        <v>0</v>
      </c>
      <c r="AS28" s="157">
        <f t="shared" si="65"/>
        <v>0</v>
      </c>
      <c r="AT28" s="157">
        <f t="shared" si="65"/>
        <v>0</v>
      </c>
      <c r="AU28" s="157">
        <f t="shared" si="65"/>
        <v>0</v>
      </c>
      <c r="AV28" s="157">
        <f t="shared" si="65"/>
        <v>0</v>
      </c>
      <c r="AW28" s="157">
        <f t="shared" si="65"/>
        <v>0</v>
      </c>
      <c r="AX28" s="157">
        <f>IFERROR(ROUND(SUM(AR28:AW28)/AX27,3),0)</f>
        <v>0</v>
      </c>
      <c r="AY28" s="825"/>
      <c r="BA28" s="823"/>
      <c r="BB28" s="139"/>
      <c r="BC28" s="191"/>
    </row>
    <row r="29" spans="2:55" ht="18.75" customHeight="1">
      <c r="B29" s="607" t="s">
        <v>148</v>
      </c>
      <c r="C29" s="195" t="s">
        <v>137</v>
      </c>
      <c r="D29" s="194"/>
      <c r="E29" s="194"/>
      <c r="F29" s="194"/>
      <c r="G29" s="194"/>
      <c r="H29" s="194"/>
      <c r="I29" s="194"/>
      <c r="J29" s="188">
        <f>SUM(D29:I29)</f>
        <v>0</v>
      </c>
      <c r="K29" s="826">
        <f>ROUND(J30/3*J29,2)</f>
        <v>0</v>
      </c>
      <c r="L29" s="194"/>
      <c r="M29" s="194"/>
      <c r="N29" s="194"/>
      <c r="O29" s="194"/>
      <c r="P29" s="194"/>
      <c r="Q29" s="194"/>
      <c r="R29" s="188">
        <f>SUM(L29:Q29)</f>
        <v>0</v>
      </c>
      <c r="S29" s="826">
        <f>ROUND(R30/5*R29,2)</f>
        <v>0</v>
      </c>
      <c r="T29" s="194"/>
      <c r="U29" s="194"/>
      <c r="V29" s="194"/>
      <c r="W29" s="194"/>
      <c r="X29" s="194"/>
      <c r="Y29" s="194"/>
      <c r="Z29" s="187">
        <f>SUM(T29:Y29)</f>
        <v>0</v>
      </c>
      <c r="AA29" s="826">
        <f>ROUND(Z30/6*Z29,2)</f>
        <v>0</v>
      </c>
      <c r="AB29" s="194"/>
      <c r="AC29" s="194"/>
      <c r="AD29" s="194"/>
      <c r="AE29" s="194"/>
      <c r="AF29" s="194"/>
      <c r="AG29" s="194"/>
      <c r="AH29" s="187">
        <f>SUM(AB29:AG29)</f>
        <v>0</v>
      </c>
      <c r="AI29" s="826">
        <f>ROUND(AH30/15*AH29,2)</f>
        <v>0</v>
      </c>
      <c r="AJ29" s="194"/>
      <c r="AK29" s="194"/>
      <c r="AL29" s="194"/>
      <c r="AM29" s="194"/>
      <c r="AN29" s="194"/>
      <c r="AO29" s="194"/>
      <c r="AP29" s="187">
        <f>SUM(AJ29:AO29)</f>
        <v>0</v>
      </c>
      <c r="AQ29" s="826">
        <f>ROUND(AP30/20*AP29,2)</f>
        <v>0</v>
      </c>
      <c r="AR29" s="194"/>
      <c r="AS29" s="194"/>
      <c r="AT29" s="194"/>
      <c r="AU29" s="194"/>
      <c r="AV29" s="194"/>
      <c r="AW29" s="194"/>
      <c r="AX29" s="189">
        <f>SUM(AR29:AW29)</f>
        <v>0</v>
      </c>
      <c r="AY29" s="826">
        <f>ROUND(AX30/25*AX29,2)</f>
        <v>0</v>
      </c>
      <c r="BA29" s="823">
        <f>ROUND(AY29+AQ29+AI29+AA29+S29+K29,1)</f>
        <v>0</v>
      </c>
      <c r="BB29" s="139" t="str">
        <f>IF(J29+R29=0,"×","○")</f>
        <v>×</v>
      </c>
      <c r="BC29" s="190">
        <f>SUM(J29,R29,Z29,AH29,AP29,AX29)</f>
        <v>0</v>
      </c>
    </row>
    <row r="30" spans="2:55" ht="18.75" customHeight="1" thickBot="1">
      <c r="B30" s="848"/>
      <c r="C30" s="162" t="s">
        <v>138</v>
      </c>
      <c r="D30" s="163">
        <f t="shared" ref="D30:I30" si="66">D$4*D29</f>
        <v>0</v>
      </c>
      <c r="E30" s="163">
        <f t="shared" si="66"/>
        <v>0</v>
      </c>
      <c r="F30" s="163">
        <f t="shared" si="66"/>
        <v>0</v>
      </c>
      <c r="G30" s="163">
        <f t="shared" si="66"/>
        <v>0</v>
      </c>
      <c r="H30" s="163">
        <f t="shared" si="66"/>
        <v>0</v>
      </c>
      <c r="I30" s="163">
        <f t="shared" si="66"/>
        <v>0</v>
      </c>
      <c r="J30" s="164">
        <f>IFERROR(ROUND(SUM(D30:I30)/J29,3),0)</f>
        <v>0</v>
      </c>
      <c r="K30" s="829"/>
      <c r="L30" s="165">
        <f t="shared" ref="L30:Q30" si="67">L$4*L29</f>
        <v>0</v>
      </c>
      <c r="M30" s="163">
        <f t="shared" si="67"/>
        <v>0</v>
      </c>
      <c r="N30" s="163">
        <f t="shared" si="67"/>
        <v>0</v>
      </c>
      <c r="O30" s="163">
        <f t="shared" si="67"/>
        <v>0</v>
      </c>
      <c r="P30" s="163">
        <f t="shared" si="67"/>
        <v>0</v>
      </c>
      <c r="Q30" s="163">
        <f t="shared" si="67"/>
        <v>0</v>
      </c>
      <c r="R30" s="164">
        <f>IFERROR(ROUND(SUM(L30:Q30)/R29,3),0)</f>
        <v>0</v>
      </c>
      <c r="S30" s="829"/>
      <c r="T30" s="166">
        <f t="shared" ref="T30:Y30" si="68">T$4*T29</f>
        <v>0</v>
      </c>
      <c r="U30" s="163">
        <f t="shared" si="68"/>
        <v>0</v>
      </c>
      <c r="V30" s="163">
        <f t="shared" si="68"/>
        <v>0</v>
      </c>
      <c r="W30" s="163">
        <f t="shared" si="68"/>
        <v>0</v>
      </c>
      <c r="X30" s="163">
        <f t="shared" si="68"/>
        <v>0</v>
      </c>
      <c r="Y30" s="163">
        <f t="shared" si="68"/>
        <v>0</v>
      </c>
      <c r="Z30" s="164">
        <f>IFERROR(ROUND(SUM(T30:Y30)/Z29,3),0)</f>
        <v>0</v>
      </c>
      <c r="AA30" s="829"/>
      <c r="AB30" s="165">
        <f t="shared" ref="AB30:AG30" si="69">AB$4*AB29</f>
        <v>0</v>
      </c>
      <c r="AC30" s="163">
        <f t="shared" si="69"/>
        <v>0</v>
      </c>
      <c r="AD30" s="163">
        <f t="shared" si="69"/>
        <v>0</v>
      </c>
      <c r="AE30" s="163">
        <f t="shared" si="69"/>
        <v>0</v>
      </c>
      <c r="AF30" s="163">
        <f t="shared" si="69"/>
        <v>0</v>
      </c>
      <c r="AG30" s="163">
        <f t="shared" si="69"/>
        <v>0</v>
      </c>
      <c r="AH30" s="164">
        <f>IFERROR(ROUND(SUM(AB30:AG30)/AH29,3),0)</f>
        <v>0</v>
      </c>
      <c r="AI30" s="829"/>
      <c r="AJ30" s="166">
        <f t="shared" ref="AJ30:AO30" si="70">AJ$4*AJ29</f>
        <v>0</v>
      </c>
      <c r="AK30" s="163">
        <f t="shared" si="70"/>
        <v>0</v>
      </c>
      <c r="AL30" s="163">
        <f t="shared" si="70"/>
        <v>0</v>
      </c>
      <c r="AM30" s="163">
        <f t="shared" si="70"/>
        <v>0</v>
      </c>
      <c r="AN30" s="163">
        <f t="shared" si="70"/>
        <v>0</v>
      </c>
      <c r="AO30" s="163">
        <f t="shared" si="70"/>
        <v>0</v>
      </c>
      <c r="AP30" s="164">
        <f>IFERROR(ROUND(SUM(AJ30:AO30)/AP29,3),0)</f>
        <v>0</v>
      </c>
      <c r="AQ30" s="829"/>
      <c r="AR30" s="165">
        <f t="shared" ref="AR30:AW30" si="71">AR$4*AR29</f>
        <v>0</v>
      </c>
      <c r="AS30" s="163">
        <f t="shared" si="71"/>
        <v>0</v>
      </c>
      <c r="AT30" s="163">
        <f t="shared" si="71"/>
        <v>0</v>
      </c>
      <c r="AU30" s="163">
        <f t="shared" si="71"/>
        <v>0</v>
      </c>
      <c r="AV30" s="163">
        <f t="shared" si="71"/>
        <v>0</v>
      </c>
      <c r="AW30" s="163">
        <f t="shared" si="71"/>
        <v>0</v>
      </c>
      <c r="AX30" s="170">
        <f>IFERROR(ROUND(SUM(AR30:AW30)/AX29,3),0)</f>
        <v>0</v>
      </c>
      <c r="AY30" s="825"/>
      <c r="BA30" s="823"/>
    </row>
    <row r="31" spans="2:55" ht="20.25" customHeight="1">
      <c r="B31" s="845" t="s">
        <v>149</v>
      </c>
      <c r="C31" s="155" t="s">
        <v>137</v>
      </c>
      <c r="D31" s="168">
        <f>ROUND(SUM(D7,D9,D11,D13,D15,D17,D19,D21,D23,D25,D27,D29)/12,0)</f>
        <v>0</v>
      </c>
      <c r="E31" s="167">
        <f t="shared" ref="E31:I31" si="72">ROUND(SUM(E7,E9,E11,E13,E15,E17,E19,E21,E23,E25,E27,E29)/12,0)</f>
        <v>0</v>
      </c>
      <c r="F31" s="167">
        <f t="shared" si="72"/>
        <v>0</v>
      </c>
      <c r="G31" s="167">
        <f t="shared" si="72"/>
        <v>0</v>
      </c>
      <c r="H31" s="167">
        <f t="shared" si="72"/>
        <v>0</v>
      </c>
      <c r="I31" s="167">
        <f t="shared" si="72"/>
        <v>0</v>
      </c>
      <c r="J31" s="167">
        <f>SUM(D31:I31)</f>
        <v>0</v>
      </c>
      <c r="K31" s="824">
        <f>ROUND(J32/3*J31,2)</f>
        <v>0</v>
      </c>
      <c r="L31" s="168">
        <f t="shared" ref="L31:Q31" si="73">ROUND(SUM(L7,L9,L11,L13,L15,L17,L19,L21,L23,L25,L27,L29)/12,0)</f>
        <v>0</v>
      </c>
      <c r="M31" s="167">
        <f t="shared" si="73"/>
        <v>0</v>
      </c>
      <c r="N31" s="167">
        <f t="shared" si="73"/>
        <v>0</v>
      </c>
      <c r="O31" s="167">
        <f t="shared" si="73"/>
        <v>0</v>
      </c>
      <c r="P31" s="167">
        <f t="shared" si="73"/>
        <v>0</v>
      </c>
      <c r="Q31" s="167">
        <f t="shared" si="73"/>
        <v>0</v>
      </c>
      <c r="R31" s="167">
        <f>SUM(L31:Q31)</f>
        <v>0</v>
      </c>
      <c r="S31" s="824">
        <f>ROUND(R32/5*R31,2)</f>
        <v>0</v>
      </c>
      <c r="T31" s="168">
        <f t="shared" ref="T31:Y31" si="74">ROUND(SUM(T7,T9,T11,T13,T15,T17,T19,T21,T23,T25,T27,T29)/12,0)</f>
        <v>0</v>
      </c>
      <c r="U31" s="167">
        <f t="shared" si="74"/>
        <v>0</v>
      </c>
      <c r="V31" s="167">
        <f t="shared" si="74"/>
        <v>0</v>
      </c>
      <c r="W31" s="167">
        <f t="shared" si="74"/>
        <v>0</v>
      </c>
      <c r="X31" s="167">
        <f t="shared" si="74"/>
        <v>0</v>
      </c>
      <c r="Y31" s="167">
        <f t="shared" si="74"/>
        <v>0</v>
      </c>
      <c r="Z31" s="167">
        <f>SUM(T31:Y31)</f>
        <v>0</v>
      </c>
      <c r="AA31" s="824">
        <f>ROUND(Z32/6*Z31,2)</f>
        <v>0</v>
      </c>
      <c r="AB31" s="168">
        <f t="shared" ref="AB31:AG31" si="75">ROUND(SUM(AB7,AB9,AB11,AB13,AB15,AB17,AB19,AB21,AB23,AB25,AB27,AB29)/12,0)</f>
        <v>0</v>
      </c>
      <c r="AC31" s="167">
        <f t="shared" si="75"/>
        <v>0</v>
      </c>
      <c r="AD31" s="167">
        <f t="shared" si="75"/>
        <v>0</v>
      </c>
      <c r="AE31" s="167">
        <f t="shared" si="75"/>
        <v>0</v>
      </c>
      <c r="AF31" s="167">
        <f t="shared" si="75"/>
        <v>0</v>
      </c>
      <c r="AG31" s="167">
        <f t="shared" si="75"/>
        <v>0</v>
      </c>
      <c r="AH31" s="167">
        <f>SUM(AB31:AG31)</f>
        <v>0</v>
      </c>
      <c r="AI31" s="824">
        <f>ROUND(AH32/15*AH31,2)</f>
        <v>0</v>
      </c>
      <c r="AJ31" s="168">
        <f t="shared" ref="AJ31:AO31" si="76">ROUND(SUM(AJ7,AJ9,AJ11,AJ13,AJ15,AJ17,AJ19,AJ21,AJ23,AJ25,AJ27,AJ29)/12,0)</f>
        <v>0</v>
      </c>
      <c r="AK31" s="167">
        <f t="shared" si="76"/>
        <v>0</v>
      </c>
      <c r="AL31" s="167">
        <f t="shared" si="76"/>
        <v>0</v>
      </c>
      <c r="AM31" s="167">
        <f t="shared" si="76"/>
        <v>0</v>
      </c>
      <c r="AN31" s="167">
        <f t="shared" si="76"/>
        <v>0</v>
      </c>
      <c r="AO31" s="167">
        <f t="shared" si="76"/>
        <v>0</v>
      </c>
      <c r="AP31" s="167">
        <f>SUM(AJ31:AO31)</f>
        <v>0</v>
      </c>
      <c r="AQ31" s="824">
        <f>ROUND(AP32/20*AP31,2)</f>
        <v>0</v>
      </c>
      <c r="AR31" s="168">
        <f t="shared" ref="AR31:AW31" si="77">ROUND(SUM(AR7,AR9,AR11,AR13,AR15,AR17,AR19,AR21,AR23,AR25,AR27,AR29)/12,0)</f>
        <v>0</v>
      </c>
      <c r="AS31" s="167">
        <f t="shared" si="77"/>
        <v>0</v>
      </c>
      <c r="AT31" s="167">
        <f t="shared" si="77"/>
        <v>0</v>
      </c>
      <c r="AU31" s="167">
        <f t="shared" si="77"/>
        <v>0</v>
      </c>
      <c r="AV31" s="167">
        <f t="shared" si="77"/>
        <v>0</v>
      </c>
      <c r="AW31" s="167">
        <f t="shared" si="77"/>
        <v>0</v>
      </c>
      <c r="AX31" s="167">
        <f>SUM(AR31:AW31)</f>
        <v>0</v>
      </c>
      <c r="AY31" s="826">
        <f>ROUND(AX32/25*AX31,2)</f>
        <v>0</v>
      </c>
      <c r="BA31" s="823">
        <f>ROUND(AY31+AQ31+AI31+AA31+S31+K31,1)</f>
        <v>0</v>
      </c>
      <c r="BB31" s="139" t="str">
        <f>IF(J31+R31=0,"×","○")</f>
        <v>×</v>
      </c>
      <c r="BC31" s="190">
        <f>SUM(J31,R31,Z31,AH31,AP31,AX31)</f>
        <v>0</v>
      </c>
    </row>
    <row r="32" spans="2:55" ht="20.25" customHeight="1" thickBot="1">
      <c r="B32" s="846"/>
      <c r="C32" s="169" t="s">
        <v>138</v>
      </c>
      <c r="D32" s="172">
        <f t="shared" ref="D32:I32" si="78">D$4*D31</f>
        <v>0</v>
      </c>
      <c r="E32" s="170">
        <f t="shared" si="78"/>
        <v>0</v>
      </c>
      <c r="F32" s="170">
        <f t="shared" si="78"/>
        <v>0</v>
      </c>
      <c r="G32" s="170">
        <f t="shared" si="78"/>
        <v>0</v>
      </c>
      <c r="H32" s="170">
        <f t="shared" si="78"/>
        <v>0</v>
      </c>
      <c r="I32" s="170">
        <f t="shared" si="78"/>
        <v>0</v>
      </c>
      <c r="J32" s="171">
        <f>IFERROR(ROUND(SUM(D32:I32)/J31,3),0)</f>
        <v>0</v>
      </c>
      <c r="K32" s="825"/>
      <c r="L32" s="172">
        <f t="shared" ref="L32:Q32" si="79">L$4*L31</f>
        <v>0</v>
      </c>
      <c r="M32" s="170">
        <f t="shared" si="79"/>
        <v>0</v>
      </c>
      <c r="N32" s="170">
        <f t="shared" si="79"/>
        <v>0</v>
      </c>
      <c r="O32" s="170">
        <f t="shared" si="79"/>
        <v>0</v>
      </c>
      <c r="P32" s="170">
        <f t="shared" si="79"/>
        <v>0</v>
      </c>
      <c r="Q32" s="170">
        <f t="shared" si="79"/>
        <v>0</v>
      </c>
      <c r="R32" s="171">
        <f>IFERROR(ROUND(SUM(L32:Q32)/R31,3),0)</f>
        <v>0</v>
      </c>
      <c r="S32" s="825"/>
      <c r="T32" s="172">
        <f t="shared" ref="T32:Y32" si="80">T$4*T31</f>
        <v>0</v>
      </c>
      <c r="U32" s="170">
        <f t="shared" si="80"/>
        <v>0</v>
      </c>
      <c r="V32" s="170">
        <f t="shared" si="80"/>
        <v>0</v>
      </c>
      <c r="W32" s="170">
        <f t="shared" si="80"/>
        <v>0</v>
      </c>
      <c r="X32" s="170">
        <f t="shared" si="80"/>
        <v>0</v>
      </c>
      <c r="Y32" s="170">
        <f t="shared" si="80"/>
        <v>0</v>
      </c>
      <c r="Z32" s="171">
        <f>IFERROR(ROUND(SUM(T32:Y32)/Z31,3),0)</f>
        <v>0</v>
      </c>
      <c r="AA32" s="825"/>
      <c r="AB32" s="172">
        <f t="shared" ref="AB32:AG32" si="81">AB$4*AB31</f>
        <v>0</v>
      </c>
      <c r="AC32" s="170">
        <f t="shared" si="81"/>
        <v>0</v>
      </c>
      <c r="AD32" s="170">
        <f t="shared" si="81"/>
        <v>0</v>
      </c>
      <c r="AE32" s="170">
        <f t="shared" si="81"/>
        <v>0</v>
      </c>
      <c r="AF32" s="170">
        <f t="shared" si="81"/>
        <v>0</v>
      </c>
      <c r="AG32" s="170">
        <f t="shared" si="81"/>
        <v>0</v>
      </c>
      <c r="AH32" s="171">
        <f>IFERROR(ROUND(SUM(AB32:AG32)/AH31,3),0)</f>
        <v>0</v>
      </c>
      <c r="AI32" s="825"/>
      <c r="AJ32" s="172">
        <f t="shared" ref="AJ32:AO32" si="82">AJ$4*AJ31</f>
        <v>0</v>
      </c>
      <c r="AK32" s="170">
        <f t="shared" si="82"/>
        <v>0</v>
      </c>
      <c r="AL32" s="170">
        <f t="shared" si="82"/>
        <v>0</v>
      </c>
      <c r="AM32" s="170">
        <f t="shared" si="82"/>
        <v>0</v>
      </c>
      <c r="AN32" s="170">
        <f t="shared" si="82"/>
        <v>0</v>
      </c>
      <c r="AO32" s="170">
        <f t="shared" si="82"/>
        <v>0</v>
      </c>
      <c r="AP32" s="171">
        <f>IFERROR(ROUND(SUM(AJ32:AO32)/AP31,3),0)</f>
        <v>0</v>
      </c>
      <c r="AQ32" s="825"/>
      <c r="AR32" s="172">
        <f t="shared" ref="AR32:AW32" si="83">AR$4*AR31</f>
        <v>0</v>
      </c>
      <c r="AS32" s="170">
        <f t="shared" si="83"/>
        <v>0</v>
      </c>
      <c r="AT32" s="170">
        <f t="shared" si="83"/>
        <v>0</v>
      </c>
      <c r="AU32" s="170">
        <f t="shared" si="83"/>
        <v>0</v>
      </c>
      <c r="AV32" s="170">
        <f t="shared" si="83"/>
        <v>0</v>
      </c>
      <c r="AW32" s="170">
        <f t="shared" si="83"/>
        <v>0</v>
      </c>
      <c r="AX32" s="171">
        <f>IFERROR(ROUND(SUM(AR32:AW32)/AX31,3),0)</f>
        <v>0</v>
      </c>
      <c r="AY32" s="825"/>
      <c r="BA32" s="823"/>
    </row>
    <row r="33" spans="2:50" ht="20.25" customHeight="1">
      <c r="B33" s="847"/>
      <c r="C33" s="847"/>
      <c r="J33" s="173"/>
      <c r="K33" s="173"/>
      <c r="R33" s="173"/>
      <c r="S33" s="173"/>
      <c r="Z33" s="173"/>
      <c r="AA33" s="173"/>
      <c r="AH33" s="173"/>
      <c r="AI33" s="173"/>
      <c r="AP33" s="173"/>
      <c r="AQ33" s="173"/>
      <c r="AX33" s="173"/>
    </row>
  </sheetData>
  <sheetProtection algorithmName="SHA-512" hashValue="f1t4oPZtMJ84spfoBp6IwYrXZpRijfgaPYDhrjqg/w/O1JcrtJocTPfTBn1wVM2SIr55gxEksLvlROhLZTA9Cg==" saltValue="ipeJHpIRcMtX+zFHPhC2LQ==" spinCount="100000" sheet="1" objects="1" scenarios="1"/>
  <mergeCells count="116">
    <mergeCell ref="B31:B32"/>
    <mergeCell ref="B33:C33"/>
    <mergeCell ref="B29:B30"/>
    <mergeCell ref="K29:K30"/>
    <mergeCell ref="S29:S30"/>
    <mergeCell ref="AA29:AA30"/>
    <mergeCell ref="B23:B24"/>
    <mergeCell ref="K23:K24"/>
    <mergeCell ref="S23:S24"/>
    <mergeCell ref="AA23:AA24"/>
    <mergeCell ref="AQ23:AQ24"/>
    <mergeCell ref="B21:B22"/>
    <mergeCell ref="AY27:AY28"/>
    <mergeCell ref="BA27:BA28"/>
    <mergeCell ref="AY23:AY24"/>
    <mergeCell ref="BA23:BA24"/>
    <mergeCell ref="B25:B26"/>
    <mergeCell ref="K25:K26"/>
    <mergeCell ref="S25:S26"/>
    <mergeCell ref="AA25:AA26"/>
    <mergeCell ref="AI25:AI26"/>
    <mergeCell ref="AQ25:AQ26"/>
    <mergeCell ref="BA25:BA26"/>
    <mergeCell ref="B27:B28"/>
    <mergeCell ref="K27:K28"/>
    <mergeCell ref="S27:S28"/>
    <mergeCell ref="AA27:AA28"/>
    <mergeCell ref="AI27:AI28"/>
    <mergeCell ref="AQ27:AQ28"/>
    <mergeCell ref="B19:B20"/>
    <mergeCell ref="K19:K20"/>
    <mergeCell ref="S19:S20"/>
    <mergeCell ref="AA19:AA20"/>
    <mergeCell ref="AI19:AI20"/>
    <mergeCell ref="AQ19:AQ20"/>
    <mergeCell ref="AY19:AY20"/>
    <mergeCell ref="BA19:BA20"/>
    <mergeCell ref="B17:B18"/>
    <mergeCell ref="AY17:AY18"/>
    <mergeCell ref="K17:K18"/>
    <mergeCell ref="S17:S18"/>
    <mergeCell ref="AA17:AA18"/>
    <mergeCell ref="AI17:AI18"/>
    <mergeCell ref="B11:B12"/>
    <mergeCell ref="K11:K12"/>
    <mergeCell ref="S11:S12"/>
    <mergeCell ref="AA11:AA12"/>
    <mergeCell ref="AI11:AI12"/>
    <mergeCell ref="AQ11:AQ12"/>
    <mergeCell ref="AY11:AY12"/>
    <mergeCell ref="BA11:BA12"/>
    <mergeCell ref="BA15:BA16"/>
    <mergeCell ref="B13:B14"/>
    <mergeCell ref="K13:K14"/>
    <mergeCell ref="S13:S14"/>
    <mergeCell ref="AA13:AA14"/>
    <mergeCell ref="AI13:AI14"/>
    <mergeCell ref="AQ13:AQ14"/>
    <mergeCell ref="AY13:AY14"/>
    <mergeCell ref="BA13:BA14"/>
    <mergeCell ref="B15:B16"/>
    <mergeCell ref="K15:K16"/>
    <mergeCell ref="S15:S16"/>
    <mergeCell ref="AA15:AA16"/>
    <mergeCell ref="AI15:AI16"/>
    <mergeCell ref="AQ15:AQ16"/>
    <mergeCell ref="AY15:AY16"/>
    <mergeCell ref="B7:B8"/>
    <mergeCell ref="K7:K8"/>
    <mergeCell ref="S7:S8"/>
    <mergeCell ref="AA7:AA8"/>
    <mergeCell ref="AI7:AI8"/>
    <mergeCell ref="AQ7:AQ8"/>
    <mergeCell ref="AY7:AY8"/>
    <mergeCell ref="BA7:BA8"/>
    <mergeCell ref="B9:B10"/>
    <mergeCell ref="K9:K10"/>
    <mergeCell ref="S9:S10"/>
    <mergeCell ref="AA9:AA10"/>
    <mergeCell ref="AI9:AI10"/>
    <mergeCell ref="AQ9:AQ10"/>
    <mergeCell ref="AY9:AY10"/>
    <mergeCell ref="BA9:BA10"/>
    <mergeCell ref="A1:D2"/>
    <mergeCell ref="B5:C6"/>
    <mergeCell ref="D5:K5"/>
    <mergeCell ref="L5:S5"/>
    <mergeCell ref="T5:Z5"/>
    <mergeCell ref="AB5:AI5"/>
    <mergeCell ref="AJ5:AQ5"/>
    <mergeCell ref="AR5:AY5"/>
    <mergeCell ref="BB5:BB6"/>
    <mergeCell ref="BA31:BA32"/>
    <mergeCell ref="K31:K32"/>
    <mergeCell ref="S31:S32"/>
    <mergeCell ref="AA31:AA32"/>
    <mergeCell ref="AI31:AI32"/>
    <mergeCell ref="AQ31:AQ32"/>
    <mergeCell ref="AY31:AY32"/>
    <mergeCell ref="F1:N1"/>
    <mergeCell ref="BC5:BC6"/>
    <mergeCell ref="AQ17:AQ18"/>
    <mergeCell ref="BA17:BA18"/>
    <mergeCell ref="K21:K22"/>
    <mergeCell ref="S21:S22"/>
    <mergeCell ref="AA21:AA22"/>
    <mergeCell ref="AI21:AI22"/>
    <mergeCell ref="AQ21:AQ22"/>
    <mergeCell ref="AY21:AY22"/>
    <mergeCell ref="BA21:BA22"/>
    <mergeCell ref="AY25:AY26"/>
    <mergeCell ref="BA29:BA30"/>
    <mergeCell ref="AI29:AI30"/>
    <mergeCell ref="AQ29:AQ30"/>
    <mergeCell ref="AY29:AY30"/>
    <mergeCell ref="AI23:AI24"/>
  </mergeCells>
  <phoneticPr fontId="3"/>
  <pageMargins left="0.7" right="0.7" top="0.75" bottom="0.75" header="0.3" footer="0.3"/>
  <pageSetup paperSize="9" scale="22"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rgb="FFFFC000"/>
    <pageSetUpPr fitToPage="1"/>
  </sheetPr>
  <dimension ref="A1:V92"/>
  <sheetViews>
    <sheetView view="pageBreakPreview" zoomScale="80" zoomScaleNormal="100" zoomScaleSheetLayoutView="80" workbookViewId="0">
      <selection activeCell="B8" sqref="B8:C8"/>
    </sheetView>
  </sheetViews>
  <sheetFormatPr defaultRowHeight="13.5"/>
  <cols>
    <col min="1" max="1" width="4.5" style="1" customWidth="1"/>
    <col min="2" max="2" width="17.25" style="1" customWidth="1"/>
    <col min="3" max="3" width="14.875" style="1" customWidth="1"/>
    <col min="4" max="6" width="10.625" style="1" customWidth="1"/>
    <col min="7" max="18" width="9.25" style="1" customWidth="1"/>
    <col min="19" max="19" width="4.25" style="1" customWidth="1"/>
    <col min="20" max="21" width="8.375" style="1" customWidth="1"/>
    <col min="22" max="29" width="7.25" style="1" customWidth="1"/>
    <col min="30" max="30" width="10.375" style="1" customWidth="1"/>
    <col min="31" max="31" width="17.375" style="1" customWidth="1"/>
    <col min="32" max="16384" width="9" style="1"/>
  </cols>
  <sheetData>
    <row r="1" spans="1:19" ht="18" customHeight="1" thickBot="1">
      <c r="A1" s="8"/>
      <c r="B1" s="136" t="s">
        <v>117</v>
      </c>
      <c r="C1" s="210">
        <f>様式１!C1</f>
        <v>0</v>
      </c>
      <c r="D1" s="9"/>
      <c r="E1" s="9"/>
      <c r="F1" s="9"/>
      <c r="G1" s="11"/>
      <c r="H1" s="13"/>
      <c r="I1" s="13"/>
      <c r="J1" s="13"/>
      <c r="K1" s="13"/>
      <c r="M1" s="14"/>
      <c r="N1" s="15"/>
      <c r="O1" s="14"/>
      <c r="P1" s="14"/>
    </row>
    <row r="2" spans="1:19" ht="21.95" customHeight="1" thickTop="1" thickBot="1">
      <c r="A2" s="92"/>
      <c r="B2" s="92" t="s">
        <v>107</v>
      </c>
      <c r="C2" s="877">
        <f>様式１!C2</f>
        <v>0</v>
      </c>
      <c r="D2" s="878"/>
      <c r="E2" s="878"/>
      <c r="F2" s="879"/>
      <c r="G2" s="106"/>
      <c r="H2" s="93"/>
      <c r="I2" s="93"/>
      <c r="J2" s="93"/>
      <c r="K2" s="94"/>
      <c r="L2" s="94"/>
      <c r="M2" s="94"/>
      <c r="N2" s="94"/>
      <c r="O2" s="94"/>
      <c r="P2" s="94"/>
      <c r="Q2" s="7"/>
      <c r="R2" s="7"/>
      <c r="S2" s="7"/>
    </row>
    <row r="3" spans="1:19" ht="21.95" customHeight="1" thickTop="1">
      <c r="A3" s="92"/>
      <c r="B3" s="92"/>
      <c r="C3" s="94"/>
      <c r="D3" s="94"/>
      <c r="E3" s="94"/>
      <c r="F3" s="94"/>
      <c r="G3" s="93"/>
      <c r="H3" s="93"/>
      <c r="I3" s="95"/>
      <c r="J3" s="93"/>
      <c r="K3" s="94"/>
      <c r="L3" s="94"/>
      <c r="M3" s="94"/>
      <c r="N3" s="94"/>
      <c r="O3" s="94"/>
      <c r="P3" s="94"/>
      <c r="Q3" s="7"/>
      <c r="R3" s="7"/>
      <c r="S3" s="7"/>
    </row>
    <row r="4" spans="1:19" ht="102" customHeight="1">
      <c r="A4" s="16"/>
      <c r="B4" s="16"/>
      <c r="C4" s="16"/>
      <c r="D4" s="16"/>
      <c r="E4" s="16"/>
      <c r="F4" s="16"/>
      <c r="G4" s="875"/>
      <c r="H4" s="875"/>
      <c r="I4" s="78"/>
      <c r="J4" s="875"/>
      <c r="K4" s="875"/>
      <c r="L4" s="78"/>
      <c r="M4" s="7"/>
      <c r="N4" s="7"/>
      <c r="O4" s="7"/>
      <c r="P4" s="7"/>
      <c r="Q4" s="7"/>
      <c r="R4" s="7"/>
      <c r="S4" s="7"/>
    </row>
    <row r="5" spans="1:19" ht="40.5" customHeight="1" thickBot="1">
      <c r="A5" s="292" t="s">
        <v>228</v>
      </c>
      <c r="B5" s="18"/>
      <c r="C5" s="19"/>
      <c r="D5" s="19"/>
      <c r="E5" s="19"/>
      <c r="F5" s="19"/>
      <c r="S5" s="78"/>
    </row>
    <row r="6" spans="1:19" ht="28.5" customHeight="1">
      <c r="A6" s="859" t="s">
        <v>13</v>
      </c>
      <c r="B6" s="861" t="s">
        <v>102</v>
      </c>
      <c r="C6" s="862"/>
      <c r="D6" s="876" t="s">
        <v>103</v>
      </c>
      <c r="E6" s="841"/>
      <c r="F6" s="842"/>
      <c r="G6" s="856" t="s">
        <v>104</v>
      </c>
      <c r="H6" s="857"/>
      <c r="I6" s="857"/>
      <c r="J6" s="857"/>
      <c r="K6" s="857"/>
      <c r="L6" s="857"/>
      <c r="M6" s="857"/>
      <c r="N6" s="857"/>
      <c r="O6" s="857"/>
      <c r="P6" s="857"/>
      <c r="Q6" s="857"/>
      <c r="R6" s="858"/>
      <c r="S6" s="7"/>
    </row>
    <row r="7" spans="1:19" ht="22.5">
      <c r="A7" s="860"/>
      <c r="B7" s="863"/>
      <c r="C7" s="864"/>
      <c r="D7" s="208" t="s">
        <v>324</v>
      </c>
      <c r="E7" s="209" t="s">
        <v>325</v>
      </c>
      <c r="F7" s="109" t="s">
        <v>105</v>
      </c>
      <c r="G7" s="91">
        <v>4</v>
      </c>
      <c r="H7" s="89">
        <v>5</v>
      </c>
      <c r="I7" s="89">
        <v>6</v>
      </c>
      <c r="J7" s="89">
        <v>7</v>
      </c>
      <c r="K7" s="89">
        <v>8</v>
      </c>
      <c r="L7" s="89">
        <v>9</v>
      </c>
      <c r="M7" s="89">
        <v>10</v>
      </c>
      <c r="N7" s="89">
        <v>11</v>
      </c>
      <c r="O7" s="89">
        <v>12</v>
      </c>
      <c r="P7" s="89">
        <v>1</v>
      </c>
      <c r="Q7" s="89">
        <v>2</v>
      </c>
      <c r="R7" s="90">
        <v>3</v>
      </c>
      <c r="S7" s="7"/>
    </row>
    <row r="8" spans="1:19" ht="22.5" customHeight="1">
      <c r="A8" s="21">
        <v>1</v>
      </c>
      <c r="B8" s="854"/>
      <c r="C8" s="855"/>
      <c r="D8" s="97"/>
      <c r="E8" s="98"/>
      <c r="F8" s="110"/>
      <c r="G8" s="99"/>
      <c r="H8" s="100"/>
      <c r="I8" s="101"/>
      <c r="J8" s="100"/>
      <c r="K8" s="101"/>
      <c r="L8" s="100"/>
      <c r="M8" s="101"/>
      <c r="N8" s="100"/>
      <c r="O8" s="101"/>
      <c r="P8" s="100"/>
      <c r="Q8" s="101"/>
      <c r="R8" s="102"/>
      <c r="S8" s="7"/>
    </row>
    <row r="9" spans="1:19" ht="22.5" customHeight="1">
      <c r="A9" s="21">
        <v>2</v>
      </c>
      <c r="B9" s="854"/>
      <c r="C9" s="855"/>
      <c r="D9" s="97"/>
      <c r="E9" s="98"/>
      <c r="F9" s="110"/>
      <c r="G9" s="99"/>
      <c r="H9" s="100"/>
      <c r="I9" s="101"/>
      <c r="J9" s="100"/>
      <c r="K9" s="101"/>
      <c r="L9" s="100"/>
      <c r="M9" s="101"/>
      <c r="N9" s="100"/>
      <c r="O9" s="101"/>
      <c r="P9" s="100"/>
      <c r="Q9" s="101"/>
      <c r="R9" s="102"/>
      <c r="S9" s="7"/>
    </row>
    <row r="10" spans="1:19" ht="22.5" customHeight="1">
      <c r="A10" s="21">
        <v>3</v>
      </c>
      <c r="B10" s="854"/>
      <c r="C10" s="855"/>
      <c r="D10" s="97"/>
      <c r="E10" s="98"/>
      <c r="F10" s="110"/>
      <c r="G10" s="99"/>
      <c r="H10" s="100"/>
      <c r="I10" s="101"/>
      <c r="J10" s="100"/>
      <c r="K10" s="101"/>
      <c r="L10" s="100"/>
      <c r="M10" s="101"/>
      <c r="N10" s="100"/>
      <c r="O10" s="101"/>
      <c r="P10" s="100"/>
      <c r="Q10" s="101"/>
      <c r="R10" s="102"/>
      <c r="S10" s="7"/>
    </row>
    <row r="11" spans="1:19" ht="22.5" customHeight="1">
      <c r="A11" s="21">
        <v>4</v>
      </c>
      <c r="B11" s="854"/>
      <c r="C11" s="855"/>
      <c r="D11" s="97"/>
      <c r="E11" s="98"/>
      <c r="F11" s="110"/>
      <c r="G11" s="99"/>
      <c r="H11" s="100"/>
      <c r="I11" s="101"/>
      <c r="J11" s="100"/>
      <c r="K11" s="101"/>
      <c r="L11" s="100"/>
      <c r="M11" s="101"/>
      <c r="N11" s="100"/>
      <c r="O11" s="101"/>
      <c r="P11" s="100"/>
      <c r="Q11" s="101"/>
      <c r="R11" s="102"/>
      <c r="S11" s="7"/>
    </row>
    <row r="12" spans="1:19" ht="22.5" customHeight="1">
      <c r="A12" s="21">
        <v>5</v>
      </c>
      <c r="B12" s="854"/>
      <c r="C12" s="855"/>
      <c r="D12" s="97"/>
      <c r="E12" s="98"/>
      <c r="F12" s="110"/>
      <c r="G12" s="99"/>
      <c r="H12" s="100"/>
      <c r="I12" s="101"/>
      <c r="J12" s="100"/>
      <c r="K12" s="101"/>
      <c r="L12" s="100"/>
      <c r="M12" s="101"/>
      <c r="N12" s="100"/>
      <c r="O12" s="101"/>
      <c r="P12" s="100"/>
      <c r="Q12" s="101"/>
      <c r="R12" s="102"/>
      <c r="S12" s="7"/>
    </row>
    <row r="13" spans="1:19" ht="22.5" customHeight="1">
      <c r="A13" s="21">
        <v>6</v>
      </c>
      <c r="B13" s="854"/>
      <c r="C13" s="855"/>
      <c r="D13" s="97"/>
      <c r="E13" s="98"/>
      <c r="F13" s="110"/>
      <c r="G13" s="99"/>
      <c r="H13" s="100"/>
      <c r="I13" s="101"/>
      <c r="J13" s="100"/>
      <c r="K13" s="101"/>
      <c r="L13" s="100"/>
      <c r="M13" s="101"/>
      <c r="N13" s="100"/>
      <c r="O13" s="101"/>
      <c r="P13" s="100"/>
      <c r="Q13" s="101"/>
      <c r="R13" s="102"/>
      <c r="S13" s="7"/>
    </row>
    <row r="14" spans="1:19" ht="22.5" customHeight="1">
      <c r="A14" s="21">
        <v>7</v>
      </c>
      <c r="B14" s="854"/>
      <c r="C14" s="855"/>
      <c r="D14" s="97"/>
      <c r="E14" s="98"/>
      <c r="F14" s="110"/>
      <c r="G14" s="99"/>
      <c r="H14" s="100"/>
      <c r="I14" s="101"/>
      <c r="J14" s="100"/>
      <c r="K14" s="101"/>
      <c r="L14" s="100"/>
      <c r="M14" s="101"/>
      <c r="N14" s="100"/>
      <c r="O14" s="101"/>
      <c r="P14" s="100"/>
      <c r="Q14" s="101"/>
      <c r="R14" s="102"/>
      <c r="S14" s="7"/>
    </row>
    <row r="15" spans="1:19" ht="22.5" customHeight="1">
      <c r="A15" s="21">
        <v>8</v>
      </c>
      <c r="B15" s="854"/>
      <c r="C15" s="855"/>
      <c r="D15" s="97"/>
      <c r="E15" s="98"/>
      <c r="F15" s="110"/>
      <c r="G15" s="99"/>
      <c r="H15" s="100"/>
      <c r="I15" s="101"/>
      <c r="J15" s="100"/>
      <c r="K15" s="101"/>
      <c r="L15" s="100"/>
      <c r="M15" s="101"/>
      <c r="N15" s="100"/>
      <c r="O15" s="101"/>
      <c r="P15" s="100"/>
      <c r="Q15" s="101"/>
      <c r="R15" s="102"/>
      <c r="S15" s="7"/>
    </row>
    <row r="16" spans="1:19" ht="22.5" customHeight="1">
      <c r="A16" s="21">
        <v>9</v>
      </c>
      <c r="B16" s="854"/>
      <c r="C16" s="855"/>
      <c r="D16" s="97"/>
      <c r="E16" s="98"/>
      <c r="F16" s="110"/>
      <c r="G16" s="99"/>
      <c r="H16" s="100"/>
      <c r="I16" s="101"/>
      <c r="J16" s="100"/>
      <c r="K16" s="101"/>
      <c r="L16" s="100"/>
      <c r="M16" s="101"/>
      <c r="N16" s="100"/>
      <c r="O16" s="101"/>
      <c r="P16" s="100"/>
      <c r="Q16" s="101"/>
      <c r="R16" s="102"/>
      <c r="S16" s="7"/>
    </row>
    <row r="17" spans="1:19" ht="22.5" customHeight="1">
      <c r="A17" s="21">
        <v>10</v>
      </c>
      <c r="B17" s="854"/>
      <c r="C17" s="855"/>
      <c r="D17" s="97"/>
      <c r="E17" s="98"/>
      <c r="F17" s="110"/>
      <c r="G17" s="99"/>
      <c r="H17" s="100"/>
      <c r="I17" s="101"/>
      <c r="J17" s="100"/>
      <c r="K17" s="101"/>
      <c r="L17" s="100"/>
      <c r="M17" s="101"/>
      <c r="N17" s="100"/>
      <c r="O17" s="101"/>
      <c r="P17" s="100"/>
      <c r="Q17" s="101"/>
      <c r="R17" s="102"/>
      <c r="S17" s="7"/>
    </row>
    <row r="18" spans="1:19" ht="22.5" customHeight="1">
      <c r="A18" s="21">
        <v>11</v>
      </c>
      <c r="B18" s="854"/>
      <c r="C18" s="855"/>
      <c r="D18" s="97"/>
      <c r="E18" s="98"/>
      <c r="F18" s="110"/>
      <c r="G18" s="99"/>
      <c r="H18" s="100"/>
      <c r="I18" s="101"/>
      <c r="J18" s="100"/>
      <c r="K18" s="101"/>
      <c r="L18" s="100"/>
      <c r="M18" s="101"/>
      <c r="N18" s="100"/>
      <c r="O18" s="101"/>
      <c r="P18" s="100"/>
      <c r="Q18" s="101"/>
      <c r="R18" s="102"/>
      <c r="S18" s="7"/>
    </row>
    <row r="19" spans="1:19" ht="22.5" customHeight="1">
      <c r="A19" s="21">
        <v>12</v>
      </c>
      <c r="B19" s="854"/>
      <c r="C19" s="855"/>
      <c r="D19" s="97"/>
      <c r="E19" s="98"/>
      <c r="F19" s="110"/>
      <c r="G19" s="99"/>
      <c r="H19" s="100"/>
      <c r="I19" s="101"/>
      <c r="J19" s="100"/>
      <c r="K19" s="101"/>
      <c r="L19" s="100"/>
      <c r="M19" s="101"/>
      <c r="N19" s="100"/>
      <c r="O19" s="101"/>
      <c r="P19" s="100"/>
      <c r="Q19" s="101"/>
      <c r="R19" s="102"/>
      <c r="S19" s="7"/>
    </row>
    <row r="20" spans="1:19" ht="22.5" customHeight="1">
      <c r="A20" s="21">
        <v>13</v>
      </c>
      <c r="B20" s="854"/>
      <c r="C20" s="855"/>
      <c r="D20" s="97"/>
      <c r="E20" s="98"/>
      <c r="F20" s="110"/>
      <c r="G20" s="99"/>
      <c r="H20" s="100"/>
      <c r="I20" s="101"/>
      <c r="J20" s="100"/>
      <c r="K20" s="101"/>
      <c r="L20" s="100"/>
      <c r="M20" s="101"/>
      <c r="N20" s="100"/>
      <c r="O20" s="101"/>
      <c r="P20" s="100"/>
      <c r="Q20" s="101"/>
      <c r="R20" s="102"/>
      <c r="S20" s="7"/>
    </row>
    <row r="21" spans="1:19" ht="22.5" customHeight="1">
      <c r="A21" s="21">
        <v>14</v>
      </c>
      <c r="B21" s="854"/>
      <c r="C21" s="855"/>
      <c r="D21" s="97"/>
      <c r="E21" s="98"/>
      <c r="F21" s="110"/>
      <c r="G21" s="99"/>
      <c r="H21" s="100"/>
      <c r="I21" s="101"/>
      <c r="J21" s="100"/>
      <c r="K21" s="101"/>
      <c r="L21" s="100"/>
      <c r="M21" s="101"/>
      <c r="N21" s="100"/>
      <c r="O21" s="101"/>
      <c r="P21" s="100"/>
      <c r="Q21" s="101"/>
      <c r="R21" s="102"/>
      <c r="S21" s="7"/>
    </row>
    <row r="22" spans="1:19" ht="22.5" customHeight="1">
      <c r="A22" s="21">
        <v>15</v>
      </c>
      <c r="B22" s="854"/>
      <c r="C22" s="855"/>
      <c r="D22" s="97"/>
      <c r="E22" s="98"/>
      <c r="F22" s="110"/>
      <c r="G22" s="99"/>
      <c r="H22" s="100"/>
      <c r="I22" s="101"/>
      <c r="J22" s="100"/>
      <c r="K22" s="101"/>
      <c r="L22" s="100"/>
      <c r="M22" s="101"/>
      <c r="N22" s="100"/>
      <c r="O22" s="101"/>
      <c r="P22" s="100"/>
      <c r="Q22" s="101"/>
      <c r="R22" s="102"/>
      <c r="S22" s="7"/>
    </row>
    <row r="23" spans="1:19" ht="22.5" customHeight="1">
      <c r="A23" s="21">
        <v>16</v>
      </c>
      <c r="B23" s="854"/>
      <c r="C23" s="855"/>
      <c r="D23" s="97"/>
      <c r="E23" s="98"/>
      <c r="F23" s="110"/>
      <c r="G23" s="99"/>
      <c r="H23" s="100"/>
      <c r="I23" s="101"/>
      <c r="J23" s="100"/>
      <c r="K23" s="101"/>
      <c r="L23" s="100"/>
      <c r="M23" s="101"/>
      <c r="N23" s="100"/>
      <c r="O23" s="101"/>
      <c r="P23" s="100"/>
      <c r="Q23" s="101"/>
      <c r="R23" s="102"/>
      <c r="S23" s="7"/>
    </row>
    <row r="24" spans="1:19" ht="22.5" customHeight="1">
      <c r="A24" s="21">
        <v>17</v>
      </c>
      <c r="B24" s="854"/>
      <c r="C24" s="855"/>
      <c r="D24" s="97"/>
      <c r="E24" s="98"/>
      <c r="F24" s="110"/>
      <c r="G24" s="99"/>
      <c r="H24" s="100"/>
      <c r="I24" s="101"/>
      <c r="J24" s="100"/>
      <c r="K24" s="101"/>
      <c r="L24" s="100"/>
      <c r="M24" s="101"/>
      <c r="N24" s="100"/>
      <c r="O24" s="101"/>
      <c r="P24" s="100"/>
      <c r="Q24" s="101"/>
      <c r="R24" s="102"/>
      <c r="S24" s="7"/>
    </row>
    <row r="25" spans="1:19" ht="22.5" customHeight="1">
      <c r="A25" s="21">
        <v>18</v>
      </c>
      <c r="B25" s="854"/>
      <c r="C25" s="855"/>
      <c r="D25" s="97"/>
      <c r="E25" s="98"/>
      <c r="F25" s="110"/>
      <c r="G25" s="99"/>
      <c r="H25" s="100"/>
      <c r="I25" s="101"/>
      <c r="J25" s="100"/>
      <c r="K25" s="101"/>
      <c r="L25" s="100"/>
      <c r="M25" s="101"/>
      <c r="N25" s="100"/>
      <c r="O25" s="101"/>
      <c r="P25" s="100"/>
      <c r="Q25" s="101"/>
      <c r="R25" s="102"/>
      <c r="S25" s="7"/>
    </row>
    <row r="26" spans="1:19" ht="22.5" customHeight="1">
      <c r="A26" s="21">
        <v>19</v>
      </c>
      <c r="B26" s="854"/>
      <c r="C26" s="855"/>
      <c r="D26" s="97"/>
      <c r="E26" s="98"/>
      <c r="F26" s="110"/>
      <c r="G26" s="99"/>
      <c r="H26" s="100"/>
      <c r="I26" s="101"/>
      <c r="J26" s="100"/>
      <c r="K26" s="101"/>
      <c r="L26" s="100"/>
      <c r="M26" s="101"/>
      <c r="N26" s="100"/>
      <c r="O26" s="101"/>
      <c r="P26" s="100"/>
      <c r="Q26" s="101"/>
      <c r="R26" s="102"/>
      <c r="S26" s="7"/>
    </row>
    <row r="27" spans="1:19" ht="22.5" customHeight="1">
      <c r="A27" s="21">
        <v>20</v>
      </c>
      <c r="B27" s="854"/>
      <c r="C27" s="855"/>
      <c r="D27" s="97"/>
      <c r="E27" s="98"/>
      <c r="F27" s="110"/>
      <c r="G27" s="99"/>
      <c r="H27" s="100"/>
      <c r="I27" s="101"/>
      <c r="J27" s="100"/>
      <c r="K27" s="101"/>
      <c r="L27" s="100"/>
      <c r="M27" s="101"/>
      <c r="N27" s="100"/>
      <c r="O27" s="101"/>
      <c r="P27" s="100"/>
      <c r="Q27" s="101"/>
      <c r="R27" s="102"/>
      <c r="S27" s="7"/>
    </row>
    <row r="28" spans="1:19" ht="22.5" customHeight="1">
      <c r="A28" s="21">
        <v>21</v>
      </c>
      <c r="B28" s="854"/>
      <c r="C28" s="855"/>
      <c r="D28" s="97"/>
      <c r="E28" s="98"/>
      <c r="F28" s="110"/>
      <c r="G28" s="99"/>
      <c r="H28" s="100"/>
      <c r="I28" s="101"/>
      <c r="J28" s="100"/>
      <c r="K28" s="101"/>
      <c r="L28" s="100"/>
      <c r="M28" s="101"/>
      <c r="N28" s="100"/>
      <c r="O28" s="101"/>
      <c r="P28" s="100"/>
      <c r="Q28" s="101"/>
      <c r="R28" s="102"/>
      <c r="S28" s="7"/>
    </row>
    <row r="29" spans="1:19" ht="22.5" customHeight="1">
      <c r="A29" s="21">
        <v>22</v>
      </c>
      <c r="B29" s="854"/>
      <c r="C29" s="855"/>
      <c r="D29" s="97"/>
      <c r="E29" s="98"/>
      <c r="F29" s="110"/>
      <c r="G29" s="99"/>
      <c r="H29" s="100"/>
      <c r="I29" s="101"/>
      <c r="J29" s="100"/>
      <c r="K29" s="101"/>
      <c r="L29" s="100"/>
      <c r="M29" s="101"/>
      <c r="N29" s="100"/>
      <c r="O29" s="101"/>
      <c r="P29" s="100"/>
      <c r="Q29" s="101"/>
      <c r="R29" s="102"/>
      <c r="S29" s="7"/>
    </row>
    <row r="30" spans="1:19" ht="22.5" customHeight="1">
      <c r="A30" s="21">
        <v>23</v>
      </c>
      <c r="B30" s="854"/>
      <c r="C30" s="855"/>
      <c r="D30" s="97"/>
      <c r="E30" s="98"/>
      <c r="F30" s="110"/>
      <c r="G30" s="99"/>
      <c r="H30" s="100"/>
      <c r="I30" s="101"/>
      <c r="J30" s="100"/>
      <c r="K30" s="101"/>
      <c r="L30" s="100"/>
      <c r="M30" s="101"/>
      <c r="N30" s="100"/>
      <c r="O30" s="101"/>
      <c r="P30" s="100"/>
      <c r="Q30" s="101"/>
      <c r="R30" s="102"/>
      <c r="S30" s="7"/>
    </row>
    <row r="31" spans="1:19" ht="22.5" customHeight="1">
      <c r="A31" s="21">
        <v>24</v>
      </c>
      <c r="B31" s="854"/>
      <c r="C31" s="855"/>
      <c r="D31" s="97"/>
      <c r="E31" s="98"/>
      <c r="F31" s="110"/>
      <c r="G31" s="99"/>
      <c r="H31" s="100"/>
      <c r="I31" s="101"/>
      <c r="J31" s="100"/>
      <c r="K31" s="101"/>
      <c r="L31" s="100"/>
      <c r="M31" s="101"/>
      <c r="N31" s="100"/>
      <c r="O31" s="101"/>
      <c r="P31" s="100"/>
      <c r="Q31" s="101"/>
      <c r="R31" s="102"/>
      <c r="S31" s="7"/>
    </row>
    <row r="32" spans="1:19" ht="22.5" customHeight="1">
      <c r="A32" s="21">
        <v>25</v>
      </c>
      <c r="B32" s="854"/>
      <c r="C32" s="855"/>
      <c r="D32" s="97"/>
      <c r="E32" s="98"/>
      <c r="F32" s="110"/>
      <c r="G32" s="99"/>
      <c r="H32" s="100"/>
      <c r="I32" s="101"/>
      <c r="J32" s="100"/>
      <c r="K32" s="101"/>
      <c r="L32" s="100"/>
      <c r="M32" s="101"/>
      <c r="N32" s="100"/>
      <c r="O32" s="101"/>
      <c r="P32" s="100"/>
      <c r="Q32" s="101"/>
      <c r="R32" s="102"/>
      <c r="S32" s="7"/>
    </row>
    <row r="33" spans="1:19" ht="22.5" customHeight="1">
      <c r="A33" s="21">
        <v>26</v>
      </c>
      <c r="B33" s="854"/>
      <c r="C33" s="855"/>
      <c r="D33" s="97"/>
      <c r="E33" s="98"/>
      <c r="F33" s="110"/>
      <c r="G33" s="99"/>
      <c r="H33" s="100"/>
      <c r="I33" s="101"/>
      <c r="J33" s="100"/>
      <c r="K33" s="101"/>
      <c r="L33" s="100"/>
      <c r="M33" s="101"/>
      <c r="N33" s="100"/>
      <c r="O33" s="101"/>
      <c r="P33" s="100"/>
      <c r="Q33" s="101"/>
      <c r="R33" s="102"/>
      <c r="S33" s="7"/>
    </row>
    <row r="34" spans="1:19" ht="22.5" customHeight="1">
      <c r="A34" s="21">
        <v>27</v>
      </c>
      <c r="B34" s="854"/>
      <c r="C34" s="855"/>
      <c r="D34" s="97"/>
      <c r="E34" s="98"/>
      <c r="F34" s="110"/>
      <c r="G34" s="99"/>
      <c r="H34" s="100"/>
      <c r="I34" s="101"/>
      <c r="J34" s="100"/>
      <c r="K34" s="101"/>
      <c r="L34" s="100"/>
      <c r="M34" s="101"/>
      <c r="N34" s="100"/>
      <c r="O34" s="101"/>
      <c r="P34" s="100"/>
      <c r="Q34" s="101"/>
      <c r="R34" s="102"/>
      <c r="S34" s="7"/>
    </row>
    <row r="35" spans="1:19" ht="22.5" customHeight="1">
      <c r="A35" s="21">
        <v>28</v>
      </c>
      <c r="B35" s="854"/>
      <c r="C35" s="855"/>
      <c r="D35" s="97"/>
      <c r="E35" s="98"/>
      <c r="F35" s="110"/>
      <c r="G35" s="99"/>
      <c r="H35" s="100"/>
      <c r="I35" s="101"/>
      <c r="J35" s="100"/>
      <c r="K35" s="101"/>
      <c r="L35" s="100"/>
      <c r="M35" s="101"/>
      <c r="N35" s="100"/>
      <c r="O35" s="101"/>
      <c r="P35" s="100"/>
      <c r="Q35" s="101"/>
      <c r="R35" s="102"/>
      <c r="S35" s="7"/>
    </row>
    <row r="36" spans="1:19" ht="22.5" customHeight="1">
      <c r="A36" s="21">
        <v>29</v>
      </c>
      <c r="B36" s="854"/>
      <c r="C36" s="855"/>
      <c r="D36" s="97"/>
      <c r="E36" s="98"/>
      <c r="F36" s="110"/>
      <c r="G36" s="99"/>
      <c r="H36" s="100"/>
      <c r="I36" s="101"/>
      <c r="J36" s="100"/>
      <c r="K36" s="101"/>
      <c r="L36" s="100"/>
      <c r="M36" s="101"/>
      <c r="N36" s="100"/>
      <c r="O36" s="101"/>
      <c r="P36" s="100"/>
      <c r="Q36" s="101"/>
      <c r="R36" s="102"/>
      <c r="S36" s="7"/>
    </row>
    <row r="37" spans="1:19" ht="22.5" customHeight="1">
      <c r="A37" s="21">
        <v>30</v>
      </c>
      <c r="B37" s="854"/>
      <c r="C37" s="855"/>
      <c r="D37" s="97"/>
      <c r="E37" s="98"/>
      <c r="F37" s="110"/>
      <c r="G37" s="99"/>
      <c r="H37" s="100"/>
      <c r="I37" s="101"/>
      <c r="J37" s="100"/>
      <c r="K37" s="101"/>
      <c r="L37" s="100"/>
      <c r="M37" s="101"/>
      <c r="N37" s="100"/>
      <c r="O37" s="101"/>
      <c r="P37" s="100"/>
      <c r="Q37" s="101"/>
      <c r="R37" s="102"/>
      <c r="S37" s="7"/>
    </row>
    <row r="38" spans="1:19" ht="22.5" customHeight="1">
      <c r="A38" s="21">
        <v>31</v>
      </c>
      <c r="B38" s="854"/>
      <c r="C38" s="855"/>
      <c r="D38" s="97"/>
      <c r="E38" s="98"/>
      <c r="F38" s="110"/>
      <c r="G38" s="99"/>
      <c r="H38" s="100"/>
      <c r="I38" s="101"/>
      <c r="J38" s="100"/>
      <c r="K38" s="101"/>
      <c r="L38" s="100"/>
      <c r="M38" s="101"/>
      <c r="N38" s="100"/>
      <c r="O38" s="101"/>
      <c r="P38" s="100"/>
      <c r="Q38" s="101"/>
      <c r="R38" s="102"/>
      <c r="S38" s="7"/>
    </row>
    <row r="39" spans="1:19" ht="22.5" customHeight="1">
      <c r="A39" s="21">
        <v>32</v>
      </c>
      <c r="B39" s="854"/>
      <c r="C39" s="855"/>
      <c r="D39" s="97"/>
      <c r="E39" s="98"/>
      <c r="F39" s="110"/>
      <c r="G39" s="99"/>
      <c r="H39" s="100"/>
      <c r="I39" s="101"/>
      <c r="J39" s="100"/>
      <c r="K39" s="101"/>
      <c r="L39" s="100"/>
      <c r="M39" s="101"/>
      <c r="N39" s="100"/>
      <c r="O39" s="101"/>
      <c r="P39" s="100"/>
      <c r="Q39" s="101"/>
      <c r="R39" s="102"/>
      <c r="S39" s="7"/>
    </row>
    <row r="40" spans="1:19" ht="22.5" customHeight="1">
      <c r="A40" s="21">
        <v>33</v>
      </c>
      <c r="B40" s="854"/>
      <c r="C40" s="855"/>
      <c r="D40" s="97"/>
      <c r="E40" s="98"/>
      <c r="F40" s="110"/>
      <c r="G40" s="99"/>
      <c r="H40" s="100"/>
      <c r="I40" s="101"/>
      <c r="J40" s="100"/>
      <c r="K40" s="101"/>
      <c r="L40" s="100"/>
      <c r="M40" s="101"/>
      <c r="N40" s="100"/>
      <c r="O40" s="101"/>
      <c r="P40" s="100"/>
      <c r="Q40" s="101"/>
      <c r="R40" s="102"/>
      <c r="S40" s="7"/>
    </row>
    <row r="41" spans="1:19" ht="22.5" customHeight="1">
      <c r="A41" s="21">
        <v>34</v>
      </c>
      <c r="B41" s="854"/>
      <c r="C41" s="855"/>
      <c r="D41" s="97"/>
      <c r="E41" s="98"/>
      <c r="F41" s="110"/>
      <c r="G41" s="99"/>
      <c r="H41" s="100"/>
      <c r="I41" s="101"/>
      <c r="J41" s="100"/>
      <c r="K41" s="101"/>
      <c r="L41" s="100"/>
      <c r="M41" s="101"/>
      <c r="N41" s="100"/>
      <c r="O41" s="101"/>
      <c r="P41" s="100"/>
      <c r="Q41" s="101"/>
      <c r="R41" s="102"/>
      <c r="S41" s="7"/>
    </row>
    <row r="42" spans="1:19" ht="22.5" customHeight="1">
      <c r="A42" s="21">
        <v>35</v>
      </c>
      <c r="B42" s="854"/>
      <c r="C42" s="855"/>
      <c r="D42" s="97"/>
      <c r="E42" s="98"/>
      <c r="F42" s="110"/>
      <c r="G42" s="99"/>
      <c r="H42" s="100"/>
      <c r="I42" s="101"/>
      <c r="J42" s="100"/>
      <c r="K42" s="101"/>
      <c r="L42" s="100"/>
      <c r="M42" s="101"/>
      <c r="N42" s="100"/>
      <c r="O42" s="101"/>
      <c r="P42" s="100"/>
      <c r="Q42" s="101"/>
      <c r="R42" s="102"/>
      <c r="S42" s="7"/>
    </row>
    <row r="43" spans="1:19" ht="22.5" customHeight="1">
      <c r="A43" s="21">
        <v>36</v>
      </c>
      <c r="B43" s="854"/>
      <c r="C43" s="855"/>
      <c r="D43" s="97"/>
      <c r="E43" s="98"/>
      <c r="F43" s="110"/>
      <c r="G43" s="99"/>
      <c r="H43" s="100"/>
      <c r="I43" s="101"/>
      <c r="J43" s="100"/>
      <c r="K43" s="101"/>
      <c r="L43" s="100"/>
      <c r="M43" s="101"/>
      <c r="N43" s="100"/>
      <c r="O43" s="101"/>
      <c r="P43" s="100"/>
      <c r="Q43" s="101"/>
      <c r="R43" s="102"/>
      <c r="S43" s="7"/>
    </row>
    <row r="44" spans="1:19" ht="22.5" customHeight="1">
      <c r="A44" s="21">
        <v>37</v>
      </c>
      <c r="B44" s="854"/>
      <c r="C44" s="855"/>
      <c r="D44" s="97"/>
      <c r="E44" s="98"/>
      <c r="F44" s="110"/>
      <c r="G44" s="99"/>
      <c r="H44" s="100"/>
      <c r="I44" s="101"/>
      <c r="J44" s="100"/>
      <c r="K44" s="101"/>
      <c r="L44" s="100"/>
      <c r="M44" s="101"/>
      <c r="N44" s="100"/>
      <c r="O44" s="101"/>
      <c r="P44" s="100"/>
      <c r="Q44" s="101"/>
      <c r="R44" s="102"/>
      <c r="S44" s="7"/>
    </row>
    <row r="45" spans="1:19" ht="22.5" customHeight="1">
      <c r="A45" s="21">
        <v>38</v>
      </c>
      <c r="B45" s="854"/>
      <c r="C45" s="855"/>
      <c r="D45" s="97"/>
      <c r="E45" s="98"/>
      <c r="F45" s="110"/>
      <c r="G45" s="99"/>
      <c r="H45" s="100"/>
      <c r="I45" s="101"/>
      <c r="J45" s="100"/>
      <c r="K45" s="101"/>
      <c r="L45" s="100"/>
      <c r="M45" s="101"/>
      <c r="N45" s="100"/>
      <c r="O45" s="101"/>
      <c r="P45" s="100"/>
      <c r="Q45" s="101"/>
      <c r="R45" s="102"/>
      <c r="S45" s="7"/>
    </row>
    <row r="46" spans="1:19" ht="22.5" customHeight="1">
      <c r="A46" s="21">
        <v>39</v>
      </c>
      <c r="B46" s="854"/>
      <c r="C46" s="855"/>
      <c r="D46" s="97"/>
      <c r="E46" s="98"/>
      <c r="F46" s="110"/>
      <c r="G46" s="99"/>
      <c r="H46" s="100"/>
      <c r="I46" s="101"/>
      <c r="J46" s="100"/>
      <c r="K46" s="101"/>
      <c r="L46" s="100"/>
      <c r="M46" s="101"/>
      <c r="N46" s="100"/>
      <c r="O46" s="101"/>
      <c r="P46" s="100"/>
      <c r="Q46" s="101"/>
      <c r="R46" s="102"/>
      <c r="S46" s="7"/>
    </row>
    <row r="47" spans="1:19" ht="22.5" customHeight="1">
      <c r="A47" s="21">
        <v>40</v>
      </c>
      <c r="B47" s="854"/>
      <c r="C47" s="855"/>
      <c r="D47" s="97"/>
      <c r="E47" s="98"/>
      <c r="F47" s="110"/>
      <c r="G47" s="99"/>
      <c r="H47" s="100"/>
      <c r="I47" s="101"/>
      <c r="J47" s="100"/>
      <c r="K47" s="101"/>
      <c r="L47" s="100"/>
      <c r="M47" s="101"/>
      <c r="N47" s="100"/>
      <c r="O47" s="101"/>
      <c r="P47" s="100"/>
      <c r="Q47" s="101"/>
      <c r="R47" s="102"/>
      <c r="S47" s="7"/>
    </row>
    <row r="48" spans="1:19" ht="22.5" customHeight="1">
      <c r="A48" s="21">
        <v>41</v>
      </c>
      <c r="B48" s="854"/>
      <c r="C48" s="855"/>
      <c r="D48" s="97"/>
      <c r="E48" s="98"/>
      <c r="F48" s="110"/>
      <c r="G48" s="99"/>
      <c r="H48" s="100"/>
      <c r="I48" s="101"/>
      <c r="J48" s="100"/>
      <c r="K48" s="101"/>
      <c r="L48" s="100"/>
      <c r="M48" s="101"/>
      <c r="N48" s="100"/>
      <c r="O48" s="101"/>
      <c r="P48" s="100"/>
      <c r="Q48" s="101"/>
      <c r="R48" s="102"/>
      <c r="S48" s="7"/>
    </row>
    <row r="49" spans="1:22" ht="22.5" customHeight="1">
      <c r="A49" s="21">
        <v>42</v>
      </c>
      <c r="B49" s="854"/>
      <c r="C49" s="855"/>
      <c r="D49" s="97"/>
      <c r="E49" s="98"/>
      <c r="F49" s="110"/>
      <c r="G49" s="99"/>
      <c r="H49" s="100"/>
      <c r="I49" s="101"/>
      <c r="J49" s="100"/>
      <c r="K49" s="101"/>
      <c r="L49" s="100"/>
      <c r="M49" s="101"/>
      <c r="N49" s="100"/>
      <c r="O49" s="101"/>
      <c r="P49" s="100"/>
      <c r="Q49" s="101"/>
      <c r="R49" s="102"/>
      <c r="S49" s="7"/>
    </row>
    <row r="50" spans="1:22" ht="22.5" customHeight="1">
      <c r="A50" s="21">
        <v>43</v>
      </c>
      <c r="B50" s="854"/>
      <c r="C50" s="855"/>
      <c r="D50" s="97"/>
      <c r="E50" s="98"/>
      <c r="F50" s="110"/>
      <c r="G50" s="99"/>
      <c r="H50" s="100"/>
      <c r="I50" s="101"/>
      <c r="J50" s="100"/>
      <c r="K50" s="101"/>
      <c r="L50" s="100"/>
      <c r="M50" s="101"/>
      <c r="N50" s="100"/>
      <c r="O50" s="101"/>
      <c r="P50" s="100"/>
      <c r="Q50" s="101"/>
      <c r="R50" s="102"/>
      <c r="S50" s="7"/>
    </row>
    <row r="51" spans="1:22" ht="22.5" customHeight="1">
      <c r="A51" s="21">
        <v>44</v>
      </c>
      <c r="B51" s="854"/>
      <c r="C51" s="855"/>
      <c r="D51" s="97"/>
      <c r="E51" s="98"/>
      <c r="F51" s="110"/>
      <c r="G51" s="99"/>
      <c r="H51" s="100"/>
      <c r="I51" s="101"/>
      <c r="J51" s="100"/>
      <c r="K51" s="101"/>
      <c r="L51" s="100"/>
      <c r="M51" s="101"/>
      <c r="N51" s="100"/>
      <c r="O51" s="101"/>
      <c r="P51" s="100"/>
      <c r="Q51" s="101"/>
      <c r="R51" s="102"/>
      <c r="S51" s="7"/>
    </row>
    <row r="52" spans="1:22" ht="22.5" customHeight="1">
      <c r="A52" s="21">
        <v>45</v>
      </c>
      <c r="B52" s="854"/>
      <c r="C52" s="855"/>
      <c r="D52" s="97"/>
      <c r="E52" s="98"/>
      <c r="F52" s="110"/>
      <c r="G52" s="99"/>
      <c r="H52" s="100"/>
      <c r="I52" s="101"/>
      <c r="J52" s="100"/>
      <c r="K52" s="101"/>
      <c r="L52" s="100"/>
      <c r="M52" s="101"/>
      <c r="N52" s="100"/>
      <c r="O52" s="101"/>
      <c r="P52" s="100"/>
      <c r="Q52" s="101"/>
      <c r="R52" s="102"/>
      <c r="S52" s="7"/>
    </row>
    <row r="53" spans="1:22" ht="22.5" customHeight="1">
      <c r="A53" s="21">
        <v>46</v>
      </c>
      <c r="B53" s="854"/>
      <c r="C53" s="855"/>
      <c r="D53" s="97"/>
      <c r="E53" s="98"/>
      <c r="F53" s="110"/>
      <c r="G53" s="99"/>
      <c r="H53" s="100"/>
      <c r="I53" s="101"/>
      <c r="J53" s="100"/>
      <c r="K53" s="101"/>
      <c r="L53" s="100"/>
      <c r="M53" s="101"/>
      <c r="N53" s="100"/>
      <c r="O53" s="101"/>
      <c r="P53" s="100"/>
      <c r="Q53" s="101"/>
      <c r="R53" s="102"/>
      <c r="S53" s="7"/>
    </row>
    <row r="54" spans="1:22" ht="22.5" customHeight="1">
      <c r="A54" s="21">
        <v>47</v>
      </c>
      <c r="B54" s="854"/>
      <c r="C54" s="855"/>
      <c r="D54" s="97"/>
      <c r="E54" s="98"/>
      <c r="F54" s="110"/>
      <c r="G54" s="99"/>
      <c r="H54" s="100"/>
      <c r="I54" s="101"/>
      <c r="J54" s="100"/>
      <c r="K54" s="101"/>
      <c r="L54" s="100"/>
      <c r="M54" s="101"/>
      <c r="N54" s="100"/>
      <c r="O54" s="101"/>
      <c r="P54" s="100"/>
      <c r="Q54" s="101"/>
      <c r="R54" s="102"/>
      <c r="S54" s="7"/>
    </row>
    <row r="55" spans="1:22" ht="22.5" customHeight="1">
      <c r="A55" s="21">
        <v>48</v>
      </c>
      <c r="B55" s="854"/>
      <c r="C55" s="855"/>
      <c r="D55" s="97"/>
      <c r="E55" s="98"/>
      <c r="F55" s="110"/>
      <c r="G55" s="99"/>
      <c r="H55" s="100"/>
      <c r="I55" s="101"/>
      <c r="J55" s="100"/>
      <c r="K55" s="101"/>
      <c r="L55" s="100"/>
      <c r="M55" s="101"/>
      <c r="N55" s="100"/>
      <c r="O55" s="101"/>
      <c r="P55" s="100"/>
      <c r="Q55" s="101"/>
      <c r="R55" s="102"/>
      <c r="S55" s="7"/>
    </row>
    <row r="56" spans="1:22" ht="22.5" customHeight="1">
      <c r="A56" s="21">
        <v>49</v>
      </c>
      <c r="B56" s="854"/>
      <c r="C56" s="855"/>
      <c r="D56" s="97"/>
      <c r="E56" s="98"/>
      <c r="F56" s="110"/>
      <c r="G56" s="99"/>
      <c r="H56" s="100"/>
      <c r="I56" s="101"/>
      <c r="J56" s="100"/>
      <c r="K56" s="101"/>
      <c r="L56" s="100"/>
      <c r="M56" s="101"/>
      <c r="N56" s="100"/>
      <c r="O56" s="101"/>
      <c r="P56" s="100"/>
      <c r="Q56" s="101"/>
      <c r="R56" s="102"/>
      <c r="S56" s="7"/>
    </row>
    <row r="57" spans="1:22" ht="22.5" customHeight="1" thickBot="1">
      <c r="A57" s="107">
        <v>50</v>
      </c>
      <c r="B57" s="873"/>
      <c r="C57" s="874"/>
      <c r="D57" s="97"/>
      <c r="E57" s="98"/>
      <c r="F57" s="110"/>
      <c r="G57" s="103"/>
      <c r="H57" s="104"/>
      <c r="I57" s="105"/>
      <c r="J57" s="104"/>
      <c r="K57" s="105"/>
      <c r="L57" s="104"/>
      <c r="M57" s="105"/>
      <c r="N57" s="104"/>
      <c r="O57" s="105"/>
      <c r="P57" s="104"/>
      <c r="Q57" s="105"/>
      <c r="R57" s="120"/>
      <c r="S57" s="7"/>
    </row>
    <row r="58" spans="1:22" ht="26.1" customHeight="1" thickBot="1">
      <c r="A58" s="851" t="s">
        <v>106</v>
      </c>
      <c r="B58" s="852"/>
      <c r="C58" s="852"/>
      <c r="D58" s="852"/>
      <c r="E58" s="853"/>
      <c r="F58" s="853"/>
      <c r="G58" s="111">
        <f>COUNTIF(G8:G57,"○")</f>
        <v>0</v>
      </c>
      <c r="H58" s="111">
        <f t="shared" ref="H58:R58" si="0">COUNTIF(H8:H57,"○")</f>
        <v>0</v>
      </c>
      <c r="I58" s="111">
        <f t="shared" si="0"/>
        <v>0</v>
      </c>
      <c r="J58" s="111">
        <f t="shared" si="0"/>
        <v>0</v>
      </c>
      <c r="K58" s="111">
        <f t="shared" si="0"/>
        <v>0</v>
      </c>
      <c r="L58" s="111">
        <f t="shared" si="0"/>
        <v>0</v>
      </c>
      <c r="M58" s="111">
        <f t="shared" si="0"/>
        <v>0</v>
      </c>
      <c r="N58" s="111">
        <f t="shared" si="0"/>
        <v>0</v>
      </c>
      <c r="O58" s="111">
        <f t="shared" si="0"/>
        <v>0</v>
      </c>
      <c r="P58" s="111">
        <f t="shared" si="0"/>
        <v>0</v>
      </c>
      <c r="Q58" s="111">
        <f t="shared" si="0"/>
        <v>0</v>
      </c>
      <c r="R58" s="111">
        <f t="shared" si="0"/>
        <v>0</v>
      </c>
      <c r="S58" s="7"/>
    </row>
    <row r="59" spans="1:22" ht="23.25" customHeight="1">
      <c r="A59" s="114"/>
      <c r="B59" s="114"/>
      <c r="C59" s="114"/>
      <c r="D59" s="114"/>
      <c r="E59" s="114"/>
      <c r="F59" s="114"/>
      <c r="G59" s="114"/>
      <c r="H59" s="114"/>
      <c r="I59" s="114"/>
      <c r="J59" s="114"/>
      <c r="K59" s="114"/>
      <c r="L59" s="114"/>
      <c r="M59" s="114"/>
      <c r="N59" s="114"/>
      <c r="O59" s="114"/>
      <c r="P59" s="114"/>
      <c r="Q59" s="114"/>
      <c r="R59" s="114"/>
      <c r="S59" s="115"/>
      <c r="T59" s="114"/>
      <c r="U59" s="114"/>
    </row>
    <row r="60" spans="1:22" ht="54" customHeight="1">
      <c r="A60" s="114"/>
      <c r="B60" s="114"/>
      <c r="C60" s="114"/>
      <c r="D60" s="114"/>
      <c r="E60" s="114"/>
      <c r="F60" s="114"/>
      <c r="G60" s="114"/>
      <c r="H60" s="114"/>
      <c r="I60" s="114"/>
      <c r="J60" s="114"/>
      <c r="K60" s="114"/>
      <c r="L60" s="114"/>
      <c r="M60" s="114"/>
      <c r="N60" s="114"/>
      <c r="O60" s="114"/>
      <c r="P60" s="114"/>
      <c r="Q60" s="114"/>
      <c r="R60" s="114"/>
      <c r="S60" s="115"/>
      <c r="T60" s="114"/>
      <c r="U60" s="114"/>
      <c r="V60" s="108"/>
    </row>
    <row r="61" spans="1:22" ht="23.25" customHeight="1">
      <c r="A61" s="114"/>
      <c r="B61" s="114"/>
      <c r="C61" s="114"/>
      <c r="D61" s="114"/>
      <c r="E61" s="114"/>
      <c r="F61" s="114"/>
      <c r="G61" s="114"/>
      <c r="H61" s="114"/>
      <c r="I61" s="114"/>
      <c r="J61" s="114"/>
      <c r="K61" s="114"/>
      <c r="L61" s="114"/>
      <c r="M61" s="114"/>
      <c r="N61" s="114"/>
      <c r="O61" s="114"/>
      <c r="P61" s="114"/>
      <c r="Q61" s="114"/>
      <c r="R61" s="114"/>
      <c r="S61" s="115"/>
      <c r="T61" s="114"/>
      <c r="U61" s="114"/>
    </row>
    <row r="62" spans="1:22" ht="23.25" customHeight="1" thickBot="1">
      <c r="A62" s="116" t="s">
        <v>108</v>
      </c>
      <c r="B62" s="114"/>
      <c r="C62" s="114"/>
      <c r="D62" s="114"/>
      <c r="E62" s="114"/>
      <c r="F62" s="114"/>
      <c r="G62" s="114"/>
      <c r="H62" s="114"/>
      <c r="I62" s="114"/>
      <c r="J62" s="114"/>
      <c r="K62" s="114"/>
      <c r="L62" s="114"/>
      <c r="M62" s="114"/>
      <c r="N62" s="114"/>
      <c r="O62" s="114"/>
      <c r="P62" s="114"/>
      <c r="Q62" s="114"/>
      <c r="R62" s="114"/>
      <c r="S62" s="115"/>
      <c r="T62" s="114"/>
      <c r="U62" s="114"/>
    </row>
    <row r="63" spans="1:22" ht="23.25" customHeight="1">
      <c r="A63" s="859" t="s">
        <v>13</v>
      </c>
      <c r="B63" s="861" t="s">
        <v>109</v>
      </c>
      <c r="C63" s="862"/>
      <c r="D63" s="871" t="s">
        <v>103</v>
      </c>
      <c r="E63" s="853"/>
      <c r="F63" s="853"/>
      <c r="G63" s="856" t="s">
        <v>104</v>
      </c>
      <c r="H63" s="857"/>
      <c r="I63" s="857"/>
      <c r="J63" s="857"/>
      <c r="K63" s="857"/>
      <c r="L63" s="857"/>
      <c r="M63" s="857"/>
      <c r="N63" s="857"/>
      <c r="O63" s="857"/>
      <c r="P63" s="857"/>
      <c r="Q63" s="857"/>
      <c r="R63" s="858"/>
      <c r="S63" s="115"/>
      <c r="T63" s="872" t="s">
        <v>110</v>
      </c>
      <c r="U63" s="872"/>
    </row>
    <row r="64" spans="1:22" ht="23.25" customHeight="1">
      <c r="A64" s="860"/>
      <c r="B64" s="863"/>
      <c r="C64" s="864"/>
      <c r="D64" s="112" t="s">
        <v>111</v>
      </c>
      <c r="E64" s="96" t="s">
        <v>112</v>
      </c>
      <c r="F64" s="109" t="s">
        <v>113</v>
      </c>
      <c r="G64" s="91">
        <v>4</v>
      </c>
      <c r="H64" s="89">
        <v>5</v>
      </c>
      <c r="I64" s="89">
        <v>6</v>
      </c>
      <c r="J64" s="89">
        <v>7</v>
      </c>
      <c r="K64" s="89">
        <v>8</v>
      </c>
      <c r="L64" s="89">
        <v>9</v>
      </c>
      <c r="M64" s="89">
        <v>10</v>
      </c>
      <c r="N64" s="89">
        <v>11</v>
      </c>
      <c r="O64" s="89">
        <v>12</v>
      </c>
      <c r="P64" s="89">
        <v>1</v>
      </c>
      <c r="Q64" s="89">
        <v>2</v>
      </c>
      <c r="R64" s="90">
        <v>3</v>
      </c>
      <c r="S64" s="115"/>
      <c r="T64" s="872"/>
      <c r="U64" s="872"/>
    </row>
    <row r="65" spans="1:21" ht="23.25" customHeight="1">
      <c r="A65" s="21">
        <v>1</v>
      </c>
      <c r="B65" s="854"/>
      <c r="C65" s="855"/>
      <c r="D65" s="97"/>
      <c r="E65" s="98"/>
      <c r="F65" s="110"/>
      <c r="G65" s="451"/>
      <c r="H65" s="452"/>
      <c r="I65" s="453"/>
      <c r="J65" s="452"/>
      <c r="K65" s="453"/>
      <c r="L65" s="452"/>
      <c r="M65" s="453"/>
      <c r="N65" s="452"/>
      <c r="O65" s="453"/>
      <c r="P65" s="452"/>
      <c r="Q65" s="453"/>
      <c r="R65" s="454"/>
      <c r="S65" s="115"/>
      <c r="T65" s="872"/>
      <c r="U65" s="872"/>
    </row>
    <row r="66" spans="1:21" ht="23.25" customHeight="1">
      <c r="A66" s="21">
        <v>2</v>
      </c>
      <c r="B66" s="854"/>
      <c r="C66" s="855"/>
      <c r="D66" s="97"/>
      <c r="E66" s="98"/>
      <c r="F66" s="110"/>
      <c r="G66" s="451"/>
      <c r="H66" s="452"/>
      <c r="I66" s="453"/>
      <c r="J66" s="452"/>
      <c r="K66" s="453"/>
      <c r="L66" s="452"/>
      <c r="M66" s="453"/>
      <c r="N66" s="452"/>
      <c r="O66" s="453"/>
      <c r="P66" s="452"/>
      <c r="Q66" s="453"/>
      <c r="R66" s="454"/>
      <c r="S66" s="115"/>
      <c r="T66" s="117">
        <f>'様式３（非専従の常勤＋非常勤）'!L5</f>
        <v>0</v>
      </c>
      <c r="U66" s="118" t="s">
        <v>21</v>
      </c>
    </row>
    <row r="67" spans="1:21" ht="23.25" customHeight="1">
      <c r="A67" s="21">
        <v>3</v>
      </c>
      <c r="B67" s="854"/>
      <c r="C67" s="855"/>
      <c r="D67" s="97"/>
      <c r="E67" s="98"/>
      <c r="F67" s="110"/>
      <c r="G67" s="451"/>
      <c r="H67" s="452"/>
      <c r="I67" s="453"/>
      <c r="J67" s="452"/>
      <c r="K67" s="453"/>
      <c r="L67" s="452"/>
      <c r="M67" s="453"/>
      <c r="N67" s="452"/>
      <c r="O67" s="453"/>
      <c r="P67" s="452"/>
      <c r="Q67" s="453"/>
      <c r="R67" s="454"/>
      <c r="S67" s="115"/>
      <c r="T67" s="114"/>
      <c r="U67" s="114"/>
    </row>
    <row r="68" spans="1:21" ht="23.25" customHeight="1">
      <c r="A68" s="21">
        <v>4</v>
      </c>
      <c r="B68" s="854"/>
      <c r="C68" s="855"/>
      <c r="D68" s="97"/>
      <c r="E68" s="98"/>
      <c r="F68" s="110"/>
      <c r="G68" s="451"/>
      <c r="H68" s="452"/>
      <c r="I68" s="453"/>
      <c r="J68" s="452"/>
      <c r="K68" s="453"/>
      <c r="L68" s="452"/>
      <c r="M68" s="453"/>
      <c r="N68" s="452"/>
      <c r="O68" s="453"/>
      <c r="P68" s="452"/>
      <c r="Q68" s="453"/>
      <c r="R68" s="454"/>
      <c r="S68" s="115"/>
      <c r="T68" s="114"/>
      <c r="U68" s="114"/>
    </row>
    <row r="69" spans="1:21" ht="23.25" customHeight="1">
      <c r="A69" s="21">
        <v>5</v>
      </c>
      <c r="B69" s="854"/>
      <c r="C69" s="855"/>
      <c r="D69" s="97"/>
      <c r="E69" s="98"/>
      <c r="F69" s="110"/>
      <c r="G69" s="451"/>
      <c r="H69" s="452"/>
      <c r="I69" s="453"/>
      <c r="J69" s="452"/>
      <c r="K69" s="453"/>
      <c r="L69" s="452"/>
      <c r="M69" s="453"/>
      <c r="N69" s="452"/>
      <c r="O69" s="453"/>
      <c r="P69" s="452"/>
      <c r="Q69" s="453"/>
      <c r="R69" s="454"/>
      <c r="S69" s="115"/>
      <c r="T69" s="114"/>
      <c r="U69" s="114"/>
    </row>
    <row r="70" spans="1:21" ht="23.25" customHeight="1">
      <c r="A70" s="851" t="s">
        <v>114</v>
      </c>
      <c r="B70" s="852"/>
      <c r="C70" s="852"/>
      <c r="D70" s="852"/>
      <c r="E70" s="853"/>
      <c r="F70" s="853"/>
      <c r="G70" s="113">
        <f t="shared" ref="G70:R70" si="1">COUNTIF(G65:G69,"&gt;0")</f>
        <v>0</v>
      </c>
      <c r="H70" s="414">
        <f t="shared" si="1"/>
        <v>0</v>
      </c>
      <c r="I70" s="414">
        <f t="shared" si="1"/>
        <v>0</v>
      </c>
      <c r="J70" s="414">
        <f t="shared" si="1"/>
        <v>0</v>
      </c>
      <c r="K70" s="414">
        <f t="shared" si="1"/>
        <v>0</v>
      </c>
      <c r="L70" s="414">
        <f t="shared" si="1"/>
        <v>0</v>
      </c>
      <c r="M70" s="414">
        <f t="shared" si="1"/>
        <v>0</v>
      </c>
      <c r="N70" s="414">
        <f t="shared" si="1"/>
        <v>0</v>
      </c>
      <c r="O70" s="414">
        <f t="shared" si="1"/>
        <v>0</v>
      </c>
      <c r="P70" s="414">
        <f t="shared" si="1"/>
        <v>0</v>
      </c>
      <c r="Q70" s="414">
        <f t="shared" si="1"/>
        <v>0</v>
      </c>
      <c r="R70" s="412">
        <f t="shared" si="1"/>
        <v>0</v>
      </c>
      <c r="S70" s="119"/>
      <c r="T70" s="119"/>
      <c r="U70" s="119"/>
    </row>
    <row r="71" spans="1:21" ht="23.25" customHeight="1">
      <c r="A71" s="851" t="s">
        <v>265</v>
      </c>
      <c r="B71" s="852"/>
      <c r="C71" s="852"/>
      <c r="D71" s="852"/>
      <c r="E71" s="853"/>
      <c r="F71" s="853"/>
      <c r="G71" s="330">
        <f t="shared" ref="G71:R71" si="2">IFERROR(SUM(G65:G69)/$T$66,0)</f>
        <v>0</v>
      </c>
      <c r="H71" s="415">
        <f t="shared" si="2"/>
        <v>0</v>
      </c>
      <c r="I71" s="415">
        <f t="shared" si="2"/>
        <v>0</v>
      </c>
      <c r="J71" s="415">
        <f t="shared" si="2"/>
        <v>0</v>
      </c>
      <c r="K71" s="415">
        <f t="shared" si="2"/>
        <v>0</v>
      </c>
      <c r="L71" s="415">
        <f t="shared" si="2"/>
        <v>0</v>
      </c>
      <c r="M71" s="415">
        <f t="shared" si="2"/>
        <v>0</v>
      </c>
      <c r="N71" s="415">
        <f t="shared" si="2"/>
        <v>0</v>
      </c>
      <c r="O71" s="415">
        <f t="shared" si="2"/>
        <v>0</v>
      </c>
      <c r="P71" s="415">
        <f t="shared" si="2"/>
        <v>0</v>
      </c>
      <c r="Q71" s="415">
        <f t="shared" si="2"/>
        <v>0</v>
      </c>
      <c r="R71" s="413">
        <f t="shared" si="2"/>
        <v>0</v>
      </c>
      <c r="S71" s="115"/>
      <c r="T71" s="114"/>
      <c r="U71" s="114"/>
    </row>
    <row r="72" spans="1:21" ht="23.25" customHeight="1">
      <c r="A72" s="865" t="s">
        <v>379</v>
      </c>
      <c r="B72" s="866"/>
      <c r="C72" s="866"/>
      <c r="D72" s="866"/>
      <c r="E72" s="867"/>
      <c r="F72" s="867"/>
      <c r="G72" s="331">
        <f>IF(G71&gt;=1,1,G71)</f>
        <v>0</v>
      </c>
      <c r="H72" s="332">
        <f t="shared" ref="H72:R72" si="3">IF(H71&gt;=1,1,H71)</f>
        <v>0</v>
      </c>
      <c r="I72" s="332">
        <f t="shared" si="3"/>
        <v>0</v>
      </c>
      <c r="J72" s="332">
        <f t="shared" si="3"/>
        <v>0</v>
      </c>
      <c r="K72" s="332">
        <f t="shared" si="3"/>
        <v>0</v>
      </c>
      <c r="L72" s="332">
        <f t="shared" si="3"/>
        <v>0</v>
      </c>
      <c r="M72" s="332">
        <f t="shared" si="3"/>
        <v>0</v>
      </c>
      <c r="N72" s="332">
        <f t="shared" si="3"/>
        <v>0</v>
      </c>
      <c r="O72" s="332">
        <f t="shared" si="3"/>
        <v>0</v>
      </c>
      <c r="P72" s="332">
        <f t="shared" si="3"/>
        <v>0</v>
      </c>
      <c r="Q72" s="332">
        <f t="shared" si="3"/>
        <v>0</v>
      </c>
      <c r="R72" s="333">
        <f t="shared" si="3"/>
        <v>0</v>
      </c>
      <c r="S72" s="115"/>
      <c r="T72" s="114"/>
      <c r="U72" s="114"/>
    </row>
    <row r="73" spans="1:21" ht="23.25" customHeight="1" thickBot="1">
      <c r="A73" s="296"/>
      <c r="B73" s="296"/>
      <c r="C73" s="296"/>
      <c r="D73" s="296"/>
      <c r="E73" s="296"/>
      <c r="F73" s="296"/>
      <c r="G73" s="297" t="str">
        <f>IF(様式１!D9="","",IF(AND(様式１!D9&lt;=3,G72&gt;0),"注",""))</f>
        <v/>
      </c>
      <c r="H73" s="298" t="str">
        <f>IF(様式１!D12="","",IF(AND(様式１!D12&lt;=3,H72&gt;0),"注",""))</f>
        <v/>
      </c>
      <c r="I73" s="298" t="str">
        <f>IF(様式１!D15="","",IF(AND(様式１!D15&lt;=3,I72&gt;0),"注",""))</f>
        <v/>
      </c>
      <c r="J73" s="298" t="str">
        <f>IF(様式１!D18="","",IF(AND(様式１!D18&lt;=3,J72&gt;0),"注",""))</f>
        <v/>
      </c>
      <c r="K73" s="298" t="str">
        <f>IF(様式１!D21="","",IF(AND(様式１!D21&lt;=3,K72&gt;0),"注",""))</f>
        <v/>
      </c>
      <c r="L73" s="298" t="str">
        <f>IF(様式１!D24="","",IF(AND(様式１!D24&lt;=3,L72&gt;0),"注",""))</f>
        <v/>
      </c>
      <c r="M73" s="298" t="str">
        <f>IF(様式１!D27="","",IF(AND(様式１!D27&lt;=3,M72&gt;0),"注",""))</f>
        <v/>
      </c>
      <c r="N73" s="298" t="str">
        <f>IF(様式１!D30="","",IF(AND(様式１!D30&lt;=3,N72&gt;0),"注",""))</f>
        <v/>
      </c>
      <c r="O73" s="298" t="str">
        <f>IF(様式１!D33="","",IF(AND(様式１!D33&lt;=3,O72&gt;0),"注",""))</f>
        <v/>
      </c>
      <c r="P73" s="298" t="str">
        <f>IF(様式１!D36="","",IF(AND(様式１!D36&lt;=3,P72&gt;0),"注",""))</f>
        <v/>
      </c>
      <c r="Q73" s="298" t="str">
        <f>IF(様式１!D39="","",IF(AND(様式１!D39&lt;=3,Q72&gt;0),"注",""))</f>
        <v/>
      </c>
      <c r="R73" s="299" t="str">
        <f>IF(様式１!D42="","",IF(AND(様式１!D42&lt;=3,R72&gt;0),"注",""))</f>
        <v/>
      </c>
      <c r="S73" s="115"/>
      <c r="T73" s="114"/>
      <c r="U73" s="114"/>
    </row>
    <row r="74" spans="1:21" ht="96.75" customHeight="1">
      <c r="A74"/>
      <c r="B74"/>
      <c r="C74"/>
      <c r="D74"/>
      <c r="E74"/>
      <c r="F74"/>
      <c r="G74"/>
      <c r="H74"/>
      <c r="I74"/>
      <c r="J74"/>
      <c r="K74"/>
      <c r="M74"/>
      <c r="N74"/>
      <c r="O74"/>
      <c r="P74"/>
      <c r="Q74"/>
      <c r="R74"/>
      <c r="S74" s="7"/>
    </row>
    <row r="75" spans="1:21" ht="23.25" customHeight="1" thickBot="1">
      <c r="A75" s="116" t="s">
        <v>380</v>
      </c>
      <c r="B75" s="114"/>
      <c r="C75" s="114"/>
      <c r="D75" s="114"/>
      <c r="E75" s="114"/>
      <c r="F75" s="114"/>
      <c r="G75" s="114"/>
      <c r="H75" s="114"/>
      <c r="I75" s="114"/>
      <c r="J75" s="114"/>
      <c r="K75" s="114"/>
      <c r="L75" s="114"/>
      <c r="M75" s="114"/>
      <c r="N75" s="114"/>
      <c r="O75" s="114"/>
      <c r="P75" s="114"/>
      <c r="Q75" s="114"/>
      <c r="R75" s="114"/>
      <c r="S75" s="115"/>
      <c r="T75" s="114"/>
      <c r="U75" s="114"/>
    </row>
    <row r="76" spans="1:21" ht="23.25" customHeight="1">
      <c r="A76" s="859" t="s">
        <v>13</v>
      </c>
      <c r="B76" s="861" t="s">
        <v>109</v>
      </c>
      <c r="C76" s="862"/>
      <c r="D76" s="868" t="s">
        <v>103</v>
      </c>
      <c r="E76" s="869"/>
      <c r="F76" s="870"/>
      <c r="G76" s="856" t="s">
        <v>104</v>
      </c>
      <c r="H76" s="857"/>
      <c r="I76" s="857"/>
      <c r="J76" s="857"/>
      <c r="K76" s="857"/>
      <c r="L76" s="857"/>
      <c r="M76" s="857"/>
      <c r="N76" s="857"/>
      <c r="O76" s="857"/>
      <c r="P76" s="857"/>
      <c r="Q76" s="857"/>
      <c r="R76" s="858"/>
      <c r="S76" s="115"/>
      <c r="T76" s="849" t="s">
        <v>383</v>
      </c>
      <c r="U76" s="849"/>
    </row>
    <row r="77" spans="1:21" ht="39" customHeight="1">
      <c r="A77" s="860"/>
      <c r="B77" s="863"/>
      <c r="C77" s="864"/>
      <c r="D77" s="426" t="s">
        <v>376</v>
      </c>
      <c r="E77" s="428" t="s">
        <v>377</v>
      </c>
      <c r="F77" s="429" t="s">
        <v>378</v>
      </c>
      <c r="G77" s="399">
        <v>4</v>
      </c>
      <c r="H77" s="397">
        <v>5</v>
      </c>
      <c r="I77" s="397">
        <v>6</v>
      </c>
      <c r="J77" s="397">
        <v>7</v>
      </c>
      <c r="K77" s="397">
        <v>8</v>
      </c>
      <c r="L77" s="397">
        <v>9</v>
      </c>
      <c r="M77" s="397">
        <v>10</v>
      </c>
      <c r="N77" s="397">
        <v>11</v>
      </c>
      <c r="O77" s="397">
        <v>12</v>
      </c>
      <c r="P77" s="397">
        <v>1</v>
      </c>
      <c r="Q77" s="397">
        <v>2</v>
      </c>
      <c r="R77" s="398">
        <v>3</v>
      </c>
      <c r="S77" s="115"/>
      <c r="T77" s="439" t="s">
        <v>384</v>
      </c>
      <c r="U77" s="439" t="s">
        <v>385</v>
      </c>
    </row>
    <row r="78" spans="1:21" ht="23.25" customHeight="1">
      <c r="A78" s="21">
        <v>1</v>
      </c>
      <c r="B78" s="854"/>
      <c r="C78" s="855"/>
      <c r="D78" s="97"/>
      <c r="E78" s="110"/>
      <c r="F78" s="110"/>
      <c r="G78" s="451"/>
      <c r="H78" s="452"/>
      <c r="I78" s="453"/>
      <c r="J78" s="452"/>
      <c r="K78" s="453"/>
      <c r="L78" s="452"/>
      <c r="M78" s="453"/>
      <c r="N78" s="452"/>
      <c r="O78" s="453"/>
      <c r="P78" s="452"/>
      <c r="Q78" s="453"/>
      <c r="R78" s="454"/>
      <c r="S78" s="115"/>
      <c r="T78" s="440">
        <f>IF(D78=$D$92,1,0)</f>
        <v>0</v>
      </c>
      <c r="U78" s="440">
        <f>IF(OR(D78=$D$92,E78=$D$92,F78=$D$92),1,0)-T78</f>
        <v>0</v>
      </c>
    </row>
    <row r="79" spans="1:21" ht="23.25" customHeight="1">
      <c r="A79" s="21">
        <v>2</v>
      </c>
      <c r="B79" s="854"/>
      <c r="C79" s="855"/>
      <c r="D79" s="97"/>
      <c r="E79" s="110"/>
      <c r="F79" s="110"/>
      <c r="G79" s="451"/>
      <c r="H79" s="452"/>
      <c r="I79" s="453"/>
      <c r="J79" s="452"/>
      <c r="K79" s="453"/>
      <c r="L79" s="452"/>
      <c r="M79" s="453"/>
      <c r="N79" s="452"/>
      <c r="O79" s="453"/>
      <c r="P79" s="452"/>
      <c r="Q79" s="453"/>
      <c r="R79" s="454"/>
      <c r="S79" s="115"/>
      <c r="T79" s="440">
        <f>IF(D79=$D$92,1,0)</f>
        <v>0</v>
      </c>
      <c r="U79" s="440">
        <f>IF(OR(D79=$D$92,E79=$D$92,F79=$D$92),1,0)-T79</f>
        <v>0</v>
      </c>
    </row>
    <row r="80" spans="1:21" ht="23.25" customHeight="1">
      <c r="A80" s="21">
        <v>3</v>
      </c>
      <c r="B80" s="854"/>
      <c r="C80" s="855"/>
      <c r="D80" s="97"/>
      <c r="E80" s="110"/>
      <c r="F80" s="110"/>
      <c r="G80" s="451"/>
      <c r="H80" s="452"/>
      <c r="I80" s="453"/>
      <c r="J80" s="452"/>
      <c r="K80" s="453"/>
      <c r="L80" s="452"/>
      <c r="M80" s="453"/>
      <c r="N80" s="452"/>
      <c r="O80" s="453"/>
      <c r="P80" s="452"/>
      <c r="Q80" s="453"/>
      <c r="R80" s="454"/>
      <c r="S80" s="115"/>
      <c r="T80" s="440">
        <f>IF(D80=$D$92,1,0)</f>
        <v>0</v>
      </c>
      <c r="U80" s="440">
        <f>IF(OR(D80=$D$92,E80=$D$92,F80=$D$92),1,0)-T80</f>
        <v>0</v>
      </c>
    </row>
    <row r="81" spans="1:21" ht="23.25" customHeight="1">
      <c r="A81" s="21">
        <v>4</v>
      </c>
      <c r="B81" s="854"/>
      <c r="C81" s="855"/>
      <c r="D81" s="97"/>
      <c r="E81" s="110"/>
      <c r="F81" s="110"/>
      <c r="G81" s="451"/>
      <c r="H81" s="452"/>
      <c r="I81" s="453"/>
      <c r="J81" s="452"/>
      <c r="K81" s="453"/>
      <c r="L81" s="452"/>
      <c r="M81" s="453"/>
      <c r="N81" s="452"/>
      <c r="O81" s="453"/>
      <c r="P81" s="452"/>
      <c r="Q81" s="453"/>
      <c r="R81" s="454"/>
      <c r="S81" s="115"/>
      <c r="T81" s="440">
        <f>IF(D81=$D$92,1,0)</f>
        <v>0</v>
      </c>
      <c r="U81" s="440">
        <f>IF(OR(D81=$D$92,E81=$D$92,F81=$D$92),1,0)-T81</f>
        <v>0</v>
      </c>
    </row>
    <row r="82" spans="1:21" ht="23.25" customHeight="1">
      <c r="A82" s="21">
        <v>5</v>
      </c>
      <c r="B82" s="854"/>
      <c r="C82" s="855"/>
      <c r="D82" s="97"/>
      <c r="E82" s="110"/>
      <c r="F82" s="110"/>
      <c r="G82" s="451"/>
      <c r="H82" s="452"/>
      <c r="I82" s="453"/>
      <c r="J82" s="452"/>
      <c r="K82" s="453"/>
      <c r="L82" s="452"/>
      <c r="M82" s="453"/>
      <c r="N82" s="452"/>
      <c r="O82" s="453"/>
      <c r="P82" s="452"/>
      <c r="Q82" s="453"/>
      <c r="R82" s="454"/>
      <c r="S82" s="115"/>
      <c r="T82" s="440">
        <f>IF(D82=$D$92,1,0)</f>
        <v>0</v>
      </c>
      <c r="U82" s="440">
        <f>IF(OR(D82=$D$92,E82=$D$92,F82=$D$92),1,0)-T82</f>
        <v>0</v>
      </c>
    </row>
    <row r="83" spans="1:21" ht="23.25" customHeight="1">
      <c r="A83" s="851" t="s">
        <v>114</v>
      </c>
      <c r="B83" s="852"/>
      <c r="C83" s="852"/>
      <c r="D83" s="852"/>
      <c r="E83" s="853"/>
      <c r="F83" s="853"/>
      <c r="G83" s="113">
        <f>COUNTIF(G78:G82,"&gt;0")</f>
        <v>0</v>
      </c>
      <c r="H83" s="416">
        <f t="shared" ref="H83:R83" si="4">COUNTIF(H78:H82,"&gt;0")</f>
        <v>0</v>
      </c>
      <c r="I83" s="416">
        <f t="shared" si="4"/>
        <v>0</v>
      </c>
      <c r="J83" s="416">
        <f t="shared" si="4"/>
        <v>0</v>
      </c>
      <c r="K83" s="416">
        <f t="shared" si="4"/>
        <v>0</v>
      </c>
      <c r="L83" s="416">
        <f t="shared" si="4"/>
        <v>0</v>
      </c>
      <c r="M83" s="416">
        <f t="shared" si="4"/>
        <v>0</v>
      </c>
      <c r="N83" s="416">
        <f t="shared" si="4"/>
        <v>0</v>
      </c>
      <c r="O83" s="416">
        <f t="shared" si="4"/>
        <v>0</v>
      </c>
      <c r="P83" s="416">
        <f t="shared" si="4"/>
        <v>0</v>
      </c>
      <c r="Q83" s="416">
        <f t="shared" si="4"/>
        <v>0</v>
      </c>
      <c r="R83" s="431">
        <f t="shared" si="4"/>
        <v>0</v>
      </c>
      <c r="S83" s="119"/>
      <c r="T83" s="119"/>
      <c r="U83" s="119"/>
    </row>
    <row r="84" spans="1:21" ht="23.25" customHeight="1">
      <c r="A84" s="851" t="s">
        <v>265</v>
      </c>
      <c r="B84" s="852"/>
      <c r="C84" s="852"/>
      <c r="D84" s="852"/>
      <c r="E84" s="853"/>
      <c r="F84" s="853"/>
      <c r="G84" s="435">
        <f>IFERROR(SUM(G78:G82)/$T$66,0)</f>
        <v>0</v>
      </c>
      <c r="H84" s="415">
        <f t="shared" ref="H84:Q84" si="5">IFERROR(SUM(H78:H82)/$T$66,0)</f>
        <v>0</v>
      </c>
      <c r="I84" s="415">
        <f t="shared" si="5"/>
        <v>0</v>
      </c>
      <c r="J84" s="415">
        <f t="shared" si="5"/>
        <v>0</v>
      </c>
      <c r="K84" s="415">
        <f t="shared" si="5"/>
        <v>0</v>
      </c>
      <c r="L84" s="415">
        <f t="shared" si="5"/>
        <v>0</v>
      </c>
      <c r="M84" s="415">
        <f t="shared" si="5"/>
        <v>0</v>
      </c>
      <c r="N84" s="415">
        <f t="shared" si="5"/>
        <v>0</v>
      </c>
      <c r="O84" s="415">
        <f t="shared" si="5"/>
        <v>0</v>
      </c>
      <c r="P84" s="415">
        <f t="shared" si="5"/>
        <v>0</v>
      </c>
      <c r="Q84" s="415">
        <f t="shared" si="5"/>
        <v>0</v>
      </c>
      <c r="R84" s="436">
        <f>IFERROR(SUM(R78:R82)/$T$66,0)</f>
        <v>0</v>
      </c>
      <c r="S84" s="115"/>
      <c r="T84" s="114"/>
      <c r="U84" s="114"/>
    </row>
    <row r="85" spans="1:21" customFormat="1" ht="27.75" customHeight="1" thickBot="1">
      <c r="A85" s="865" t="s">
        <v>379</v>
      </c>
      <c r="B85" s="866"/>
      <c r="C85" s="866"/>
      <c r="D85" s="866"/>
      <c r="E85" s="867"/>
      <c r="F85" s="867"/>
      <c r="G85" s="432">
        <f t="shared" ref="G85:O85" si="6">IF(G84&gt;=1,1,G84)</f>
        <v>0</v>
      </c>
      <c r="H85" s="433">
        <f t="shared" si="6"/>
        <v>0</v>
      </c>
      <c r="I85" s="433">
        <f t="shared" si="6"/>
        <v>0</v>
      </c>
      <c r="J85" s="433">
        <f t="shared" si="6"/>
        <v>0</v>
      </c>
      <c r="K85" s="433">
        <f t="shared" si="6"/>
        <v>0</v>
      </c>
      <c r="L85" s="433">
        <f t="shared" si="6"/>
        <v>0</v>
      </c>
      <c r="M85" s="433">
        <f t="shared" si="6"/>
        <v>0</v>
      </c>
      <c r="N85" s="433">
        <f t="shared" si="6"/>
        <v>0</v>
      </c>
      <c r="O85" s="433">
        <f t="shared" si="6"/>
        <v>0</v>
      </c>
      <c r="P85" s="433">
        <f t="shared" ref="P85:R85" si="7">IF(P84&gt;=1,1,P84)</f>
        <v>0</v>
      </c>
      <c r="Q85" s="433">
        <f t="shared" si="7"/>
        <v>0</v>
      </c>
      <c r="R85" s="434">
        <f t="shared" si="7"/>
        <v>0</v>
      </c>
      <c r="S85" s="425"/>
      <c r="T85" s="425"/>
      <c r="U85" s="425"/>
    </row>
    <row r="86" spans="1:21">
      <c r="C86" s="108"/>
      <c r="D86" s="108"/>
      <c r="E86" s="108"/>
      <c r="F86" s="108"/>
      <c r="G86" s="108"/>
      <c r="H86" s="108"/>
      <c r="I86" s="108"/>
      <c r="J86" s="108"/>
      <c r="K86" s="108"/>
      <c r="L86" s="108"/>
      <c r="M86" s="108"/>
      <c r="N86" s="108"/>
      <c r="O86" s="108"/>
      <c r="P86" s="108"/>
      <c r="Q86" s="108"/>
      <c r="R86" s="108"/>
      <c r="S86" s="108"/>
      <c r="T86" s="108"/>
      <c r="U86" s="108"/>
    </row>
    <row r="87" spans="1:21">
      <c r="S87" s="7"/>
    </row>
    <row r="88" spans="1:21">
      <c r="S88" s="7"/>
    </row>
    <row r="89" spans="1:21" s="296" customFormat="1" ht="22.5" customHeight="1">
      <c r="A89" s="850" t="s">
        <v>386</v>
      </c>
      <c r="B89" s="850"/>
      <c r="C89" s="850"/>
      <c r="D89" s="850"/>
      <c r="E89" s="850"/>
      <c r="F89" s="850"/>
      <c r="G89" s="441">
        <f>IFERROR(SUMIF($T78:$T82,1,G78:G82)/$T$66,0)+
IF(IFERROR(SUMIF($U78:$U82,1,G78:G82)/$T$66,0)&gt;1,1,
IFERROR(SUMIF($U78:$U82,1,G78:G82)/$T$66,0))
-G85</f>
        <v>0</v>
      </c>
      <c r="H89" s="441">
        <f t="shared" ref="H89:Q89" si="8">IFERROR(SUMIF($T78:$T82,1,H78:H82)/$T$66,0)+
IF(IFERROR(SUMIF($U78:$U82,1,H78:H82)/$T$66,0)&gt;1,1,
IFERROR(SUMIF($U78:$U82,1,H78:H82)/$T$66,0))
-H85</f>
        <v>0</v>
      </c>
      <c r="I89" s="441">
        <f t="shared" si="8"/>
        <v>0</v>
      </c>
      <c r="J89" s="441">
        <f t="shared" si="8"/>
        <v>0</v>
      </c>
      <c r="K89" s="441">
        <f t="shared" si="8"/>
        <v>0</v>
      </c>
      <c r="L89" s="441">
        <f t="shared" si="8"/>
        <v>0</v>
      </c>
      <c r="M89" s="441">
        <f t="shared" si="8"/>
        <v>0</v>
      </c>
      <c r="N89" s="441">
        <f t="shared" si="8"/>
        <v>0</v>
      </c>
      <c r="O89" s="441">
        <f t="shared" si="8"/>
        <v>0</v>
      </c>
      <c r="P89" s="441">
        <f t="shared" si="8"/>
        <v>0</v>
      </c>
      <c r="Q89" s="441">
        <f t="shared" si="8"/>
        <v>0</v>
      </c>
      <c r="R89" s="441">
        <f>IFERROR(SUMIF($T78:$T82,1,R78:R82)/$T$66,0)+
IF(IFERROR(SUMIF($U78:$U82,1,R78:R82)/$T$66,0)&gt;1,1,
IFERROR(SUMIF($U78:$U82,1,R78:R82)/$T$66,0))
-R85</f>
        <v>0</v>
      </c>
      <c r="S89" s="442"/>
    </row>
    <row r="90" spans="1:21">
      <c r="S90" s="7"/>
    </row>
    <row r="91" spans="1:21">
      <c r="S91" s="7"/>
    </row>
    <row r="92" spans="1:21">
      <c r="D92" s="1" t="s">
        <v>50</v>
      </c>
      <c r="G92" s="1" t="s">
        <v>50</v>
      </c>
    </row>
  </sheetData>
  <sheetProtection algorithmName="SHA-512" hashValue="30i7FMgUKQ57tThK9VAWR0kTe2BexZdqyyg9MmgNQQcHlWP976tLj5cd/grKeyl9KpHrfIR8VEzdy7TyvYUQHA==" saltValue="Y198sleaYDnbhkG/qQMn8w==" spinCount="100000" sheet="1" objects="1" scenarios="1"/>
  <mergeCells count="85">
    <mergeCell ref="B26:C26"/>
    <mergeCell ref="B41:C41"/>
    <mergeCell ref="B34:C34"/>
    <mergeCell ref="B28:C28"/>
    <mergeCell ref="B29:C29"/>
    <mergeCell ref="B30:C30"/>
    <mergeCell ref="B31:C31"/>
    <mergeCell ref="B32:C32"/>
    <mergeCell ref="B33:C33"/>
    <mergeCell ref="B37:C37"/>
    <mergeCell ref="B38:C38"/>
    <mergeCell ref="B39:C39"/>
    <mergeCell ref="B40:C40"/>
    <mergeCell ref="B51:C51"/>
    <mergeCell ref="B35:C35"/>
    <mergeCell ref="B36:C36"/>
    <mergeCell ref="B42:C42"/>
    <mergeCell ref="B43:C43"/>
    <mergeCell ref="B44:C44"/>
    <mergeCell ref="B45:C45"/>
    <mergeCell ref="B46:C46"/>
    <mergeCell ref="B47:C47"/>
    <mergeCell ref="B48:C48"/>
    <mergeCell ref="B49:C49"/>
    <mergeCell ref="B50:C50"/>
    <mergeCell ref="C2:F2"/>
    <mergeCell ref="G4:H4"/>
    <mergeCell ref="B8:C8"/>
    <mergeCell ref="B9:C9"/>
    <mergeCell ref="B10:C10"/>
    <mergeCell ref="B11:C11"/>
    <mergeCell ref="B27:C27"/>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J4:K4"/>
    <mergeCell ref="A6:A7"/>
    <mergeCell ref="B6:C7"/>
    <mergeCell ref="D6:F6"/>
    <mergeCell ref="G6:R6"/>
    <mergeCell ref="A58:F58"/>
    <mergeCell ref="B52:C52"/>
    <mergeCell ref="B53:C53"/>
    <mergeCell ref="B54:C54"/>
    <mergeCell ref="B55:C55"/>
    <mergeCell ref="B56:C56"/>
    <mergeCell ref="B57:C57"/>
    <mergeCell ref="A63:A64"/>
    <mergeCell ref="B63:C64"/>
    <mergeCell ref="D63:F63"/>
    <mergeCell ref="G63:R63"/>
    <mergeCell ref="T63:U65"/>
    <mergeCell ref="B65:C65"/>
    <mergeCell ref="A72:F72"/>
    <mergeCell ref="B66:C66"/>
    <mergeCell ref="B67:C67"/>
    <mergeCell ref="B68:C68"/>
    <mergeCell ref="B69:C69"/>
    <mergeCell ref="A70:F70"/>
    <mergeCell ref="A71:F71"/>
    <mergeCell ref="T76:U76"/>
    <mergeCell ref="A89:F89"/>
    <mergeCell ref="A84:F84"/>
    <mergeCell ref="B79:C79"/>
    <mergeCell ref="B80:C80"/>
    <mergeCell ref="B81:C81"/>
    <mergeCell ref="B82:C82"/>
    <mergeCell ref="A83:F83"/>
    <mergeCell ref="G76:R76"/>
    <mergeCell ref="B78:C78"/>
    <mergeCell ref="A76:A77"/>
    <mergeCell ref="B76:C77"/>
    <mergeCell ref="A85:F85"/>
    <mergeCell ref="D76:F76"/>
  </mergeCells>
  <phoneticPr fontId="3"/>
  <dataValidations count="4">
    <dataValidation type="list" allowBlank="1" showInputMessage="1" showErrorMessage="1" sqref="D8:F57" xr:uid="{00000000-0002-0000-0400-000000000000}">
      <formula1>$D$92:$D$92</formula1>
    </dataValidation>
    <dataValidation type="list" allowBlank="1" showInputMessage="1" showErrorMessage="1" sqref="G8:R57" xr:uid="{00000000-0002-0000-0400-000001000000}">
      <formula1>$G$92</formula1>
    </dataValidation>
    <dataValidation type="list" allowBlank="1" showInputMessage="1" showErrorMessage="1" sqref="D65:F69 D78:F82" xr:uid="{00000000-0002-0000-0400-000002000000}">
      <formula1>$D$92</formula1>
    </dataValidation>
    <dataValidation type="decimal" operator="greaterThan" allowBlank="1" showInputMessage="1" showErrorMessage="1" sqref="G65:R69 G78:R82" xr:uid="{287AB74E-DA90-4A0C-AF80-2E712F64D38E}">
      <formula1>0</formula1>
    </dataValidation>
  </dataValidations>
  <pageMargins left="0.62992125984251968" right="0.31496062992125984" top="0.82677165354330717" bottom="0.43307086614173229" header="0.51181102362204722" footer="0.27559055118110237"/>
  <pageSetup paperSize="9" scale="37" pageOrder="overThenDown" orientation="portrait" cellComments="asDisplayed" r:id="rId1"/>
  <headerFooter alignWithMargins="0">
    <oddHeader>&amp;L&amp;"ＭＳ Ｐゴシック,太字"&amp;22 令和７年度　保育施設職員配置状況確認書（様式２（常勤保育士等））</oddHeader>
  </headerFooter>
  <rowBreaks count="1" manualBreakCount="1">
    <brk id="73" max="17" man="1"/>
  </row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rgb="FFFFC000"/>
    <pageSetUpPr fitToPage="1"/>
  </sheetPr>
  <dimension ref="A1:AL72"/>
  <sheetViews>
    <sheetView view="pageBreakPreview" zoomScaleNormal="100" zoomScaleSheetLayoutView="100" workbookViewId="0">
      <selection activeCell="L5" sqref="L5:M5"/>
    </sheetView>
  </sheetViews>
  <sheetFormatPr defaultRowHeight="13.5"/>
  <cols>
    <col min="1" max="1" width="4.5" style="1" customWidth="1"/>
    <col min="2" max="2" width="17.5" style="1" customWidth="1"/>
    <col min="3" max="3" width="7.625" style="1" customWidth="1"/>
    <col min="4" max="4" width="2.75" style="1" customWidth="1"/>
    <col min="5" max="5" width="3.125" style="1" customWidth="1"/>
    <col min="6" max="6" width="2.75" style="1" customWidth="1"/>
    <col min="7" max="7" width="3.125" style="1" customWidth="1"/>
    <col min="8" max="8" width="5.25" style="1" customWidth="1"/>
    <col min="9" max="9" width="2.75" style="1" customWidth="1"/>
    <col min="10" max="10" width="3.125" style="1" customWidth="1"/>
    <col min="11" max="11" width="2.75" style="1" customWidth="1"/>
    <col min="12" max="12" width="7.625" style="1" customWidth="1"/>
    <col min="13" max="13" width="3.625" style="1" customWidth="1"/>
    <col min="14" max="14" width="7.625" style="1" customWidth="1"/>
    <col min="15" max="15" width="5.125" style="1" customWidth="1"/>
    <col min="16" max="16" width="7.625" style="1" customWidth="1"/>
    <col min="17" max="17" width="5.125" style="1" customWidth="1"/>
    <col min="18" max="18" width="7.625" style="1" customWidth="1"/>
    <col min="19" max="19" width="5.125" style="1" customWidth="1"/>
    <col min="20" max="20" width="7.625" style="1" customWidth="1"/>
    <col min="21" max="21" width="5.125" style="1" customWidth="1"/>
    <col min="22" max="22" width="7.625" style="1" customWidth="1"/>
    <col min="23" max="23" width="5.125" style="1" customWidth="1"/>
    <col min="24" max="24" width="7.625" style="1" customWidth="1"/>
    <col min="25" max="25" width="5.125" style="1" customWidth="1"/>
    <col min="26" max="26" width="7.625" style="1" customWidth="1"/>
    <col min="27" max="27" width="5.125" style="1" customWidth="1"/>
    <col min="28" max="28" width="7.625" style="1" customWidth="1"/>
    <col min="29" max="29" width="5.125" style="1" customWidth="1"/>
    <col min="30" max="30" width="7.625" style="1" customWidth="1"/>
    <col min="31" max="31" width="5.125" style="1" customWidth="1"/>
    <col min="32" max="32" width="7.625" style="1" customWidth="1"/>
    <col min="33" max="33" width="5.125" style="1" customWidth="1"/>
    <col min="34" max="34" width="7.625" style="1" customWidth="1"/>
    <col min="35" max="35" width="5.125" style="1" customWidth="1"/>
    <col min="36" max="36" width="7.625" style="1" customWidth="1"/>
    <col min="37" max="37" width="5.125" style="1" customWidth="1"/>
    <col min="38" max="38" width="8.125" style="1" customWidth="1"/>
    <col min="39" max="48" width="7.25" style="1" customWidth="1"/>
    <col min="49" max="49" width="10.375" style="1" customWidth="1"/>
    <col min="50" max="50" width="17.375" style="1" customWidth="1"/>
    <col min="51" max="16384" width="9" style="1"/>
  </cols>
  <sheetData>
    <row r="1" spans="1:38" ht="18" customHeight="1" thickBot="1">
      <c r="A1" s="8"/>
      <c r="B1" s="137" t="s">
        <v>117</v>
      </c>
      <c r="C1" s="138">
        <f>様式１!C1</f>
        <v>0</v>
      </c>
      <c r="D1" s="10"/>
      <c r="E1" s="10"/>
      <c r="F1" s="10"/>
      <c r="G1" s="10"/>
      <c r="H1" s="10"/>
      <c r="I1" s="10"/>
      <c r="J1" s="10"/>
      <c r="K1" s="10"/>
      <c r="N1" s="11"/>
      <c r="O1" s="12"/>
      <c r="P1" s="13"/>
      <c r="Q1" s="13"/>
      <c r="R1" s="13"/>
      <c r="S1" s="13"/>
      <c r="T1" s="13"/>
      <c r="U1" s="13"/>
      <c r="V1" s="13"/>
      <c r="W1" s="13"/>
      <c r="Z1" s="14"/>
      <c r="AA1" s="14"/>
      <c r="AB1" s="15"/>
      <c r="AC1" s="15"/>
      <c r="AD1" s="14"/>
      <c r="AE1" s="12"/>
      <c r="AF1" s="14"/>
      <c r="AG1" s="12"/>
    </row>
    <row r="2" spans="1:38" ht="21.95" customHeight="1" thickTop="1" thickBot="1">
      <c r="A2" s="910" t="s">
        <v>98</v>
      </c>
      <c r="B2" s="911"/>
      <c r="C2" s="912">
        <f>様式１!C2</f>
        <v>0</v>
      </c>
      <c r="D2" s="912"/>
      <c r="E2" s="912"/>
      <c r="F2" s="912"/>
      <c r="G2" s="912"/>
      <c r="H2" s="912"/>
      <c r="I2" s="912"/>
      <c r="J2" s="912"/>
      <c r="K2" s="912"/>
      <c r="L2" s="912"/>
      <c r="M2" s="913"/>
      <c r="N2" s="43"/>
      <c r="O2" s="44"/>
      <c r="P2" s="44"/>
      <c r="Q2" s="44"/>
      <c r="R2" s="22"/>
      <c r="S2" s="22"/>
      <c r="T2" s="875"/>
      <c r="U2" s="875"/>
      <c r="V2" s="875"/>
      <c r="W2" s="875"/>
      <c r="X2" s="22"/>
      <c r="Y2" s="22"/>
      <c r="Z2" s="7"/>
      <c r="AA2" s="7"/>
      <c r="AB2" s="7"/>
      <c r="AC2" s="7"/>
      <c r="AD2" s="7"/>
      <c r="AE2" s="44"/>
      <c r="AF2" s="7"/>
      <c r="AG2" s="44"/>
      <c r="AH2" s="7"/>
      <c r="AI2" s="7"/>
      <c r="AJ2" s="7"/>
      <c r="AK2" s="7"/>
      <c r="AL2" s="7"/>
    </row>
    <row r="3" spans="1:38" ht="72" customHeight="1" thickTop="1">
      <c r="A3" s="16"/>
      <c r="B3" s="16"/>
      <c r="C3" s="16"/>
      <c r="D3" s="16"/>
      <c r="E3" s="16"/>
      <c r="F3" s="16"/>
      <c r="G3" s="16"/>
      <c r="H3" s="16"/>
      <c r="I3" s="16"/>
      <c r="J3" s="16"/>
      <c r="K3" s="16"/>
      <c r="N3" s="875"/>
      <c r="O3" s="875"/>
      <c r="P3" s="875"/>
      <c r="Q3" s="875"/>
      <c r="R3" s="78"/>
      <c r="S3" s="78"/>
      <c r="T3" s="875"/>
      <c r="U3" s="875"/>
      <c r="V3" s="875"/>
      <c r="W3" s="875"/>
      <c r="X3" s="78"/>
      <c r="Y3" s="78"/>
      <c r="Z3" s="7"/>
      <c r="AA3" s="7"/>
      <c r="AB3" s="7"/>
      <c r="AC3" s="7"/>
      <c r="AD3" s="7"/>
      <c r="AE3" s="7"/>
      <c r="AF3" s="7"/>
      <c r="AG3" s="7"/>
      <c r="AH3" s="7"/>
      <c r="AI3" s="7"/>
      <c r="AJ3" s="7"/>
      <c r="AK3" s="7"/>
      <c r="AL3" s="7"/>
    </row>
    <row r="4" spans="1:38" ht="24.75" customHeight="1" thickBot="1">
      <c r="A4" s="291" t="s">
        <v>224</v>
      </c>
      <c r="B4" s="19"/>
      <c r="C4" s="20"/>
      <c r="D4" s="20"/>
      <c r="E4" s="20"/>
      <c r="F4" s="20"/>
      <c r="G4" s="20"/>
      <c r="H4" s="20"/>
      <c r="I4" s="20"/>
      <c r="J4" s="20"/>
      <c r="K4" s="20"/>
    </row>
    <row r="5" spans="1:38" customFormat="1" ht="51.75" customHeight="1" thickBot="1">
      <c r="A5" s="914" t="s">
        <v>68</v>
      </c>
      <c r="B5" s="915"/>
      <c r="C5" s="915"/>
      <c r="D5" s="915"/>
      <c r="E5" s="915"/>
      <c r="F5" s="915"/>
      <c r="G5" s="915"/>
      <c r="H5" s="915"/>
      <c r="I5" s="915"/>
      <c r="J5" s="915"/>
      <c r="K5" s="916"/>
      <c r="L5" s="917"/>
      <c r="M5" s="918"/>
      <c r="N5" s="427" t="str">
        <f>IF(L5="","←就業規則で定める常勤職員の月勤務時間を入力","")</f>
        <v>←就業規則で定める常勤職員の月勤務時間を入力</v>
      </c>
    </row>
    <row r="6" spans="1:38" ht="28.5" customHeight="1">
      <c r="A6" s="859" t="s">
        <v>13</v>
      </c>
      <c r="B6" s="893" t="s">
        <v>100</v>
      </c>
      <c r="C6" s="781" t="s">
        <v>45</v>
      </c>
      <c r="D6" s="781"/>
      <c r="E6" s="781"/>
      <c r="F6" s="781"/>
      <c r="G6" s="781"/>
      <c r="H6" s="781"/>
      <c r="I6" s="781"/>
      <c r="J6" s="781"/>
      <c r="K6" s="896"/>
      <c r="L6" s="900" t="s">
        <v>69</v>
      </c>
      <c r="M6" s="901"/>
      <c r="N6" s="856" t="s">
        <v>70</v>
      </c>
      <c r="O6" s="857"/>
      <c r="P6" s="857"/>
      <c r="Q6" s="857"/>
      <c r="R6" s="857"/>
      <c r="S6" s="857"/>
      <c r="T6" s="857"/>
      <c r="U6" s="857"/>
      <c r="V6" s="857"/>
      <c r="W6" s="857"/>
      <c r="X6" s="857"/>
      <c r="Y6" s="857"/>
      <c r="Z6" s="857"/>
      <c r="AA6" s="857"/>
      <c r="AB6" s="857"/>
      <c r="AC6" s="857"/>
      <c r="AD6" s="857"/>
      <c r="AE6" s="857"/>
      <c r="AF6" s="857"/>
      <c r="AG6" s="857"/>
      <c r="AH6" s="857"/>
      <c r="AI6" s="857"/>
      <c r="AJ6" s="857"/>
      <c r="AK6" s="858"/>
      <c r="AL6" s="80"/>
    </row>
    <row r="7" spans="1:38" ht="27" customHeight="1">
      <c r="A7" s="860"/>
      <c r="B7" s="894"/>
      <c r="C7" s="897"/>
      <c r="D7" s="897"/>
      <c r="E7" s="897"/>
      <c r="F7" s="897"/>
      <c r="G7" s="897"/>
      <c r="H7" s="897"/>
      <c r="I7" s="897"/>
      <c r="J7" s="897"/>
      <c r="K7" s="898"/>
      <c r="L7" s="902"/>
      <c r="M7" s="903"/>
      <c r="N7" s="904">
        <v>4</v>
      </c>
      <c r="O7" s="905"/>
      <c r="P7" s="905">
        <v>5</v>
      </c>
      <c r="Q7" s="905"/>
      <c r="R7" s="905">
        <v>6</v>
      </c>
      <c r="S7" s="905"/>
      <c r="T7" s="905">
        <v>7</v>
      </c>
      <c r="U7" s="905"/>
      <c r="V7" s="905">
        <v>8</v>
      </c>
      <c r="W7" s="905"/>
      <c r="X7" s="905">
        <v>9</v>
      </c>
      <c r="Y7" s="905"/>
      <c r="Z7" s="905">
        <v>10</v>
      </c>
      <c r="AA7" s="905"/>
      <c r="AB7" s="905">
        <v>11</v>
      </c>
      <c r="AC7" s="905"/>
      <c r="AD7" s="905">
        <v>12</v>
      </c>
      <c r="AE7" s="905"/>
      <c r="AF7" s="908">
        <v>1</v>
      </c>
      <c r="AG7" s="909"/>
      <c r="AH7" s="905">
        <v>2</v>
      </c>
      <c r="AI7" s="905"/>
      <c r="AJ7" s="905">
        <v>3</v>
      </c>
      <c r="AK7" s="907"/>
      <c r="AL7" s="80"/>
    </row>
    <row r="8" spans="1:38">
      <c r="A8" s="892"/>
      <c r="B8" s="895"/>
      <c r="C8" s="694"/>
      <c r="D8" s="694"/>
      <c r="E8" s="694"/>
      <c r="F8" s="694"/>
      <c r="G8" s="694"/>
      <c r="H8" s="694"/>
      <c r="I8" s="694"/>
      <c r="J8" s="694"/>
      <c r="K8" s="899"/>
      <c r="L8" s="26" t="s">
        <v>21</v>
      </c>
      <c r="M8" s="27" t="s">
        <v>22</v>
      </c>
      <c r="N8" s="81" t="s">
        <v>21</v>
      </c>
      <c r="O8" s="35" t="s">
        <v>22</v>
      </c>
      <c r="P8" s="36" t="s">
        <v>21</v>
      </c>
      <c r="Q8" s="82" t="s">
        <v>22</v>
      </c>
      <c r="R8" s="83" t="s">
        <v>21</v>
      </c>
      <c r="S8" s="35" t="s">
        <v>22</v>
      </c>
      <c r="T8" s="36" t="s">
        <v>21</v>
      </c>
      <c r="U8" s="82" t="s">
        <v>22</v>
      </c>
      <c r="V8" s="83" t="s">
        <v>21</v>
      </c>
      <c r="W8" s="35" t="s">
        <v>22</v>
      </c>
      <c r="X8" s="36" t="s">
        <v>21</v>
      </c>
      <c r="Y8" s="82" t="s">
        <v>22</v>
      </c>
      <c r="Z8" s="83" t="s">
        <v>21</v>
      </c>
      <c r="AA8" s="35" t="s">
        <v>22</v>
      </c>
      <c r="AB8" s="36" t="s">
        <v>21</v>
      </c>
      <c r="AC8" s="82" t="s">
        <v>22</v>
      </c>
      <c r="AD8" s="36" t="s">
        <v>21</v>
      </c>
      <c r="AE8" s="35" t="s">
        <v>22</v>
      </c>
      <c r="AF8" s="36" t="s">
        <v>21</v>
      </c>
      <c r="AG8" s="35" t="s">
        <v>22</v>
      </c>
      <c r="AH8" s="34" t="s">
        <v>21</v>
      </c>
      <c r="AI8" s="35" t="s">
        <v>22</v>
      </c>
      <c r="AJ8" s="36" t="s">
        <v>21</v>
      </c>
      <c r="AK8" s="47" t="s">
        <v>22</v>
      </c>
      <c r="AL8" s="7"/>
    </row>
    <row r="9" spans="1:38" ht="26.1" customHeight="1">
      <c r="A9" s="21">
        <v>1</v>
      </c>
      <c r="B9" s="2"/>
      <c r="C9" s="79"/>
      <c r="D9" s="84" t="s">
        <v>49</v>
      </c>
      <c r="E9" s="53"/>
      <c r="F9" s="84" t="s">
        <v>46</v>
      </c>
      <c r="G9" s="84" t="s">
        <v>96</v>
      </c>
      <c r="H9" s="79"/>
      <c r="I9" s="84" t="s">
        <v>49</v>
      </c>
      <c r="J9" s="53"/>
      <c r="K9" s="84" t="s">
        <v>48</v>
      </c>
      <c r="L9" s="28"/>
      <c r="M9" s="29"/>
      <c r="N9" s="121">
        <f t="shared" ref="N9:N38" si="0">IF(AND($C9=$C$58,$E9=4),$L9,0)</f>
        <v>0</v>
      </c>
      <c r="O9" s="122">
        <f t="shared" ref="O9:O38" si="1">IF(AND($C9=$C$58,$E9=4),$M9,0)</f>
        <v>0</v>
      </c>
      <c r="P9" s="123">
        <f t="shared" ref="P9:P38" si="2">IF(AND($C9=$C$58,$E9&lt;=5,$H9=$C$58,$J9&gt;=5),$L9,IF(AND($C9=$C$58,$E9&lt;=5,$H9=$C$59,$J9&lt;=3),$L9,0))</f>
        <v>0</v>
      </c>
      <c r="Q9" s="124">
        <f t="shared" ref="Q9:Q38" si="3">IF(AND($C9=$C$58,$E9&lt;=5,$H9=$C$58,$J9&gt;=5),$M9,IF(AND($C9=$C$58,$E9&lt;=5,$H9=$C$59,$J9&lt;=3),$M9,0))</f>
        <v>0</v>
      </c>
      <c r="R9" s="125">
        <f t="shared" ref="R9:R38" si="4">IF(AND($C9=$C$58,$E9&lt;=6,$H9=$C$58,$J9&gt;=6),$L9,IF(AND($C9=$C$58,$E9&lt;=6,$H9=$C$59,$J9&lt;=3),$L9,0))</f>
        <v>0</v>
      </c>
      <c r="S9" s="126">
        <f t="shared" ref="S9:S38" si="5">IF(AND($C9=$C$58,$E9&lt;=6,$H9=$C$58,$J9&gt;=6),$M9,IF(AND($C9=$C$58,$E9&lt;=6,$H9=$C$59,$J9&lt;=3),$M9,0))</f>
        <v>0</v>
      </c>
      <c r="T9" s="123">
        <f t="shared" ref="T9:T38" si="6">IF(AND($C9=$C$58,$E9&lt;=7,$H9=$C$58,$J9&gt;=7),$L9,IF(AND($C9=$C$58,$E9&lt;=7,$H9=$C$59,$J9&lt;=3),$L9,0))</f>
        <v>0</v>
      </c>
      <c r="U9" s="124">
        <f t="shared" ref="U9:U38" si="7">IF(AND($C9=$C$58,$E9&lt;=7,$H9=$C$58,$J9&gt;=7),$M9,IF(AND($C9=$C$58,$E9&lt;=7,$H9=$C$59,$J9&lt;=3),$M9,0))</f>
        <v>0</v>
      </c>
      <c r="V9" s="125">
        <f t="shared" ref="V9:V38" si="8">IF(AND($C9=$C$58,$E9&lt;=8,$H9=$C$58,$J9&gt;=8),$L9,IF(AND($C9=$C$58,$E9&lt;=8,$H9=$C$59,$J9&lt;=3),$L9,0))</f>
        <v>0</v>
      </c>
      <c r="W9" s="126">
        <f t="shared" ref="W9:W38" si="9">IF(AND($C9=$C$58,$E9&lt;=8,$H9=$C$58,$J9&gt;=8),$M9,IF(AND($C9=$C$58,$E9&lt;=8,$H9=$C$59,$J9&lt;=3),$M9,0))</f>
        <v>0</v>
      </c>
      <c r="X9" s="123">
        <f t="shared" ref="X9:X38" si="10">IF(AND($C9=$C$58,$E9&lt;=9,$H9=$C$58,$J9&gt;=9),$L9,IF(AND($C9=$C$58,$E9&lt;=9,$H9=$C$59,$J9&lt;=3),$L9,0))</f>
        <v>0</v>
      </c>
      <c r="Y9" s="124">
        <f t="shared" ref="Y9:Y38" si="11">IF(AND($C9=$C$58,$E9&lt;=9,$H9=$C$58,$J9&gt;=9),$M9,IF(AND($C9=$C$58,$E9&lt;=9,$H9=$C$59,$J9&lt;=3),$M9,0))</f>
        <v>0</v>
      </c>
      <c r="Z9" s="125">
        <f t="shared" ref="Z9:Z38" si="12">IF(AND($C9=$C$58,$E9&lt;=10,$H9=$C$58,$J9&gt;=10),$L9,IF(AND($C9=$C$58,$E9&lt;=10,$H9=$C$59,$J9&lt;=3),$L9,0))</f>
        <v>0</v>
      </c>
      <c r="AA9" s="126">
        <f t="shared" ref="AA9:AA38" si="13">IF(AND($C9=$C$58,$E9&lt;=10,$H9=$C$58,$J9&gt;=10),$M9,IF(AND($C9=$C$58,$E9&lt;=10,$H9=$C$59,$J9&lt;=3),$M9,0))</f>
        <v>0</v>
      </c>
      <c r="AB9" s="123">
        <f t="shared" ref="AB9:AB38" si="14">IF(AND($C9=$C$58,$E9&lt;=11,$H9=$C$58,$J9&gt;=11),$L9,IF(AND($C9=$C$58,$E9&lt;=11,$H9=$C$59,$J9&lt;=3),$L9,0))</f>
        <v>0</v>
      </c>
      <c r="AC9" s="124">
        <f t="shared" ref="AC9:AC38" si="15">IF(AND($C9=$C$58,$E9&lt;=11,$H9=$C$58,$J9&gt;=11),$M9,IF(AND($C9=$C$58,$E9&lt;=11,$H9=$C$59,$J9&lt;=3),$M9,0))</f>
        <v>0</v>
      </c>
      <c r="AD9" s="125">
        <f t="shared" ref="AD9:AD38" si="16">IF(AND($C9=$C$58,$E9&lt;=12,$H9=$C$58,$J9=12),$L9,IF(AND($C9=$C$58,$E9&lt;=12,$H9=$C$59,$J9&lt;=3),$L9,0))</f>
        <v>0</v>
      </c>
      <c r="AE9" s="122">
        <f t="shared" ref="AE9:AE38" si="17">IF(AND($C9=$C$58,$E9&lt;=12,$H9=$C$58,$J9&gt;=12),$M9,IF(AND($C9=$C$58,$E9&lt;=12,$H9=$C$59,$J9&lt;=3),$M9,0))</f>
        <v>0</v>
      </c>
      <c r="AF9" s="123">
        <f t="shared" ref="AF9:AF38" si="18">IF(AND($C9=$C$58,$E9&lt;=12,$H9=$C$59,$J9&lt;=3),$L9,IF(AND($C9=$C$59,$E9&lt;=1,$H9=$C$59,$J9&lt;=3),$L9,0))</f>
        <v>0</v>
      </c>
      <c r="AG9" s="122">
        <f t="shared" ref="AG9:AG38" si="19">IF(AND($C9=$C$58,$E9&lt;=12,$H9=$C$59,$J9&gt;=1),$M9,IF(AND($C9=$C$59,$E9&lt;=1,$H9=$C$59,$J9&lt;=3),$M9,0))</f>
        <v>0</v>
      </c>
      <c r="AH9" s="125">
        <f t="shared" ref="AH9:AH38" si="20">IF(AND($C9=$C$58,$E9&lt;=12,$H9=$C$59,$J9&gt;=2),$L9,IF(AND($C9=$C$59,$E9&lt;=2,$H9=$C$59,$J9&gt;1),$L9,0))</f>
        <v>0</v>
      </c>
      <c r="AI9" s="126">
        <f t="shared" ref="AI9:AI38" si="21">IF(AND($C9=$C$58,$E9&lt;=12,$H9=$C$59,$J9&gt;=2),$M9,IF(AND($C9=$C$59,$E9&lt;=2,$H9=$C$59,$J9&gt;1),$M9,0))</f>
        <v>0</v>
      </c>
      <c r="AJ9" s="123">
        <f t="shared" ref="AJ9:AJ38" si="22">IF(AND($C9=$C$58,$E9&lt;=12,$H9=$C$59,$J9=3),$L9,IF(AND($C9=$C$59,$E9&lt;=3,$H9=$C$59,$J9=3),$L9,0))</f>
        <v>0</v>
      </c>
      <c r="AK9" s="127">
        <f t="shared" ref="AK9:AK38" si="23">IF(AND($C9=$C$58,$E9&lt;=12,$H9=$C$59,$J9=3),$M9,IF(AND($C9=$C$59,$E9&lt;=3,$H9=$C$59,$J9=3),$M9,0))</f>
        <v>0</v>
      </c>
      <c r="AL9" s="7"/>
    </row>
    <row r="10" spans="1:38" ht="26.1" customHeight="1">
      <c r="A10" s="21">
        <v>2</v>
      </c>
      <c r="B10" s="2"/>
      <c r="C10" s="79"/>
      <c r="D10" s="84" t="s">
        <v>49</v>
      </c>
      <c r="E10" s="53"/>
      <c r="F10" s="84" t="s">
        <v>46</v>
      </c>
      <c r="G10" s="84" t="s">
        <v>96</v>
      </c>
      <c r="H10" s="79"/>
      <c r="I10" s="84" t="s">
        <v>49</v>
      </c>
      <c r="J10" s="53"/>
      <c r="K10" s="84" t="s">
        <v>48</v>
      </c>
      <c r="L10" s="28"/>
      <c r="M10" s="29"/>
      <c r="N10" s="121">
        <f t="shared" si="0"/>
        <v>0</v>
      </c>
      <c r="O10" s="122">
        <f t="shared" si="1"/>
        <v>0</v>
      </c>
      <c r="P10" s="123">
        <f t="shared" si="2"/>
        <v>0</v>
      </c>
      <c r="Q10" s="124">
        <f t="shared" si="3"/>
        <v>0</v>
      </c>
      <c r="R10" s="125">
        <f t="shared" si="4"/>
        <v>0</v>
      </c>
      <c r="S10" s="126">
        <f t="shared" si="5"/>
        <v>0</v>
      </c>
      <c r="T10" s="123">
        <f t="shared" si="6"/>
        <v>0</v>
      </c>
      <c r="U10" s="124">
        <f t="shared" si="7"/>
        <v>0</v>
      </c>
      <c r="V10" s="125">
        <f t="shared" si="8"/>
        <v>0</v>
      </c>
      <c r="W10" s="126">
        <f t="shared" si="9"/>
        <v>0</v>
      </c>
      <c r="X10" s="123">
        <f t="shared" si="10"/>
        <v>0</v>
      </c>
      <c r="Y10" s="124">
        <f t="shared" si="11"/>
        <v>0</v>
      </c>
      <c r="Z10" s="125">
        <f t="shared" si="12"/>
        <v>0</v>
      </c>
      <c r="AA10" s="126">
        <f t="shared" si="13"/>
        <v>0</v>
      </c>
      <c r="AB10" s="123">
        <f t="shared" si="14"/>
        <v>0</v>
      </c>
      <c r="AC10" s="124">
        <f t="shared" si="15"/>
        <v>0</v>
      </c>
      <c r="AD10" s="125">
        <f t="shared" si="16"/>
        <v>0</v>
      </c>
      <c r="AE10" s="122">
        <f t="shared" si="17"/>
        <v>0</v>
      </c>
      <c r="AF10" s="123">
        <f t="shared" si="18"/>
        <v>0</v>
      </c>
      <c r="AG10" s="122">
        <f t="shared" si="19"/>
        <v>0</v>
      </c>
      <c r="AH10" s="125">
        <f t="shared" si="20"/>
        <v>0</v>
      </c>
      <c r="AI10" s="126">
        <f t="shared" si="21"/>
        <v>0</v>
      </c>
      <c r="AJ10" s="123">
        <f t="shared" si="22"/>
        <v>0</v>
      </c>
      <c r="AK10" s="127">
        <f t="shared" si="23"/>
        <v>0</v>
      </c>
      <c r="AL10" s="7"/>
    </row>
    <row r="11" spans="1:38" ht="26.1" customHeight="1">
      <c r="A11" s="21">
        <v>3</v>
      </c>
      <c r="B11" s="2"/>
      <c r="C11" s="79"/>
      <c r="D11" s="84" t="s">
        <v>49</v>
      </c>
      <c r="E11" s="53"/>
      <c r="F11" s="84" t="s">
        <v>46</v>
      </c>
      <c r="G11" s="84" t="s">
        <v>96</v>
      </c>
      <c r="H11" s="79"/>
      <c r="I11" s="84" t="s">
        <v>49</v>
      </c>
      <c r="J11" s="53"/>
      <c r="K11" s="84" t="s">
        <v>48</v>
      </c>
      <c r="L11" s="28"/>
      <c r="M11" s="29"/>
      <c r="N11" s="121">
        <f t="shared" si="0"/>
        <v>0</v>
      </c>
      <c r="O11" s="122">
        <f t="shared" si="1"/>
        <v>0</v>
      </c>
      <c r="P11" s="123">
        <f t="shared" si="2"/>
        <v>0</v>
      </c>
      <c r="Q11" s="124">
        <f t="shared" si="3"/>
        <v>0</v>
      </c>
      <c r="R11" s="125">
        <f t="shared" si="4"/>
        <v>0</v>
      </c>
      <c r="S11" s="126">
        <f t="shared" si="5"/>
        <v>0</v>
      </c>
      <c r="T11" s="123">
        <f t="shared" si="6"/>
        <v>0</v>
      </c>
      <c r="U11" s="124">
        <f t="shared" si="7"/>
        <v>0</v>
      </c>
      <c r="V11" s="125">
        <f t="shared" si="8"/>
        <v>0</v>
      </c>
      <c r="W11" s="126">
        <f t="shared" si="9"/>
        <v>0</v>
      </c>
      <c r="X11" s="123">
        <f t="shared" si="10"/>
        <v>0</v>
      </c>
      <c r="Y11" s="124">
        <f t="shared" si="11"/>
        <v>0</v>
      </c>
      <c r="Z11" s="125">
        <f t="shared" si="12"/>
        <v>0</v>
      </c>
      <c r="AA11" s="126">
        <f t="shared" si="13"/>
        <v>0</v>
      </c>
      <c r="AB11" s="123">
        <f t="shared" si="14"/>
        <v>0</v>
      </c>
      <c r="AC11" s="124">
        <f t="shared" si="15"/>
        <v>0</v>
      </c>
      <c r="AD11" s="125">
        <f t="shared" si="16"/>
        <v>0</v>
      </c>
      <c r="AE11" s="122">
        <f t="shared" si="17"/>
        <v>0</v>
      </c>
      <c r="AF11" s="123">
        <f t="shared" si="18"/>
        <v>0</v>
      </c>
      <c r="AG11" s="122">
        <f t="shared" si="19"/>
        <v>0</v>
      </c>
      <c r="AH11" s="125">
        <f t="shared" si="20"/>
        <v>0</v>
      </c>
      <c r="AI11" s="126">
        <f t="shared" si="21"/>
        <v>0</v>
      </c>
      <c r="AJ11" s="123">
        <f t="shared" si="22"/>
        <v>0</v>
      </c>
      <c r="AK11" s="127">
        <f t="shared" si="23"/>
        <v>0</v>
      </c>
      <c r="AL11" s="7"/>
    </row>
    <row r="12" spans="1:38" ht="26.1" customHeight="1">
      <c r="A12" s="21">
        <v>4</v>
      </c>
      <c r="B12" s="2"/>
      <c r="C12" s="79"/>
      <c r="D12" s="84" t="s">
        <v>49</v>
      </c>
      <c r="E12" s="53"/>
      <c r="F12" s="84" t="s">
        <v>46</v>
      </c>
      <c r="G12" s="84" t="s">
        <v>96</v>
      </c>
      <c r="H12" s="79"/>
      <c r="I12" s="84" t="s">
        <v>49</v>
      </c>
      <c r="J12" s="53"/>
      <c r="K12" s="84" t="s">
        <v>48</v>
      </c>
      <c r="L12" s="28"/>
      <c r="M12" s="29"/>
      <c r="N12" s="121">
        <f t="shared" si="0"/>
        <v>0</v>
      </c>
      <c r="O12" s="122">
        <f t="shared" si="1"/>
        <v>0</v>
      </c>
      <c r="P12" s="123">
        <f t="shared" si="2"/>
        <v>0</v>
      </c>
      <c r="Q12" s="124">
        <f t="shared" si="3"/>
        <v>0</v>
      </c>
      <c r="R12" s="125">
        <f t="shared" si="4"/>
        <v>0</v>
      </c>
      <c r="S12" s="126">
        <f t="shared" si="5"/>
        <v>0</v>
      </c>
      <c r="T12" s="123">
        <f t="shared" si="6"/>
        <v>0</v>
      </c>
      <c r="U12" s="124">
        <f t="shared" si="7"/>
        <v>0</v>
      </c>
      <c r="V12" s="125">
        <f t="shared" si="8"/>
        <v>0</v>
      </c>
      <c r="W12" s="126">
        <f t="shared" si="9"/>
        <v>0</v>
      </c>
      <c r="X12" s="123">
        <f t="shared" si="10"/>
        <v>0</v>
      </c>
      <c r="Y12" s="124">
        <f t="shared" si="11"/>
        <v>0</v>
      </c>
      <c r="Z12" s="125">
        <f t="shared" si="12"/>
        <v>0</v>
      </c>
      <c r="AA12" s="126">
        <f t="shared" si="13"/>
        <v>0</v>
      </c>
      <c r="AB12" s="123">
        <f t="shared" si="14"/>
        <v>0</v>
      </c>
      <c r="AC12" s="124">
        <f t="shared" si="15"/>
        <v>0</v>
      </c>
      <c r="AD12" s="125">
        <f t="shared" si="16"/>
        <v>0</v>
      </c>
      <c r="AE12" s="122">
        <f t="shared" si="17"/>
        <v>0</v>
      </c>
      <c r="AF12" s="123">
        <f t="shared" si="18"/>
        <v>0</v>
      </c>
      <c r="AG12" s="122">
        <f t="shared" si="19"/>
        <v>0</v>
      </c>
      <c r="AH12" s="125">
        <f t="shared" si="20"/>
        <v>0</v>
      </c>
      <c r="AI12" s="126">
        <f t="shared" si="21"/>
        <v>0</v>
      </c>
      <c r="AJ12" s="123">
        <f t="shared" si="22"/>
        <v>0</v>
      </c>
      <c r="AK12" s="127">
        <f t="shared" si="23"/>
        <v>0</v>
      </c>
      <c r="AL12" s="7"/>
    </row>
    <row r="13" spans="1:38" ht="26.1" customHeight="1">
      <c r="A13" s="21">
        <v>5</v>
      </c>
      <c r="B13" s="2"/>
      <c r="C13" s="79"/>
      <c r="D13" s="84" t="s">
        <v>49</v>
      </c>
      <c r="E13" s="53"/>
      <c r="F13" s="84" t="s">
        <v>46</v>
      </c>
      <c r="G13" s="84" t="s">
        <v>96</v>
      </c>
      <c r="H13" s="79"/>
      <c r="I13" s="84" t="s">
        <v>49</v>
      </c>
      <c r="J13" s="53"/>
      <c r="K13" s="84" t="s">
        <v>48</v>
      </c>
      <c r="L13" s="28"/>
      <c r="M13" s="29"/>
      <c r="N13" s="121">
        <f t="shared" si="0"/>
        <v>0</v>
      </c>
      <c r="O13" s="122">
        <f t="shared" si="1"/>
        <v>0</v>
      </c>
      <c r="P13" s="123">
        <f t="shared" si="2"/>
        <v>0</v>
      </c>
      <c r="Q13" s="124">
        <f t="shared" si="3"/>
        <v>0</v>
      </c>
      <c r="R13" s="125">
        <f t="shared" si="4"/>
        <v>0</v>
      </c>
      <c r="S13" s="126">
        <f t="shared" si="5"/>
        <v>0</v>
      </c>
      <c r="T13" s="123">
        <f t="shared" si="6"/>
        <v>0</v>
      </c>
      <c r="U13" s="124">
        <f t="shared" si="7"/>
        <v>0</v>
      </c>
      <c r="V13" s="125">
        <f t="shared" si="8"/>
        <v>0</v>
      </c>
      <c r="W13" s="126">
        <f t="shared" si="9"/>
        <v>0</v>
      </c>
      <c r="X13" s="123">
        <f t="shared" si="10"/>
        <v>0</v>
      </c>
      <c r="Y13" s="124">
        <f t="shared" si="11"/>
        <v>0</v>
      </c>
      <c r="Z13" s="125">
        <f t="shared" si="12"/>
        <v>0</v>
      </c>
      <c r="AA13" s="126">
        <f t="shared" si="13"/>
        <v>0</v>
      </c>
      <c r="AB13" s="123">
        <f t="shared" si="14"/>
        <v>0</v>
      </c>
      <c r="AC13" s="124">
        <f t="shared" si="15"/>
        <v>0</v>
      </c>
      <c r="AD13" s="125">
        <f t="shared" si="16"/>
        <v>0</v>
      </c>
      <c r="AE13" s="122">
        <f t="shared" si="17"/>
        <v>0</v>
      </c>
      <c r="AF13" s="123">
        <f t="shared" si="18"/>
        <v>0</v>
      </c>
      <c r="AG13" s="122">
        <f t="shared" si="19"/>
        <v>0</v>
      </c>
      <c r="AH13" s="125">
        <f t="shared" si="20"/>
        <v>0</v>
      </c>
      <c r="AI13" s="126">
        <f t="shared" si="21"/>
        <v>0</v>
      </c>
      <c r="AJ13" s="123">
        <f t="shared" si="22"/>
        <v>0</v>
      </c>
      <c r="AK13" s="127">
        <f t="shared" si="23"/>
        <v>0</v>
      </c>
      <c r="AL13" s="7"/>
    </row>
    <row r="14" spans="1:38" ht="26.1" customHeight="1">
      <c r="A14" s="21">
        <v>6</v>
      </c>
      <c r="B14" s="2"/>
      <c r="C14" s="79"/>
      <c r="D14" s="84" t="s">
        <v>49</v>
      </c>
      <c r="E14" s="53"/>
      <c r="F14" s="84" t="s">
        <v>46</v>
      </c>
      <c r="G14" s="84" t="s">
        <v>96</v>
      </c>
      <c r="H14" s="79"/>
      <c r="I14" s="84" t="s">
        <v>49</v>
      </c>
      <c r="J14" s="53"/>
      <c r="K14" s="84" t="s">
        <v>48</v>
      </c>
      <c r="L14" s="28"/>
      <c r="M14" s="29"/>
      <c r="N14" s="121">
        <f t="shared" si="0"/>
        <v>0</v>
      </c>
      <c r="O14" s="122">
        <f t="shared" si="1"/>
        <v>0</v>
      </c>
      <c r="P14" s="123">
        <f t="shared" si="2"/>
        <v>0</v>
      </c>
      <c r="Q14" s="124">
        <f t="shared" si="3"/>
        <v>0</v>
      </c>
      <c r="R14" s="125">
        <f t="shared" si="4"/>
        <v>0</v>
      </c>
      <c r="S14" s="126">
        <f t="shared" si="5"/>
        <v>0</v>
      </c>
      <c r="T14" s="123">
        <f t="shared" si="6"/>
        <v>0</v>
      </c>
      <c r="U14" s="124">
        <f t="shared" si="7"/>
        <v>0</v>
      </c>
      <c r="V14" s="125">
        <f t="shared" si="8"/>
        <v>0</v>
      </c>
      <c r="W14" s="126">
        <f t="shared" si="9"/>
        <v>0</v>
      </c>
      <c r="X14" s="123">
        <f t="shared" si="10"/>
        <v>0</v>
      </c>
      <c r="Y14" s="124">
        <f t="shared" si="11"/>
        <v>0</v>
      </c>
      <c r="Z14" s="125">
        <f t="shared" si="12"/>
        <v>0</v>
      </c>
      <c r="AA14" s="126">
        <f t="shared" si="13"/>
        <v>0</v>
      </c>
      <c r="AB14" s="123">
        <f t="shared" si="14"/>
        <v>0</v>
      </c>
      <c r="AC14" s="124">
        <f t="shared" si="15"/>
        <v>0</v>
      </c>
      <c r="AD14" s="125">
        <f t="shared" si="16"/>
        <v>0</v>
      </c>
      <c r="AE14" s="122">
        <f t="shared" si="17"/>
        <v>0</v>
      </c>
      <c r="AF14" s="123">
        <f t="shared" si="18"/>
        <v>0</v>
      </c>
      <c r="AG14" s="122">
        <f t="shared" si="19"/>
        <v>0</v>
      </c>
      <c r="AH14" s="125">
        <f t="shared" si="20"/>
        <v>0</v>
      </c>
      <c r="AI14" s="126">
        <f t="shared" si="21"/>
        <v>0</v>
      </c>
      <c r="AJ14" s="123">
        <f t="shared" si="22"/>
        <v>0</v>
      </c>
      <c r="AK14" s="127">
        <f t="shared" si="23"/>
        <v>0</v>
      </c>
      <c r="AL14" s="7"/>
    </row>
    <row r="15" spans="1:38" ht="26.1" customHeight="1">
      <c r="A15" s="21">
        <v>7</v>
      </c>
      <c r="B15" s="2"/>
      <c r="C15" s="79"/>
      <c r="D15" s="84" t="s">
        <v>49</v>
      </c>
      <c r="E15" s="53"/>
      <c r="F15" s="84" t="s">
        <v>46</v>
      </c>
      <c r="G15" s="84" t="s">
        <v>96</v>
      </c>
      <c r="H15" s="79"/>
      <c r="I15" s="84" t="s">
        <v>49</v>
      </c>
      <c r="J15" s="53"/>
      <c r="K15" s="84" t="s">
        <v>48</v>
      </c>
      <c r="L15" s="28"/>
      <c r="M15" s="29"/>
      <c r="N15" s="121">
        <f t="shared" si="0"/>
        <v>0</v>
      </c>
      <c r="O15" s="122">
        <f t="shared" si="1"/>
        <v>0</v>
      </c>
      <c r="P15" s="123">
        <f t="shared" si="2"/>
        <v>0</v>
      </c>
      <c r="Q15" s="124">
        <f t="shared" si="3"/>
        <v>0</v>
      </c>
      <c r="R15" s="125">
        <f t="shared" si="4"/>
        <v>0</v>
      </c>
      <c r="S15" s="126">
        <f t="shared" si="5"/>
        <v>0</v>
      </c>
      <c r="T15" s="123">
        <f t="shared" si="6"/>
        <v>0</v>
      </c>
      <c r="U15" s="124">
        <f t="shared" si="7"/>
        <v>0</v>
      </c>
      <c r="V15" s="125">
        <f t="shared" si="8"/>
        <v>0</v>
      </c>
      <c r="W15" s="126">
        <f t="shared" si="9"/>
        <v>0</v>
      </c>
      <c r="X15" s="123">
        <f t="shared" si="10"/>
        <v>0</v>
      </c>
      <c r="Y15" s="124">
        <f t="shared" si="11"/>
        <v>0</v>
      </c>
      <c r="Z15" s="125">
        <f t="shared" si="12"/>
        <v>0</v>
      </c>
      <c r="AA15" s="126">
        <f t="shared" si="13"/>
        <v>0</v>
      </c>
      <c r="AB15" s="123">
        <f t="shared" si="14"/>
        <v>0</v>
      </c>
      <c r="AC15" s="124">
        <f t="shared" si="15"/>
        <v>0</v>
      </c>
      <c r="AD15" s="125">
        <f t="shared" si="16"/>
        <v>0</v>
      </c>
      <c r="AE15" s="122">
        <f t="shared" si="17"/>
        <v>0</v>
      </c>
      <c r="AF15" s="123">
        <f t="shared" si="18"/>
        <v>0</v>
      </c>
      <c r="AG15" s="122">
        <f t="shared" si="19"/>
        <v>0</v>
      </c>
      <c r="AH15" s="125">
        <f t="shared" si="20"/>
        <v>0</v>
      </c>
      <c r="AI15" s="126">
        <f t="shared" si="21"/>
        <v>0</v>
      </c>
      <c r="AJ15" s="123">
        <f t="shared" si="22"/>
        <v>0</v>
      </c>
      <c r="AK15" s="127">
        <f t="shared" si="23"/>
        <v>0</v>
      </c>
      <c r="AL15" s="7"/>
    </row>
    <row r="16" spans="1:38" ht="26.1" customHeight="1">
      <c r="A16" s="21">
        <v>8</v>
      </c>
      <c r="B16" s="2"/>
      <c r="C16" s="79"/>
      <c r="D16" s="84" t="s">
        <v>49</v>
      </c>
      <c r="E16" s="53"/>
      <c r="F16" s="84" t="s">
        <v>46</v>
      </c>
      <c r="G16" s="84" t="s">
        <v>96</v>
      </c>
      <c r="H16" s="79"/>
      <c r="I16" s="84" t="s">
        <v>49</v>
      </c>
      <c r="J16" s="53"/>
      <c r="K16" s="84" t="s">
        <v>48</v>
      </c>
      <c r="L16" s="28"/>
      <c r="M16" s="29"/>
      <c r="N16" s="121">
        <f t="shared" si="0"/>
        <v>0</v>
      </c>
      <c r="O16" s="122">
        <f t="shared" si="1"/>
        <v>0</v>
      </c>
      <c r="P16" s="123">
        <f t="shared" si="2"/>
        <v>0</v>
      </c>
      <c r="Q16" s="124">
        <f t="shared" si="3"/>
        <v>0</v>
      </c>
      <c r="R16" s="125">
        <f t="shared" si="4"/>
        <v>0</v>
      </c>
      <c r="S16" s="126">
        <f t="shared" si="5"/>
        <v>0</v>
      </c>
      <c r="T16" s="123">
        <f t="shared" si="6"/>
        <v>0</v>
      </c>
      <c r="U16" s="124">
        <f t="shared" si="7"/>
        <v>0</v>
      </c>
      <c r="V16" s="125">
        <f t="shared" si="8"/>
        <v>0</v>
      </c>
      <c r="W16" s="126">
        <f t="shared" si="9"/>
        <v>0</v>
      </c>
      <c r="X16" s="123">
        <f t="shared" si="10"/>
        <v>0</v>
      </c>
      <c r="Y16" s="124">
        <f t="shared" si="11"/>
        <v>0</v>
      </c>
      <c r="Z16" s="125">
        <f t="shared" si="12"/>
        <v>0</v>
      </c>
      <c r="AA16" s="126">
        <f t="shared" si="13"/>
        <v>0</v>
      </c>
      <c r="AB16" s="123">
        <f t="shared" si="14"/>
        <v>0</v>
      </c>
      <c r="AC16" s="124">
        <f t="shared" si="15"/>
        <v>0</v>
      </c>
      <c r="AD16" s="125">
        <f t="shared" si="16"/>
        <v>0</v>
      </c>
      <c r="AE16" s="122">
        <f t="shared" si="17"/>
        <v>0</v>
      </c>
      <c r="AF16" s="123">
        <f t="shared" si="18"/>
        <v>0</v>
      </c>
      <c r="AG16" s="122">
        <f t="shared" si="19"/>
        <v>0</v>
      </c>
      <c r="AH16" s="125">
        <f t="shared" si="20"/>
        <v>0</v>
      </c>
      <c r="AI16" s="126">
        <f t="shared" si="21"/>
        <v>0</v>
      </c>
      <c r="AJ16" s="123">
        <f t="shared" si="22"/>
        <v>0</v>
      </c>
      <c r="AK16" s="127">
        <f t="shared" si="23"/>
        <v>0</v>
      </c>
      <c r="AL16" s="7"/>
    </row>
    <row r="17" spans="1:38" ht="26.1" customHeight="1">
      <c r="A17" s="21">
        <v>9</v>
      </c>
      <c r="B17" s="2"/>
      <c r="C17" s="79"/>
      <c r="D17" s="84" t="s">
        <v>49</v>
      </c>
      <c r="E17" s="53"/>
      <c r="F17" s="84" t="s">
        <v>46</v>
      </c>
      <c r="G17" s="84" t="s">
        <v>96</v>
      </c>
      <c r="H17" s="79"/>
      <c r="I17" s="84" t="s">
        <v>49</v>
      </c>
      <c r="J17" s="53"/>
      <c r="K17" s="84" t="s">
        <v>48</v>
      </c>
      <c r="L17" s="28"/>
      <c r="M17" s="29"/>
      <c r="N17" s="121">
        <f t="shared" si="0"/>
        <v>0</v>
      </c>
      <c r="O17" s="122">
        <f t="shared" si="1"/>
        <v>0</v>
      </c>
      <c r="P17" s="123">
        <f t="shared" si="2"/>
        <v>0</v>
      </c>
      <c r="Q17" s="124">
        <f t="shared" si="3"/>
        <v>0</v>
      </c>
      <c r="R17" s="125">
        <f t="shared" si="4"/>
        <v>0</v>
      </c>
      <c r="S17" s="126">
        <f t="shared" si="5"/>
        <v>0</v>
      </c>
      <c r="T17" s="123">
        <f t="shared" si="6"/>
        <v>0</v>
      </c>
      <c r="U17" s="124">
        <f t="shared" si="7"/>
        <v>0</v>
      </c>
      <c r="V17" s="125">
        <f t="shared" si="8"/>
        <v>0</v>
      </c>
      <c r="W17" s="126">
        <f t="shared" si="9"/>
        <v>0</v>
      </c>
      <c r="X17" s="123">
        <f t="shared" si="10"/>
        <v>0</v>
      </c>
      <c r="Y17" s="124">
        <f t="shared" si="11"/>
        <v>0</v>
      </c>
      <c r="Z17" s="125">
        <f t="shared" si="12"/>
        <v>0</v>
      </c>
      <c r="AA17" s="126">
        <f t="shared" si="13"/>
        <v>0</v>
      </c>
      <c r="AB17" s="123">
        <f t="shared" si="14"/>
        <v>0</v>
      </c>
      <c r="AC17" s="124">
        <f t="shared" si="15"/>
        <v>0</v>
      </c>
      <c r="AD17" s="125">
        <f t="shared" si="16"/>
        <v>0</v>
      </c>
      <c r="AE17" s="122">
        <f t="shared" si="17"/>
        <v>0</v>
      </c>
      <c r="AF17" s="123">
        <f t="shared" si="18"/>
        <v>0</v>
      </c>
      <c r="AG17" s="122">
        <f t="shared" si="19"/>
        <v>0</v>
      </c>
      <c r="AH17" s="125">
        <f t="shared" si="20"/>
        <v>0</v>
      </c>
      <c r="AI17" s="126">
        <f t="shared" si="21"/>
        <v>0</v>
      </c>
      <c r="AJ17" s="123">
        <f t="shared" si="22"/>
        <v>0</v>
      </c>
      <c r="AK17" s="127">
        <f t="shared" si="23"/>
        <v>0</v>
      </c>
      <c r="AL17" s="7"/>
    </row>
    <row r="18" spans="1:38" ht="26.1" customHeight="1">
      <c r="A18" s="21">
        <v>10</v>
      </c>
      <c r="B18" s="2"/>
      <c r="C18" s="79"/>
      <c r="D18" s="84" t="s">
        <v>49</v>
      </c>
      <c r="E18" s="53"/>
      <c r="F18" s="84" t="s">
        <v>46</v>
      </c>
      <c r="G18" s="84" t="s">
        <v>96</v>
      </c>
      <c r="H18" s="79"/>
      <c r="I18" s="84" t="s">
        <v>49</v>
      </c>
      <c r="J18" s="53"/>
      <c r="K18" s="84" t="s">
        <v>48</v>
      </c>
      <c r="L18" s="28"/>
      <c r="M18" s="29"/>
      <c r="N18" s="121">
        <f t="shared" si="0"/>
        <v>0</v>
      </c>
      <c r="O18" s="122">
        <f t="shared" si="1"/>
        <v>0</v>
      </c>
      <c r="P18" s="123">
        <f t="shared" si="2"/>
        <v>0</v>
      </c>
      <c r="Q18" s="124">
        <f t="shared" si="3"/>
        <v>0</v>
      </c>
      <c r="R18" s="125">
        <f t="shared" si="4"/>
        <v>0</v>
      </c>
      <c r="S18" s="126">
        <f t="shared" si="5"/>
        <v>0</v>
      </c>
      <c r="T18" s="123">
        <f t="shared" si="6"/>
        <v>0</v>
      </c>
      <c r="U18" s="124">
        <f t="shared" si="7"/>
        <v>0</v>
      </c>
      <c r="V18" s="125">
        <f t="shared" si="8"/>
        <v>0</v>
      </c>
      <c r="W18" s="126">
        <f t="shared" si="9"/>
        <v>0</v>
      </c>
      <c r="X18" s="123">
        <f t="shared" si="10"/>
        <v>0</v>
      </c>
      <c r="Y18" s="124">
        <f t="shared" si="11"/>
        <v>0</v>
      </c>
      <c r="Z18" s="125">
        <f t="shared" si="12"/>
        <v>0</v>
      </c>
      <c r="AA18" s="126">
        <f t="shared" si="13"/>
        <v>0</v>
      </c>
      <c r="AB18" s="123">
        <f t="shared" si="14"/>
        <v>0</v>
      </c>
      <c r="AC18" s="124">
        <f t="shared" si="15"/>
        <v>0</v>
      </c>
      <c r="AD18" s="125">
        <f t="shared" si="16"/>
        <v>0</v>
      </c>
      <c r="AE18" s="122">
        <f t="shared" si="17"/>
        <v>0</v>
      </c>
      <c r="AF18" s="123">
        <f t="shared" si="18"/>
        <v>0</v>
      </c>
      <c r="AG18" s="122">
        <f t="shared" si="19"/>
        <v>0</v>
      </c>
      <c r="AH18" s="125">
        <f t="shared" si="20"/>
        <v>0</v>
      </c>
      <c r="AI18" s="126">
        <f t="shared" si="21"/>
        <v>0</v>
      </c>
      <c r="AJ18" s="123">
        <f t="shared" si="22"/>
        <v>0</v>
      </c>
      <c r="AK18" s="127">
        <f t="shared" si="23"/>
        <v>0</v>
      </c>
      <c r="AL18" s="7"/>
    </row>
    <row r="19" spans="1:38" ht="26.1" customHeight="1">
      <c r="A19" s="21">
        <v>11</v>
      </c>
      <c r="B19" s="2"/>
      <c r="C19" s="79"/>
      <c r="D19" s="84" t="s">
        <v>49</v>
      </c>
      <c r="E19" s="53"/>
      <c r="F19" s="84" t="s">
        <v>46</v>
      </c>
      <c r="G19" s="84" t="s">
        <v>47</v>
      </c>
      <c r="H19" s="79"/>
      <c r="I19" s="84" t="s">
        <v>49</v>
      </c>
      <c r="J19" s="53"/>
      <c r="K19" s="84" t="s">
        <v>48</v>
      </c>
      <c r="L19" s="28"/>
      <c r="M19" s="29"/>
      <c r="N19" s="121">
        <f t="shared" si="0"/>
        <v>0</v>
      </c>
      <c r="O19" s="122">
        <f t="shared" si="1"/>
        <v>0</v>
      </c>
      <c r="P19" s="123">
        <f t="shared" si="2"/>
        <v>0</v>
      </c>
      <c r="Q19" s="124">
        <f t="shared" si="3"/>
        <v>0</v>
      </c>
      <c r="R19" s="125">
        <f t="shared" si="4"/>
        <v>0</v>
      </c>
      <c r="S19" s="126">
        <f t="shared" si="5"/>
        <v>0</v>
      </c>
      <c r="T19" s="123">
        <f t="shared" si="6"/>
        <v>0</v>
      </c>
      <c r="U19" s="124">
        <f t="shared" si="7"/>
        <v>0</v>
      </c>
      <c r="V19" s="125">
        <f t="shared" si="8"/>
        <v>0</v>
      </c>
      <c r="W19" s="126">
        <f t="shared" si="9"/>
        <v>0</v>
      </c>
      <c r="X19" s="123">
        <f t="shared" si="10"/>
        <v>0</v>
      </c>
      <c r="Y19" s="124">
        <f t="shared" si="11"/>
        <v>0</v>
      </c>
      <c r="Z19" s="125">
        <f t="shared" si="12"/>
        <v>0</v>
      </c>
      <c r="AA19" s="126">
        <f t="shared" si="13"/>
        <v>0</v>
      </c>
      <c r="AB19" s="123">
        <f t="shared" si="14"/>
        <v>0</v>
      </c>
      <c r="AC19" s="124">
        <f t="shared" si="15"/>
        <v>0</v>
      </c>
      <c r="AD19" s="125">
        <f t="shared" si="16"/>
        <v>0</v>
      </c>
      <c r="AE19" s="122">
        <f t="shared" si="17"/>
        <v>0</v>
      </c>
      <c r="AF19" s="123">
        <f t="shared" si="18"/>
        <v>0</v>
      </c>
      <c r="AG19" s="122">
        <f t="shared" si="19"/>
        <v>0</v>
      </c>
      <c r="AH19" s="125">
        <f t="shared" si="20"/>
        <v>0</v>
      </c>
      <c r="AI19" s="126">
        <f t="shared" si="21"/>
        <v>0</v>
      </c>
      <c r="AJ19" s="123">
        <f t="shared" si="22"/>
        <v>0</v>
      </c>
      <c r="AK19" s="127">
        <f t="shared" si="23"/>
        <v>0</v>
      </c>
      <c r="AL19" s="7"/>
    </row>
    <row r="20" spans="1:38" ht="26.1" customHeight="1">
      <c r="A20" s="21">
        <v>12</v>
      </c>
      <c r="B20" s="2"/>
      <c r="C20" s="79"/>
      <c r="D20" s="84" t="s">
        <v>49</v>
      </c>
      <c r="E20" s="53"/>
      <c r="F20" s="84" t="s">
        <v>46</v>
      </c>
      <c r="G20" s="84" t="s">
        <v>47</v>
      </c>
      <c r="H20" s="79"/>
      <c r="I20" s="84" t="s">
        <v>49</v>
      </c>
      <c r="J20" s="53"/>
      <c r="K20" s="84" t="s">
        <v>48</v>
      </c>
      <c r="L20" s="28"/>
      <c r="M20" s="29"/>
      <c r="N20" s="121">
        <f t="shared" si="0"/>
        <v>0</v>
      </c>
      <c r="O20" s="122">
        <f t="shared" si="1"/>
        <v>0</v>
      </c>
      <c r="P20" s="123">
        <f t="shared" si="2"/>
        <v>0</v>
      </c>
      <c r="Q20" s="124">
        <f t="shared" si="3"/>
        <v>0</v>
      </c>
      <c r="R20" s="125">
        <f t="shared" si="4"/>
        <v>0</v>
      </c>
      <c r="S20" s="126">
        <f t="shared" si="5"/>
        <v>0</v>
      </c>
      <c r="T20" s="123">
        <f t="shared" si="6"/>
        <v>0</v>
      </c>
      <c r="U20" s="124">
        <f t="shared" si="7"/>
        <v>0</v>
      </c>
      <c r="V20" s="125">
        <f t="shared" si="8"/>
        <v>0</v>
      </c>
      <c r="W20" s="126">
        <f t="shared" si="9"/>
        <v>0</v>
      </c>
      <c r="X20" s="123">
        <f t="shared" si="10"/>
        <v>0</v>
      </c>
      <c r="Y20" s="124">
        <f t="shared" si="11"/>
        <v>0</v>
      </c>
      <c r="Z20" s="125">
        <f t="shared" si="12"/>
        <v>0</v>
      </c>
      <c r="AA20" s="126">
        <f t="shared" si="13"/>
        <v>0</v>
      </c>
      <c r="AB20" s="123">
        <f t="shared" si="14"/>
        <v>0</v>
      </c>
      <c r="AC20" s="124">
        <f t="shared" si="15"/>
        <v>0</v>
      </c>
      <c r="AD20" s="125">
        <f t="shared" si="16"/>
        <v>0</v>
      </c>
      <c r="AE20" s="122">
        <f t="shared" si="17"/>
        <v>0</v>
      </c>
      <c r="AF20" s="123">
        <f t="shared" si="18"/>
        <v>0</v>
      </c>
      <c r="AG20" s="122">
        <f t="shared" si="19"/>
        <v>0</v>
      </c>
      <c r="AH20" s="125">
        <f t="shared" si="20"/>
        <v>0</v>
      </c>
      <c r="AI20" s="126">
        <f t="shared" si="21"/>
        <v>0</v>
      </c>
      <c r="AJ20" s="123">
        <f t="shared" si="22"/>
        <v>0</v>
      </c>
      <c r="AK20" s="127">
        <f t="shared" si="23"/>
        <v>0</v>
      </c>
      <c r="AL20" s="7"/>
    </row>
    <row r="21" spans="1:38" ht="26.1" customHeight="1">
      <c r="A21" s="21">
        <v>13</v>
      </c>
      <c r="B21" s="2"/>
      <c r="C21" s="79"/>
      <c r="D21" s="84" t="s">
        <v>49</v>
      </c>
      <c r="E21" s="53"/>
      <c r="F21" s="84" t="s">
        <v>46</v>
      </c>
      <c r="G21" s="84" t="s">
        <v>47</v>
      </c>
      <c r="H21" s="79"/>
      <c r="I21" s="84" t="s">
        <v>49</v>
      </c>
      <c r="J21" s="53"/>
      <c r="K21" s="84" t="s">
        <v>48</v>
      </c>
      <c r="L21" s="28"/>
      <c r="M21" s="29"/>
      <c r="N21" s="121">
        <f t="shared" si="0"/>
        <v>0</v>
      </c>
      <c r="O21" s="122">
        <f t="shared" si="1"/>
        <v>0</v>
      </c>
      <c r="P21" s="123">
        <f t="shared" si="2"/>
        <v>0</v>
      </c>
      <c r="Q21" s="124">
        <f t="shared" si="3"/>
        <v>0</v>
      </c>
      <c r="R21" s="125">
        <f t="shared" si="4"/>
        <v>0</v>
      </c>
      <c r="S21" s="126">
        <f t="shared" si="5"/>
        <v>0</v>
      </c>
      <c r="T21" s="123">
        <f t="shared" si="6"/>
        <v>0</v>
      </c>
      <c r="U21" s="124">
        <f t="shared" si="7"/>
        <v>0</v>
      </c>
      <c r="V21" s="125">
        <f t="shared" si="8"/>
        <v>0</v>
      </c>
      <c r="W21" s="126">
        <f t="shared" si="9"/>
        <v>0</v>
      </c>
      <c r="X21" s="123">
        <f t="shared" si="10"/>
        <v>0</v>
      </c>
      <c r="Y21" s="124">
        <f t="shared" si="11"/>
        <v>0</v>
      </c>
      <c r="Z21" s="125">
        <f t="shared" si="12"/>
        <v>0</v>
      </c>
      <c r="AA21" s="126">
        <f t="shared" si="13"/>
        <v>0</v>
      </c>
      <c r="AB21" s="123">
        <f t="shared" si="14"/>
        <v>0</v>
      </c>
      <c r="AC21" s="124">
        <f t="shared" si="15"/>
        <v>0</v>
      </c>
      <c r="AD21" s="125">
        <f t="shared" si="16"/>
        <v>0</v>
      </c>
      <c r="AE21" s="122">
        <f t="shared" si="17"/>
        <v>0</v>
      </c>
      <c r="AF21" s="123">
        <f t="shared" si="18"/>
        <v>0</v>
      </c>
      <c r="AG21" s="122">
        <f t="shared" si="19"/>
        <v>0</v>
      </c>
      <c r="AH21" s="125">
        <f t="shared" si="20"/>
        <v>0</v>
      </c>
      <c r="AI21" s="126">
        <f t="shared" si="21"/>
        <v>0</v>
      </c>
      <c r="AJ21" s="123">
        <f t="shared" si="22"/>
        <v>0</v>
      </c>
      <c r="AK21" s="127">
        <f t="shared" si="23"/>
        <v>0</v>
      </c>
      <c r="AL21" s="7"/>
    </row>
    <row r="22" spans="1:38" ht="26.1" customHeight="1">
      <c r="A22" s="21">
        <v>14</v>
      </c>
      <c r="B22" s="2"/>
      <c r="C22" s="79"/>
      <c r="D22" s="84" t="s">
        <v>49</v>
      </c>
      <c r="E22" s="53"/>
      <c r="F22" s="84" t="s">
        <v>46</v>
      </c>
      <c r="G22" s="84" t="s">
        <v>47</v>
      </c>
      <c r="H22" s="79"/>
      <c r="I22" s="84" t="s">
        <v>49</v>
      </c>
      <c r="J22" s="53"/>
      <c r="K22" s="84" t="s">
        <v>48</v>
      </c>
      <c r="L22" s="28"/>
      <c r="M22" s="29"/>
      <c r="N22" s="121">
        <f t="shared" si="0"/>
        <v>0</v>
      </c>
      <c r="O22" s="122">
        <f t="shared" si="1"/>
        <v>0</v>
      </c>
      <c r="P22" s="123">
        <f t="shared" si="2"/>
        <v>0</v>
      </c>
      <c r="Q22" s="124">
        <f t="shared" si="3"/>
        <v>0</v>
      </c>
      <c r="R22" s="125">
        <f t="shared" si="4"/>
        <v>0</v>
      </c>
      <c r="S22" s="126">
        <f t="shared" si="5"/>
        <v>0</v>
      </c>
      <c r="T22" s="123">
        <f t="shared" si="6"/>
        <v>0</v>
      </c>
      <c r="U22" s="124">
        <f t="shared" si="7"/>
        <v>0</v>
      </c>
      <c r="V22" s="125">
        <f t="shared" si="8"/>
        <v>0</v>
      </c>
      <c r="W22" s="126">
        <f t="shared" si="9"/>
        <v>0</v>
      </c>
      <c r="X22" s="123">
        <f t="shared" si="10"/>
        <v>0</v>
      </c>
      <c r="Y22" s="124">
        <f t="shared" si="11"/>
        <v>0</v>
      </c>
      <c r="Z22" s="125">
        <f t="shared" si="12"/>
        <v>0</v>
      </c>
      <c r="AA22" s="126">
        <f t="shared" si="13"/>
        <v>0</v>
      </c>
      <c r="AB22" s="123">
        <f t="shared" si="14"/>
        <v>0</v>
      </c>
      <c r="AC22" s="124">
        <f t="shared" si="15"/>
        <v>0</v>
      </c>
      <c r="AD22" s="125">
        <f t="shared" si="16"/>
        <v>0</v>
      </c>
      <c r="AE22" s="122">
        <f t="shared" si="17"/>
        <v>0</v>
      </c>
      <c r="AF22" s="123">
        <f t="shared" si="18"/>
        <v>0</v>
      </c>
      <c r="AG22" s="122">
        <f t="shared" si="19"/>
        <v>0</v>
      </c>
      <c r="AH22" s="125">
        <f t="shared" si="20"/>
        <v>0</v>
      </c>
      <c r="AI22" s="126">
        <f t="shared" si="21"/>
        <v>0</v>
      </c>
      <c r="AJ22" s="123">
        <f t="shared" si="22"/>
        <v>0</v>
      </c>
      <c r="AK22" s="127">
        <f t="shared" si="23"/>
        <v>0</v>
      </c>
      <c r="AL22" s="7"/>
    </row>
    <row r="23" spans="1:38" ht="26.1" customHeight="1">
      <c r="A23" s="21">
        <v>15</v>
      </c>
      <c r="B23" s="2"/>
      <c r="C23" s="79"/>
      <c r="D23" s="84" t="s">
        <v>49</v>
      </c>
      <c r="E23" s="53"/>
      <c r="F23" s="84" t="s">
        <v>46</v>
      </c>
      <c r="G23" s="84" t="s">
        <v>47</v>
      </c>
      <c r="H23" s="79"/>
      <c r="I23" s="84" t="s">
        <v>49</v>
      </c>
      <c r="J23" s="53"/>
      <c r="K23" s="84" t="s">
        <v>48</v>
      </c>
      <c r="L23" s="28"/>
      <c r="M23" s="29"/>
      <c r="N23" s="121">
        <f t="shared" si="0"/>
        <v>0</v>
      </c>
      <c r="O23" s="122">
        <f t="shared" si="1"/>
        <v>0</v>
      </c>
      <c r="P23" s="123">
        <f t="shared" si="2"/>
        <v>0</v>
      </c>
      <c r="Q23" s="124">
        <f t="shared" si="3"/>
        <v>0</v>
      </c>
      <c r="R23" s="125">
        <f t="shared" si="4"/>
        <v>0</v>
      </c>
      <c r="S23" s="126">
        <f t="shared" si="5"/>
        <v>0</v>
      </c>
      <c r="T23" s="123">
        <f t="shared" si="6"/>
        <v>0</v>
      </c>
      <c r="U23" s="124">
        <f t="shared" si="7"/>
        <v>0</v>
      </c>
      <c r="V23" s="125">
        <f t="shared" si="8"/>
        <v>0</v>
      </c>
      <c r="W23" s="126">
        <f t="shared" si="9"/>
        <v>0</v>
      </c>
      <c r="X23" s="123">
        <f t="shared" si="10"/>
        <v>0</v>
      </c>
      <c r="Y23" s="124">
        <f t="shared" si="11"/>
        <v>0</v>
      </c>
      <c r="Z23" s="125">
        <f t="shared" si="12"/>
        <v>0</v>
      </c>
      <c r="AA23" s="126">
        <f t="shared" si="13"/>
        <v>0</v>
      </c>
      <c r="AB23" s="123">
        <f t="shared" si="14"/>
        <v>0</v>
      </c>
      <c r="AC23" s="124">
        <f t="shared" si="15"/>
        <v>0</v>
      </c>
      <c r="AD23" s="125">
        <f t="shared" si="16"/>
        <v>0</v>
      </c>
      <c r="AE23" s="122">
        <f t="shared" si="17"/>
        <v>0</v>
      </c>
      <c r="AF23" s="123">
        <f t="shared" si="18"/>
        <v>0</v>
      </c>
      <c r="AG23" s="122">
        <f t="shared" si="19"/>
        <v>0</v>
      </c>
      <c r="AH23" s="125">
        <f t="shared" si="20"/>
        <v>0</v>
      </c>
      <c r="AI23" s="126">
        <f t="shared" si="21"/>
        <v>0</v>
      </c>
      <c r="AJ23" s="123">
        <f t="shared" si="22"/>
        <v>0</v>
      </c>
      <c r="AK23" s="127">
        <f t="shared" si="23"/>
        <v>0</v>
      </c>
      <c r="AL23" s="7"/>
    </row>
    <row r="24" spans="1:38" ht="26.1" customHeight="1">
      <c r="A24" s="21">
        <v>16</v>
      </c>
      <c r="B24" s="2"/>
      <c r="C24" s="79"/>
      <c r="D24" s="84" t="s">
        <v>49</v>
      </c>
      <c r="E24" s="53"/>
      <c r="F24" s="84" t="s">
        <v>46</v>
      </c>
      <c r="G24" s="84" t="s">
        <v>47</v>
      </c>
      <c r="H24" s="79"/>
      <c r="I24" s="84" t="s">
        <v>49</v>
      </c>
      <c r="J24" s="53"/>
      <c r="K24" s="84" t="s">
        <v>48</v>
      </c>
      <c r="L24" s="28"/>
      <c r="M24" s="29"/>
      <c r="N24" s="121">
        <f t="shared" si="0"/>
        <v>0</v>
      </c>
      <c r="O24" s="122">
        <f t="shared" si="1"/>
        <v>0</v>
      </c>
      <c r="P24" s="123">
        <f t="shared" si="2"/>
        <v>0</v>
      </c>
      <c r="Q24" s="124">
        <f t="shared" si="3"/>
        <v>0</v>
      </c>
      <c r="R24" s="125">
        <f t="shared" si="4"/>
        <v>0</v>
      </c>
      <c r="S24" s="126">
        <f t="shared" si="5"/>
        <v>0</v>
      </c>
      <c r="T24" s="123">
        <f t="shared" si="6"/>
        <v>0</v>
      </c>
      <c r="U24" s="124">
        <f t="shared" si="7"/>
        <v>0</v>
      </c>
      <c r="V24" s="125">
        <f t="shared" si="8"/>
        <v>0</v>
      </c>
      <c r="W24" s="126">
        <f t="shared" si="9"/>
        <v>0</v>
      </c>
      <c r="X24" s="123">
        <f t="shared" si="10"/>
        <v>0</v>
      </c>
      <c r="Y24" s="124">
        <f t="shared" si="11"/>
        <v>0</v>
      </c>
      <c r="Z24" s="125">
        <f t="shared" si="12"/>
        <v>0</v>
      </c>
      <c r="AA24" s="126">
        <f t="shared" si="13"/>
        <v>0</v>
      </c>
      <c r="AB24" s="123">
        <f t="shared" si="14"/>
        <v>0</v>
      </c>
      <c r="AC24" s="124">
        <f t="shared" si="15"/>
        <v>0</v>
      </c>
      <c r="AD24" s="125">
        <f t="shared" si="16"/>
        <v>0</v>
      </c>
      <c r="AE24" s="122">
        <f t="shared" si="17"/>
        <v>0</v>
      </c>
      <c r="AF24" s="123">
        <f t="shared" si="18"/>
        <v>0</v>
      </c>
      <c r="AG24" s="122">
        <f t="shared" si="19"/>
        <v>0</v>
      </c>
      <c r="AH24" s="125">
        <f t="shared" si="20"/>
        <v>0</v>
      </c>
      <c r="AI24" s="126">
        <f t="shared" si="21"/>
        <v>0</v>
      </c>
      <c r="AJ24" s="123">
        <f t="shared" si="22"/>
        <v>0</v>
      </c>
      <c r="AK24" s="127">
        <f t="shared" si="23"/>
        <v>0</v>
      </c>
      <c r="AL24" s="7"/>
    </row>
    <row r="25" spans="1:38" ht="26.1" customHeight="1">
      <c r="A25" s="21">
        <v>17</v>
      </c>
      <c r="B25" s="2"/>
      <c r="C25" s="79"/>
      <c r="D25" s="84" t="s">
        <v>49</v>
      </c>
      <c r="E25" s="53"/>
      <c r="F25" s="84" t="s">
        <v>46</v>
      </c>
      <c r="G25" s="84" t="s">
        <v>47</v>
      </c>
      <c r="H25" s="79"/>
      <c r="I25" s="84" t="s">
        <v>49</v>
      </c>
      <c r="J25" s="53"/>
      <c r="K25" s="84" t="s">
        <v>48</v>
      </c>
      <c r="L25" s="28"/>
      <c r="M25" s="29"/>
      <c r="N25" s="121">
        <f t="shared" si="0"/>
        <v>0</v>
      </c>
      <c r="O25" s="122">
        <f t="shared" si="1"/>
        <v>0</v>
      </c>
      <c r="P25" s="123">
        <f t="shared" si="2"/>
        <v>0</v>
      </c>
      <c r="Q25" s="124">
        <f t="shared" si="3"/>
        <v>0</v>
      </c>
      <c r="R25" s="125">
        <f t="shared" si="4"/>
        <v>0</v>
      </c>
      <c r="S25" s="126">
        <f t="shared" si="5"/>
        <v>0</v>
      </c>
      <c r="T25" s="123">
        <f t="shared" si="6"/>
        <v>0</v>
      </c>
      <c r="U25" s="124">
        <f t="shared" si="7"/>
        <v>0</v>
      </c>
      <c r="V25" s="125">
        <f t="shared" si="8"/>
        <v>0</v>
      </c>
      <c r="W25" s="126">
        <f t="shared" si="9"/>
        <v>0</v>
      </c>
      <c r="X25" s="123">
        <f t="shared" si="10"/>
        <v>0</v>
      </c>
      <c r="Y25" s="124">
        <f t="shared" si="11"/>
        <v>0</v>
      </c>
      <c r="Z25" s="125">
        <f t="shared" si="12"/>
        <v>0</v>
      </c>
      <c r="AA25" s="126">
        <f t="shared" si="13"/>
        <v>0</v>
      </c>
      <c r="AB25" s="123">
        <f t="shared" si="14"/>
        <v>0</v>
      </c>
      <c r="AC25" s="124">
        <f t="shared" si="15"/>
        <v>0</v>
      </c>
      <c r="AD25" s="125">
        <f t="shared" si="16"/>
        <v>0</v>
      </c>
      <c r="AE25" s="122">
        <f t="shared" si="17"/>
        <v>0</v>
      </c>
      <c r="AF25" s="123">
        <f t="shared" si="18"/>
        <v>0</v>
      </c>
      <c r="AG25" s="122">
        <f t="shared" si="19"/>
        <v>0</v>
      </c>
      <c r="AH25" s="125">
        <f t="shared" si="20"/>
        <v>0</v>
      </c>
      <c r="AI25" s="126">
        <f t="shared" si="21"/>
        <v>0</v>
      </c>
      <c r="AJ25" s="123">
        <f t="shared" si="22"/>
        <v>0</v>
      </c>
      <c r="AK25" s="127">
        <f t="shared" si="23"/>
        <v>0</v>
      </c>
      <c r="AL25" s="7"/>
    </row>
    <row r="26" spans="1:38" ht="26.1" customHeight="1">
      <c r="A26" s="21">
        <v>18</v>
      </c>
      <c r="B26" s="2"/>
      <c r="C26" s="79"/>
      <c r="D26" s="84" t="s">
        <v>49</v>
      </c>
      <c r="E26" s="53"/>
      <c r="F26" s="84" t="s">
        <v>46</v>
      </c>
      <c r="G26" s="84" t="s">
        <v>47</v>
      </c>
      <c r="H26" s="79"/>
      <c r="I26" s="84" t="s">
        <v>49</v>
      </c>
      <c r="J26" s="53"/>
      <c r="K26" s="84" t="s">
        <v>48</v>
      </c>
      <c r="L26" s="28"/>
      <c r="M26" s="29"/>
      <c r="N26" s="121">
        <f t="shared" si="0"/>
        <v>0</v>
      </c>
      <c r="O26" s="122">
        <f t="shared" si="1"/>
        <v>0</v>
      </c>
      <c r="P26" s="123">
        <f t="shared" si="2"/>
        <v>0</v>
      </c>
      <c r="Q26" s="124">
        <f t="shared" si="3"/>
        <v>0</v>
      </c>
      <c r="R26" s="125">
        <f t="shared" si="4"/>
        <v>0</v>
      </c>
      <c r="S26" s="126">
        <f t="shared" si="5"/>
        <v>0</v>
      </c>
      <c r="T26" s="123">
        <f t="shared" si="6"/>
        <v>0</v>
      </c>
      <c r="U26" s="124">
        <f t="shared" si="7"/>
        <v>0</v>
      </c>
      <c r="V26" s="125">
        <f t="shared" si="8"/>
        <v>0</v>
      </c>
      <c r="W26" s="126">
        <f t="shared" si="9"/>
        <v>0</v>
      </c>
      <c r="X26" s="123">
        <f t="shared" si="10"/>
        <v>0</v>
      </c>
      <c r="Y26" s="124">
        <f t="shared" si="11"/>
        <v>0</v>
      </c>
      <c r="Z26" s="125">
        <f t="shared" si="12"/>
        <v>0</v>
      </c>
      <c r="AA26" s="126">
        <f t="shared" si="13"/>
        <v>0</v>
      </c>
      <c r="AB26" s="123">
        <f t="shared" si="14"/>
        <v>0</v>
      </c>
      <c r="AC26" s="124">
        <f t="shared" si="15"/>
        <v>0</v>
      </c>
      <c r="AD26" s="125">
        <f t="shared" si="16"/>
        <v>0</v>
      </c>
      <c r="AE26" s="122">
        <f t="shared" si="17"/>
        <v>0</v>
      </c>
      <c r="AF26" s="123">
        <f t="shared" si="18"/>
        <v>0</v>
      </c>
      <c r="AG26" s="122">
        <f t="shared" si="19"/>
        <v>0</v>
      </c>
      <c r="AH26" s="125">
        <f t="shared" si="20"/>
        <v>0</v>
      </c>
      <c r="AI26" s="126">
        <f t="shared" si="21"/>
        <v>0</v>
      </c>
      <c r="AJ26" s="123">
        <f t="shared" si="22"/>
        <v>0</v>
      </c>
      <c r="AK26" s="127">
        <f t="shared" si="23"/>
        <v>0</v>
      </c>
      <c r="AL26" s="7"/>
    </row>
    <row r="27" spans="1:38" ht="26.1" customHeight="1">
      <c r="A27" s="21">
        <v>19</v>
      </c>
      <c r="B27" s="2"/>
      <c r="C27" s="79"/>
      <c r="D27" s="84" t="s">
        <v>49</v>
      </c>
      <c r="E27" s="53"/>
      <c r="F27" s="84" t="s">
        <v>46</v>
      </c>
      <c r="G27" s="84" t="s">
        <v>47</v>
      </c>
      <c r="H27" s="79"/>
      <c r="I27" s="84" t="s">
        <v>49</v>
      </c>
      <c r="J27" s="53"/>
      <c r="K27" s="84" t="s">
        <v>48</v>
      </c>
      <c r="L27" s="28"/>
      <c r="M27" s="29"/>
      <c r="N27" s="121">
        <f t="shared" si="0"/>
        <v>0</v>
      </c>
      <c r="O27" s="122">
        <f t="shared" si="1"/>
        <v>0</v>
      </c>
      <c r="P27" s="123">
        <f t="shared" si="2"/>
        <v>0</v>
      </c>
      <c r="Q27" s="124">
        <f t="shared" si="3"/>
        <v>0</v>
      </c>
      <c r="R27" s="125">
        <f t="shared" si="4"/>
        <v>0</v>
      </c>
      <c r="S27" s="126">
        <f t="shared" si="5"/>
        <v>0</v>
      </c>
      <c r="T27" s="123">
        <f t="shared" si="6"/>
        <v>0</v>
      </c>
      <c r="U27" s="124">
        <f t="shared" si="7"/>
        <v>0</v>
      </c>
      <c r="V27" s="125">
        <f t="shared" si="8"/>
        <v>0</v>
      </c>
      <c r="W27" s="126">
        <f t="shared" si="9"/>
        <v>0</v>
      </c>
      <c r="X27" s="123">
        <f t="shared" si="10"/>
        <v>0</v>
      </c>
      <c r="Y27" s="124">
        <f t="shared" si="11"/>
        <v>0</v>
      </c>
      <c r="Z27" s="125">
        <f t="shared" si="12"/>
        <v>0</v>
      </c>
      <c r="AA27" s="126">
        <f t="shared" si="13"/>
        <v>0</v>
      </c>
      <c r="AB27" s="123">
        <f t="shared" si="14"/>
        <v>0</v>
      </c>
      <c r="AC27" s="124">
        <f t="shared" si="15"/>
        <v>0</v>
      </c>
      <c r="AD27" s="125">
        <f t="shared" si="16"/>
        <v>0</v>
      </c>
      <c r="AE27" s="122">
        <f t="shared" si="17"/>
        <v>0</v>
      </c>
      <c r="AF27" s="123">
        <f t="shared" si="18"/>
        <v>0</v>
      </c>
      <c r="AG27" s="122">
        <f t="shared" si="19"/>
        <v>0</v>
      </c>
      <c r="AH27" s="125">
        <f t="shared" si="20"/>
        <v>0</v>
      </c>
      <c r="AI27" s="126">
        <f t="shared" si="21"/>
        <v>0</v>
      </c>
      <c r="AJ27" s="123">
        <f t="shared" si="22"/>
        <v>0</v>
      </c>
      <c r="AK27" s="127">
        <f t="shared" si="23"/>
        <v>0</v>
      </c>
      <c r="AL27" s="7"/>
    </row>
    <row r="28" spans="1:38" ht="26.1" customHeight="1">
      <c r="A28" s="21">
        <v>20</v>
      </c>
      <c r="B28" s="2"/>
      <c r="C28" s="79"/>
      <c r="D28" s="84" t="s">
        <v>49</v>
      </c>
      <c r="E28" s="53"/>
      <c r="F28" s="84" t="s">
        <v>46</v>
      </c>
      <c r="G28" s="84" t="s">
        <v>47</v>
      </c>
      <c r="H28" s="79"/>
      <c r="I28" s="84" t="s">
        <v>49</v>
      </c>
      <c r="J28" s="53"/>
      <c r="K28" s="84" t="s">
        <v>48</v>
      </c>
      <c r="L28" s="28"/>
      <c r="M28" s="29"/>
      <c r="N28" s="121">
        <f t="shared" si="0"/>
        <v>0</v>
      </c>
      <c r="O28" s="122">
        <f t="shared" si="1"/>
        <v>0</v>
      </c>
      <c r="P28" s="123">
        <f t="shared" si="2"/>
        <v>0</v>
      </c>
      <c r="Q28" s="124">
        <f t="shared" si="3"/>
        <v>0</v>
      </c>
      <c r="R28" s="125">
        <f t="shared" si="4"/>
        <v>0</v>
      </c>
      <c r="S28" s="126">
        <f t="shared" si="5"/>
        <v>0</v>
      </c>
      <c r="T28" s="123">
        <f t="shared" si="6"/>
        <v>0</v>
      </c>
      <c r="U28" s="124">
        <f t="shared" si="7"/>
        <v>0</v>
      </c>
      <c r="V28" s="125">
        <f t="shared" si="8"/>
        <v>0</v>
      </c>
      <c r="W28" s="126">
        <f t="shared" si="9"/>
        <v>0</v>
      </c>
      <c r="X28" s="123">
        <f t="shared" si="10"/>
        <v>0</v>
      </c>
      <c r="Y28" s="124">
        <f t="shared" si="11"/>
        <v>0</v>
      </c>
      <c r="Z28" s="125">
        <f t="shared" si="12"/>
        <v>0</v>
      </c>
      <c r="AA28" s="126">
        <f t="shared" si="13"/>
        <v>0</v>
      </c>
      <c r="AB28" s="123">
        <f t="shared" si="14"/>
        <v>0</v>
      </c>
      <c r="AC28" s="124">
        <f t="shared" si="15"/>
        <v>0</v>
      </c>
      <c r="AD28" s="125">
        <f t="shared" si="16"/>
        <v>0</v>
      </c>
      <c r="AE28" s="122">
        <f t="shared" si="17"/>
        <v>0</v>
      </c>
      <c r="AF28" s="123">
        <f t="shared" si="18"/>
        <v>0</v>
      </c>
      <c r="AG28" s="122">
        <f t="shared" si="19"/>
        <v>0</v>
      </c>
      <c r="AH28" s="125">
        <f t="shared" si="20"/>
        <v>0</v>
      </c>
      <c r="AI28" s="126">
        <f t="shared" si="21"/>
        <v>0</v>
      </c>
      <c r="AJ28" s="123">
        <f t="shared" si="22"/>
        <v>0</v>
      </c>
      <c r="AK28" s="127">
        <f t="shared" si="23"/>
        <v>0</v>
      </c>
      <c r="AL28" s="7"/>
    </row>
    <row r="29" spans="1:38" ht="26.1" customHeight="1">
      <c r="A29" s="21">
        <v>21</v>
      </c>
      <c r="B29" s="2"/>
      <c r="C29" s="79"/>
      <c r="D29" s="84" t="s">
        <v>49</v>
      </c>
      <c r="E29" s="53"/>
      <c r="F29" s="84" t="s">
        <v>46</v>
      </c>
      <c r="G29" s="84" t="s">
        <v>96</v>
      </c>
      <c r="H29" s="79"/>
      <c r="I29" s="84" t="s">
        <v>49</v>
      </c>
      <c r="J29" s="53"/>
      <c r="K29" s="84" t="s">
        <v>48</v>
      </c>
      <c r="L29" s="28"/>
      <c r="M29" s="29"/>
      <c r="N29" s="121">
        <f t="shared" si="0"/>
        <v>0</v>
      </c>
      <c r="O29" s="122">
        <f t="shared" si="1"/>
        <v>0</v>
      </c>
      <c r="P29" s="123">
        <f t="shared" si="2"/>
        <v>0</v>
      </c>
      <c r="Q29" s="124">
        <f t="shared" si="3"/>
        <v>0</v>
      </c>
      <c r="R29" s="125">
        <f t="shared" si="4"/>
        <v>0</v>
      </c>
      <c r="S29" s="126">
        <f t="shared" si="5"/>
        <v>0</v>
      </c>
      <c r="T29" s="123">
        <f t="shared" si="6"/>
        <v>0</v>
      </c>
      <c r="U29" s="124">
        <f t="shared" si="7"/>
        <v>0</v>
      </c>
      <c r="V29" s="125">
        <f t="shared" si="8"/>
        <v>0</v>
      </c>
      <c r="W29" s="126">
        <f t="shared" si="9"/>
        <v>0</v>
      </c>
      <c r="X29" s="123">
        <f t="shared" si="10"/>
        <v>0</v>
      </c>
      <c r="Y29" s="124">
        <f t="shared" si="11"/>
        <v>0</v>
      </c>
      <c r="Z29" s="125">
        <f t="shared" si="12"/>
        <v>0</v>
      </c>
      <c r="AA29" s="126">
        <f t="shared" si="13"/>
        <v>0</v>
      </c>
      <c r="AB29" s="123">
        <f t="shared" si="14"/>
        <v>0</v>
      </c>
      <c r="AC29" s="124">
        <f t="shared" si="15"/>
        <v>0</v>
      </c>
      <c r="AD29" s="125">
        <f t="shared" si="16"/>
        <v>0</v>
      </c>
      <c r="AE29" s="122">
        <f t="shared" si="17"/>
        <v>0</v>
      </c>
      <c r="AF29" s="123">
        <f t="shared" si="18"/>
        <v>0</v>
      </c>
      <c r="AG29" s="122">
        <f t="shared" si="19"/>
        <v>0</v>
      </c>
      <c r="AH29" s="125">
        <f t="shared" si="20"/>
        <v>0</v>
      </c>
      <c r="AI29" s="126">
        <f t="shared" si="21"/>
        <v>0</v>
      </c>
      <c r="AJ29" s="123">
        <f t="shared" si="22"/>
        <v>0</v>
      </c>
      <c r="AK29" s="127">
        <f t="shared" si="23"/>
        <v>0</v>
      </c>
      <c r="AL29" s="7"/>
    </row>
    <row r="30" spans="1:38" ht="26.1" customHeight="1">
      <c r="A30" s="21">
        <v>22</v>
      </c>
      <c r="B30" s="2"/>
      <c r="C30" s="79"/>
      <c r="D30" s="84" t="s">
        <v>49</v>
      </c>
      <c r="E30" s="53"/>
      <c r="F30" s="84" t="s">
        <v>46</v>
      </c>
      <c r="G30" s="84" t="s">
        <v>96</v>
      </c>
      <c r="H30" s="79"/>
      <c r="I30" s="84" t="s">
        <v>49</v>
      </c>
      <c r="J30" s="53"/>
      <c r="K30" s="84" t="s">
        <v>48</v>
      </c>
      <c r="L30" s="28"/>
      <c r="M30" s="29"/>
      <c r="N30" s="121">
        <f t="shared" si="0"/>
        <v>0</v>
      </c>
      <c r="O30" s="122">
        <f t="shared" si="1"/>
        <v>0</v>
      </c>
      <c r="P30" s="123">
        <f t="shared" si="2"/>
        <v>0</v>
      </c>
      <c r="Q30" s="124">
        <f t="shared" si="3"/>
        <v>0</v>
      </c>
      <c r="R30" s="125">
        <f t="shared" si="4"/>
        <v>0</v>
      </c>
      <c r="S30" s="126">
        <f t="shared" si="5"/>
        <v>0</v>
      </c>
      <c r="T30" s="123">
        <f t="shared" si="6"/>
        <v>0</v>
      </c>
      <c r="U30" s="124">
        <f t="shared" si="7"/>
        <v>0</v>
      </c>
      <c r="V30" s="125">
        <f t="shared" si="8"/>
        <v>0</v>
      </c>
      <c r="W30" s="126">
        <f t="shared" si="9"/>
        <v>0</v>
      </c>
      <c r="X30" s="123">
        <f t="shared" si="10"/>
        <v>0</v>
      </c>
      <c r="Y30" s="124">
        <f t="shared" si="11"/>
        <v>0</v>
      </c>
      <c r="Z30" s="125">
        <f t="shared" si="12"/>
        <v>0</v>
      </c>
      <c r="AA30" s="126">
        <f t="shared" si="13"/>
        <v>0</v>
      </c>
      <c r="AB30" s="123">
        <f t="shared" si="14"/>
        <v>0</v>
      </c>
      <c r="AC30" s="124">
        <f t="shared" si="15"/>
        <v>0</v>
      </c>
      <c r="AD30" s="125">
        <f t="shared" si="16"/>
        <v>0</v>
      </c>
      <c r="AE30" s="122">
        <f t="shared" si="17"/>
        <v>0</v>
      </c>
      <c r="AF30" s="123">
        <f t="shared" si="18"/>
        <v>0</v>
      </c>
      <c r="AG30" s="122">
        <f t="shared" si="19"/>
        <v>0</v>
      </c>
      <c r="AH30" s="125">
        <f t="shared" si="20"/>
        <v>0</v>
      </c>
      <c r="AI30" s="126">
        <f t="shared" si="21"/>
        <v>0</v>
      </c>
      <c r="AJ30" s="123">
        <f t="shared" si="22"/>
        <v>0</v>
      </c>
      <c r="AK30" s="127">
        <f t="shared" si="23"/>
        <v>0</v>
      </c>
      <c r="AL30" s="7"/>
    </row>
    <row r="31" spans="1:38" ht="26.1" customHeight="1">
      <c r="A31" s="21">
        <v>23</v>
      </c>
      <c r="B31" s="2"/>
      <c r="C31" s="79"/>
      <c r="D31" s="84" t="s">
        <v>49</v>
      </c>
      <c r="E31" s="53"/>
      <c r="F31" s="84" t="s">
        <v>46</v>
      </c>
      <c r="G31" s="84" t="s">
        <v>96</v>
      </c>
      <c r="H31" s="79"/>
      <c r="I31" s="84" t="s">
        <v>49</v>
      </c>
      <c r="J31" s="53"/>
      <c r="K31" s="84" t="s">
        <v>48</v>
      </c>
      <c r="L31" s="28"/>
      <c r="M31" s="29"/>
      <c r="N31" s="121">
        <f t="shared" si="0"/>
        <v>0</v>
      </c>
      <c r="O31" s="122">
        <f t="shared" si="1"/>
        <v>0</v>
      </c>
      <c r="P31" s="123">
        <f t="shared" si="2"/>
        <v>0</v>
      </c>
      <c r="Q31" s="124">
        <f t="shared" si="3"/>
        <v>0</v>
      </c>
      <c r="R31" s="125">
        <f t="shared" si="4"/>
        <v>0</v>
      </c>
      <c r="S31" s="126">
        <f t="shared" si="5"/>
        <v>0</v>
      </c>
      <c r="T31" s="123">
        <f t="shared" si="6"/>
        <v>0</v>
      </c>
      <c r="U31" s="124">
        <f t="shared" si="7"/>
        <v>0</v>
      </c>
      <c r="V31" s="125">
        <f t="shared" si="8"/>
        <v>0</v>
      </c>
      <c r="W31" s="126">
        <f t="shared" si="9"/>
        <v>0</v>
      </c>
      <c r="X31" s="123">
        <f t="shared" si="10"/>
        <v>0</v>
      </c>
      <c r="Y31" s="124">
        <f t="shared" si="11"/>
        <v>0</v>
      </c>
      <c r="Z31" s="125">
        <f t="shared" si="12"/>
        <v>0</v>
      </c>
      <c r="AA31" s="126">
        <f t="shared" si="13"/>
        <v>0</v>
      </c>
      <c r="AB31" s="123">
        <f t="shared" si="14"/>
        <v>0</v>
      </c>
      <c r="AC31" s="124">
        <f t="shared" si="15"/>
        <v>0</v>
      </c>
      <c r="AD31" s="125">
        <f t="shared" si="16"/>
        <v>0</v>
      </c>
      <c r="AE31" s="122">
        <f t="shared" si="17"/>
        <v>0</v>
      </c>
      <c r="AF31" s="123">
        <f t="shared" si="18"/>
        <v>0</v>
      </c>
      <c r="AG31" s="122">
        <f t="shared" si="19"/>
        <v>0</v>
      </c>
      <c r="AH31" s="125">
        <f t="shared" si="20"/>
        <v>0</v>
      </c>
      <c r="AI31" s="126">
        <f t="shared" si="21"/>
        <v>0</v>
      </c>
      <c r="AJ31" s="123">
        <f t="shared" si="22"/>
        <v>0</v>
      </c>
      <c r="AK31" s="127">
        <f t="shared" si="23"/>
        <v>0</v>
      </c>
      <c r="AL31" s="7"/>
    </row>
    <row r="32" spans="1:38" ht="26.1" customHeight="1">
      <c r="A32" s="21">
        <v>24</v>
      </c>
      <c r="B32" s="2"/>
      <c r="C32" s="79"/>
      <c r="D32" s="84" t="s">
        <v>49</v>
      </c>
      <c r="E32" s="53"/>
      <c r="F32" s="84" t="s">
        <v>46</v>
      </c>
      <c r="G32" s="84" t="s">
        <v>96</v>
      </c>
      <c r="H32" s="79"/>
      <c r="I32" s="84" t="s">
        <v>49</v>
      </c>
      <c r="J32" s="53"/>
      <c r="K32" s="84" t="s">
        <v>48</v>
      </c>
      <c r="L32" s="28"/>
      <c r="M32" s="29"/>
      <c r="N32" s="121">
        <f t="shared" si="0"/>
        <v>0</v>
      </c>
      <c r="O32" s="122">
        <f t="shared" si="1"/>
        <v>0</v>
      </c>
      <c r="P32" s="123">
        <f t="shared" si="2"/>
        <v>0</v>
      </c>
      <c r="Q32" s="124">
        <f t="shared" si="3"/>
        <v>0</v>
      </c>
      <c r="R32" s="125">
        <f t="shared" si="4"/>
        <v>0</v>
      </c>
      <c r="S32" s="126">
        <f t="shared" si="5"/>
        <v>0</v>
      </c>
      <c r="T32" s="123">
        <f t="shared" si="6"/>
        <v>0</v>
      </c>
      <c r="U32" s="124">
        <f t="shared" si="7"/>
        <v>0</v>
      </c>
      <c r="V32" s="125">
        <f t="shared" si="8"/>
        <v>0</v>
      </c>
      <c r="W32" s="126">
        <f t="shared" si="9"/>
        <v>0</v>
      </c>
      <c r="X32" s="123">
        <f t="shared" si="10"/>
        <v>0</v>
      </c>
      <c r="Y32" s="124">
        <f t="shared" si="11"/>
        <v>0</v>
      </c>
      <c r="Z32" s="125">
        <f t="shared" si="12"/>
        <v>0</v>
      </c>
      <c r="AA32" s="126">
        <f t="shared" si="13"/>
        <v>0</v>
      </c>
      <c r="AB32" s="123">
        <f t="shared" si="14"/>
        <v>0</v>
      </c>
      <c r="AC32" s="124">
        <f t="shared" si="15"/>
        <v>0</v>
      </c>
      <c r="AD32" s="125">
        <f t="shared" si="16"/>
        <v>0</v>
      </c>
      <c r="AE32" s="122">
        <f t="shared" si="17"/>
        <v>0</v>
      </c>
      <c r="AF32" s="123">
        <f t="shared" si="18"/>
        <v>0</v>
      </c>
      <c r="AG32" s="122">
        <f t="shared" si="19"/>
        <v>0</v>
      </c>
      <c r="AH32" s="125">
        <f t="shared" si="20"/>
        <v>0</v>
      </c>
      <c r="AI32" s="126">
        <f t="shared" si="21"/>
        <v>0</v>
      </c>
      <c r="AJ32" s="123">
        <f t="shared" si="22"/>
        <v>0</v>
      </c>
      <c r="AK32" s="127">
        <f t="shared" si="23"/>
        <v>0</v>
      </c>
      <c r="AL32" s="7"/>
    </row>
    <row r="33" spans="1:38" ht="26.1" customHeight="1">
      <c r="A33" s="21">
        <v>25</v>
      </c>
      <c r="B33" s="2"/>
      <c r="C33" s="79"/>
      <c r="D33" s="84" t="s">
        <v>49</v>
      </c>
      <c r="E33" s="53"/>
      <c r="F33" s="84" t="s">
        <v>46</v>
      </c>
      <c r="G33" s="84" t="s">
        <v>96</v>
      </c>
      <c r="H33" s="79"/>
      <c r="I33" s="84" t="s">
        <v>49</v>
      </c>
      <c r="J33" s="53"/>
      <c r="K33" s="84" t="s">
        <v>48</v>
      </c>
      <c r="L33" s="28"/>
      <c r="M33" s="29"/>
      <c r="N33" s="121">
        <f t="shared" si="0"/>
        <v>0</v>
      </c>
      <c r="O33" s="122">
        <f t="shared" si="1"/>
        <v>0</v>
      </c>
      <c r="P33" s="123">
        <f t="shared" si="2"/>
        <v>0</v>
      </c>
      <c r="Q33" s="124">
        <f t="shared" si="3"/>
        <v>0</v>
      </c>
      <c r="R33" s="125">
        <f t="shared" si="4"/>
        <v>0</v>
      </c>
      <c r="S33" s="126">
        <f t="shared" si="5"/>
        <v>0</v>
      </c>
      <c r="T33" s="123">
        <f t="shared" si="6"/>
        <v>0</v>
      </c>
      <c r="U33" s="124">
        <f t="shared" si="7"/>
        <v>0</v>
      </c>
      <c r="V33" s="125">
        <f t="shared" si="8"/>
        <v>0</v>
      </c>
      <c r="W33" s="126">
        <f t="shared" si="9"/>
        <v>0</v>
      </c>
      <c r="X33" s="123">
        <f t="shared" si="10"/>
        <v>0</v>
      </c>
      <c r="Y33" s="124">
        <f t="shared" si="11"/>
        <v>0</v>
      </c>
      <c r="Z33" s="125">
        <f t="shared" si="12"/>
        <v>0</v>
      </c>
      <c r="AA33" s="126">
        <f t="shared" si="13"/>
        <v>0</v>
      </c>
      <c r="AB33" s="123">
        <f t="shared" si="14"/>
        <v>0</v>
      </c>
      <c r="AC33" s="124">
        <f t="shared" si="15"/>
        <v>0</v>
      </c>
      <c r="AD33" s="125">
        <f t="shared" si="16"/>
        <v>0</v>
      </c>
      <c r="AE33" s="122">
        <f t="shared" si="17"/>
        <v>0</v>
      </c>
      <c r="AF33" s="123">
        <f t="shared" si="18"/>
        <v>0</v>
      </c>
      <c r="AG33" s="122">
        <f t="shared" si="19"/>
        <v>0</v>
      </c>
      <c r="AH33" s="125">
        <f t="shared" si="20"/>
        <v>0</v>
      </c>
      <c r="AI33" s="126">
        <f t="shared" si="21"/>
        <v>0</v>
      </c>
      <c r="AJ33" s="123">
        <f t="shared" si="22"/>
        <v>0</v>
      </c>
      <c r="AK33" s="127">
        <f t="shared" si="23"/>
        <v>0</v>
      </c>
      <c r="AL33" s="7"/>
    </row>
    <row r="34" spans="1:38" ht="26.1" customHeight="1">
      <c r="A34" s="21">
        <v>26</v>
      </c>
      <c r="B34" s="2"/>
      <c r="C34" s="79"/>
      <c r="D34" s="84" t="s">
        <v>49</v>
      </c>
      <c r="E34" s="53"/>
      <c r="F34" s="84" t="s">
        <v>46</v>
      </c>
      <c r="G34" s="84" t="s">
        <v>96</v>
      </c>
      <c r="H34" s="79"/>
      <c r="I34" s="84" t="s">
        <v>49</v>
      </c>
      <c r="J34" s="53"/>
      <c r="K34" s="84" t="s">
        <v>48</v>
      </c>
      <c r="L34" s="28"/>
      <c r="M34" s="29"/>
      <c r="N34" s="121">
        <f t="shared" si="0"/>
        <v>0</v>
      </c>
      <c r="O34" s="122">
        <f t="shared" si="1"/>
        <v>0</v>
      </c>
      <c r="P34" s="123">
        <f t="shared" si="2"/>
        <v>0</v>
      </c>
      <c r="Q34" s="124">
        <f t="shared" si="3"/>
        <v>0</v>
      </c>
      <c r="R34" s="125">
        <f t="shared" si="4"/>
        <v>0</v>
      </c>
      <c r="S34" s="126">
        <f t="shared" si="5"/>
        <v>0</v>
      </c>
      <c r="T34" s="123">
        <f t="shared" si="6"/>
        <v>0</v>
      </c>
      <c r="U34" s="124">
        <f t="shared" si="7"/>
        <v>0</v>
      </c>
      <c r="V34" s="125">
        <f t="shared" si="8"/>
        <v>0</v>
      </c>
      <c r="W34" s="126">
        <f t="shared" si="9"/>
        <v>0</v>
      </c>
      <c r="X34" s="123">
        <f t="shared" si="10"/>
        <v>0</v>
      </c>
      <c r="Y34" s="124">
        <f t="shared" si="11"/>
        <v>0</v>
      </c>
      <c r="Z34" s="125">
        <f t="shared" si="12"/>
        <v>0</v>
      </c>
      <c r="AA34" s="126">
        <f t="shared" si="13"/>
        <v>0</v>
      </c>
      <c r="AB34" s="123">
        <f t="shared" si="14"/>
        <v>0</v>
      </c>
      <c r="AC34" s="124">
        <f t="shared" si="15"/>
        <v>0</v>
      </c>
      <c r="AD34" s="125">
        <f t="shared" si="16"/>
        <v>0</v>
      </c>
      <c r="AE34" s="122">
        <f t="shared" si="17"/>
        <v>0</v>
      </c>
      <c r="AF34" s="123">
        <f t="shared" si="18"/>
        <v>0</v>
      </c>
      <c r="AG34" s="122">
        <f t="shared" si="19"/>
        <v>0</v>
      </c>
      <c r="AH34" s="125">
        <f t="shared" si="20"/>
        <v>0</v>
      </c>
      <c r="AI34" s="126">
        <f t="shared" si="21"/>
        <v>0</v>
      </c>
      <c r="AJ34" s="123">
        <f t="shared" si="22"/>
        <v>0</v>
      </c>
      <c r="AK34" s="127">
        <f t="shared" si="23"/>
        <v>0</v>
      </c>
      <c r="AL34" s="7"/>
    </row>
    <row r="35" spans="1:38" ht="26.1" customHeight="1">
      <c r="A35" s="21">
        <v>27</v>
      </c>
      <c r="B35" s="2"/>
      <c r="C35" s="79"/>
      <c r="D35" s="84" t="s">
        <v>49</v>
      </c>
      <c r="E35" s="53"/>
      <c r="F35" s="84" t="s">
        <v>46</v>
      </c>
      <c r="G35" s="84" t="s">
        <v>96</v>
      </c>
      <c r="H35" s="79"/>
      <c r="I35" s="84" t="s">
        <v>49</v>
      </c>
      <c r="J35" s="53"/>
      <c r="K35" s="84" t="s">
        <v>48</v>
      </c>
      <c r="L35" s="28"/>
      <c r="M35" s="29"/>
      <c r="N35" s="121">
        <f t="shared" si="0"/>
        <v>0</v>
      </c>
      <c r="O35" s="122">
        <f t="shared" si="1"/>
        <v>0</v>
      </c>
      <c r="P35" s="123">
        <f t="shared" si="2"/>
        <v>0</v>
      </c>
      <c r="Q35" s="124">
        <f t="shared" si="3"/>
        <v>0</v>
      </c>
      <c r="R35" s="125">
        <f t="shared" si="4"/>
        <v>0</v>
      </c>
      <c r="S35" s="126">
        <f t="shared" si="5"/>
        <v>0</v>
      </c>
      <c r="T35" s="123">
        <f t="shared" si="6"/>
        <v>0</v>
      </c>
      <c r="U35" s="124">
        <f t="shared" si="7"/>
        <v>0</v>
      </c>
      <c r="V35" s="125">
        <f t="shared" si="8"/>
        <v>0</v>
      </c>
      <c r="W35" s="126">
        <f t="shared" si="9"/>
        <v>0</v>
      </c>
      <c r="X35" s="123">
        <f t="shared" si="10"/>
        <v>0</v>
      </c>
      <c r="Y35" s="124">
        <f t="shared" si="11"/>
        <v>0</v>
      </c>
      <c r="Z35" s="125">
        <f t="shared" si="12"/>
        <v>0</v>
      </c>
      <c r="AA35" s="126">
        <f t="shared" si="13"/>
        <v>0</v>
      </c>
      <c r="AB35" s="123">
        <f t="shared" si="14"/>
        <v>0</v>
      </c>
      <c r="AC35" s="124">
        <f t="shared" si="15"/>
        <v>0</v>
      </c>
      <c r="AD35" s="125">
        <f t="shared" si="16"/>
        <v>0</v>
      </c>
      <c r="AE35" s="122">
        <f t="shared" si="17"/>
        <v>0</v>
      </c>
      <c r="AF35" s="123">
        <f t="shared" si="18"/>
        <v>0</v>
      </c>
      <c r="AG35" s="122">
        <f t="shared" si="19"/>
        <v>0</v>
      </c>
      <c r="AH35" s="125">
        <f t="shared" si="20"/>
        <v>0</v>
      </c>
      <c r="AI35" s="126">
        <f t="shared" si="21"/>
        <v>0</v>
      </c>
      <c r="AJ35" s="123">
        <f t="shared" si="22"/>
        <v>0</v>
      </c>
      <c r="AK35" s="127">
        <f t="shared" si="23"/>
        <v>0</v>
      </c>
      <c r="AL35" s="7"/>
    </row>
    <row r="36" spans="1:38" ht="26.1" customHeight="1">
      <c r="A36" s="21">
        <v>28</v>
      </c>
      <c r="B36" s="2"/>
      <c r="C36" s="79"/>
      <c r="D36" s="84" t="s">
        <v>49</v>
      </c>
      <c r="E36" s="53"/>
      <c r="F36" s="84" t="s">
        <v>46</v>
      </c>
      <c r="G36" s="84" t="s">
        <v>96</v>
      </c>
      <c r="H36" s="79"/>
      <c r="I36" s="84" t="s">
        <v>49</v>
      </c>
      <c r="J36" s="53"/>
      <c r="K36" s="84" t="s">
        <v>48</v>
      </c>
      <c r="L36" s="28"/>
      <c r="M36" s="29"/>
      <c r="N36" s="121">
        <f t="shared" si="0"/>
        <v>0</v>
      </c>
      <c r="O36" s="122">
        <f t="shared" si="1"/>
        <v>0</v>
      </c>
      <c r="P36" s="123">
        <f t="shared" si="2"/>
        <v>0</v>
      </c>
      <c r="Q36" s="124">
        <f t="shared" si="3"/>
        <v>0</v>
      </c>
      <c r="R36" s="125">
        <f t="shared" si="4"/>
        <v>0</v>
      </c>
      <c r="S36" s="126">
        <f t="shared" si="5"/>
        <v>0</v>
      </c>
      <c r="T36" s="123">
        <f t="shared" si="6"/>
        <v>0</v>
      </c>
      <c r="U36" s="124">
        <f t="shared" si="7"/>
        <v>0</v>
      </c>
      <c r="V36" s="125">
        <f t="shared" si="8"/>
        <v>0</v>
      </c>
      <c r="W36" s="126">
        <f t="shared" si="9"/>
        <v>0</v>
      </c>
      <c r="X36" s="123">
        <f t="shared" si="10"/>
        <v>0</v>
      </c>
      <c r="Y36" s="124">
        <f t="shared" si="11"/>
        <v>0</v>
      </c>
      <c r="Z36" s="125">
        <f t="shared" si="12"/>
        <v>0</v>
      </c>
      <c r="AA36" s="126">
        <f t="shared" si="13"/>
        <v>0</v>
      </c>
      <c r="AB36" s="123">
        <f t="shared" si="14"/>
        <v>0</v>
      </c>
      <c r="AC36" s="124">
        <f t="shared" si="15"/>
        <v>0</v>
      </c>
      <c r="AD36" s="125">
        <f t="shared" si="16"/>
        <v>0</v>
      </c>
      <c r="AE36" s="122">
        <f t="shared" si="17"/>
        <v>0</v>
      </c>
      <c r="AF36" s="123">
        <f t="shared" si="18"/>
        <v>0</v>
      </c>
      <c r="AG36" s="122">
        <f t="shared" si="19"/>
        <v>0</v>
      </c>
      <c r="AH36" s="125">
        <f t="shared" si="20"/>
        <v>0</v>
      </c>
      <c r="AI36" s="126">
        <f t="shared" si="21"/>
        <v>0</v>
      </c>
      <c r="AJ36" s="123">
        <f t="shared" si="22"/>
        <v>0</v>
      </c>
      <c r="AK36" s="127">
        <f t="shared" si="23"/>
        <v>0</v>
      </c>
      <c r="AL36" s="7"/>
    </row>
    <row r="37" spans="1:38" ht="26.1" customHeight="1">
      <c r="A37" s="21">
        <v>29</v>
      </c>
      <c r="B37" s="2"/>
      <c r="C37" s="79"/>
      <c r="D37" s="84" t="s">
        <v>49</v>
      </c>
      <c r="E37" s="53"/>
      <c r="F37" s="84" t="s">
        <v>46</v>
      </c>
      <c r="G37" s="84" t="s">
        <v>96</v>
      </c>
      <c r="H37" s="79"/>
      <c r="I37" s="84" t="s">
        <v>49</v>
      </c>
      <c r="J37" s="53"/>
      <c r="K37" s="84" t="s">
        <v>48</v>
      </c>
      <c r="L37" s="28"/>
      <c r="M37" s="29"/>
      <c r="N37" s="121">
        <f t="shared" si="0"/>
        <v>0</v>
      </c>
      <c r="O37" s="122">
        <f t="shared" si="1"/>
        <v>0</v>
      </c>
      <c r="P37" s="123">
        <f t="shared" si="2"/>
        <v>0</v>
      </c>
      <c r="Q37" s="124">
        <f t="shared" si="3"/>
        <v>0</v>
      </c>
      <c r="R37" s="125">
        <f t="shared" si="4"/>
        <v>0</v>
      </c>
      <c r="S37" s="126">
        <f t="shared" si="5"/>
        <v>0</v>
      </c>
      <c r="T37" s="123">
        <f t="shared" si="6"/>
        <v>0</v>
      </c>
      <c r="U37" s="124">
        <f t="shared" si="7"/>
        <v>0</v>
      </c>
      <c r="V37" s="125">
        <f t="shared" si="8"/>
        <v>0</v>
      </c>
      <c r="W37" s="126">
        <f t="shared" si="9"/>
        <v>0</v>
      </c>
      <c r="X37" s="123">
        <f t="shared" si="10"/>
        <v>0</v>
      </c>
      <c r="Y37" s="124">
        <f t="shared" si="11"/>
        <v>0</v>
      </c>
      <c r="Z37" s="125">
        <f t="shared" si="12"/>
        <v>0</v>
      </c>
      <c r="AA37" s="126">
        <f t="shared" si="13"/>
        <v>0</v>
      </c>
      <c r="AB37" s="123">
        <f t="shared" si="14"/>
        <v>0</v>
      </c>
      <c r="AC37" s="124">
        <f t="shared" si="15"/>
        <v>0</v>
      </c>
      <c r="AD37" s="125">
        <f t="shared" si="16"/>
        <v>0</v>
      </c>
      <c r="AE37" s="122">
        <f t="shared" si="17"/>
        <v>0</v>
      </c>
      <c r="AF37" s="123">
        <f t="shared" si="18"/>
        <v>0</v>
      </c>
      <c r="AG37" s="122">
        <f t="shared" si="19"/>
        <v>0</v>
      </c>
      <c r="AH37" s="125">
        <f t="shared" si="20"/>
        <v>0</v>
      </c>
      <c r="AI37" s="126">
        <f t="shared" si="21"/>
        <v>0</v>
      </c>
      <c r="AJ37" s="123">
        <f t="shared" si="22"/>
        <v>0</v>
      </c>
      <c r="AK37" s="127">
        <f t="shared" si="23"/>
        <v>0</v>
      </c>
      <c r="AL37" s="7"/>
    </row>
    <row r="38" spans="1:38" ht="26.1" customHeight="1" thickBot="1">
      <c r="A38" s="21">
        <v>30</v>
      </c>
      <c r="B38" s="2"/>
      <c r="C38" s="79"/>
      <c r="D38" s="84" t="s">
        <v>49</v>
      </c>
      <c r="E38" s="53"/>
      <c r="F38" s="84" t="s">
        <v>46</v>
      </c>
      <c r="G38" s="84" t="s">
        <v>96</v>
      </c>
      <c r="H38" s="79"/>
      <c r="I38" s="84" t="s">
        <v>49</v>
      </c>
      <c r="J38" s="53"/>
      <c r="K38" s="84" t="s">
        <v>48</v>
      </c>
      <c r="L38" s="30"/>
      <c r="M38" s="31"/>
      <c r="N38" s="128">
        <f t="shared" si="0"/>
        <v>0</v>
      </c>
      <c r="O38" s="129">
        <f t="shared" si="1"/>
        <v>0</v>
      </c>
      <c r="P38" s="130">
        <f t="shared" si="2"/>
        <v>0</v>
      </c>
      <c r="Q38" s="131">
        <f t="shared" si="3"/>
        <v>0</v>
      </c>
      <c r="R38" s="132">
        <f t="shared" si="4"/>
        <v>0</v>
      </c>
      <c r="S38" s="133">
        <f t="shared" si="5"/>
        <v>0</v>
      </c>
      <c r="T38" s="130">
        <f t="shared" si="6"/>
        <v>0</v>
      </c>
      <c r="U38" s="131">
        <f t="shared" si="7"/>
        <v>0</v>
      </c>
      <c r="V38" s="132">
        <f t="shared" si="8"/>
        <v>0</v>
      </c>
      <c r="W38" s="133">
        <f t="shared" si="9"/>
        <v>0</v>
      </c>
      <c r="X38" s="130">
        <f t="shared" si="10"/>
        <v>0</v>
      </c>
      <c r="Y38" s="131">
        <f t="shared" si="11"/>
        <v>0</v>
      </c>
      <c r="Z38" s="132">
        <f t="shared" si="12"/>
        <v>0</v>
      </c>
      <c r="AA38" s="133">
        <f t="shared" si="13"/>
        <v>0</v>
      </c>
      <c r="AB38" s="130">
        <f t="shared" si="14"/>
        <v>0</v>
      </c>
      <c r="AC38" s="131">
        <f t="shared" si="15"/>
        <v>0</v>
      </c>
      <c r="AD38" s="132">
        <f t="shared" si="16"/>
        <v>0</v>
      </c>
      <c r="AE38" s="129">
        <f t="shared" si="17"/>
        <v>0</v>
      </c>
      <c r="AF38" s="130">
        <f t="shared" si="18"/>
        <v>0</v>
      </c>
      <c r="AG38" s="129">
        <f t="shared" si="19"/>
        <v>0</v>
      </c>
      <c r="AH38" s="132">
        <f t="shared" si="20"/>
        <v>0</v>
      </c>
      <c r="AI38" s="133">
        <f t="shared" si="21"/>
        <v>0</v>
      </c>
      <c r="AJ38" s="130">
        <f t="shared" si="22"/>
        <v>0</v>
      </c>
      <c r="AK38" s="134">
        <f t="shared" si="23"/>
        <v>0</v>
      </c>
      <c r="AL38" s="7"/>
    </row>
    <row r="39" spans="1:38" ht="26.1" customHeight="1">
      <c r="A39" s="889" t="s">
        <v>15</v>
      </c>
      <c r="B39" s="890"/>
      <c r="C39" s="890"/>
      <c r="D39" s="890"/>
      <c r="E39" s="890"/>
      <c r="F39" s="890"/>
      <c r="G39" s="890"/>
      <c r="H39" s="890"/>
      <c r="I39" s="890"/>
      <c r="J39" s="890"/>
      <c r="K39" s="891"/>
      <c r="L39" s="885">
        <f>(SUM(L9:L38)*60+SUM(M9:M38))/60</f>
        <v>0</v>
      </c>
      <c r="M39" s="886"/>
      <c r="N39" s="885">
        <f>(SUM(N9:N38)*60+SUM(O9:O38))/60</f>
        <v>0</v>
      </c>
      <c r="O39" s="886"/>
      <c r="P39" s="885">
        <f>(SUM(P9:P38)*60+SUM(Q9:Q38))/60</f>
        <v>0</v>
      </c>
      <c r="Q39" s="886"/>
      <c r="R39" s="885">
        <f>(SUM(R9:R38)*60+SUM(S9:S38))/60</f>
        <v>0</v>
      </c>
      <c r="S39" s="886"/>
      <c r="T39" s="885">
        <f>(SUM(T9:T38)*60+SUM(U9:U38))/60</f>
        <v>0</v>
      </c>
      <c r="U39" s="886"/>
      <c r="V39" s="885">
        <f>(SUM(V9:V38)*60+SUM(W9:W38))/60</f>
        <v>0</v>
      </c>
      <c r="W39" s="886"/>
      <c r="X39" s="885">
        <f>(SUM(X9:X38)*60+SUM(Y9:Y38))/60</f>
        <v>0</v>
      </c>
      <c r="Y39" s="886"/>
      <c r="Z39" s="885">
        <f>(SUM(Z9:Z38)*60+SUM(AA9:AA38))/60</f>
        <v>0</v>
      </c>
      <c r="AA39" s="886"/>
      <c r="AB39" s="885">
        <f>(SUM(AB9:AB38)*60+SUM(AC9:AC38))/60</f>
        <v>0</v>
      </c>
      <c r="AC39" s="886"/>
      <c r="AD39" s="885">
        <f>(SUM(AD9:AD38)*60+SUM(AE9:AE38))/60</f>
        <v>0</v>
      </c>
      <c r="AE39" s="886"/>
      <c r="AF39" s="539">
        <f>(SUM(AF9:AF38)*60+SUM(AG9:AG38))/60</f>
        <v>0</v>
      </c>
      <c r="AG39" s="539"/>
      <c r="AH39" s="906">
        <f>(SUM(AH9:AH38)*60+SUM(AI9:AI38))/60</f>
        <v>0</v>
      </c>
      <c r="AI39" s="906"/>
      <c r="AJ39" s="885">
        <f>(SUM(AJ9:AJ38)*60+SUM(AK9:AK38))/60</f>
        <v>0</v>
      </c>
      <c r="AK39" s="886"/>
      <c r="AL39" s="7"/>
    </row>
    <row r="40" spans="1:38" ht="24" customHeight="1">
      <c r="A40" s="880" t="s">
        <v>266</v>
      </c>
      <c r="B40" s="881"/>
      <c r="C40" s="881"/>
      <c r="D40" s="881"/>
      <c r="E40" s="881"/>
      <c r="F40" s="881"/>
      <c r="G40" s="881"/>
      <c r="H40" s="881"/>
      <c r="I40" s="881"/>
      <c r="J40" s="881"/>
      <c r="K40" s="882"/>
      <c r="L40" s="883">
        <f>IFERROR(L39/$L$5,0)</f>
        <v>0</v>
      </c>
      <c r="M40" s="884"/>
      <c r="N40" s="883">
        <f>IFERROR(N39/$L$5,0)</f>
        <v>0</v>
      </c>
      <c r="O40" s="884"/>
      <c r="P40" s="883">
        <f t="shared" ref="P40" si="24">IFERROR(P39/$L$5,0)</f>
        <v>0</v>
      </c>
      <c r="Q40" s="884"/>
      <c r="R40" s="883">
        <f t="shared" ref="R40" si="25">IFERROR(R39/$L$5,0)</f>
        <v>0</v>
      </c>
      <c r="S40" s="884"/>
      <c r="T40" s="883">
        <f t="shared" ref="T40" si="26">IFERROR(T39/$L$5,0)</f>
        <v>0</v>
      </c>
      <c r="U40" s="884"/>
      <c r="V40" s="883">
        <f t="shared" ref="V40" si="27">IFERROR(V39/$L$5,0)</f>
        <v>0</v>
      </c>
      <c r="W40" s="884"/>
      <c r="X40" s="883">
        <f t="shared" ref="X40" si="28">IFERROR(X39/$L$5,0)</f>
        <v>0</v>
      </c>
      <c r="Y40" s="884"/>
      <c r="Z40" s="883">
        <f t="shared" ref="Z40" si="29">IFERROR(Z39/$L$5,0)</f>
        <v>0</v>
      </c>
      <c r="AA40" s="884"/>
      <c r="AB40" s="883">
        <f t="shared" ref="AB40" si="30">IFERROR(AB39/$L$5,0)</f>
        <v>0</v>
      </c>
      <c r="AC40" s="884"/>
      <c r="AD40" s="883">
        <f t="shared" ref="AD40" si="31">IFERROR(AD39/$L$5,0)</f>
        <v>0</v>
      </c>
      <c r="AE40" s="884"/>
      <c r="AF40" s="883">
        <f t="shared" ref="AF40" si="32">IFERROR(AF39/$L$5,0)</f>
        <v>0</v>
      </c>
      <c r="AG40" s="884"/>
      <c r="AH40" s="883">
        <f t="shared" ref="AH40" si="33">IFERROR(AH39/$L$5,0)</f>
        <v>0</v>
      </c>
      <c r="AI40" s="884"/>
      <c r="AJ40" s="883">
        <f t="shared" ref="AJ40" si="34">IFERROR(AJ39/$L$5,0)</f>
        <v>0</v>
      </c>
      <c r="AK40" s="884"/>
      <c r="AL40" s="7"/>
    </row>
    <row r="41" spans="1:38" ht="15.75" hidden="1" customHeight="1">
      <c r="O41" s="217">
        <f>ROUNDDOWN(SUM(N40,'様式２（専従の常勤）'!G72,'様式２（専従の常勤）'!G85),1)</f>
        <v>0</v>
      </c>
      <c r="P41"/>
      <c r="Q41" s="217">
        <f>ROUNDDOWN(SUM(P40,'様式２（専従の常勤）'!H72,'様式２（専従の常勤）'!H85),1)</f>
        <v>0</v>
      </c>
      <c r="R41"/>
      <c r="S41" s="217">
        <f>ROUNDDOWN(SUM(R40,'様式２（専従の常勤）'!I72,'様式２（専従の常勤）'!I85),1)</f>
        <v>0</v>
      </c>
      <c r="T41"/>
      <c r="U41" s="217">
        <f>ROUNDDOWN(SUM(T40,'様式２（専従の常勤）'!J72,'様式２（専従の常勤）'!J85),1)</f>
        <v>0</v>
      </c>
      <c r="V41"/>
      <c r="W41" s="217">
        <f>ROUNDDOWN(SUM(V40,'様式２（専従の常勤）'!K72,'様式２（専従の常勤）'!K85),1)</f>
        <v>0</v>
      </c>
      <c r="X41"/>
      <c r="Y41" s="217">
        <f>ROUNDDOWN(SUM(X40,'様式２（専従の常勤）'!L72,'様式２（専従の常勤）'!L85),1)</f>
        <v>0</v>
      </c>
      <c r="Z41"/>
      <c r="AA41" s="217">
        <f>ROUNDDOWN(SUM(Z40,'様式２（専従の常勤）'!M72,'様式２（専従の常勤）'!M85),1)</f>
        <v>0</v>
      </c>
      <c r="AB41"/>
      <c r="AC41" s="217">
        <f>ROUNDDOWN(SUM(AB40,'様式２（専従の常勤）'!N72,'様式２（専従の常勤）'!N85),1)</f>
        <v>0</v>
      </c>
      <c r="AD41"/>
      <c r="AE41" s="217">
        <f>ROUNDDOWN(SUM(AD40,'様式２（専従の常勤）'!O72,'様式２（専従の常勤）'!O85),1)</f>
        <v>0</v>
      </c>
      <c r="AF41"/>
      <c r="AG41" s="217">
        <f>ROUNDDOWN(SUM(AF40,'様式２（専従の常勤）'!P72,'様式２（専従の常勤）'!P85),1)</f>
        <v>0</v>
      </c>
      <c r="AH41"/>
      <c r="AI41" s="217">
        <f>ROUNDDOWN(SUM(AH40,'様式２（専従の常勤）'!Q72,'様式２（専従の常勤）'!Q85),1)</f>
        <v>0</v>
      </c>
      <c r="AJ41"/>
      <c r="AK41" s="217">
        <f>ROUNDDOWN(SUM(AJ40,'様式２（専従の常勤）'!R72,'様式２（専従の常勤）'!R85),1)</f>
        <v>0</v>
      </c>
      <c r="AL41" s="7"/>
    </row>
    <row r="42" spans="1:38">
      <c r="AL42" s="7"/>
    </row>
    <row r="43" spans="1:38">
      <c r="AL43" s="7"/>
    </row>
    <row r="44" spans="1:38" ht="26.1" customHeight="1" thickBot="1">
      <c r="A44" s="85" t="s">
        <v>92</v>
      </c>
      <c r="B44" s="86"/>
      <c r="C44" s="86"/>
      <c r="D44" s="86"/>
      <c r="E44" s="86"/>
      <c r="F44" s="86"/>
      <c r="G44" s="86"/>
      <c r="H44" s="86"/>
      <c r="I44" s="86"/>
      <c r="J44" s="86"/>
      <c r="K44" s="86"/>
      <c r="L44" s="87"/>
      <c r="M44" s="87"/>
      <c r="N44" s="88"/>
      <c r="O44" s="88"/>
      <c r="P44" s="88"/>
      <c r="Q44" s="88"/>
      <c r="R44" s="88"/>
      <c r="S44" s="88"/>
      <c r="T44" s="88"/>
      <c r="U44" s="88"/>
      <c r="V44" s="88"/>
      <c r="W44" s="88"/>
      <c r="X44" s="88"/>
      <c r="Y44" s="88"/>
      <c r="Z44" s="88"/>
      <c r="AA44" s="88"/>
      <c r="AB44" s="88"/>
      <c r="AC44" s="88"/>
      <c r="AD44" s="88"/>
      <c r="AE44" s="88"/>
      <c r="AF44" s="88"/>
      <c r="AG44" s="88"/>
      <c r="AH44" s="88"/>
      <c r="AI44" s="88"/>
      <c r="AJ44" s="88"/>
      <c r="AK44" s="88"/>
      <c r="AL44" s="7"/>
    </row>
    <row r="45" spans="1:38">
      <c r="A45" s="859" t="s">
        <v>13</v>
      </c>
      <c r="B45" s="893" t="s">
        <v>101</v>
      </c>
      <c r="C45" s="781" t="s">
        <v>45</v>
      </c>
      <c r="D45" s="781"/>
      <c r="E45" s="781"/>
      <c r="F45" s="781"/>
      <c r="G45" s="781"/>
      <c r="H45" s="781"/>
      <c r="I45" s="781"/>
      <c r="J45" s="781"/>
      <c r="K45" s="896"/>
      <c r="L45" s="900" t="s">
        <v>69</v>
      </c>
      <c r="M45" s="901"/>
      <c r="N45" s="856" t="s">
        <v>70</v>
      </c>
      <c r="O45" s="857"/>
      <c r="P45" s="857"/>
      <c r="Q45" s="857"/>
      <c r="R45" s="857"/>
      <c r="S45" s="857"/>
      <c r="T45" s="857"/>
      <c r="U45" s="857"/>
      <c r="V45" s="857"/>
      <c r="W45" s="857"/>
      <c r="X45" s="857"/>
      <c r="Y45" s="857"/>
      <c r="Z45" s="857"/>
      <c r="AA45" s="857"/>
      <c r="AB45" s="857"/>
      <c r="AC45" s="857"/>
      <c r="AD45" s="857"/>
      <c r="AE45" s="857"/>
      <c r="AF45" s="857"/>
      <c r="AG45" s="857"/>
      <c r="AH45" s="857"/>
      <c r="AI45" s="857"/>
      <c r="AJ45" s="857"/>
      <c r="AK45" s="858"/>
      <c r="AL45" s="7"/>
    </row>
    <row r="46" spans="1:38">
      <c r="A46" s="860"/>
      <c r="B46" s="894"/>
      <c r="C46" s="897"/>
      <c r="D46" s="897"/>
      <c r="E46" s="897"/>
      <c r="F46" s="897"/>
      <c r="G46" s="897"/>
      <c r="H46" s="897"/>
      <c r="I46" s="897"/>
      <c r="J46" s="897"/>
      <c r="K46" s="898"/>
      <c r="L46" s="902"/>
      <c r="M46" s="903"/>
      <c r="N46" s="904">
        <v>4</v>
      </c>
      <c r="O46" s="905"/>
      <c r="P46" s="905">
        <v>5</v>
      </c>
      <c r="Q46" s="905"/>
      <c r="R46" s="905">
        <v>6</v>
      </c>
      <c r="S46" s="905"/>
      <c r="T46" s="905">
        <v>7</v>
      </c>
      <c r="U46" s="905"/>
      <c r="V46" s="905">
        <v>8</v>
      </c>
      <c r="W46" s="905"/>
      <c r="X46" s="905">
        <v>9</v>
      </c>
      <c r="Y46" s="905"/>
      <c r="Z46" s="905">
        <v>10</v>
      </c>
      <c r="AA46" s="905"/>
      <c r="AB46" s="905">
        <v>11</v>
      </c>
      <c r="AC46" s="905"/>
      <c r="AD46" s="905">
        <v>12</v>
      </c>
      <c r="AE46" s="905"/>
      <c r="AF46" s="908">
        <v>1</v>
      </c>
      <c r="AG46" s="909"/>
      <c r="AH46" s="905">
        <v>2</v>
      </c>
      <c r="AI46" s="905"/>
      <c r="AJ46" s="905">
        <v>3</v>
      </c>
      <c r="AK46" s="907"/>
      <c r="AL46" s="7"/>
    </row>
    <row r="47" spans="1:38" ht="13.5" customHeight="1">
      <c r="A47" s="892"/>
      <c r="B47" s="895"/>
      <c r="C47" s="694"/>
      <c r="D47" s="694"/>
      <c r="E47" s="694"/>
      <c r="F47" s="694"/>
      <c r="G47" s="694"/>
      <c r="H47" s="694"/>
      <c r="I47" s="694"/>
      <c r="J47" s="694"/>
      <c r="K47" s="899"/>
      <c r="L47" s="26" t="s">
        <v>21</v>
      </c>
      <c r="M47" s="27" t="s">
        <v>22</v>
      </c>
      <c r="N47" s="81" t="s">
        <v>21</v>
      </c>
      <c r="O47" s="35" t="s">
        <v>22</v>
      </c>
      <c r="P47" s="36" t="s">
        <v>21</v>
      </c>
      <c r="Q47" s="82" t="s">
        <v>22</v>
      </c>
      <c r="R47" s="83" t="s">
        <v>21</v>
      </c>
      <c r="S47" s="35" t="s">
        <v>22</v>
      </c>
      <c r="T47" s="36" t="s">
        <v>21</v>
      </c>
      <c r="U47" s="82" t="s">
        <v>22</v>
      </c>
      <c r="V47" s="83" t="s">
        <v>21</v>
      </c>
      <c r="W47" s="35" t="s">
        <v>22</v>
      </c>
      <c r="X47" s="36" t="s">
        <v>21</v>
      </c>
      <c r="Y47" s="82" t="s">
        <v>22</v>
      </c>
      <c r="Z47" s="83" t="s">
        <v>21</v>
      </c>
      <c r="AA47" s="35" t="s">
        <v>22</v>
      </c>
      <c r="AB47" s="36" t="s">
        <v>21</v>
      </c>
      <c r="AC47" s="82" t="s">
        <v>22</v>
      </c>
      <c r="AD47" s="36" t="s">
        <v>21</v>
      </c>
      <c r="AE47" s="35" t="s">
        <v>22</v>
      </c>
      <c r="AF47" s="36" t="s">
        <v>21</v>
      </c>
      <c r="AG47" s="35" t="s">
        <v>22</v>
      </c>
      <c r="AH47" s="34" t="s">
        <v>21</v>
      </c>
      <c r="AI47" s="35" t="s">
        <v>22</v>
      </c>
      <c r="AJ47" s="36" t="s">
        <v>21</v>
      </c>
      <c r="AK47" s="47" t="s">
        <v>22</v>
      </c>
      <c r="AL47" s="7"/>
    </row>
    <row r="48" spans="1:38" ht="26.1" customHeight="1">
      <c r="A48" s="21">
        <v>1</v>
      </c>
      <c r="B48" s="2"/>
      <c r="C48" s="79"/>
      <c r="D48" s="84" t="s">
        <v>49</v>
      </c>
      <c r="E48" s="53"/>
      <c r="F48" s="84" t="s">
        <v>46</v>
      </c>
      <c r="G48" s="84" t="s">
        <v>96</v>
      </c>
      <c r="H48" s="79"/>
      <c r="I48" s="84" t="s">
        <v>49</v>
      </c>
      <c r="J48" s="53"/>
      <c r="K48" s="84" t="s">
        <v>48</v>
      </c>
      <c r="L48" s="28"/>
      <c r="M48" s="29"/>
      <c r="N48" s="963">
        <f>IF(AND($C48=$C$58,$E48=4),$L48,0)</f>
        <v>0</v>
      </c>
      <c r="O48" s="126">
        <f>IF(AND($C48=$C$58,$E48=4),$M48,0)</f>
        <v>0</v>
      </c>
      <c r="P48" s="964">
        <f>IF(AND($C48=$C$58,$E48&lt;=5,$H48=$C$58,$J48&gt;=5),$L48,IF(AND($C48=$C$58,$E48&lt;=5,$H48=$C$59,$J48&lt;=3),$L48,0))</f>
        <v>0</v>
      </c>
      <c r="Q48" s="124">
        <f>IF(AND($C48=$C$58,$E48&lt;=5,$H48=$C$58,$J48&gt;=5),$M48,IF(AND($C48=$C$58,$E48&lt;=5,$H48=$C$59,$J48&lt;=3),$M48,0))</f>
        <v>0</v>
      </c>
      <c r="R48" s="963">
        <f>IF(AND($C48=$C$58,$E48&lt;=6,$H48=$C$58,$J48&gt;=6),$L48,IF(AND($C48=$C$58,$E48&lt;=6,$H48=$C$59,$J48&lt;=3),$L48,0))</f>
        <v>0</v>
      </c>
      <c r="S48" s="126">
        <f>IF(AND($C48=$C$58,$E48&lt;=6,$H48=$C$58,$J48&gt;=6),$M48,IF(AND($C48=$C$58,$E48&lt;=6,$H48=$C$59,$J48&lt;=3),$M48,0))</f>
        <v>0</v>
      </c>
      <c r="T48" s="964">
        <f>IF(AND($C48=$C$58,$E48&lt;=7,$H48=$C$58,$J48&gt;=7),$L48,IF(AND($C48=$C$58,$E48&lt;=7,$H48=$C$59,$J48&lt;=3),$L48,0))</f>
        <v>0</v>
      </c>
      <c r="U48" s="124">
        <f>IF(AND($C48=$C$58,$E48&lt;=7,$H48=$C$58,$J48&gt;=7),$M48,IF(AND($C48=$C$58,$E48&lt;=7,$H48=$C$59,$J48&lt;=3),$M48,0))</f>
        <v>0</v>
      </c>
      <c r="V48" s="963">
        <f>IF(AND($C48=$C$58,$E48&lt;=8,$H48=$C$58,$J48&gt;=8),$L48,IF(AND($C48=$C$58,$E48&lt;=8,$H48=$C$59,$J48&lt;=3),$L48,0))</f>
        <v>0</v>
      </c>
      <c r="W48" s="126">
        <f>IF(AND($C48=$C$58,$E48&lt;=8,$H48=$C$58,$J48&gt;=8),$M48,IF(AND($C48=$C$58,$E48&lt;=8,$H48=$C$59,$J48&lt;=3),$M48,0))</f>
        <v>0</v>
      </c>
      <c r="X48" s="964">
        <f>IF(AND($C48=$C$58,$E48&lt;=9,$H48=$C$58,$J48&gt;=9),$L48,IF(AND($C48=$C$58,$E48&lt;=9,$H48=$C$59,$J48&lt;=3),$L48,0))</f>
        <v>0</v>
      </c>
      <c r="Y48" s="124">
        <f>IF(AND($C48=$C$58,$E48&lt;=9,$H48=$C$58,$J48&gt;=9),$M48,IF(AND($C48=$C$58,$E48&lt;=9,$H48=$C$59,$J48&lt;=3),$M48,0))</f>
        <v>0</v>
      </c>
      <c r="Z48" s="963">
        <f>IF(AND($C48=$C$58,$E48&lt;=10,$H48=$C$58,$J48&gt;=10),$L48,IF(AND($C48=$C$58,$E48&lt;=10,$H48=$C$59,$J48&lt;=3),$L48,0))</f>
        <v>0</v>
      </c>
      <c r="AA48" s="126">
        <f>IF(AND($C48=$C$58,$E48&lt;=10,$H48=$C$58,$J48&gt;=10),$M48,IF(AND($C48=$C$58,$E48&lt;=10,$H48=$C$59,$J48&lt;=3),$M48,0))</f>
        <v>0</v>
      </c>
      <c r="AB48" s="964">
        <f>IF(AND($C48=$C$58,$E48&lt;=11,$H48=$C$58,$J48&gt;=11),$L48,IF(AND($C48=$C$58,$E48&lt;=11,$H48=$C$59,$J48&lt;=3),$L48,0))</f>
        <v>0</v>
      </c>
      <c r="AC48" s="124">
        <f>IF(AND($C48=$C$58,$E48&lt;=11,$H48=$C$58,$J48&gt;=11),$M48,IF(AND($C48=$C$58,$E48&lt;=11,$H48=$C$59,$J48&lt;=3),$M48,0))</f>
        <v>0</v>
      </c>
      <c r="AD48" s="963">
        <f>IF(AND($C48=$C$58,$E48&lt;=12,$H48=$C$58,$J48=12),$L48,IF(AND($C48=$C$58,$E48&lt;=12,$H48=$C$59,$J48&lt;=3),$L48,0))</f>
        <v>0</v>
      </c>
      <c r="AE48" s="126">
        <f>IF(AND($C48=$C$58,$E48&lt;=12,$H48=$C$58,$J48&gt;=12),$M48,IF(AND($C48=$C$58,$E48&lt;=12,$H48=$C$59,$J48&lt;=3),$M48,0))</f>
        <v>0</v>
      </c>
      <c r="AF48" s="964">
        <f>IF(AND($C48=$C$58,$E48&lt;=12,$H48=$C$59,$J48&lt;=3),$L48,IF(AND($C48=$C$59,$E48&lt;=1,$H48=$C$59,$J48&lt;=3),$L48,0))</f>
        <v>0</v>
      </c>
      <c r="AG48" s="126">
        <f>IF(AND($C48=$C$58,$E48&lt;=12,$H48=$C$59,$J48&gt;=1),$M48,IF(AND($C48=$C$59,$E48&lt;=1,$H48=$C$59,$J48&lt;=3),$M48,0))</f>
        <v>0</v>
      </c>
      <c r="AH48" s="963">
        <f>IF(AND($C48=$C$58,$E48&lt;=12,$H48=$C$59,$J48&gt;=2),$L48,IF(AND($C48=$C$59,$E48&lt;=2,$H48=$C$59,$J48&gt;1),$L48,0))</f>
        <v>0</v>
      </c>
      <c r="AI48" s="126">
        <f>IF(AND($C48=$C$58,$E48&lt;=12,$H48=$C$59,$J48&gt;=2),$M48,IF(AND($C48=$C$59,$E48&lt;=2,$H48=$C$59,$J48&gt;1),$M48,0))</f>
        <v>0</v>
      </c>
      <c r="AJ48" s="964">
        <f>IF(AND($C48=$C$58,$E48&lt;=12,$H48=$C$59,$J48=3),$L48,IF(AND($C48=$C$59,$E48&lt;=3,$H48=$C$59,$J48=3),$L48,0))</f>
        <v>0</v>
      </c>
      <c r="AK48" s="127">
        <f>IF(AND($C48=$C$58,$E48&lt;=12,$H48=$C$59,$J48=3),$M48,IF(AND($C48=$C$59,$E48&lt;=3,$H48=$C$59,$J48=3),$M48,0))</f>
        <v>0</v>
      </c>
      <c r="AL48" s="7"/>
    </row>
    <row r="49" spans="1:38" ht="26.1" customHeight="1">
      <c r="A49" s="21">
        <v>2</v>
      </c>
      <c r="B49" s="2"/>
      <c r="C49" s="79"/>
      <c r="D49" s="84" t="s">
        <v>49</v>
      </c>
      <c r="E49" s="53"/>
      <c r="F49" s="84" t="s">
        <v>46</v>
      </c>
      <c r="G49" s="84" t="s">
        <v>96</v>
      </c>
      <c r="H49" s="79"/>
      <c r="I49" s="84" t="s">
        <v>49</v>
      </c>
      <c r="J49" s="53"/>
      <c r="K49" s="84" t="s">
        <v>48</v>
      </c>
      <c r="L49" s="28"/>
      <c r="M49" s="29"/>
      <c r="N49" s="963">
        <f>IF(AND($C49=$C$58,$E49=4),$L49,0)</f>
        <v>0</v>
      </c>
      <c r="O49" s="126">
        <f>IF(AND($C49=$C$58,$E49=4),$M49,0)</f>
        <v>0</v>
      </c>
      <c r="P49" s="964">
        <f>IF(AND($C49=$C$58,$E49&lt;=5,$H49=$C$58,$J49&gt;=5),$L49,IF(AND($C49=$C$58,$E49&lt;=5,$H49=$C$59,$J49&lt;=3),$L49,0))</f>
        <v>0</v>
      </c>
      <c r="Q49" s="124">
        <f>IF(AND($C49=$C$58,$E49&lt;=5,$H49=$C$58,$J49&gt;=5),$M49,IF(AND($C49=$C$58,$E49&lt;=5,$H49=$C$59,$J49&lt;=3),$M49,0))</f>
        <v>0</v>
      </c>
      <c r="R49" s="963">
        <f>IF(AND($C49=$C$58,$E49&lt;=6,$H49=$C$58,$J49&gt;=6),$L49,IF(AND($C49=$C$58,$E49&lt;=6,$H49=$C$59,$J49&lt;=3),$L49,0))</f>
        <v>0</v>
      </c>
      <c r="S49" s="126">
        <f>IF(AND($C49=$C$58,$E49&lt;=6,$H49=$C$58,$J49&gt;=6),$M49,IF(AND($C49=$C$58,$E49&lt;=6,$H49=$C$59,$J49&lt;=3),$M49,0))</f>
        <v>0</v>
      </c>
      <c r="T49" s="964">
        <f>IF(AND($C49=$C$58,$E49&lt;=7,$H49=$C$58,$J49&gt;=7),$L49,IF(AND($C49=$C$58,$E49&lt;=7,$H49=$C$59,$J49&lt;=3),$L49,0))</f>
        <v>0</v>
      </c>
      <c r="U49" s="124">
        <f>IF(AND($C49=$C$58,$E49&lt;=7,$H49=$C$58,$J49&gt;=7),$M49,IF(AND($C49=$C$58,$E49&lt;=7,$H49=$C$59,$J49&lt;=3),$M49,0))</f>
        <v>0</v>
      </c>
      <c r="V49" s="963">
        <f>IF(AND($C49=$C$58,$E49&lt;=8,$H49=$C$58,$J49&gt;=8),$L49,IF(AND($C49=$C$58,$E49&lt;=8,$H49=$C$59,$J49&lt;=3),$L49,0))</f>
        <v>0</v>
      </c>
      <c r="W49" s="126">
        <f>IF(AND($C49=$C$58,$E49&lt;=8,$H49=$C$58,$J49&gt;=8),$M49,IF(AND($C49=$C$58,$E49&lt;=8,$H49=$C$59,$J49&lt;=3),$M49,0))</f>
        <v>0</v>
      </c>
      <c r="X49" s="964">
        <f>IF(AND($C49=$C$58,$E49&lt;=9,$H49=$C$58,$J49&gt;=9),$L49,IF(AND($C49=$C$58,$E49&lt;=9,$H49=$C$59,$J49&lt;=3),$L49,0))</f>
        <v>0</v>
      </c>
      <c r="Y49" s="124">
        <f>IF(AND($C49=$C$58,$E49&lt;=9,$H49=$C$58,$J49&gt;=9),$M49,IF(AND($C49=$C$58,$E49&lt;=9,$H49=$C$59,$J49&lt;=3),$M49,0))</f>
        <v>0</v>
      </c>
      <c r="Z49" s="963">
        <f>IF(AND($C49=$C$58,$E49&lt;=10,$H49=$C$58,$J49&gt;=10),$L49,IF(AND($C49=$C$58,$E49&lt;=10,$H49=$C$59,$J49&lt;=3),$L49,0))</f>
        <v>0</v>
      </c>
      <c r="AA49" s="126">
        <f>IF(AND($C49=$C$58,$E49&lt;=10,$H49=$C$58,$J49&gt;=10),$M49,IF(AND($C49=$C$58,$E49&lt;=10,$H49=$C$59,$J49&lt;=3),$M49,0))</f>
        <v>0</v>
      </c>
      <c r="AB49" s="964">
        <f>IF(AND($C49=$C$58,$E49&lt;=11,$H49=$C$58,$J49&gt;=11),$L49,IF(AND($C49=$C$58,$E49&lt;=11,$H49=$C$59,$J49&lt;=3),$L49,0))</f>
        <v>0</v>
      </c>
      <c r="AC49" s="124">
        <f>IF(AND($C49=$C$58,$E49&lt;=11,$H49=$C$58,$J49&gt;=11),$M49,IF(AND($C49=$C$58,$E49&lt;=11,$H49=$C$59,$J49&lt;=3),$M49,0))</f>
        <v>0</v>
      </c>
      <c r="AD49" s="963">
        <f>IF(AND($C49=$C$58,$E49&lt;=12,$H49=$C$58,$J49=12),$L49,IF(AND($C49=$C$58,$E49&lt;=12,$H49=$C$59,$J49&lt;=3),$L49,0))</f>
        <v>0</v>
      </c>
      <c r="AE49" s="126">
        <f>IF(AND($C49=$C$58,$E49&lt;=12,$H49=$C$58,$J49&gt;=12),$M49,IF(AND($C49=$C$58,$E49&lt;=12,$H49=$C$59,$J49&lt;=3),$M49,0))</f>
        <v>0</v>
      </c>
      <c r="AF49" s="964">
        <f>IF(AND($C49=$C$58,$E49&lt;=12,$H49=$C$59,$J49&lt;=3),$L49,IF(AND($C49=$C$59,$E49&lt;=1,$H49=$C$59,$J49&lt;=3),$L49,0))</f>
        <v>0</v>
      </c>
      <c r="AG49" s="126">
        <f>IF(AND($C49=$C$58,$E49&lt;=12,$H49=$C$59,$J49&gt;=1),$M49,IF(AND($C49=$C$59,$E49&lt;=1,$H49=$C$59,$J49&lt;=3),$M49,0))</f>
        <v>0</v>
      </c>
      <c r="AH49" s="963">
        <f>IF(AND($C49=$C$58,$E49&lt;=12,$H49=$C$59,$J49&gt;=2),$L49,IF(AND($C49=$C$59,$E49&lt;=2,$H49=$C$59,$J49&gt;1),$L49,0))</f>
        <v>0</v>
      </c>
      <c r="AI49" s="126">
        <f>IF(AND($C49=$C$58,$E49&lt;=12,$H49=$C$59,$J49&gt;=2),$M49,IF(AND($C49=$C$59,$E49&lt;=2,$H49=$C$59,$J49&gt;1),$M49,0))</f>
        <v>0</v>
      </c>
      <c r="AJ49" s="964">
        <f>IF(AND($C49=$C$58,$E49&lt;=12,$H49=$C$59,$J49=3),$L49,IF(AND($C49=$C$59,$E49&lt;=3,$H49=$C$59,$J49=3),$L49,0))</f>
        <v>0</v>
      </c>
      <c r="AK49" s="127">
        <f>IF(AND($C49=$C$58,$E49&lt;=12,$H49=$C$59,$J49=3),$M49,IF(AND($C49=$C$59,$E49&lt;=3,$H49=$C$59,$J49=3),$M49,0))</f>
        <v>0</v>
      </c>
      <c r="AL49" s="7"/>
    </row>
    <row r="50" spans="1:38" ht="26.1" customHeight="1">
      <c r="A50" s="21">
        <v>3</v>
      </c>
      <c r="B50" s="2"/>
      <c r="C50" s="79"/>
      <c r="D50" s="84" t="s">
        <v>49</v>
      </c>
      <c r="E50" s="53"/>
      <c r="F50" s="84" t="s">
        <v>46</v>
      </c>
      <c r="G50" s="84" t="s">
        <v>96</v>
      </c>
      <c r="H50" s="79"/>
      <c r="I50" s="84" t="s">
        <v>49</v>
      </c>
      <c r="J50" s="53"/>
      <c r="K50" s="84" t="s">
        <v>48</v>
      </c>
      <c r="L50" s="28"/>
      <c r="M50" s="29"/>
      <c r="N50" s="963">
        <f>IF(AND($C50=$C$58,$E50=4),$L50,0)</f>
        <v>0</v>
      </c>
      <c r="O50" s="126">
        <f>IF(AND($C50=$C$58,$E50=4),$M50,0)</f>
        <v>0</v>
      </c>
      <c r="P50" s="964">
        <f>IF(AND($C50=$C$58,$E50&lt;=5,$H50=$C$58,$J50&gt;=5),$L50,IF(AND($C50=$C$58,$E50&lt;=5,$H50=$C$59,$J50&lt;=3),$L50,0))</f>
        <v>0</v>
      </c>
      <c r="Q50" s="124">
        <f>IF(AND($C50=$C$58,$E50&lt;=5,$H50=$C$58,$J50&gt;=5),$M50,IF(AND($C50=$C$58,$E50&lt;=5,$H50=$C$59,$J50&lt;=3),$M50,0))</f>
        <v>0</v>
      </c>
      <c r="R50" s="963">
        <f>IF(AND($C50=$C$58,$E50&lt;=6,$H50=$C$58,$J50&gt;=6),$L50,IF(AND($C50=$C$58,$E50&lt;=6,$H50=$C$59,$J50&lt;=3),$L50,0))</f>
        <v>0</v>
      </c>
      <c r="S50" s="126">
        <f>IF(AND($C50=$C$58,$E50&lt;=6,$H50=$C$58,$J50&gt;=6),$M50,IF(AND($C50=$C$58,$E50&lt;=6,$H50=$C$59,$J50&lt;=3),$M50,0))</f>
        <v>0</v>
      </c>
      <c r="T50" s="964">
        <f>IF(AND($C50=$C$58,$E50&lt;=7,$H50=$C$58,$J50&gt;=7),$L50,IF(AND($C50=$C$58,$E50&lt;=7,$H50=$C$59,$J50&lt;=3),$L50,0))</f>
        <v>0</v>
      </c>
      <c r="U50" s="124">
        <f>IF(AND($C50=$C$58,$E50&lt;=7,$H50=$C$58,$J50&gt;=7),$M50,IF(AND($C50=$C$58,$E50&lt;=7,$H50=$C$59,$J50&lt;=3),$M50,0))</f>
        <v>0</v>
      </c>
      <c r="V50" s="963">
        <f>IF(AND($C50=$C$58,$E50&lt;=8,$H50=$C$58,$J50&gt;=8),$L50,IF(AND($C50=$C$58,$E50&lt;=8,$H50=$C$59,$J50&lt;=3),$L50,0))</f>
        <v>0</v>
      </c>
      <c r="W50" s="126">
        <f>IF(AND($C50=$C$58,$E50&lt;=8,$H50=$C$58,$J50&gt;=8),$M50,IF(AND($C50=$C$58,$E50&lt;=8,$H50=$C$59,$J50&lt;=3),$M50,0))</f>
        <v>0</v>
      </c>
      <c r="X50" s="964">
        <f>IF(AND($C50=$C$58,$E50&lt;=9,$H50=$C$58,$J50&gt;=9),$L50,IF(AND($C50=$C$58,$E50&lt;=9,$H50=$C$59,$J50&lt;=3),$L50,0))</f>
        <v>0</v>
      </c>
      <c r="Y50" s="124">
        <f>IF(AND($C50=$C$58,$E50&lt;=9,$H50=$C$58,$J50&gt;=9),$M50,IF(AND($C50=$C$58,$E50&lt;=9,$H50=$C$59,$J50&lt;=3),$M50,0))</f>
        <v>0</v>
      </c>
      <c r="Z50" s="963">
        <f>IF(AND($C50=$C$58,$E50&lt;=10,$H50=$C$58,$J50&gt;=10),$L50,IF(AND($C50=$C$58,$E50&lt;=10,$H50=$C$59,$J50&lt;=3),$L50,0))</f>
        <v>0</v>
      </c>
      <c r="AA50" s="126">
        <f>IF(AND($C50=$C$58,$E50&lt;=10,$H50=$C$58,$J50&gt;=10),$M50,IF(AND($C50=$C$58,$E50&lt;=10,$H50=$C$59,$J50&lt;=3),$M50,0))</f>
        <v>0</v>
      </c>
      <c r="AB50" s="964">
        <f>IF(AND($C50=$C$58,$E50&lt;=11,$H50=$C$58,$J50&gt;=11),$L50,IF(AND($C50=$C$58,$E50&lt;=11,$H50=$C$59,$J50&lt;=3),$L50,0))</f>
        <v>0</v>
      </c>
      <c r="AC50" s="124">
        <f>IF(AND($C50=$C$58,$E50&lt;=11,$H50=$C$58,$J50&gt;=11),$M50,IF(AND($C50=$C$58,$E50&lt;=11,$H50=$C$59,$J50&lt;=3),$M50,0))</f>
        <v>0</v>
      </c>
      <c r="AD50" s="963">
        <f>IF(AND($C50=$C$58,$E50&lt;=12,$H50=$C$58,$J50=12),$L50,IF(AND($C50=$C$58,$E50&lt;=12,$H50=$C$59,$J50&lt;=3),$L50,0))</f>
        <v>0</v>
      </c>
      <c r="AE50" s="126">
        <f>IF(AND($C50=$C$58,$E50&lt;=12,$H50=$C$58,$J50&gt;=12),$M50,IF(AND($C50=$C$58,$E50&lt;=12,$H50=$C$59,$J50&lt;=3),$M50,0))</f>
        <v>0</v>
      </c>
      <c r="AF50" s="964">
        <f>IF(AND($C50=$C$58,$E50&lt;=12,$H50=$C$59,$J50&lt;=3),$L50,IF(AND($C50=$C$59,$E50&lt;=1,$H50=$C$59,$J50&lt;=3),$L50,0))</f>
        <v>0</v>
      </c>
      <c r="AG50" s="126">
        <f>IF(AND($C50=$C$58,$E50&lt;=12,$H50=$C$59,$J50&gt;=1),$M50,IF(AND($C50=$C$59,$E50&lt;=1,$H50=$C$59,$J50&lt;=3),$M50,0))</f>
        <v>0</v>
      </c>
      <c r="AH50" s="963">
        <f>IF(AND($C50=$C$58,$E50&lt;=12,$H50=$C$59,$J50&gt;=2),$L50,IF(AND($C50=$C$59,$E50&lt;=2,$H50=$C$59,$J50&gt;1),$L50,0))</f>
        <v>0</v>
      </c>
      <c r="AI50" s="126">
        <f>IF(AND($C50=$C$58,$E50&lt;=12,$H50=$C$59,$J50&gt;=2),$M50,IF(AND($C50=$C$59,$E50&lt;=2,$H50=$C$59,$J50&gt;1),$M50,0))</f>
        <v>0</v>
      </c>
      <c r="AJ50" s="964">
        <f>IF(AND($C50=$C$58,$E50&lt;=12,$H50=$C$59,$J50=3),$L50,IF(AND($C50=$C$59,$E50&lt;=3,$H50=$C$59,$J50=3),$L50,0))</f>
        <v>0</v>
      </c>
      <c r="AK50" s="127">
        <f>IF(AND($C50=$C$58,$E50&lt;=12,$H50=$C$59,$J50=3),$M50,IF(AND($C50=$C$59,$E50&lt;=3,$H50=$C$59,$J50=3),$M50,0))</f>
        <v>0</v>
      </c>
      <c r="AL50" s="7"/>
    </row>
    <row r="51" spans="1:38" ht="26.1" customHeight="1">
      <c r="A51" s="21">
        <v>4</v>
      </c>
      <c r="B51" s="2"/>
      <c r="C51" s="79"/>
      <c r="D51" s="84" t="s">
        <v>49</v>
      </c>
      <c r="E51" s="53"/>
      <c r="F51" s="84" t="s">
        <v>46</v>
      </c>
      <c r="G51" s="84" t="s">
        <v>96</v>
      </c>
      <c r="H51" s="79"/>
      <c r="I51" s="84" t="s">
        <v>49</v>
      </c>
      <c r="J51" s="53"/>
      <c r="K51" s="84" t="s">
        <v>48</v>
      </c>
      <c r="L51" s="28"/>
      <c r="M51" s="29"/>
      <c r="N51" s="963">
        <f>IF(AND($C51=$C$58,$E51=4),$L51,0)</f>
        <v>0</v>
      </c>
      <c r="O51" s="126">
        <f>IF(AND($C51=$C$58,$E51=4),$M51,0)</f>
        <v>0</v>
      </c>
      <c r="P51" s="964">
        <f>IF(AND($C51=$C$58,$E51&lt;=5,$H51=$C$58,$J51&gt;=5),$L51,IF(AND($C51=$C$58,$E51&lt;=5,$H51=$C$59,$J51&lt;=3),$L51,0))</f>
        <v>0</v>
      </c>
      <c r="Q51" s="124">
        <f>IF(AND($C51=$C$58,$E51&lt;=5,$H51=$C$58,$J51&gt;=5),$M51,IF(AND($C51=$C$58,$E51&lt;=5,$H51=$C$59,$J51&lt;=3),$M51,0))</f>
        <v>0</v>
      </c>
      <c r="R51" s="963">
        <f>IF(AND($C51=$C$58,$E51&lt;=6,$H51=$C$58,$J51&gt;=6),$L51,IF(AND($C51=$C$58,$E51&lt;=6,$H51=$C$59,$J51&lt;=3),$L51,0))</f>
        <v>0</v>
      </c>
      <c r="S51" s="126">
        <f>IF(AND($C51=$C$58,$E51&lt;=6,$H51=$C$58,$J51&gt;=6),$M51,IF(AND($C51=$C$58,$E51&lt;=6,$H51=$C$59,$J51&lt;=3),$M51,0))</f>
        <v>0</v>
      </c>
      <c r="T51" s="964">
        <f>IF(AND($C51=$C$58,$E51&lt;=7,$H51=$C$58,$J51&gt;=7),$L51,IF(AND($C51=$C$58,$E51&lt;=7,$H51=$C$59,$J51&lt;=3),$L51,0))</f>
        <v>0</v>
      </c>
      <c r="U51" s="124">
        <f>IF(AND($C51=$C$58,$E51&lt;=7,$H51=$C$58,$J51&gt;=7),$M51,IF(AND($C51=$C$58,$E51&lt;=7,$H51=$C$59,$J51&lt;=3),$M51,0))</f>
        <v>0</v>
      </c>
      <c r="V51" s="963">
        <f>IF(AND($C51=$C$58,$E51&lt;=8,$H51=$C$58,$J51&gt;=8),$L51,IF(AND($C51=$C$58,$E51&lt;=8,$H51=$C$59,$J51&lt;=3),$L51,0))</f>
        <v>0</v>
      </c>
      <c r="W51" s="126">
        <f>IF(AND($C51=$C$58,$E51&lt;=8,$H51=$C$58,$J51&gt;=8),$M51,IF(AND($C51=$C$58,$E51&lt;=8,$H51=$C$59,$J51&lt;=3),$M51,0))</f>
        <v>0</v>
      </c>
      <c r="X51" s="964">
        <f>IF(AND($C51=$C$58,$E51&lt;=9,$H51=$C$58,$J51&gt;=9),$L51,IF(AND($C51=$C$58,$E51&lt;=9,$H51=$C$59,$J51&lt;=3),$L51,0))</f>
        <v>0</v>
      </c>
      <c r="Y51" s="124">
        <f>IF(AND($C51=$C$58,$E51&lt;=9,$H51=$C$58,$J51&gt;=9),$M51,IF(AND($C51=$C$58,$E51&lt;=9,$H51=$C$59,$J51&lt;=3),$M51,0))</f>
        <v>0</v>
      </c>
      <c r="Z51" s="963">
        <f>IF(AND($C51=$C$58,$E51&lt;=10,$H51=$C$58,$J51&gt;=10),$L51,IF(AND($C51=$C$58,$E51&lt;=10,$H51=$C$59,$J51&lt;=3),$L51,0))</f>
        <v>0</v>
      </c>
      <c r="AA51" s="126">
        <f>IF(AND($C51=$C$58,$E51&lt;=10,$H51=$C$58,$J51&gt;=10),$M51,IF(AND($C51=$C$58,$E51&lt;=10,$H51=$C$59,$J51&lt;=3),$M51,0))</f>
        <v>0</v>
      </c>
      <c r="AB51" s="964">
        <f>IF(AND($C51=$C$58,$E51&lt;=11,$H51=$C$58,$J51&gt;=11),$L51,IF(AND($C51=$C$58,$E51&lt;=11,$H51=$C$59,$J51&lt;=3),$L51,0))</f>
        <v>0</v>
      </c>
      <c r="AC51" s="124">
        <f>IF(AND($C51=$C$58,$E51&lt;=11,$H51=$C$58,$J51&gt;=11),$M51,IF(AND($C51=$C$58,$E51&lt;=11,$H51=$C$59,$J51&lt;=3),$M51,0))</f>
        <v>0</v>
      </c>
      <c r="AD51" s="963">
        <f>IF(AND($C51=$C$58,$E51&lt;=12,$H51=$C$58,$J51=12),$L51,IF(AND($C51=$C$58,$E51&lt;=12,$H51=$C$59,$J51&lt;=3),$L51,0))</f>
        <v>0</v>
      </c>
      <c r="AE51" s="126">
        <f>IF(AND($C51=$C$58,$E51&lt;=12,$H51=$C$58,$J51&gt;=12),$M51,IF(AND($C51=$C$58,$E51&lt;=12,$H51=$C$59,$J51&lt;=3),$M51,0))</f>
        <v>0</v>
      </c>
      <c r="AF51" s="964">
        <f>IF(AND($C51=$C$58,$E51&lt;=12,$H51=$C$59,$J51&lt;=3),$L51,IF(AND($C51=$C$59,$E51&lt;=1,$H51=$C$59,$J51&lt;=3),$L51,0))</f>
        <v>0</v>
      </c>
      <c r="AG51" s="126">
        <f>IF(AND($C51=$C$58,$E51&lt;=12,$H51=$C$59,$J51&gt;=1),$M51,IF(AND($C51=$C$59,$E51&lt;=1,$H51=$C$59,$J51&lt;=3),$M51,0))</f>
        <v>0</v>
      </c>
      <c r="AH51" s="963">
        <f>IF(AND($C51=$C$58,$E51&lt;=12,$H51=$C$59,$J51&gt;=2),$L51,IF(AND($C51=$C$59,$E51&lt;=2,$H51=$C$59,$J51&gt;1),$L51,0))</f>
        <v>0</v>
      </c>
      <c r="AI51" s="126">
        <f>IF(AND($C51=$C$58,$E51&lt;=12,$H51=$C$59,$J51&gt;=2),$M51,IF(AND($C51=$C$59,$E51&lt;=2,$H51=$C$59,$J51&gt;1),$M51,0))</f>
        <v>0</v>
      </c>
      <c r="AJ51" s="964">
        <f>IF(AND($C51=$C$58,$E51&lt;=12,$H51=$C$59,$J51=3),$L51,IF(AND($C51=$C$59,$E51&lt;=3,$H51=$C$59,$J51=3),$L51,0))</f>
        <v>0</v>
      </c>
      <c r="AK51" s="127">
        <f>IF(AND($C51=$C$58,$E51&lt;=12,$H51=$C$59,$J51=3),$M51,IF(AND($C51=$C$59,$E51&lt;=3,$H51=$C$59,$J51=3),$M51,0))</f>
        <v>0</v>
      </c>
      <c r="AL51" s="7"/>
    </row>
    <row r="52" spans="1:38" ht="26.1" customHeight="1" thickBot="1">
      <c r="A52" s="21">
        <v>5</v>
      </c>
      <c r="B52" s="2"/>
      <c r="C52" s="79"/>
      <c r="D52" s="84" t="s">
        <v>49</v>
      </c>
      <c r="E52" s="53"/>
      <c r="F52" s="84" t="s">
        <v>46</v>
      </c>
      <c r="G52" s="84" t="s">
        <v>96</v>
      </c>
      <c r="H52" s="79"/>
      <c r="I52" s="84" t="s">
        <v>49</v>
      </c>
      <c r="J52" s="53"/>
      <c r="K52" s="84" t="s">
        <v>48</v>
      </c>
      <c r="L52" s="30"/>
      <c r="M52" s="31"/>
      <c r="N52" s="965">
        <f>IF(AND($C52=$C$58,$E52=4),$L52,0)</f>
        <v>0</v>
      </c>
      <c r="O52" s="133">
        <f>IF(AND($C52=$C$58,$E52=4),$M52,0)</f>
        <v>0</v>
      </c>
      <c r="P52" s="966">
        <f>IF(AND($C52=$C$58,$E52&lt;=5,$H52=$C$58,$J52&gt;=5),$L52,IF(AND($C52=$C$58,$E52&lt;=5,$H52=$C$59,$J52&lt;=3),$L52,0))</f>
        <v>0</v>
      </c>
      <c r="Q52" s="131">
        <f>IF(AND($C52=$C$58,$E52&lt;=5,$H52=$C$58,$J52&gt;=5),$M52,IF(AND($C52=$C$58,$E52&lt;=5,$H52=$C$59,$J52&lt;=3),$M52,0))</f>
        <v>0</v>
      </c>
      <c r="R52" s="965">
        <f>IF(AND($C52=$C$58,$E52&lt;=6,$H52=$C$58,$J52&gt;=6),$L52,IF(AND($C52=$C$58,$E52&lt;=6,$H52=$C$59,$J52&lt;=3),$L52,0))</f>
        <v>0</v>
      </c>
      <c r="S52" s="133">
        <f>IF(AND($C52=$C$58,$E52&lt;=6,$H52=$C$58,$J52&gt;=6),$M52,IF(AND($C52=$C$58,$E52&lt;=6,$H52=$C$59,$J52&lt;=3),$M52,0))</f>
        <v>0</v>
      </c>
      <c r="T52" s="966">
        <f>IF(AND($C52=$C$58,$E52&lt;=7,$H52=$C$58,$J52&gt;=7),$L52,IF(AND($C52=$C$58,$E52&lt;=7,$H52=$C$59,$J52&lt;=3),$L52,0))</f>
        <v>0</v>
      </c>
      <c r="U52" s="131">
        <f>IF(AND($C52=$C$58,$E52&lt;=7,$H52=$C$58,$J52&gt;=7),$M52,IF(AND($C52=$C$58,$E52&lt;=7,$H52=$C$59,$J52&lt;=3),$M52,0))</f>
        <v>0</v>
      </c>
      <c r="V52" s="965">
        <f>IF(AND($C52=$C$58,$E52&lt;=8,$H52=$C$58,$J52&gt;=8),$L52,IF(AND($C52=$C$58,$E52&lt;=8,$H52=$C$59,$J52&lt;=3),$L52,0))</f>
        <v>0</v>
      </c>
      <c r="W52" s="133">
        <f>IF(AND($C52=$C$58,$E52&lt;=8,$H52=$C$58,$J52&gt;=8),$M52,IF(AND($C52=$C$58,$E52&lt;=8,$H52=$C$59,$J52&lt;=3),$M52,0))</f>
        <v>0</v>
      </c>
      <c r="X52" s="966">
        <f>IF(AND($C52=$C$58,$E52&lt;=9,$H52=$C$58,$J52&gt;=9),$L52,IF(AND($C52=$C$58,$E52&lt;=9,$H52=$C$59,$J52&lt;=3),$L52,0))</f>
        <v>0</v>
      </c>
      <c r="Y52" s="131">
        <f>IF(AND($C52=$C$58,$E52&lt;=9,$H52=$C$58,$J52&gt;=9),$M52,IF(AND($C52=$C$58,$E52&lt;=9,$H52=$C$59,$J52&lt;=3),$M52,0))</f>
        <v>0</v>
      </c>
      <c r="Z52" s="965">
        <f>IF(AND($C52=$C$58,$E52&lt;=10,$H52=$C$58,$J52&gt;=10),$L52,IF(AND($C52=$C$58,$E52&lt;=10,$H52=$C$59,$J52&lt;=3),$L52,0))</f>
        <v>0</v>
      </c>
      <c r="AA52" s="133">
        <f>IF(AND($C52=$C$58,$E52&lt;=10,$H52=$C$58,$J52&gt;=10),$M52,IF(AND($C52=$C$58,$E52&lt;=10,$H52=$C$59,$J52&lt;=3),$M52,0))</f>
        <v>0</v>
      </c>
      <c r="AB52" s="966">
        <f>IF(AND($C52=$C$58,$E52&lt;=11,$H52=$C$58,$J52&gt;=11),$L52,IF(AND($C52=$C$58,$E52&lt;=11,$H52=$C$59,$J52&lt;=3),$L52,0))</f>
        <v>0</v>
      </c>
      <c r="AC52" s="131">
        <f>IF(AND($C52=$C$58,$E52&lt;=11,$H52=$C$58,$J52&gt;=11),$M52,IF(AND($C52=$C$58,$E52&lt;=11,$H52=$C$59,$J52&lt;=3),$M52,0))</f>
        <v>0</v>
      </c>
      <c r="AD52" s="965">
        <f>IF(AND($C52=$C$58,$E52&lt;=12,$H52=$C$58,$J52=12),$L52,IF(AND($C52=$C$58,$E52&lt;=12,$H52=$C$59,$J52&lt;=3),$L52,0))</f>
        <v>0</v>
      </c>
      <c r="AE52" s="133">
        <f>IF(AND($C52=$C$58,$E52&lt;=12,$H52=$C$58,$J52&gt;=12),$M52,IF(AND($C52=$C$58,$E52&lt;=12,$H52=$C$59,$J52&lt;=3),$M52,0))</f>
        <v>0</v>
      </c>
      <c r="AF52" s="967">
        <f>IF(AND($C52=$C$58,$E52&lt;=12,$H52=$C$59,$J52&lt;=3),$L52,IF(AND($C52=$C$59,$E52&lt;=1,$H52=$C$59,$J52&lt;=3),$L52,0))</f>
        <v>0</v>
      </c>
      <c r="AG52" s="968">
        <f>IF(AND($C52=$C$58,$E52&lt;=12,$H52=$C$59,$J52&gt;=1),$M52,IF(AND($C52=$C$59,$E52&lt;=1,$H52=$C$59,$J52&lt;=3),$M52,0))</f>
        <v>0</v>
      </c>
      <c r="AH52" s="965">
        <f>IF(AND($C52=$C$58,$E52&lt;=12,$H52=$C$59,$J52&gt;=2),$L52,IF(AND($C52=$C$59,$E52&lt;=2,$H52=$C$59,$J52&gt;1),$L52,0))</f>
        <v>0</v>
      </c>
      <c r="AI52" s="133">
        <f>IF(AND($C52=$C$58,$E52&lt;=12,$H52=$C$59,$J52&gt;=2),$M52,IF(AND($C52=$C$59,$E52&lt;=2,$H52=$C$59,$J52&gt;1),$M52,0))</f>
        <v>0</v>
      </c>
      <c r="AJ52" s="966">
        <f>IF(AND($C52=$C$58,$E52&lt;=12,$H52=$C$59,$J52=3),$L52,IF(AND($C52=$C$59,$E52&lt;=3,$H52=$C$59,$J52=3),$L52,0))</f>
        <v>0</v>
      </c>
      <c r="AK52" s="134">
        <f>IF(AND($C52=$C$58,$E52&lt;=12,$H52=$C$59,$J52=3),$M52,IF(AND($C52=$C$59,$E52&lt;=3,$H52=$C$59,$J52=3),$M52,0))</f>
        <v>0</v>
      </c>
      <c r="AL52" s="7"/>
    </row>
    <row r="53" spans="1:38" ht="26.1" customHeight="1">
      <c r="A53" s="889" t="s">
        <v>15</v>
      </c>
      <c r="B53" s="890"/>
      <c r="C53" s="890"/>
      <c r="D53" s="890"/>
      <c r="E53" s="890"/>
      <c r="F53" s="890"/>
      <c r="G53" s="890"/>
      <c r="H53" s="890"/>
      <c r="I53" s="890"/>
      <c r="J53" s="890"/>
      <c r="K53" s="891"/>
      <c r="L53" s="885">
        <f>(SUM(L48:L52)*60+SUM(M48:M52))/60</f>
        <v>0</v>
      </c>
      <c r="M53" s="886"/>
      <c r="N53" s="885">
        <f>(SUM(N48:N52)*60+SUM(O48:O52))/60</f>
        <v>0</v>
      </c>
      <c r="O53" s="886"/>
      <c r="P53" s="885">
        <f>(SUM(P48:P52)*60+SUM(Q48:Q52))/60</f>
        <v>0</v>
      </c>
      <c r="Q53" s="886"/>
      <c r="R53" s="885">
        <f>(SUM(R48:R52)*60+SUM(S48:S52))/60</f>
        <v>0</v>
      </c>
      <c r="S53" s="886"/>
      <c r="T53" s="885">
        <f>(SUM(T48:T52)*60+SUM(U48:U52))/60</f>
        <v>0</v>
      </c>
      <c r="U53" s="886"/>
      <c r="V53" s="885">
        <f>(SUM(V48:V52)*60+SUM(W48:W52))/60</f>
        <v>0</v>
      </c>
      <c r="W53" s="886"/>
      <c r="X53" s="885">
        <f>(SUM(X48:X52)*60+SUM(Y48:Y52))/60</f>
        <v>0</v>
      </c>
      <c r="Y53" s="886"/>
      <c r="Z53" s="885">
        <f>(SUM(Z48:Z52)*60+SUM(AA48:AA52))/60</f>
        <v>0</v>
      </c>
      <c r="AA53" s="886"/>
      <c r="AB53" s="885">
        <f>(SUM(AB48:AB52)*60+SUM(AC48:AC52))/60</f>
        <v>0</v>
      </c>
      <c r="AC53" s="886"/>
      <c r="AD53" s="885">
        <f>(SUM(AD48:AD52)*60+SUM(AE48:AE52))/60</f>
        <v>0</v>
      </c>
      <c r="AE53" s="886"/>
      <c r="AF53" s="888">
        <f>(SUM(AF48:AF52)*60+SUM(AG48:AG52))/60</f>
        <v>0</v>
      </c>
      <c r="AG53" s="888"/>
      <c r="AH53" s="887">
        <f>(SUM(AH48:AH52)*60+SUM(AI48:AI52))/60</f>
        <v>0</v>
      </c>
      <c r="AI53" s="886"/>
      <c r="AJ53" s="885">
        <f>(SUM(AJ48:AJ52)*60+SUM(AK48:AK52))/60</f>
        <v>0</v>
      </c>
      <c r="AK53" s="886"/>
      <c r="AL53" s="7"/>
    </row>
    <row r="54" spans="1:38" ht="26.1" customHeight="1">
      <c r="A54" s="880" t="s">
        <v>266</v>
      </c>
      <c r="B54" s="881"/>
      <c r="C54" s="881"/>
      <c r="D54" s="881"/>
      <c r="E54" s="881"/>
      <c r="F54" s="881"/>
      <c r="G54" s="881"/>
      <c r="H54" s="881"/>
      <c r="I54" s="881"/>
      <c r="J54" s="881"/>
      <c r="K54" s="882"/>
      <c r="L54" s="883">
        <f>IFERROR(L53/$L$5,0)</f>
        <v>0</v>
      </c>
      <c r="M54" s="884"/>
      <c r="N54" s="883">
        <f>IFERROR(N53/$L$5,0)</f>
        <v>0</v>
      </c>
      <c r="O54" s="884"/>
      <c r="P54" s="883">
        <f t="shared" ref="P54" si="35">IFERROR(P53/$L$5,0)</f>
        <v>0</v>
      </c>
      <c r="Q54" s="884"/>
      <c r="R54" s="883">
        <f t="shared" ref="R54" si="36">IFERROR(R53/$L$5,0)</f>
        <v>0</v>
      </c>
      <c r="S54" s="884"/>
      <c r="T54" s="883">
        <f t="shared" ref="T54" si="37">IFERROR(T53/$L$5,0)</f>
        <v>0</v>
      </c>
      <c r="U54" s="884"/>
      <c r="V54" s="883">
        <f t="shared" ref="V54" si="38">IFERROR(V53/$L$5,0)</f>
        <v>0</v>
      </c>
      <c r="W54" s="884"/>
      <c r="X54" s="883">
        <f t="shared" ref="X54" si="39">IFERROR(X53/$L$5,0)</f>
        <v>0</v>
      </c>
      <c r="Y54" s="884"/>
      <c r="Z54" s="883">
        <f t="shared" ref="Z54" si="40">IFERROR(Z53/$L$5,0)</f>
        <v>0</v>
      </c>
      <c r="AA54" s="884"/>
      <c r="AB54" s="883">
        <f t="shared" ref="AB54" si="41">IFERROR(AB53/$L$5,0)</f>
        <v>0</v>
      </c>
      <c r="AC54" s="884"/>
      <c r="AD54" s="883">
        <f t="shared" ref="AD54" si="42">IFERROR(AD53/$L$5,0)</f>
        <v>0</v>
      </c>
      <c r="AE54" s="884"/>
      <c r="AF54" s="883">
        <f t="shared" ref="AF54" si="43">IFERROR(AF53/$L$5,0)</f>
        <v>0</v>
      </c>
      <c r="AG54" s="884"/>
      <c r="AH54" s="883">
        <f t="shared" ref="AH54" si="44">IFERROR(AH53/$L$5,0)</f>
        <v>0</v>
      </c>
      <c r="AI54" s="884"/>
      <c r="AJ54" s="883">
        <f t="shared" ref="AJ54" si="45">IFERROR(AJ53/$L$5,0)</f>
        <v>0</v>
      </c>
      <c r="AK54" s="884"/>
      <c r="AL54" s="7"/>
    </row>
    <row r="55" spans="1:38">
      <c r="AL55" s="7"/>
    </row>
    <row r="56" spans="1:38">
      <c r="AL56" s="7"/>
    </row>
    <row r="57" spans="1:38">
      <c r="AL57" s="7"/>
    </row>
    <row r="58" spans="1:38">
      <c r="C58" s="1">
        <v>2026</v>
      </c>
    </row>
    <row r="59" spans="1:38">
      <c r="C59" s="1">
        <v>2027</v>
      </c>
    </row>
    <row r="61" spans="1:38">
      <c r="D61" s="1">
        <v>4</v>
      </c>
    </row>
    <row r="62" spans="1:38">
      <c r="D62" s="1">
        <v>5</v>
      </c>
    </row>
    <row r="63" spans="1:38">
      <c r="D63" s="1">
        <v>6</v>
      </c>
    </row>
    <row r="64" spans="1:38">
      <c r="D64" s="1">
        <v>7</v>
      </c>
    </row>
    <row r="65" spans="4:4">
      <c r="D65" s="1">
        <v>8</v>
      </c>
    </row>
    <row r="66" spans="4:4">
      <c r="D66" s="1">
        <v>9</v>
      </c>
    </row>
    <row r="67" spans="4:4">
      <c r="D67" s="1">
        <v>10</v>
      </c>
    </row>
    <row r="68" spans="4:4">
      <c r="D68" s="1">
        <v>11</v>
      </c>
    </row>
    <row r="69" spans="4:4">
      <c r="D69" s="1">
        <v>12</v>
      </c>
    </row>
    <row r="70" spans="4:4">
      <c r="D70" s="1">
        <v>1</v>
      </c>
    </row>
    <row r="71" spans="4:4">
      <c r="D71" s="1">
        <v>2</v>
      </c>
    </row>
    <row r="72" spans="4:4">
      <c r="D72" s="1">
        <v>3</v>
      </c>
    </row>
  </sheetData>
  <sheetProtection algorithmName="SHA-512" hashValue="7OUZeJD0/hJdiIuLyCbSGbik3bf6Aikmv77FvDQZt0ODx1N5y9xZDwBtCLEPOu6PzztBHOCajyJV0BH4/b3eGw==" saltValue="HwfoGYPuQWWPCLKd7PyvYg==" spinCount="100000" sheet="1" objects="1" scenarios="1"/>
  <mergeCells count="97">
    <mergeCell ref="AJ40:AK40"/>
    <mergeCell ref="R40:S40"/>
    <mergeCell ref="AD7:AE7"/>
    <mergeCell ref="AH7:AI7"/>
    <mergeCell ref="P40:Q40"/>
    <mergeCell ref="AB40:AC40"/>
    <mergeCell ref="AD40:AE40"/>
    <mergeCell ref="X40:Y40"/>
    <mergeCell ref="Z40:AA40"/>
    <mergeCell ref="T40:U40"/>
    <mergeCell ref="N40:O40"/>
    <mergeCell ref="A2:B2"/>
    <mergeCell ref="C2:M2"/>
    <mergeCell ref="T2:W2"/>
    <mergeCell ref="N3:Q3"/>
    <mergeCell ref="T3:W3"/>
    <mergeCell ref="A5:K5"/>
    <mergeCell ref="L5:M5"/>
    <mergeCell ref="A39:K39"/>
    <mergeCell ref="L39:M39"/>
    <mergeCell ref="N39:O39"/>
    <mergeCell ref="P39:Q39"/>
    <mergeCell ref="R39:S39"/>
    <mergeCell ref="T39:U39"/>
    <mergeCell ref="V40:W40"/>
    <mergeCell ref="A6:A8"/>
    <mergeCell ref="B6:B8"/>
    <mergeCell ref="C6:K8"/>
    <mergeCell ref="L6:M7"/>
    <mergeCell ref="N6:AK6"/>
    <mergeCell ref="AJ7:AK7"/>
    <mergeCell ref="R7:S7"/>
    <mergeCell ref="T7:U7"/>
    <mergeCell ref="V7:W7"/>
    <mergeCell ref="X7:Y7"/>
    <mergeCell ref="N7:O7"/>
    <mergeCell ref="P7:Q7"/>
    <mergeCell ref="AF7:AG7"/>
    <mergeCell ref="Z7:AA7"/>
    <mergeCell ref="AB7:AC7"/>
    <mergeCell ref="Z46:AA46"/>
    <mergeCell ref="AB46:AC46"/>
    <mergeCell ref="AJ39:AK39"/>
    <mergeCell ref="V39:W39"/>
    <mergeCell ref="X39:Y39"/>
    <mergeCell ref="Z39:AA39"/>
    <mergeCell ref="AH39:AI39"/>
    <mergeCell ref="AF39:AG39"/>
    <mergeCell ref="AB39:AC39"/>
    <mergeCell ref="AD39:AE39"/>
    <mergeCell ref="AH46:AI46"/>
    <mergeCell ref="AJ46:AK46"/>
    <mergeCell ref="AD46:AE46"/>
    <mergeCell ref="AF46:AG46"/>
    <mergeCell ref="AH40:AI40"/>
    <mergeCell ref="AF40:AG40"/>
    <mergeCell ref="A40:K40"/>
    <mergeCell ref="L40:M40"/>
    <mergeCell ref="A53:K53"/>
    <mergeCell ref="L53:M53"/>
    <mergeCell ref="N53:O53"/>
    <mergeCell ref="A45:A47"/>
    <mergeCell ref="B45:B47"/>
    <mergeCell ref="C45:K47"/>
    <mergeCell ref="L45:M46"/>
    <mergeCell ref="N45:AK45"/>
    <mergeCell ref="N46:O46"/>
    <mergeCell ref="P46:Q46"/>
    <mergeCell ref="R46:S46"/>
    <mergeCell ref="T46:U46"/>
    <mergeCell ref="V46:W46"/>
    <mergeCell ref="X46:Y46"/>
    <mergeCell ref="Z53:AA53"/>
    <mergeCell ref="AB53:AC53"/>
    <mergeCell ref="AD54:AE54"/>
    <mergeCell ref="AH54:AI54"/>
    <mergeCell ref="P53:Q53"/>
    <mergeCell ref="R53:S53"/>
    <mergeCell ref="T53:U53"/>
    <mergeCell ref="V53:W53"/>
    <mergeCell ref="X53:Y53"/>
    <mergeCell ref="T54:U54"/>
    <mergeCell ref="V54:W54"/>
    <mergeCell ref="X54:Y54"/>
    <mergeCell ref="Z54:AA54"/>
    <mergeCell ref="AB54:AC54"/>
    <mergeCell ref="AJ54:AK54"/>
    <mergeCell ref="AF54:AG54"/>
    <mergeCell ref="AD53:AE53"/>
    <mergeCell ref="AH53:AI53"/>
    <mergeCell ref="AJ53:AK53"/>
    <mergeCell ref="AF53:AG53"/>
    <mergeCell ref="A54:K54"/>
    <mergeCell ref="L54:M54"/>
    <mergeCell ref="N54:O54"/>
    <mergeCell ref="P54:Q54"/>
    <mergeCell ref="R54:S54"/>
  </mergeCells>
  <phoneticPr fontId="3"/>
  <conditionalFormatting sqref="L5:M5">
    <cfRule type="notContainsBlanks" dxfId="0" priority="1">
      <formula>LEN(TRIM(L5))&gt;0</formula>
    </cfRule>
  </conditionalFormatting>
  <dataValidations count="4">
    <dataValidation type="list" allowBlank="1" showInputMessage="1" showErrorMessage="1" sqref="C48:C52 H48:H52 C9:C38 H9:H38" xr:uid="{00000000-0002-0000-0500-000000000000}">
      <formula1>$C$58:$C$59</formula1>
    </dataValidation>
    <dataValidation type="list" allowBlank="1" showInputMessage="1" showErrorMessage="1" sqref="E48:E52 J48:J52 E9:E38 J9:J38" xr:uid="{00000000-0002-0000-0500-000001000000}">
      <formula1>$D$61:$D$72</formula1>
    </dataValidation>
    <dataValidation type="list" allowBlank="1" showInputMessage="1" showErrorMessage="1" sqref="E44 J44" xr:uid="{00000000-0002-0000-0500-000003000000}">
      <formula1>$D$55:$D$68</formula1>
    </dataValidation>
    <dataValidation type="list" allowBlank="1" showInputMessage="1" showErrorMessage="1" sqref="C44 H44" xr:uid="{00000000-0002-0000-0500-000002000000}">
      <formula1>$C$53:$C$53</formula1>
    </dataValidation>
  </dataValidations>
  <pageMargins left="0.62992125984251968" right="0.31496062992125984" top="0.82677165354330717" bottom="0.43307086614173229" header="0.51181102362204722" footer="0.27559055118110237"/>
  <pageSetup paperSize="9" scale="40" pageOrder="overThenDown" orientation="landscape" cellComments="asDisplayed" r:id="rId1"/>
  <headerFooter alignWithMargins="0">
    <oddHeader>&amp;L&amp;"ＭＳ Ｐゴシック,太字"&amp;22 令和７年度　保育施設職員配置状況確認書（様式３（非常勤保育士等））</oddHeader>
  </headerFooter>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A60F16-0918-4805-8B48-7B5638DB8452}">
  <sheetPr codeName="Sheet8"/>
  <dimension ref="A1:P121"/>
  <sheetViews>
    <sheetView view="pageBreakPreview" zoomScaleNormal="100" zoomScaleSheetLayoutView="100" workbookViewId="0"/>
  </sheetViews>
  <sheetFormatPr defaultRowHeight="18.75"/>
  <cols>
    <col min="1" max="1" width="19.25" style="358" bestFit="1" customWidth="1"/>
    <col min="2" max="3" width="7.125" style="358" customWidth="1"/>
    <col min="4" max="4" width="15.125" style="358" customWidth="1"/>
    <col min="5" max="5" width="7.125" style="358" bestFit="1" customWidth="1"/>
    <col min="6" max="9" width="7.875" style="358" customWidth="1"/>
    <col min="10" max="10" width="1.5" style="358" customWidth="1"/>
    <col min="11" max="11" width="10" style="358" bestFit="1" customWidth="1"/>
    <col min="12" max="12" width="1.5" style="358" customWidth="1"/>
    <col min="13" max="13" width="9" style="358" bestFit="1" customWidth="1"/>
    <col min="14" max="14" width="1.5" style="358" customWidth="1"/>
    <col min="15" max="16" width="9" style="358" bestFit="1"/>
    <col min="17" max="16384" width="9" style="358"/>
  </cols>
  <sheetData>
    <row r="1" spans="1:16" ht="57.75" customHeight="1" thickBot="1">
      <c r="A1" s="358" t="s">
        <v>298</v>
      </c>
      <c r="E1" s="359" t="str">
        <f>加算等適用状況!A12</f>
        <v>対象月</v>
      </c>
      <c r="F1" s="360" t="str">
        <f>加算等適用状況!G12</f>
        <v>4歳以上児配置改善加算</v>
      </c>
      <c r="G1" s="360" t="str">
        <f>加算等適用状況!H12</f>
        <v>3歳児配置改善加算</v>
      </c>
      <c r="H1" s="360" t="str">
        <f>加算等適用状況!I12</f>
        <v>1歳児配置改善加算</v>
      </c>
      <c r="I1" s="360" t="str">
        <f>加算等適用状況!J12</f>
        <v>満3歳児対応加配加算</v>
      </c>
      <c r="J1" s="361"/>
      <c r="K1" s="362" t="s">
        <v>299</v>
      </c>
      <c r="L1" s="361"/>
      <c r="M1" s="363" t="s">
        <v>300</v>
      </c>
      <c r="N1" s="361"/>
      <c r="O1" s="359" t="s">
        <v>362</v>
      </c>
      <c r="P1" s="359" t="s">
        <v>363</v>
      </c>
    </row>
    <row r="2" spans="1:16">
      <c r="A2" s="923" t="str">
        <f>E2</f>
        <v>4月</v>
      </c>
      <c r="B2" s="931" t="s">
        <v>301</v>
      </c>
      <c r="C2" s="932"/>
      <c r="D2" s="933"/>
      <c r="E2" s="363" t="str">
        <f>加算等適用状況!A14</f>
        <v>4月</v>
      </c>
      <c r="F2" s="363">
        <f>加算等適用状況!G14</f>
        <v>0</v>
      </c>
      <c r="G2" s="363">
        <f>加算等適用状況!H14</f>
        <v>0</v>
      </c>
      <c r="H2" s="363">
        <f>加算等適用状況!I14</f>
        <v>0</v>
      </c>
      <c r="I2" s="363">
        <f>加算等適用状況!J14</f>
        <v>0</v>
      </c>
      <c r="J2" s="364"/>
      <c r="K2" s="363" t="s">
        <v>296</v>
      </c>
      <c r="L2" s="364"/>
      <c r="M2" s="363" t="s">
        <v>296</v>
      </c>
      <c r="N2" s="364"/>
      <c r="O2" s="363" t="s">
        <v>296</v>
      </c>
      <c r="P2" s="363" t="s">
        <v>296</v>
      </c>
    </row>
    <row r="3" spans="1:16">
      <c r="A3" s="924"/>
      <c r="B3" s="929" t="s">
        <v>302</v>
      </c>
      <c r="C3" s="930"/>
      <c r="D3" s="365" t="s">
        <v>303</v>
      </c>
      <c r="E3" s="366"/>
      <c r="F3" s="366"/>
      <c r="G3" s="366"/>
      <c r="H3" s="366"/>
      <c r="I3" s="366"/>
      <c r="J3" s="364"/>
      <c r="K3" s="366"/>
      <c r="L3" s="364"/>
      <c r="M3" s="366"/>
      <c r="N3" s="364"/>
      <c r="O3" s="366"/>
      <c r="P3" s="366"/>
    </row>
    <row r="4" spans="1:16" ht="19.5">
      <c r="A4" s="925"/>
      <c r="B4" s="367" t="s">
        <v>71</v>
      </c>
      <c r="C4" s="368" t="s">
        <v>304</v>
      </c>
      <c r="D4" s="369">
        <f>ROUND(SUM(D5:D11),0)</f>
        <v>0</v>
      </c>
      <c r="E4" s="366"/>
      <c r="F4" s="366"/>
      <c r="G4" s="366"/>
      <c r="H4" s="366"/>
      <c r="I4" s="366"/>
      <c r="J4" s="364"/>
      <c r="K4" s="370">
        <f>ROUND(SUM(K5:K11),0)</f>
        <v>0</v>
      </c>
      <c r="L4" s="364"/>
      <c r="M4" s="370">
        <f>ROUND(SUM(M5:M11),0)</f>
        <v>0</v>
      </c>
      <c r="N4" s="364"/>
      <c r="O4" s="370">
        <f>ROUND(SUM(O5:O11),0)</f>
        <v>0</v>
      </c>
      <c r="P4" s="370">
        <f>ROUND(SUM(P5:P11),0)</f>
        <v>0</v>
      </c>
    </row>
    <row r="5" spans="1:16">
      <c r="A5" s="371" t="s">
        <v>305</v>
      </c>
      <c r="B5" s="372"/>
      <c r="C5" s="373">
        <f>様式１!D9</f>
        <v>0</v>
      </c>
      <c r="D5" s="374">
        <f>ROUNDDOWN(C5/3,1)</f>
        <v>0</v>
      </c>
      <c r="E5" s="366"/>
      <c r="F5" s="366"/>
      <c r="G5" s="366"/>
      <c r="H5" s="366"/>
      <c r="I5" s="366"/>
      <c r="J5" s="364"/>
      <c r="K5" s="375"/>
      <c r="L5" s="364"/>
      <c r="M5" s="370">
        <f>D5</f>
        <v>0</v>
      </c>
      <c r="N5" s="364"/>
      <c r="O5" s="370">
        <f>D5</f>
        <v>0</v>
      </c>
      <c r="P5" s="370">
        <f>D5</f>
        <v>0</v>
      </c>
    </row>
    <row r="6" spans="1:16">
      <c r="A6" s="376" t="s">
        <v>306</v>
      </c>
      <c r="B6" s="377"/>
      <c r="C6" s="378">
        <f>様式１!E9</f>
        <v>0</v>
      </c>
      <c r="D6" s="379">
        <f>ROUNDDOWN(C6/5,1)</f>
        <v>0</v>
      </c>
      <c r="E6" s="366"/>
      <c r="F6" s="366"/>
      <c r="G6" s="366"/>
      <c r="H6" s="366"/>
      <c r="I6" s="366"/>
      <c r="J6" s="364"/>
      <c r="K6" s="375"/>
      <c r="L6" s="364"/>
      <c r="M6" s="370">
        <f>D6</f>
        <v>0</v>
      </c>
      <c r="N6" s="364"/>
      <c r="O6" s="919">
        <f>IF(H2="○",ROUNDDOWN(C6/5,1)+ROUNDDOWN(C7/6,1),ROUNDDOWN(SUM(C6:C7)/6,1))</f>
        <v>0</v>
      </c>
      <c r="P6" s="919">
        <f>ROUNDDOWN(SUM(C6:C7)/6,1)</f>
        <v>0</v>
      </c>
    </row>
    <row r="7" spans="1:16">
      <c r="A7" s="376" t="s">
        <v>307</v>
      </c>
      <c r="B7" s="377"/>
      <c r="C7" s="378">
        <f>様式１!F9</f>
        <v>0</v>
      </c>
      <c r="D7" s="379">
        <f>ROUNDDOWN(C7/6,1)</f>
        <v>0</v>
      </c>
      <c r="E7" s="366"/>
      <c r="F7" s="366"/>
      <c r="G7" s="366"/>
      <c r="H7" s="366"/>
      <c r="I7" s="366"/>
      <c r="J7" s="364"/>
      <c r="K7" s="375"/>
      <c r="L7" s="364"/>
      <c r="M7" s="370">
        <f>D7</f>
        <v>0</v>
      </c>
      <c r="N7" s="364"/>
      <c r="O7" s="920"/>
      <c r="P7" s="920"/>
    </row>
    <row r="8" spans="1:16">
      <c r="A8" s="376" t="s">
        <v>308</v>
      </c>
      <c r="B8" s="380">
        <f>様式１!G7</f>
        <v>0</v>
      </c>
      <c r="C8" s="381"/>
      <c r="D8" s="379">
        <f>IF($I2="○",ROUNDDOWN(B8/6,1),IF($G2="○",ROUNDDOWN(B8/15,1),ROUNDDOWN(B8/20,1)))</f>
        <v>0</v>
      </c>
      <c r="E8" s="366"/>
      <c r="F8" s="366"/>
      <c r="G8" s="366"/>
      <c r="H8" s="366"/>
      <c r="I8" s="366"/>
      <c r="J8" s="364"/>
      <c r="K8" s="370">
        <f>D8</f>
        <v>0</v>
      </c>
      <c r="L8" s="364"/>
      <c r="M8" s="370">
        <f>IF($I2="○",ROUNDDOWN(B8/6,1),ROUNDDOWN(B8/15,1))</f>
        <v>0</v>
      </c>
      <c r="N8" s="364"/>
      <c r="O8" s="370">
        <f>D8</f>
        <v>0</v>
      </c>
      <c r="P8" s="370">
        <f>ROUNDDOWN(B8/20,1)</f>
        <v>0</v>
      </c>
    </row>
    <row r="9" spans="1:16">
      <c r="A9" s="376" t="s">
        <v>309</v>
      </c>
      <c r="B9" s="380">
        <f>様式１!H7</f>
        <v>0</v>
      </c>
      <c r="C9" s="378">
        <f>様式１!H8</f>
        <v>0</v>
      </c>
      <c r="D9" s="379">
        <f>IF($G2="○",ROUNDDOWN((B9+C9)/15,1),ROUNDDOWN(B9/20,1)+ROUNDDOWN(C9/15,1))</f>
        <v>0</v>
      </c>
      <c r="E9" s="366"/>
      <c r="F9" s="366"/>
      <c r="G9" s="366"/>
      <c r="H9" s="366"/>
      <c r="I9" s="366"/>
      <c r="J9" s="364"/>
      <c r="K9" s="370">
        <f>IF($G2="○",ROUNDDOWN(B9/15,1),ROUNDDOWN(B9/20,1))</f>
        <v>0</v>
      </c>
      <c r="L9" s="364"/>
      <c r="M9" s="370">
        <f>ROUNDDOWN((B9+C9)/15,1)</f>
        <v>0</v>
      </c>
      <c r="N9" s="364"/>
      <c r="O9" s="370">
        <f>IF(G2="○",ROUNDDOWN(SUM(B9:C9)/15,1),ROUNDDOWN(SUM(B9:C9)/20,1))</f>
        <v>0</v>
      </c>
      <c r="P9" s="370">
        <f>ROUNDDOWN(SUM(B9:C9)/20,1)</f>
        <v>0</v>
      </c>
    </row>
    <row r="10" spans="1:16">
      <c r="A10" s="376" t="s">
        <v>310</v>
      </c>
      <c r="B10" s="380">
        <f>様式１!I7</f>
        <v>0</v>
      </c>
      <c r="C10" s="378">
        <f>様式１!I8</f>
        <v>0</v>
      </c>
      <c r="D10" s="921">
        <f>IF($F2="○",ROUNDDOWN(SUM(B10,B11,C11)/25,1)+ROUNDDOWN(C10/20,1),ROUNDDOWN(SUM(B10,B11)/30,1)+ROUNDDOWN(C10/20,1)+ROUNDDOWN(C11/25,1))</f>
        <v>0</v>
      </c>
      <c r="E10" s="366"/>
      <c r="F10" s="366"/>
      <c r="G10" s="366"/>
      <c r="H10" s="366"/>
      <c r="I10" s="366"/>
      <c r="J10" s="364"/>
      <c r="K10" s="919">
        <f>IF($F2="○",ROUNDDOWN(SUM(B10,B11)/25,1),ROUNDDOWN(SUM(B10,B11)/30,1))</f>
        <v>0</v>
      </c>
      <c r="L10" s="364"/>
      <c r="M10" s="919">
        <f>ROUNDDOWN(SUM(B10,B11,C11)/25,1)+ROUNDDOWN(C10/20,1)</f>
        <v>0</v>
      </c>
      <c r="N10" s="364"/>
      <c r="O10" s="919">
        <f>IF(F2="○",ROUNDDOWN(SUM(B10:C11)/25,1),ROUNDDOWN(SUM(B10:C11)/30,1))</f>
        <v>0</v>
      </c>
      <c r="P10" s="919">
        <f>ROUNDDOWN(SUM(B10:C11)/30,1)</f>
        <v>0</v>
      </c>
    </row>
    <row r="11" spans="1:16" ht="19.5" thickBot="1">
      <c r="A11" s="382" t="s">
        <v>311</v>
      </c>
      <c r="B11" s="383">
        <f>様式１!J7</f>
        <v>0</v>
      </c>
      <c r="C11" s="384">
        <f>様式１!J8</f>
        <v>0</v>
      </c>
      <c r="D11" s="922"/>
      <c r="E11" s="366"/>
      <c r="F11" s="366"/>
      <c r="G11" s="366"/>
      <c r="H11" s="366"/>
      <c r="I11" s="366"/>
      <c r="J11" s="364"/>
      <c r="K11" s="920"/>
      <c r="L11" s="364"/>
      <c r="M11" s="920"/>
      <c r="N11" s="364"/>
      <c r="O11" s="920"/>
      <c r="P11" s="920"/>
    </row>
    <row r="12" spans="1:16">
      <c r="A12" s="923" t="str">
        <f>E12</f>
        <v>5月</v>
      </c>
      <c r="B12" s="926" t="s">
        <v>301</v>
      </c>
      <c r="C12" s="927"/>
      <c r="D12" s="928"/>
      <c r="E12" s="363" t="str">
        <f>加算等適用状況!A15</f>
        <v>5月</v>
      </c>
      <c r="F12" s="363" t="str">
        <f>加算等適用状況!G15</f>
        <v/>
      </c>
      <c r="G12" s="363" t="str">
        <f>加算等適用状況!H15</f>
        <v/>
      </c>
      <c r="H12" s="363" t="str">
        <f>加算等適用状況!I15</f>
        <v/>
      </c>
      <c r="I12" s="363" t="str">
        <f>加算等適用状況!J15</f>
        <v/>
      </c>
      <c r="J12" s="364"/>
      <c r="K12" s="363" t="s">
        <v>296</v>
      </c>
      <c r="L12" s="364"/>
      <c r="M12" s="363" t="s">
        <v>296</v>
      </c>
      <c r="N12" s="364"/>
      <c r="O12" s="363" t="s">
        <v>296</v>
      </c>
      <c r="P12" s="363" t="s">
        <v>296</v>
      </c>
    </row>
    <row r="13" spans="1:16">
      <c r="A13" s="924"/>
      <c r="B13" s="929" t="s">
        <v>302</v>
      </c>
      <c r="C13" s="930"/>
      <c r="D13" s="365" t="s">
        <v>303</v>
      </c>
      <c r="E13" s="366"/>
      <c r="F13" s="366"/>
      <c r="G13" s="366"/>
      <c r="H13" s="366"/>
      <c r="I13" s="366"/>
      <c r="J13" s="364"/>
      <c r="K13" s="366"/>
      <c r="L13" s="364"/>
      <c r="M13" s="366"/>
      <c r="N13" s="364"/>
      <c r="O13" s="366"/>
      <c r="P13" s="366"/>
    </row>
    <row r="14" spans="1:16" ht="19.5">
      <c r="A14" s="925"/>
      <c r="B14" s="367" t="s">
        <v>71</v>
      </c>
      <c r="C14" s="368" t="s">
        <v>304</v>
      </c>
      <c r="D14" s="369">
        <f>ROUND(SUM(D15:D21),0)</f>
        <v>0</v>
      </c>
      <c r="E14" s="366"/>
      <c r="F14" s="366"/>
      <c r="G14" s="366"/>
      <c r="H14" s="366"/>
      <c r="I14" s="366"/>
      <c r="J14" s="364"/>
      <c r="K14" s="370">
        <f>ROUND(SUM(K15:K21),0)</f>
        <v>0</v>
      </c>
      <c r="L14" s="364"/>
      <c r="M14" s="370">
        <f>ROUND(SUM(M15:M21),0)</f>
        <v>0</v>
      </c>
      <c r="N14" s="364"/>
      <c r="O14" s="370">
        <f>ROUND(SUM(O15:O21),0)</f>
        <v>0</v>
      </c>
      <c r="P14" s="370">
        <f>ROUND(SUM(P15:P21),0)</f>
        <v>0</v>
      </c>
    </row>
    <row r="15" spans="1:16">
      <c r="A15" s="371" t="s">
        <v>305</v>
      </c>
      <c r="B15" s="372"/>
      <c r="C15" s="373">
        <f>様式１!D12</f>
        <v>0</v>
      </c>
      <c r="D15" s="374">
        <f>ROUNDDOWN(C15/3,1)</f>
        <v>0</v>
      </c>
      <c r="E15" s="366"/>
      <c r="F15" s="366"/>
      <c r="G15" s="366"/>
      <c r="H15" s="366"/>
      <c r="I15" s="366"/>
      <c r="J15" s="364"/>
      <c r="K15" s="375"/>
      <c r="L15" s="364"/>
      <c r="M15" s="370">
        <f>D15</f>
        <v>0</v>
      </c>
      <c r="N15" s="364"/>
      <c r="O15" s="370">
        <f>D15</f>
        <v>0</v>
      </c>
      <c r="P15" s="370">
        <f>D15</f>
        <v>0</v>
      </c>
    </row>
    <row r="16" spans="1:16">
      <c r="A16" s="376" t="s">
        <v>306</v>
      </c>
      <c r="B16" s="377"/>
      <c r="C16" s="378">
        <f>様式１!E12</f>
        <v>0</v>
      </c>
      <c r="D16" s="379">
        <f>ROUNDDOWN(C16/5,1)</f>
        <v>0</v>
      </c>
      <c r="E16" s="366"/>
      <c r="F16" s="366"/>
      <c r="G16" s="366"/>
      <c r="H16" s="366"/>
      <c r="I16" s="366"/>
      <c r="J16" s="364"/>
      <c r="K16" s="375"/>
      <c r="L16" s="364"/>
      <c r="M16" s="370">
        <f>D16</f>
        <v>0</v>
      </c>
      <c r="N16" s="364"/>
      <c r="O16" s="919">
        <f>IF(H12="○",ROUNDDOWN(C16/5,1)+ROUNDDOWN(C17/6,1),ROUNDDOWN(SUM(C16:C17)/6,1))</f>
        <v>0</v>
      </c>
      <c r="P16" s="919">
        <f>ROUNDDOWN(SUM(C16:C17)/6,1)</f>
        <v>0</v>
      </c>
    </row>
    <row r="17" spans="1:16">
      <c r="A17" s="376" t="s">
        <v>307</v>
      </c>
      <c r="B17" s="377"/>
      <c r="C17" s="378">
        <f>様式１!F12</f>
        <v>0</v>
      </c>
      <c r="D17" s="379">
        <f>ROUNDDOWN(C17/6,1)</f>
        <v>0</v>
      </c>
      <c r="E17" s="366"/>
      <c r="F17" s="366"/>
      <c r="G17" s="366"/>
      <c r="H17" s="366"/>
      <c r="I17" s="366"/>
      <c r="J17" s="364"/>
      <c r="K17" s="375"/>
      <c r="L17" s="364"/>
      <c r="M17" s="370">
        <f>D17</f>
        <v>0</v>
      </c>
      <c r="N17" s="364"/>
      <c r="O17" s="920"/>
      <c r="P17" s="920"/>
    </row>
    <row r="18" spans="1:16">
      <c r="A18" s="376" t="s">
        <v>308</v>
      </c>
      <c r="B18" s="380">
        <f>様式１!G10</f>
        <v>0</v>
      </c>
      <c r="C18" s="381"/>
      <c r="D18" s="379">
        <f>IF($I12="○",ROUNDDOWN(B18/6,1),IF($G12="○",ROUNDDOWN(B18/15,1),ROUNDDOWN(B18/20,1)))</f>
        <v>0</v>
      </c>
      <c r="E18" s="366"/>
      <c r="F18" s="366"/>
      <c r="G18" s="366"/>
      <c r="H18" s="366"/>
      <c r="I18" s="366"/>
      <c r="J18" s="364"/>
      <c r="K18" s="370">
        <f>D18</f>
        <v>0</v>
      </c>
      <c r="L18" s="364"/>
      <c r="M18" s="370">
        <f>IF($I12="○",ROUNDDOWN(B18/6,1),ROUNDDOWN(B18/15,1))</f>
        <v>0</v>
      </c>
      <c r="N18" s="364"/>
      <c r="O18" s="370">
        <f>D18</f>
        <v>0</v>
      </c>
      <c r="P18" s="370">
        <f>ROUNDDOWN(B18/20,1)</f>
        <v>0</v>
      </c>
    </row>
    <row r="19" spans="1:16">
      <c r="A19" s="376" t="s">
        <v>309</v>
      </c>
      <c r="B19" s="380">
        <f>様式１!H10</f>
        <v>0</v>
      </c>
      <c r="C19" s="378">
        <f>様式１!H11</f>
        <v>0</v>
      </c>
      <c r="D19" s="379">
        <f>IF($G12="○",ROUNDDOWN((B19+C19)/15,1),ROUNDDOWN(B19/20,1)+ROUNDDOWN(C19/15,1))</f>
        <v>0</v>
      </c>
      <c r="E19" s="366"/>
      <c r="F19" s="366"/>
      <c r="G19" s="366"/>
      <c r="H19" s="366"/>
      <c r="I19" s="366"/>
      <c r="J19" s="364"/>
      <c r="K19" s="370">
        <f>IF($G12="○",ROUNDDOWN(B19/15,1),ROUNDDOWN(B19/20,1))</f>
        <v>0</v>
      </c>
      <c r="L19" s="364"/>
      <c r="M19" s="370">
        <f>ROUNDDOWN((B19+C19)/15,1)</f>
        <v>0</v>
      </c>
      <c r="N19" s="364"/>
      <c r="O19" s="370">
        <f>IF(G12="○",ROUNDDOWN(SUM(B19:C19)/15,1),ROUNDDOWN(SUM(B19:C19)/20,1))</f>
        <v>0</v>
      </c>
      <c r="P19" s="370">
        <f>ROUNDDOWN(SUM(B19:C19)/20,1)</f>
        <v>0</v>
      </c>
    </row>
    <row r="20" spans="1:16">
      <c r="A20" s="376" t="s">
        <v>310</v>
      </c>
      <c r="B20" s="380">
        <f>様式１!I10</f>
        <v>0</v>
      </c>
      <c r="C20" s="378">
        <f>様式１!I11</f>
        <v>0</v>
      </c>
      <c r="D20" s="921">
        <f>IF($F12="○",ROUNDDOWN(SUM(B20,B21,C21)/25,1)+ROUNDDOWN(C20/20,1),ROUNDDOWN(SUM(B20,B21)/30,1)+ROUNDDOWN(C20/20,1)+ROUNDDOWN(C21/25,1))</f>
        <v>0</v>
      </c>
      <c r="E20" s="366"/>
      <c r="F20" s="366"/>
      <c r="G20" s="366"/>
      <c r="H20" s="366"/>
      <c r="I20" s="366"/>
      <c r="J20" s="364"/>
      <c r="K20" s="919">
        <f>IF($F12="○",ROUNDDOWN(SUM(B20,B21)/25,1),ROUNDDOWN(SUM(B20,B21)/30,1))</f>
        <v>0</v>
      </c>
      <c r="L20" s="364"/>
      <c r="M20" s="919">
        <f>ROUNDDOWN(SUM(B20,B21,C21)/25,1)+ROUNDDOWN(C20/20,1)</f>
        <v>0</v>
      </c>
      <c r="N20" s="364"/>
      <c r="O20" s="919">
        <f>IF(F12="○",ROUNDDOWN(SUM(B20:C21)/25,1),ROUNDDOWN(SUM(B20:C21)/30,1))</f>
        <v>0</v>
      </c>
      <c r="P20" s="919">
        <f>ROUNDDOWN(SUM(B20:C21)/30,1)</f>
        <v>0</v>
      </c>
    </row>
    <row r="21" spans="1:16" ht="19.5" thickBot="1">
      <c r="A21" s="382" t="s">
        <v>311</v>
      </c>
      <c r="B21" s="383">
        <f>様式１!J10</f>
        <v>0</v>
      </c>
      <c r="C21" s="384">
        <f>様式１!J11</f>
        <v>0</v>
      </c>
      <c r="D21" s="922"/>
      <c r="E21" s="366"/>
      <c r="F21" s="366"/>
      <c r="G21" s="366"/>
      <c r="H21" s="366"/>
      <c r="I21" s="366"/>
      <c r="J21" s="364"/>
      <c r="K21" s="920"/>
      <c r="L21" s="364"/>
      <c r="M21" s="920"/>
      <c r="N21" s="364"/>
      <c r="O21" s="920"/>
      <c r="P21" s="920"/>
    </row>
    <row r="22" spans="1:16">
      <c r="A22" s="923" t="str">
        <f>E22</f>
        <v>6月</v>
      </c>
      <c r="B22" s="926" t="s">
        <v>301</v>
      </c>
      <c r="C22" s="927"/>
      <c r="D22" s="928"/>
      <c r="E22" s="363" t="str">
        <f>加算等適用状況!A16</f>
        <v>6月</v>
      </c>
      <c r="F22" s="363" t="str">
        <f>加算等適用状況!G16</f>
        <v/>
      </c>
      <c r="G22" s="363" t="str">
        <f>加算等適用状況!H16</f>
        <v/>
      </c>
      <c r="H22" s="363" t="str">
        <f>加算等適用状況!I16</f>
        <v/>
      </c>
      <c r="I22" s="363" t="str">
        <f>加算等適用状況!J16</f>
        <v/>
      </c>
      <c r="J22" s="364"/>
      <c r="K22" s="363" t="s">
        <v>296</v>
      </c>
      <c r="L22" s="364"/>
      <c r="M22" s="363" t="s">
        <v>296</v>
      </c>
      <c r="N22" s="364"/>
      <c r="O22" s="363" t="s">
        <v>296</v>
      </c>
      <c r="P22" s="363" t="s">
        <v>296</v>
      </c>
    </row>
    <row r="23" spans="1:16">
      <c r="A23" s="924"/>
      <c r="B23" s="929" t="s">
        <v>302</v>
      </c>
      <c r="C23" s="930"/>
      <c r="D23" s="365" t="s">
        <v>303</v>
      </c>
      <c r="E23" s="366"/>
      <c r="F23" s="366"/>
      <c r="G23" s="366"/>
      <c r="H23" s="366"/>
      <c r="I23" s="366"/>
      <c r="J23" s="364"/>
      <c r="K23" s="366"/>
      <c r="L23" s="364"/>
      <c r="M23" s="366"/>
      <c r="N23" s="364"/>
      <c r="O23" s="366"/>
      <c r="P23" s="366"/>
    </row>
    <row r="24" spans="1:16" ht="19.5">
      <c r="A24" s="925"/>
      <c r="B24" s="367" t="s">
        <v>71</v>
      </c>
      <c r="C24" s="368" t="s">
        <v>304</v>
      </c>
      <c r="D24" s="369">
        <f>ROUND(SUM(D25:D31),0)</f>
        <v>0</v>
      </c>
      <c r="E24" s="366"/>
      <c r="F24" s="366"/>
      <c r="G24" s="366"/>
      <c r="H24" s="366"/>
      <c r="I24" s="366"/>
      <c r="J24" s="364"/>
      <c r="K24" s="370">
        <f>ROUND(SUM(K25:K31),0)</f>
        <v>0</v>
      </c>
      <c r="L24" s="364"/>
      <c r="M24" s="370">
        <f>ROUND(SUM(M25:M31),0)</f>
        <v>0</v>
      </c>
      <c r="N24" s="364"/>
      <c r="O24" s="370">
        <f>ROUND(SUM(O25:O31),0)</f>
        <v>0</v>
      </c>
      <c r="P24" s="370">
        <f>ROUND(SUM(P25:P31),0)</f>
        <v>0</v>
      </c>
    </row>
    <row r="25" spans="1:16">
      <c r="A25" s="371" t="s">
        <v>305</v>
      </c>
      <c r="B25" s="372"/>
      <c r="C25" s="373">
        <f>様式１!D15</f>
        <v>0</v>
      </c>
      <c r="D25" s="374">
        <f>ROUNDDOWN(C25/3,1)</f>
        <v>0</v>
      </c>
      <c r="E25" s="366"/>
      <c r="F25" s="366"/>
      <c r="G25" s="366"/>
      <c r="H25" s="366"/>
      <c r="I25" s="366"/>
      <c r="J25" s="364"/>
      <c r="K25" s="375"/>
      <c r="L25" s="364"/>
      <c r="M25" s="370">
        <f>D25</f>
        <v>0</v>
      </c>
      <c r="N25" s="364"/>
      <c r="O25" s="370">
        <f>D25</f>
        <v>0</v>
      </c>
      <c r="P25" s="370">
        <f>D25</f>
        <v>0</v>
      </c>
    </row>
    <row r="26" spans="1:16">
      <c r="A26" s="376" t="s">
        <v>306</v>
      </c>
      <c r="B26" s="377"/>
      <c r="C26" s="378">
        <f>様式１!E15</f>
        <v>0</v>
      </c>
      <c r="D26" s="379">
        <f>ROUNDDOWN(C26/5,1)</f>
        <v>0</v>
      </c>
      <c r="E26" s="366"/>
      <c r="F26" s="366"/>
      <c r="G26" s="366"/>
      <c r="H26" s="366"/>
      <c r="I26" s="366"/>
      <c r="J26" s="364"/>
      <c r="K26" s="375"/>
      <c r="L26" s="364"/>
      <c r="M26" s="370">
        <f>D26</f>
        <v>0</v>
      </c>
      <c r="N26" s="364"/>
      <c r="O26" s="919">
        <f>IF(H22="○",ROUNDDOWN(C26/5,1)+ROUNDDOWN(C27/6,1),ROUNDDOWN(SUM(C26:C27)/6,1))</f>
        <v>0</v>
      </c>
      <c r="P26" s="919">
        <f>ROUNDDOWN(SUM(C26:C27)/6,1)</f>
        <v>0</v>
      </c>
    </row>
    <row r="27" spans="1:16">
      <c r="A27" s="376" t="s">
        <v>307</v>
      </c>
      <c r="B27" s="377"/>
      <c r="C27" s="378">
        <f>様式１!F15</f>
        <v>0</v>
      </c>
      <c r="D27" s="379">
        <f>ROUNDDOWN(C27/6,1)</f>
        <v>0</v>
      </c>
      <c r="E27" s="366"/>
      <c r="F27" s="366"/>
      <c r="G27" s="366"/>
      <c r="H27" s="366"/>
      <c r="I27" s="366"/>
      <c r="J27" s="364"/>
      <c r="K27" s="375"/>
      <c r="L27" s="364"/>
      <c r="M27" s="370">
        <f>D27</f>
        <v>0</v>
      </c>
      <c r="N27" s="364"/>
      <c r="O27" s="920"/>
      <c r="P27" s="920"/>
    </row>
    <row r="28" spans="1:16">
      <c r="A28" s="376" t="s">
        <v>308</v>
      </c>
      <c r="B28" s="380">
        <f>様式１!G13</f>
        <v>0</v>
      </c>
      <c r="C28" s="381"/>
      <c r="D28" s="379">
        <f>IF($I22="○",ROUNDDOWN(B28/6,1),IF($G22="○",ROUNDDOWN(B28/15,1),ROUNDDOWN(B28/20,1)))</f>
        <v>0</v>
      </c>
      <c r="E28" s="366"/>
      <c r="F28" s="366"/>
      <c r="G28" s="366"/>
      <c r="H28" s="366"/>
      <c r="I28" s="366"/>
      <c r="J28" s="364"/>
      <c r="K28" s="370">
        <f>D28</f>
        <v>0</v>
      </c>
      <c r="L28" s="364"/>
      <c r="M28" s="370">
        <f>IF($I22="○",ROUNDDOWN(B28/6,1),ROUNDDOWN(B28/15,1))</f>
        <v>0</v>
      </c>
      <c r="N28" s="364"/>
      <c r="O28" s="370">
        <f>D28</f>
        <v>0</v>
      </c>
      <c r="P28" s="370">
        <f>ROUNDDOWN(B28/20,1)</f>
        <v>0</v>
      </c>
    </row>
    <row r="29" spans="1:16">
      <c r="A29" s="376" t="s">
        <v>309</v>
      </c>
      <c r="B29" s="380">
        <f>様式１!H13</f>
        <v>0</v>
      </c>
      <c r="C29" s="378">
        <f>様式１!H14</f>
        <v>0</v>
      </c>
      <c r="D29" s="379">
        <f>IF($G22="○",ROUNDDOWN((B29+C29)/15,1),ROUNDDOWN(B29/20,1)+ROUNDDOWN(C29/15,1))</f>
        <v>0</v>
      </c>
      <c r="E29" s="366"/>
      <c r="F29" s="366"/>
      <c r="G29" s="366"/>
      <c r="H29" s="366"/>
      <c r="I29" s="366"/>
      <c r="J29" s="364"/>
      <c r="K29" s="370">
        <f>IF($G22="○",ROUNDDOWN(B29/15,1),ROUNDDOWN(B29/20,1))</f>
        <v>0</v>
      </c>
      <c r="L29" s="364"/>
      <c r="M29" s="370">
        <f>ROUNDDOWN((B29+C29)/15,1)</f>
        <v>0</v>
      </c>
      <c r="N29" s="364"/>
      <c r="O29" s="370">
        <f>IF(G22="○",ROUNDDOWN(SUM(B29:C29)/15,1),ROUNDDOWN(SUM(B29:C29)/20,1))</f>
        <v>0</v>
      </c>
      <c r="P29" s="370">
        <f>ROUNDDOWN(SUM(B29:C29)/20,1)</f>
        <v>0</v>
      </c>
    </row>
    <row r="30" spans="1:16">
      <c r="A30" s="376" t="s">
        <v>310</v>
      </c>
      <c r="B30" s="380">
        <f>様式１!I13</f>
        <v>0</v>
      </c>
      <c r="C30" s="378">
        <f>様式１!I14</f>
        <v>0</v>
      </c>
      <c r="D30" s="921">
        <f>IF($F22="○",ROUNDDOWN(SUM(B30,B31,C31)/25,1)+ROUNDDOWN(C30/20,1),ROUNDDOWN(SUM(B30,B31)/30,1)+ROUNDDOWN(C30/20,1)+ROUNDDOWN(C31/25,1))</f>
        <v>0</v>
      </c>
      <c r="E30" s="366"/>
      <c r="F30" s="366"/>
      <c r="G30" s="366"/>
      <c r="H30" s="366"/>
      <c r="I30" s="366"/>
      <c r="J30" s="364"/>
      <c r="K30" s="919">
        <f>IF($F22="○",ROUNDDOWN(SUM(B30,B31)/25,1),ROUNDDOWN(SUM(B30,B31)/30,1))</f>
        <v>0</v>
      </c>
      <c r="L30" s="364"/>
      <c r="M30" s="919">
        <f>ROUNDDOWN(SUM(B30,B31,C31)/25,1)+ROUNDDOWN(C30/20,1)</f>
        <v>0</v>
      </c>
      <c r="N30" s="364"/>
      <c r="O30" s="919">
        <f>IF(F22="○",ROUNDDOWN(SUM(B30:C31)/25,1),ROUNDDOWN(SUM(B30:C31)/30,1))</f>
        <v>0</v>
      </c>
      <c r="P30" s="919">
        <f>ROUNDDOWN(SUM(B30:C31)/30,1)</f>
        <v>0</v>
      </c>
    </row>
    <row r="31" spans="1:16" ht="19.5" thickBot="1">
      <c r="A31" s="382" t="s">
        <v>311</v>
      </c>
      <c r="B31" s="383">
        <f>様式１!J13</f>
        <v>0</v>
      </c>
      <c r="C31" s="384">
        <f>様式１!J14</f>
        <v>0</v>
      </c>
      <c r="D31" s="922"/>
      <c r="E31" s="366"/>
      <c r="F31" s="366"/>
      <c r="G31" s="366"/>
      <c r="H31" s="366"/>
      <c r="I31" s="366"/>
      <c r="J31" s="364"/>
      <c r="K31" s="920"/>
      <c r="L31" s="364"/>
      <c r="M31" s="920"/>
      <c r="N31" s="364"/>
      <c r="O31" s="920"/>
      <c r="P31" s="920"/>
    </row>
    <row r="32" spans="1:16">
      <c r="A32" s="923" t="str">
        <f>E32</f>
        <v>7月</v>
      </c>
      <c r="B32" s="926" t="s">
        <v>301</v>
      </c>
      <c r="C32" s="927"/>
      <c r="D32" s="928"/>
      <c r="E32" s="363" t="str">
        <f>加算等適用状況!A17</f>
        <v>7月</v>
      </c>
      <c r="F32" s="363" t="str">
        <f>加算等適用状況!G17</f>
        <v/>
      </c>
      <c r="G32" s="363" t="str">
        <f>加算等適用状況!H17</f>
        <v/>
      </c>
      <c r="H32" s="363" t="str">
        <f>加算等適用状況!I17</f>
        <v/>
      </c>
      <c r="I32" s="363" t="str">
        <f>加算等適用状況!J17</f>
        <v/>
      </c>
      <c r="J32" s="364"/>
      <c r="K32" s="363" t="s">
        <v>296</v>
      </c>
      <c r="L32" s="364"/>
      <c r="M32" s="363" t="s">
        <v>296</v>
      </c>
      <c r="N32" s="364"/>
      <c r="O32" s="363" t="s">
        <v>296</v>
      </c>
      <c r="P32" s="363" t="s">
        <v>296</v>
      </c>
    </row>
    <row r="33" spans="1:16">
      <c r="A33" s="924"/>
      <c r="B33" s="929" t="s">
        <v>302</v>
      </c>
      <c r="C33" s="930"/>
      <c r="D33" s="365" t="s">
        <v>303</v>
      </c>
      <c r="E33" s="366"/>
      <c r="F33" s="366"/>
      <c r="G33" s="366"/>
      <c r="H33" s="366"/>
      <c r="I33" s="366"/>
      <c r="J33" s="364"/>
      <c r="K33" s="366"/>
      <c r="L33" s="364"/>
      <c r="M33" s="366"/>
      <c r="N33" s="364"/>
      <c r="O33" s="366"/>
      <c r="P33" s="366"/>
    </row>
    <row r="34" spans="1:16" ht="19.5">
      <c r="A34" s="925"/>
      <c r="B34" s="367" t="s">
        <v>71</v>
      </c>
      <c r="C34" s="368" t="s">
        <v>304</v>
      </c>
      <c r="D34" s="369">
        <f>ROUND(SUM(D35:D41),0)</f>
        <v>0</v>
      </c>
      <c r="E34" s="366"/>
      <c r="F34" s="366"/>
      <c r="G34" s="366"/>
      <c r="H34" s="366"/>
      <c r="I34" s="366"/>
      <c r="J34" s="364"/>
      <c r="K34" s="370">
        <f>ROUND(SUM(K35:K41),0)</f>
        <v>0</v>
      </c>
      <c r="L34" s="364"/>
      <c r="M34" s="370">
        <f>ROUND(SUM(M35:M41),0)</f>
        <v>0</v>
      </c>
      <c r="N34" s="364"/>
      <c r="O34" s="370">
        <f>ROUND(SUM(O35:O41),0)</f>
        <v>0</v>
      </c>
      <c r="P34" s="370">
        <f>ROUND(SUM(P35:P41),0)</f>
        <v>0</v>
      </c>
    </row>
    <row r="35" spans="1:16">
      <c r="A35" s="371" t="s">
        <v>305</v>
      </c>
      <c r="B35" s="372"/>
      <c r="C35" s="373">
        <f>様式１!D18</f>
        <v>0</v>
      </c>
      <c r="D35" s="374">
        <f>ROUNDDOWN(C35/3,1)</f>
        <v>0</v>
      </c>
      <c r="E35" s="366"/>
      <c r="F35" s="366"/>
      <c r="G35" s="366"/>
      <c r="H35" s="366"/>
      <c r="I35" s="366"/>
      <c r="J35" s="364"/>
      <c r="K35" s="375"/>
      <c r="L35" s="364"/>
      <c r="M35" s="370">
        <f>D35</f>
        <v>0</v>
      </c>
      <c r="N35" s="364"/>
      <c r="O35" s="370">
        <f>D35</f>
        <v>0</v>
      </c>
      <c r="P35" s="370">
        <f>D35</f>
        <v>0</v>
      </c>
    </row>
    <row r="36" spans="1:16">
      <c r="A36" s="376" t="s">
        <v>306</v>
      </c>
      <c r="B36" s="377"/>
      <c r="C36" s="378">
        <f>様式１!E18</f>
        <v>0</v>
      </c>
      <c r="D36" s="379">
        <f>ROUNDDOWN(C36/5,1)</f>
        <v>0</v>
      </c>
      <c r="E36" s="366"/>
      <c r="F36" s="366"/>
      <c r="G36" s="366"/>
      <c r="H36" s="366"/>
      <c r="I36" s="366"/>
      <c r="J36" s="364"/>
      <c r="K36" s="375"/>
      <c r="L36" s="364"/>
      <c r="M36" s="370">
        <f>D36</f>
        <v>0</v>
      </c>
      <c r="N36" s="364"/>
      <c r="O36" s="919">
        <f>IF(H32="○",ROUNDDOWN(C36/5,1)+ROUNDDOWN(C37/6,1),ROUNDDOWN(SUM(C36:C37)/6,1))</f>
        <v>0</v>
      </c>
      <c r="P36" s="919">
        <f>ROUNDDOWN(SUM(C36:C37)/6,1)</f>
        <v>0</v>
      </c>
    </row>
    <row r="37" spans="1:16">
      <c r="A37" s="376" t="s">
        <v>307</v>
      </c>
      <c r="B37" s="377"/>
      <c r="C37" s="378">
        <f>様式１!F18</f>
        <v>0</v>
      </c>
      <c r="D37" s="379">
        <f>ROUNDDOWN(C37/6,1)</f>
        <v>0</v>
      </c>
      <c r="E37" s="366"/>
      <c r="F37" s="366"/>
      <c r="G37" s="366"/>
      <c r="H37" s="366"/>
      <c r="I37" s="366"/>
      <c r="J37" s="364"/>
      <c r="K37" s="375"/>
      <c r="L37" s="364"/>
      <c r="M37" s="370">
        <f>D37</f>
        <v>0</v>
      </c>
      <c r="N37" s="364"/>
      <c r="O37" s="920"/>
      <c r="P37" s="920"/>
    </row>
    <row r="38" spans="1:16">
      <c r="A38" s="376" t="s">
        <v>308</v>
      </c>
      <c r="B38" s="380">
        <f>様式１!G16</f>
        <v>0</v>
      </c>
      <c r="C38" s="381"/>
      <c r="D38" s="379">
        <f>IF($I32="○",ROUNDDOWN(B38/6,1),IF($G32="○",ROUNDDOWN(B38/15,1),ROUNDDOWN(B38/20,1)))</f>
        <v>0</v>
      </c>
      <c r="E38" s="366"/>
      <c r="F38" s="366"/>
      <c r="G38" s="366"/>
      <c r="H38" s="366"/>
      <c r="I38" s="366"/>
      <c r="J38" s="364"/>
      <c r="K38" s="370">
        <f>D38</f>
        <v>0</v>
      </c>
      <c r="L38" s="364"/>
      <c r="M38" s="370">
        <f>IF($I32="○",ROUNDDOWN(B38/6,1),ROUNDDOWN(B38/15,1))</f>
        <v>0</v>
      </c>
      <c r="N38" s="364"/>
      <c r="O38" s="370">
        <f>D38</f>
        <v>0</v>
      </c>
      <c r="P38" s="370">
        <f>ROUNDDOWN(B38/20,1)</f>
        <v>0</v>
      </c>
    </row>
    <row r="39" spans="1:16">
      <c r="A39" s="376" t="s">
        <v>309</v>
      </c>
      <c r="B39" s="380">
        <f>様式１!H16</f>
        <v>0</v>
      </c>
      <c r="C39" s="378">
        <f>様式１!H17</f>
        <v>0</v>
      </c>
      <c r="D39" s="379">
        <f>IF($G32="○",ROUNDDOWN((B39+C39)/15,1),ROUNDDOWN(B39/20,1)+ROUNDDOWN(C39/15,1))</f>
        <v>0</v>
      </c>
      <c r="E39" s="366"/>
      <c r="F39" s="366"/>
      <c r="G39" s="366"/>
      <c r="H39" s="366"/>
      <c r="I39" s="366"/>
      <c r="J39" s="364"/>
      <c r="K39" s="370">
        <f>IF($G32="○",ROUNDDOWN(B39/15,1),ROUNDDOWN(B39/20,1))</f>
        <v>0</v>
      </c>
      <c r="L39" s="364"/>
      <c r="M39" s="370">
        <f>ROUNDDOWN((B39+C39)/15,1)</f>
        <v>0</v>
      </c>
      <c r="N39" s="364"/>
      <c r="O39" s="370">
        <f>IF(G32="○",ROUNDDOWN(SUM(B39:C39)/15,1),ROUNDDOWN(SUM(B39:C39)/20,1))</f>
        <v>0</v>
      </c>
      <c r="P39" s="370">
        <f>ROUNDDOWN(SUM(B39:C39)/20,1)</f>
        <v>0</v>
      </c>
    </row>
    <row r="40" spans="1:16">
      <c r="A40" s="376" t="s">
        <v>310</v>
      </c>
      <c r="B40" s="380">
        <f>様式１!I16</f>
        <v>0</v>
      </c>
      <c r="C40" s="378">
        <f>様式１!I17</f>
        <v>0</v>
      </c>
      <c r="D40" s="921">
        <f>IF($F32="○",ROUNDDOWN(SUM(B40,B41,C41)/25,1)+ROUNDDOWN(C40/20,1),ROUNDDOWN(SUM(B40,B41)/30,1)+ROUNDDOWN(C40/20,1)+ROUNDDOWN(C41/25,1))</f>
        <v>0</v>
      </c>
      <c r="E40" s="366"/>
      <c r="F40" s="366"/>
      <c r="G40" s="366"/>
      <c r="H40" s="366"/>
      <c r="I40" s="366"/>
      <c r="J40" s="364"/>
      <c r="K40" s="919">
        <f>IF($F32="○",ROUNDDOWN(SUM(B40,B41)/25,1),ROUNDDOWN(SUM(B40,B41)/30,1))</f>
        <v>0</v>
      </c>
      <c r="L40" s="364"/>
      <c r="M40" s="919">
        <f>ROUNDDOWN(SUM(B40,B41,C41)/25,1)+ROUNDDOWN(C40/20,1)</f>
        <v>0</v>
      </c>
      <c r="N40" s="364"/>
      <c r="O40" s="919">
        <f>IF(F32="○",ROUNDDOWN(SUM(B40:C41)/25,1),ROUNDDOWN(SUM(B40:C41)/30,1))</f>
        <v>0</v>
      </c>
      <c r="P40" s="919">
        <f>ROUNDDOWN(SUM(B40:C41)/30,1)</f>
        <v>0</v>
      </c>
    </row>
    <row r="41" spans="1:16" ht="19.5" thickBot="1">
      <c r="A41" s="382" t="s">
        <v>311</v>
      </c>
      <c r="B41" s="383">
        <f>様式１!J16</f>
        <v>0</v>
      </c>
      <c r="C41" s="384">
        <f>様式１!J17</f>
        <v>0</v>
      </c>
      <c r="D41" s="922"/>
      <c r="E41" s="366"/>
      <c r="F41" s="366"/>
      <c r="G41" s="366"/>
      <c r="H41" s="366"/>
      <c r="I41" s="366"/>
      <c r="J41" s="364"/>
      <c r="K41" s="920"/>
      <c r="L41" s="364"/>
      <c r="M41" s="920"/>
      <c r="N41" s="364"/>
      <c r="O41" s="920"/>
      <c r="P41" s="920"/>
    </row>
    <row r="42" spans="1:16">
      <c r="A42" s="923" t="str">
        <f>E42</f>
        <v>8月</v>
      </c>
      <c r="B42" s="926" t="s">
        <v>301</v>
      </c>
      <c r="C42" s="927"/>
      <c r="D42" s="928"/>
      <c r="E42" s="363" t="str">
        <f>加算等適用状況!A18</f>
        <v>8月</v>
      </c>
      <c r="F42" s="363" t="str">
        <f>加算等適用状況!G18</f>
        <v/>
      </c>
      <c r="G42" s="363" t="str">
        <f>加算等適用状況!H18</f>
        <v/>
      </c>
      <c r="H42" s="363" t="str">
        <f>加算等適用状況!I18</f>
        <v/>
      </c>
      <c r="I42" s="363" t="str">
        <f>加算等適用状況!J18</f>
        <v/>
      </c>
      <c r="J42" s="364"/>
      <c r="K42" s="363" t="s">
        <v>296</v>
      </c>
      <c r="L42" s="364"/>
      <c r="M42" s="363" t="s">
        <v>296</v>
      </c>
      <c r="N42" s="364"/>
      <c r="O42" s="363" t="s">
        <v>296</v>
      </c>
      <c r="P42" s="363" t="s">
        <v>296</v>
      </c>
    </row>
    <row r="43" spans="1:16">
      <c r="A43" s="924"/>
      <c r="B43" s="929" t="s">
        <v>302</v>
      </c>
      <c r="C43" s="930"/>
      <c r="D43" s="365" t="s">
        <v>303</v>
      </c>
      <c r="E43" s="366"/>
      <c r="F43" s="366"/>
      <c r="G43" s="366"/>
      <c r="H43" s="366"/>
      <c r="I43" s="366"/>
      <c r="J43" s="364"/>
      <c r="K43" s="366"/>
      <c r="L43" s="364"/>
      <c r="M43" s="366"/>
      <c r="N43" s="364"/>
      <c r="O43" s="366"/>
      <c r="P43" s="366"/>
    </row>
    <row r="44" spans="1:16" ht="19.5">
      <c r="A44" s="925"/>
      <c r="B44" s="367" t="s">
        <v>71</v>
      </c>
      <c r="C44" s="368" t="s">
        <v>304</v>
      </c>
      <c r="D44" s="369">
        <f>ROUND(SUM(D45:D51),0)</f>
        <v>0</v>
      </c>
      <c r="E44" s="366"/>
      <c r="F44" s="366"/>
      <c r="G44" s="366"/>
      <c r="H44" s="366"/>
      <c r="I44" s="366"/>
      <c r="J44" s="364"/>
      <c r="K44" s="370">
        <f>ROUND(SUM(K45:K51),0)</f>
        <v>0</v>
      </c>
      <c r="L44" s="364"/>
      <c r="M44" s="370">
        <f>ROUND(SUM(M45:M51),0)</f>
        <v>0</v>
      </c>
      <c r="N44" s="364"/>
      <c r="O44" s="370">
        <f>ROUND(SUM(O45:O51),0)</f>
        <v>0</v>
      </c>
      <c r="P44" s="370">
        <f>ROUND(SUM(P45:P51),0)</f>
        <v>0</v>
      </c>
    </row>
    <row r="45" spans="1:16">
      <c r="A45" s="371" t="s">
        <v>305</v>
      </c>
      <c r="B45" s="372"/>
      <c r="C45" s="373">
        <f>様式１!D21</f>
        <v>0</v>
      </c>
      <c r="D45" s="374">
        <f>ROUNDDOWN(C45/3,1)</f>
        <v>0</v>
      </c>
      <c r="E45" s="366"/>
      <c r="F45" s="366"/>
      <c r="G45" s="366"/>
      <c r="H45" s="366"/>
      <c r="I45" s="366"/>
      <c r="J45" s="364"/>
      <c r="K45" s="375"/>
      <c r="L45" s="364"/>
      <c r="M45" s="370">
        <f>D45</f>
        <v>0</v>
      </c>
      <c r="N45" s="364"/>
      <c r="O45" s="370">
        <f>D45</f>
        <v>0</v>
      </c>
      <c r="P45" s="370">
        <f>D45</f>
        <v>0</v>
      </c>
    </row>
    <row r="46" spans="1:16">
      <c r="A46" s="376" t="s">
        <v>306</v>
      </c>
      <c r="B46" s="377"/>
      <c r="C46" s="378">
        <f>様式１!E21</f>
        <v>0</v>
      </c>
      <c r="D46" s="379">
        <f>ROUNDDOWN(C46/5,1)</f>
        <v>0</v>
      </c>
      <c r="E46" s="366"/>
      <c r="F46" s="366"/>
      <c r="G46" s="366"/>
      <c r="H46" s="366"/>
      <c r="I46" s="366"/>
      <c r="J46" s="364"/>
      <c r="K46" s="375"/>
      <c r="L46" s="364"/>
      <c r="M46" s="370">
        <f>D46</f>
        <v>0</v>
      </c>
      <c r="N46" s="364"/>
      <c r="O46" s="919">
        <f>IF(H42="○",ROUNDDOWN(C46/5,1)+ROUNDDOWN(C47/6,1),ROUNDDOWN(SUM(C46:C47)/6,1))</f>
        <v>0</v>
      </c>
      <c r="P46" s="919">
        <f>ROUNDDOWN(SUM(C46:C47)/6,1)</f>
        <v>0</v>
      </c>
    </row>
    <row r="47" spans="1:16">
      <c r="A47" s="376" t="s">
        <v>307</v>
      </c>
      <c r="B47" s="377"/>
      <c r="C47" s="378">
        <f>様式１!F21</f>
        <v>0</v>
      </c>
      <c r="D47" s="379">
        <f>ROUNDDOWN(C47/6,1)</f>
        <v>0</v>
      </c>
      <c r="E47" s="366"/>
      <c r="F47" s="366"/>
      <c r="G47" s="366"/>
      <c r="H47" s="366"/>
      <c r="I47" s="366"/>
      <c r="J47" s="364"/>
      <c r="K47" s="375"/>
      <c r="L47" s="364"/>
      <c r="M47" s="370">
        <f>D47</f>
        <v>0</v>
      </c>
      <c r="N47" s="364"/>
      <c r="O47" s="920"/>
      <c r="P47" s="920"/>
    </row>
    <row r="48" spans="1:16">
      <c r="A48" s="376" t="s">
        <v>308</v>
      </c>
      <c r="B48" s="380">
        <f>様式１!G19</f>
        <v>0</v>
      </c>
      <c r="C48" s="381"/>
      <c r="D48" s="379">
        <f>IF($I42="○",ROUNDDOWN(B48/6,1),IF($G42="○",ROUNDDOWN(B48/15,1),ROUNDDOWN(B48/20,1)))</f>
        <v>0</v>
      </c>
      <c r="E48" s="366"/>
      <c r="F48" s="366"/>
      <c r="G48" s="366"/>
      <c r="H48" s="366"/>
      <c r="I48" s="366"/>
      <c r="J48" s="364"/>
      <c r="K48" s="370">
        <f>D48</f>
        <v>0</v>
      </c>
      <c r="L48" s="364"/>
      <c r="M48" s="370">
        <f>IF($I42="○",ROUNDDOWN(B48/6,1),ROUNDDOWN(B48/15,1))</f>
        <v>0</v>
      </c>
      <c r="N48" s="364"/>
      <c r="O48" s="370">
        <f>D48</f>
        <v>0</v>
      </c>
      <c r="P48" s="370">
        <f>ROUNDDOWN(B48/20,1)</f>
        <v>0</v>
      </c>
    </row>
    <row r="49" spans="1:16">
      <c r="A49" s="376" t="s">
        <v>309</v>
      </c>
      <c r="B49" s="380">
        <f>様式１!H19</f>
        <v>0</v>
      </c>
      <c r="C49" s="378">
        <f>様式１!H20</f>
        <v>0</v>
      </c>
      <c r="D49" s="379">
        <f>IF($G42="○",ROUNDDOWN((B49+C49)/15,1),ROUNDDOWN(B49/20,1)+ROUNDDOWN(C49/15,1))</f>
        <v>0</v>
      </c>
      <c r="E49" s="366"/>
      <c r="F49" s="366"/>
      <c r="G49" s="366"/>
      <c r="H49" s="366"/>
      <c r="I49" s="366"/>
      <c r="J49" s="364"/>
      <c r="K49" s="370">
        <f>IF($G42="○",ROUNDDOWN(B49/15,1),ROUNDDOWN(B49/20,1))</f>
        <v>0</v>
      </c>
      <c r="L49" s="364"/>
      <c r="M49" s="370">
        <f>ROUNDDOWN((B49+C49)/15,1)</f>
        <v>0</v>
      </c>
      <c r="N49" s="364"/>
      <c r="O49" s="370">
        <f>IF(G42="○",ROUNDDOWN(SUM(B49:C49)/15,1),ROUNDDOWN(SUM(B49:C49)/20,1))</f>
        <v>0</v>
      </c>
      <c r="P49" s="370">
        <f>ROUNDDOWN(SUM(B49:C49)/20,1)</f>
        <v>0</v>
      </c>
    </row>
    <row r="50" spans="1:16">
      <c r="A50" s="376" t="s">
        <v>310</v>
      </c>
      <c r="B50" s="380">
        <f>様式１!I19</f>
        <v>0</v>
      </c>
      <c r="C50" s="378">
        <f>様式１!I20</f>
        <v>0</v>
      </c>
      <c r="D50" s="921">
        <f>IF($F42="○",ROUNDDOWN(SUM(B50,B51,C51)/25,1)+ROUNDDOWN(C50/20,1),ROUNDDOWN(SUM(B50,B51)/30,1)+ROUNDDOWN(C50/20,1)+ROUNDDOWN(C51/25,1))</f>
        <v>0</v>
      </c>
      <c r="E50" s="366"/>
      <c r="F50" s="366"/>
      <c r="G50" s="366"/>
      <c r="H50" s="366"/>
      <c r="I50" s="366"/>
      <c r="J50" s="364"/>
      <c r="K50" s="919">
        <f>IF($F42="○",ROUNDDOWN(SUM(B50,B51)/25,1),ROUNDDOWN(SUM(B50,B51)/30,1))</f>
        <v>0</v>
      </c>
      <c r="L50" s="364"/>
      <c r="M50" s="919">
        <f>ROUNDDOWN(SUM(B50,B51,C51)/25,1)+ROUNDDOWN(C50/20,1)</f>
        <v>0</v>
      </c>
      <c r="N50" s="364"/>
      <c r="O50" s="919">
        <f>IF(F42="○",ROUNDDOWN(SUM(B50:C51)/25,1),ROUNDDOWN(SUM(B50:C51)/30,1))</f>
        <v>0</v>
      </c>
      <c r="P50" s="919">
        <f>ROUNDDOWN(SUM(B50:C51)/30,1)</f>
        <v>0</v>
      </c>
    </row>
    <row r="51" spans="1:16" ht="19.5" thickBot="1">
      <c r="A51" s="382" t="s">
        <v>311</v>
      </c>
      <c r="B51" s="383">
        <f>様式１!J19</f>
        <v>0</v>
      </c>
      <c r="C51" s="384">
        <f>様式１!J20</f>
        <v>0</v>
      </c>
      <c r="D51" s="922"/>
      <c r="E51" s="366"/>
      <c r="F51" s="366"/>
      <c r="G51" s="366"/>
      <c r="H51" s="366"/>
      <c r="I51" s="366"/>
      <c r="J51" s="364"/>
      <c r="K51" s="920"/>
      <c r="L51" s="364"/>
      <c r="M51" s="920"/>
      <c r="N51" s="364"/>
      <c r="O51" s="920"/>
      <c r="P51" s="920"/>
    </row>
    <row r="52" spans="1:16">
      <c r="A52" s="923" t="str">
        <f>E52</f>
        <v>9月</v>
      </c>
      <c r="B52" s="926" t="s">
        <v>301</v>
      </c>
      <c r="C52" s="927"/>
      <c r="D52" s="928"/>
      <c r="E52" s="363" t="str">
        <f>加算等適用状況!A19</f>
        <v>9月</v>
      </c>
      <c r="F52" s="363" t="str">
        <f>加算等適用状況!G19</f>
        <v/>
      </c>
      <c r="G52" s="363" t="str">
        <f>加算等適用状況!H19</f>
        <v/>
      </c>
      <c r="H52" s="363" t="str">
        <f>加算等適用状況!I19</f>
        <v/>
      </c>
      <c r="I52" s="363" t="str">
        <f>加算等適用状況!J19</f>
        <v/>
      </c>
      <c r="J52" s="364"/>
      <c r="K52" s="363" t="s">
        <v>296</v>
      </c>
      <c r="L52" s="364"/>
      <c r="M52" s="363" t="s">
        <v>296</v>
      </c>
      <c r="N52" s="364"/>
      <c r="O52" s="363" t="s">
        <v>296</v>
      </c>
      <c r="P52" s="363" t="s">
        <v>296</v>
      </c>
    </row>
    <row r="53" spans="1:16">
      <c r="A53" s="924"/>
      <c r="B53" s="929" t="s">
        <v>302</v>
      </c>
      <c r="C53" s="930"/>
      <c r="D53" s="365" t="s">
        <v>303</v>
      </c>
      <c r="E53" s="366"/>
      <c r="F53" s="366"/>
      <c r="G53" s="366"/>
      <c r="H53" s="366"/>
      <c r="I53" s="366"/>
      <c r="J53" s="364"/>
      <c r="K53" s="366"/>
      <c r="L53" s="364"/>
      <c r="M53" s="366"/>
      <c r="N53" s="364"/>
      <c r="O53" s="366"/>
      <c r="P53" s="366"/>
    </row>
    <row r="54" spans="1:16" ht="19.5">
      <c r="A54" s="925"/>
      <c r="B54" s="367" t="s">
        <v>71</v>
      </c>
      <c r="C54" s="368" t="s">
        <v>304</v>
      </c>
      <c r="D54" s="369">
        <f>ROUND(SUM(D55:D61),0)</f>
        <v>0</v>
      </c>
      <c r="E54" s="366"/>
      <c r="F54" s="366"/>
      <c r="G54" s="366"/>
      <c r="H54" s="366"/>
      <c r="I54" s="366"/>
      <c r="J54" s="364"/>
      <c r="K54" s="370">
        <f>ROUND(SUM(K55:K61),0)</f>
        <v>0</v>
      </c>
      <c r="L54" s="364"/>
      <c r="M54" s="370">
        <f>ROUND(SUM(M55:M61),0)</f>
        <v>0</v>
      </c>
      <c r="N54" s="364"/>
      <c r="O54" s="370">
        <f>ROUND(SUM(O55:O61),0)</f>
        <v>0</v>
      </c>
      <c r="P54" s="370">
        <f>ROUND(SUM(P55:P61),0)</f>
        <v>0</v>
      </c>
    </row>
    <row r="55" spans="1:16">
      <c r="A55" s="371" t="s">
        <v>305</v>
      </c>
      <c r="B55" s="372"/>
      <c r="C55" s="373">
        <f>様式１!D24</f>
        <v>0</v>
      </c>
      <c r="D55" s="374">
        <f>ROUNDDOWN(C55/3,1)</f>
        <v>0</v>
      </c>
      <c r="E55" s="366"/>
      <c r="F55" s="366"/>
      <c r="G55" s="366"/>
      <c r="H55" s="366"/>
      <c r="I55" s="366"/>
      <c r="J55" s="364"/>
      <c r="K55" s="375"/>
      <c r="L55" s="364"/>
      <c r="M55" s="370">
        <f>D55</f>
        <v>0</v>
      </c>
      <c r="N55" s="364"/>
      <c r="O55" s="370">
        <f>D55</f>
        <v>0</v>
      </c>
      <c r="P55" s="370">
        <f>D55</f>
        <v>0</v>
      </c>
    </row>
    <row r="56" spans="1:16">
      <c r="A56" s="376" t="s">
        <v>306</v>
      </c>
      <c r="B56" s="377"/>
      <c r="C56" s="378">
        <f>様式１!E24</f>
        <v>0</v>
      </c>
      <c r="D56" s="379">
        <f>ROUNDDOWN(C56/5,1)</f>
        <v>0</v>
      </c>
      <c r="E56" s="366"/>
      <c r="F56" s="366"/>
      <c r="G56" s="366"/>
      <c r="H56" s="366"/>
      <c r="I56" s="366"/>
      <c r="J56" s="364"/>
      <c r="K56" s="375"/>
      <c r="L56" s="364"/>
      <c r="M56" s="370">
        <f>D56</f>
        <v>0</v>
      </c>
      <c r="N56" s="364"/>
      <c r="O56" s="919">
        <f>IF(H52="○",ROUNDDOWN(C56/5,1)+ROUNDDOWN(C57/6,1),ROUNDDOWN(SUM(C56:C57)/6,1))</f>
        <v>0</v>
      </c>
      <c r="P56" s="919">
        <f>ROUNDDOWN(SUM(C56:C57)/6,1)</f>
        <v>0</v>
      </c>
    </row>
    <row r="57" spans="1:16">
      <c r="A57" s="376" t="s">
        <v>307</v>
      </c>
      <c r="B57" s="377"/>
      <c r="C57" s="378">
        <f>様式１!F24</f>
        <v>0</v>
      </c>
      <c r="D57" s="379">
        <f>ROUNDDOWN(C57/6,1)</f>
        <v>0</v>
      </c>
      <c r="E57" s="366"/>
      <c r="F57" s="366"/>
      <c r="G57" s="366"/>
      <c r="H57" s="366"/>
      <c r="I57" s="366"/>
      <c r="J57" s="364"/>
      <c r="K57" s="375"/>
      <c r="L57" s="364"/>
      <c r="M57" s="370">
        <f>D57</f>
        <v>0</v>
      </c>
      <c r="N57" s="364"/>
      <c r="O57" s="920"/>
      <c r="P57" s="920"/>
    </row>
    <row r="58" spans="1:16">
      <c r="A58" s="376" t="s">
        <v>308</v>
      </c>
      <c r="B58" s="380">
        <f>様式１!G22</f>
        <v>0</v>
      </c>
      <c r="C58" s="381"/>
      <c r="D58" s="379">
        <f>IF($I52="○",ROUNDDOWN(B58/6,1),IF($G52="○",ROUNDDOWN(B58/15,1),ROUNDDOWN(B58/20,1)))</f>
        <v>0</v>
      </c>
      <c r="E58" s="366"/>
      <c r="F58" s="366"/>
      <c r="G58" s="366"/>
      <c r="H58" s="366"/>
      <c r="I58" s="366"/>
      <c r="J58" s="364"/>
      <c r="K58" s="370">
        <f>D58</f>
        <v>0</v>
      </c>
      <c r="L58" s="364"/>
      <c r="M58" s="370">
        <f>IF($I52="○",ROUNDDOWN(B58/6,1),ROUNDDOWN(B58/15,1))</f>
        <v>0</v>
      </c>
      <c r="N58" s="364"/>
      <c r="O58" s="370">
        <f>D58</f>
        <v>0</v>
      </c>
      <c r="P58" s="370">
        <f>ROUNDDOWN(B58/20,1)</f>
        <v>0</v>
      </c>
    </row>
    <row r="59" spans="1:16">
      <c r="A59" s="376" t="s">
        <v>309</v>
      </c>
      <c r="B59" s="380">
        <f>様式１!H22</f>
        <v>0</v>
      </c>
      <c r="C59" s="378">
        <f>様式１!H23</f>
        <v>0</v>
      </c>
      <c r="D59" s="379">
        <f>IF($G52="○",ROUNDDOWN((B59+C59)/15,1),ROUNDDOWN(B59/20,1)+ROUNDDOWN(C59/15,1))</f>
        <v>0</v>
      </c>
      <c r="E59" s="366"/>
      <c r="F59" s="366"/>
      <c r="G59" s="366"/>
      <c r="H59" s="366"/>
      <c r="I59" s="366"/>
      <c r="J59" s="364"/>
      <c r="K59" s="370">
        <f>IF($G52="○",ROUNDDOWN(B59/15,1),ROUNDDOWN(B59/20,1))</f>
        <v>0</v>
      </c>
      <c r="L59" s="364"/>
      <c r="M59" s="370">
        <f>ROUNDDOWN((B59+C59)/15,1)</f>
        <v>0</v>
      </c>
      <c r="N59" s="364"/>
      <c r="O59" s="370">
        <f>IF(G52="○",ROUNDDOWN(SUM(B59:C59)/15,1),ROUNDDOWN(SUM(B59:C59)/20,1))</f>
        <v>0</v>
      </c>
      <c r="P59" s="370">
        <f>ROUNDDOWN(SUM(B59:C59)/20,1)</f>
        <v>0</v>
      </c>
    </row>
    <row r="60" spans="1:16">
      <c r="A60" s="376" t="s">
        <v>310</v>
      </c>
      <c r="B60" s="380">
        <f>様式１!I22</f>
        <v>0</v>
      </c>
      <c r="C60" s="378">
        <f>様式１!I23</f>
        <v>0</v>
      </c>
      <c r="D60" s="921">
        <f>IF($F52="○",ROUNDDOWN(SUM(B60,B61,C61)/25,1)+ROUNDDOWN(C60/20,1),ROUNDDOWN(SUM(B60,B61)/30,1)+ROUNDDOWN(C60/20,1)+ROUNDDOWN(C61/25,1))</f>
        <v>0</v>
      </c>
      <c r="E60" s="366"/>
      <c r="F60" s="366"/>
      <c r="G60" s="366"/>
      <c r="H60" s="366"/>
      <c r="I60" s="366"/>
      <c r="J60" s="364"/>
      <c r="K60" s="919">
        <f>IF($F52="○",ROUNDDOWN(SUM(B60,B61)/25,1),ROUNDDOWN(SUM(B60,B61)/30,1))</f>
        <v>0</v>
      </c>
      <c r="L60" s="364"/>
      <c r="M60" s="919">
        <f>ROUNDDOWN(SUM(B60,B61,C61)/25,1)+ROUNDDOWN(C60/20,1)</f>
        <v>0</v>
      </c>
      <c r="N60" s="364"/>
      <c r="O60" s="919">
        <f>IF(F52="○",ROUNDDOWN(SUM(B60:C61)/25,1),ROUNDDOWN(SUM(B60:C61)/30,1))</f>
        <v>0</v>
      </c>
      <c r="P60" s="919">
        <f>ROUNDDOWN(SUM(B60:C61)/30,1)</f>
        <v>0</v>
      </c>
    </row>
    <row r="61" spans="1:16" ht="19.5" thickBot="1">
      <c r="A61" s="382" t="s">
        <v>311</v>
      </c>
      <c r="B61" s="383">
        <f>様式１!J22</f>
        <v>0</v>
      </c>
      <c r="C61" s="384">
        <f>様式１!J23</f>
        <v>0</v>
      </c>
      <c r="D61" s="922"/>
      <c r="E61" s="366"/>
      <c r="F61" s="366"/>
      <c r="G61" s="366"/>
      <c r="H61" s="366"/>
      <c r="I61" s="366"/>
      <c r="J61" s="364"/>
      <c r="K61" s="920"/>
      <c r="L61" s="364"/>
      <c r="M61" s="920"/>
      <c r="N61" s="364"/>
      <c r="O61" s="920"/>
      <c r="P61" s="920"/>
    </row>
    <row r="62" spans="1:16">
      <c r="A62" s="923" t="str">
        <f>E62</f>
        <v>10月</v>
      </c>
      <c r="B62" s="926" t="s">
        <v>301</v>
      </c>
      <c r="C62" s="927"/>
      <c r="D62" s="928"/>
      <c r="E62" s="363" t="str">
        <f>加算等適用状況!A20</f>
        <v>10月</v>
      </c>
      <c r="F62" s="363" t="str">
        <f>加算等適用状況!G20</f>
        <v/>
      </c>
      <c r="G62" s="363" t="str">
        <f>加算等適用状況!H20</f>
        <v/>
      </c>
      <c r="H62" s="363" t="str">
        <f>加算等適用状況!I20</f>
        <v/>
      </c>
      <c r="I62" s="363" t="str">
        <f>加算等適用状況!J20</f>
        <v/>
      </c>
      <c r="J62" s="364"/>
      <c r="K62" s="363" t="s">
        <v>296</v>
      </c>
      <c r="L62" s="364"/>
      <c r="M62" s="363" t="s">
        <v>296</v>
      </c>
      <c r="N62" s="364"/>
      <c r="O62" s="363" t="s">
        <v>296</v>
      </c>
      <c r="P62" s="363" t="s">
        <v>296</v>
      </c>
    </row>
    <row r="63" spans="1:16">
      <c r="A63" s="924"/>
      <c r="B63" s="929" t="s">
        <v>302</v>
      </c>
      <c r="C63" s="930"/>
      <c r="D63" s="365" t="s">
        <v>303</v>
      </c>
      <c r="E63" s="366"/>
      <c r="F63" s="366"/>
      <c r="G63" s="366"/>
      <c r="H63" s="366"/>
      <c r="I63" s="366"/>
      <c r="J63" s="364"/>
      <c r="K63" s="366"/>
      <c r="L63" s="364"/>
      <c r="M63" s="366"/>
      <c r="N63" s="364"/>
      <c r="O63" s="366"/>
      <c r="P63" s="366"/>
    </row>
    <row r="64" spans="1:16" ht="19.5">
      <c r="A64" s="925"/>
      <c r="B64" s="367" t="s">
        <v>71</v>
      </c>
      <c r="C64" s="368" t="s">
        <v>304</v>
      </c>
      <c r="D64" s="369">
        <f>ROUND(SUM(D65:D71),0)</f>
        <v>0</v>
      </c>
      <c r="E64" s="366"/>
      <c r="F64" s="366"/>
      <c r="G64" s="366"/>
      <c r="H64" s="366"/>
      <c r="I64" s="366"/>
      <c r="J64" s="364"/>
      <c r="K64" s="370">
        <f>ROUND(SUM(K65:K71),0)</f>
        <v>0</v>
      </c>
      <c r="L64" s="364"/>
      <c r="M64" s="370">
        <f>ROUND(SUM(M65:M71),0)</f>
        <v>0</v>
      </c>
      <c r="N64" s="364"/>
      <c r="O64" s="370">
        <f>ROUND(SUM(O65:O71),0)</f>
        <v>0</v>
      </c>
      <c r="P64" s="370">
        <f>ROUND(SUM(P65:P71),0)</f>
        <v>0</v>
      </c>
    </row>
    <row r="65" spans="1:16">
      <c r="A65" s="371" t="s">
        <v>305</v>
      </c>
      <c r="B65" s="372"/>
      <c r="C65" s="373">
        <f>様式１!D27</f>
        <v>0</v>
      </c>
      <c r="D65" s="374">
        <f>ROUNDDOWN(C65/3,1)</f>
        <v>0</v>
      </c>
      <c r="E65" s="366"/>
      <c r="F65" s="366"/>
      <c r="G65" s="366"/>
      <c r="H65" s="366"/>
      <c r="I65" s="366"/>
      <c r="J65" s="364"/>
      <c r="K65" s="375"/>
      <c r="L65" s="364"/>
      <c r="M65" s="370">
        <f>D65</f>
        <v>0</v>
      </c>
      <c r="N65" s="364"/>
      <c r="O65" s="370">
        <f>D65</f>
        <v>0</v>
      </c>
      <c r="P65" s="370">
        <f>D65</f>
        <v>0</v>
      </c>
    </row>
    <row r="66" spans="1:16">
      <c r="A66" s="376" t="s">
        <v>306</v>
      </c>
      <c r="B66" s="377"/>
      <c r="C66" s="378">
        <f>様式１!E27</f>
        <v>0</v>
      </c>
      <c r="D66" s="379">
        <f>ROUNDDOWN(C66/5,1)</f>
        <v>0</v>
      </c>
      <c r="E66" s="366"/>
      <c r="F66" s="366"/>
      <c r="G66" s="366"/>
      <c r="H66" s="366"/>
      <c r="I66" s="366"/>
      <c r="J66" s="364"/>
      <c r="K66" s="375"/>
      <c r="L66" s="364"/>
      <c r="M66" s="370">
        <f>D66</f>
        <v>0</v>
      </c>
      <c r="N66" s="364"/>
      <c r="O66" s="919">
        <f>IF(H62="○",ROUNDDOWN(C66/5,1)+ROUNDDOWN(C67/6,1),ROUNDDOWN(SUM(C66:C67)/6,1))</f>
        <v>0</v>
      </c>
      <c r="P66" s="919">
        <f>ROUNDDOWN(SUM(C66:C67)/6,1)</f>
        <v>0</v>
      </c>
    </row>
    <row r="67" spans="1:16">
      <c r="A67" s="376" t="s">
        <v>307</v>
      </c>
      <c r="B67" s="377"/>
      <c r="C67" s="378">
        <f>様式１!F27</f>
        <v>0</v>
      </c>
      <c r="D67" s="379">
        <f>ROUNDDOWN(C67/6,1)</f>
        <v>0</v>
      </c>
      <c r="E67" s="366"/>
      <c r="F67" s="366"/>
      <c r="G67" s="366"/>
      <c r="H67" s="366"/>
      <c r="I67" s="366"/>
      <c r="J67" s="364"/>
      <c r="K67" s="375"/>
      <c r="L67" s="364"/>
      <c r="M67" s="370">
        <f>D67</f>
        <v>0</v>
      </c>
      <c r="N67" s="364"/>
      <c r="O67" s="920"/>
      <c r="P67" s="920"/>
    </row>
    <row r="68" spans="1:16">
      <c r="A68" s="376" t="s">
        <v>308</v>
      </c>
      <c r="B68" s="380">
        <f>様式１!G25</f>
        <v>0</v>
      </c>
      <c r="C68" s="381"/>
      <c r="D68" s="379">
        <f>IF($I62="○",ROUNDDOWN(B68/6,1),IF($G62="○",ROUNDDOWN(B68/15,1),ROUNDDOWN(B68/20,1)))</f>
        <v>0</v>
      </c>
      <c r="E68" s="366"/>
      <c r="F68" s="366"/>
      <c r="G68" s="366"/>
      <c r="H68" s="366"/>
      <c r="I68" s="366"/>
      <c r="J68" s="364"/>
      <c r="K68" s="370">
        <f>D68</f>
        <v>0</v>
      </c>
      <c r="L68" s="364"/>
      <c r="M68" s="370">
        <f>IF($I62="○",ROUNDDOWN(B68/6,1),ROUNDDOWN(B68/15,1))</f>
        <v>0</v>
      </c>
      <c r="N68" s="364"/>
      <c r="O68" s="370">
        <f>D68</f>
        <v>0</v>
      </c>
      <c r="P68" s="370">
        <f>ROUNDDOWN(B68/20,1)</f>
        <v>0</v>
      </c>
    </row>
    <row r="69" spans="1:16">
      <c r="A69" s="376" t="s">
        <v>309</v>
      </c>
      <c r="B69" s="380">
        <f>様式１!H25</f>
        <v>0</v>
      </c>
      <c r="C69" s="378">
        <f>様式１!H26</f>
        <v>0</v>
      </c>
      <c r="D69" s="379">
        <f>IF($G62="○",ROUNDDOWN((B69+C69)/15,1),ROUNDDOWN(B69/20,1)+ROUNDDOWN(C69/15,1))</f>
        <v>0</v>
      </c>
      <c r="E69" s="366"/>
      <c r="F69" s="366"/>
      <c r="G69" s="366"/>
      <c r="H69" s="366"/>
      <c r="I69" s="366"/>
      <c r="J69" s="364"/>
      <c r="K69" s="370">
        <f>IF($G62="○",ROUNDDOWN(B69/15,1),ROUNDDOWN(B69/20,1))</f>
        <v>0</v>
      </c>
      <c r="L69" s="364"/>
      <c r="M69" s="370">
        <f>ROUNDDOWN((B69+C69)/15,1)</f>
        <v>0</v>
      </c>
      <c r="N69" s="364"/>
      <c r="O69" s="370">
        <f>IF(G62="○",ROUNDDOWN(SUM(B69:C69)/15,1),ROUNDDOWN(SUM(B69:C69)/20,1))</f>
        <v>0</v>
      </c>
      <c r="P69" s="370">
        <f>ROUNDDOWN(SUM(B69:C69)/20,1)</f>
        <v>0</v>
      </c>
    </row>
    <row r="70" spans="1:16">
      <c r="A70" s="376" t="s">
        <v>310</v>
      </c>
      <c r="B70" s="380">
        <f>様式１!I25</f>
        <v>0</v>
      </c>
      <c r="C70" s="378">
        <f>様式１!I26</f>
        <v>0</v>
      </c>
      <c r="D70" s="921">
        <f>IF($F62="○",ROUNDDOWN(SUM(B70,B71,C71)/25,1)+ROUNDDOWN(C70/20,1),ROUNDDOWN(SUM(B70,B71)/30,1)+ROUNDDOWN(C70/20,1)+ROUNDDOWN(C71/25,1))</f>
        <v>0</v>
      </c>
      <c r="E70" s="366"/>
      <c r="F70" s="366"/>
      <c r="G70" s="366"/>
      <c r="H70" s="366"/>
      <c r="I70" s="366"/>
      <c r="J70" s="364"/>
      <c r="K70" s="919">
        <f>IF($F62="○",ROUNDDOWN(SUM(B70,B71)/25,1),ROUNDDOWN(SUM(B70,B71)/30,1))</f>
        <v>0</v>
      </c>
      <c r="L70" s="364"/>
      <c r="M70" s="919">
        <f>ROUNDDOWN(SUM(B70,B71,C71)/25,1)+ROUNDDOWN(C70/20,1)</f>
        <v>0</v>
      </c>
      <c r="N70" s="364"/>
      <c r="O70" s="919">
        <f>IF(F62="○",ROUNDDOWN(SUM(B70:C71)/25,1),ROUNDDOWN(SUM(B70:C71)/30,1))</f>
        <v>0</v>
      </c>
      <c r="P70" s="919">
        <f>ROUNDDOWN(SUM(B70:C71)/30,1)</f>
        <v>0</v>
      </c>
    </row>
    <row r="71" spans="1:16" ht="19.5" thickBot="1">
      <c r="A71" s="382" t="s">
        <v>311</v>
      </c>
      <c r="B71" s="383">
        <f>様式１!J25</f>
        <v>0</v>
      </c>
      <c r="C71" s="384">
        <f>様式１!J26</f>
        <v>0</v>
      </c>
      <c r="D71" s="922"/>
      <c r="E71" s="366"/>
      <c r="F71" s="366"/>
      <c r="G71" s="366"/>
      <c r="H71" s="366"/>
      <c r="I71" s="366"/>
      <c r="J71" s="364"/>
      <c r="K71" s="920"/>
      <c r="L71" s="364"/>
      <c r="M71" s="920"/>
      <c r="N71" s="364"/>
      <c r="O71" s="920"/>
      <c r="P71" s="920"/>
    </row>
    <row r="72" spans="1:16">
      <c r="A72" s="923" t="str">
        <f>E72</f>
        <v>11月</v>
      </c>
      <c r="B72" s="926" t="s">
        <v>301</v>
      </c>
      <c r="C72" s="927"/>
      <c r="D72" s="928"/>
      <c r="E72" s="363" t="str">
        <f>加算等適用状況!A21</f>
        <v>11月</v>
      </c>
      <c r="F72" s="363" t="str">
        <f>加算等適用状況!G21</f>
        <v/>
      </c>
      <c r="G72" s="363" t="str">
        <f>加算等適用状況!H21</f>
        <v/>
      </c>
      <c r="H72" s="363" t="str">
        <f>加算等適用状況!I21</f>
        <v/>
      </c>
      <c r="I72" s="363" t="str">
        <f>加算等適用状況!J21</f>
        <v/>
      </c>
      <c r="J72" s="364"/>
      <c r="K72" s="363" t="s">
        <v>296</v>
      </c>
      <c r="L72" s="364"/>
      <c r="M72" s="363" t="s">
        <v>296</v>
      </c>
      <c r="N72" s="364"/>
      <c r="O72" s="363" t="s">
        <v>296</v>
      </c>
      <c r="P72" s="363" t="s">
        <v>296</v>
      </c>
    </row>
    <row r="73" spans="1:16">
      <c r="A73" s="924"/>
      <c r="B73" s="929" t="s">
        <v>302</v>
      </c>
      <c r="C73" s="930"/>
      <c r="D73" s="365" t="s">
        <v>303</v>
      </c>
      <c r="E73" s="366"/>
      <c r="F73" s="366"/>
      <c r="G73" s="366"/>
      <c r="H73" s="366"/>
      <c r="I73" s="366"/>
      <c r="J73" s="364"/>
      <c r="K73" s="366"/>
      <c r="L73" s="364"/>
      <c r="M73" s="366"/>
      <c r="N73" s="364"/>
      <c r="O73" s="366"/>
      <c r="P73" s="366"/>
    </row>
    <row r="74" spans="1:16" ht="19.5">
      <c r="A74" s="925"/>
      <c r="B74" s="367" t="s">
        <v>71</v>
      </c>
      <c r="C74" s="368" t="s">
        <v>304</v>
      </c>
      <c r="D74" s="369">
        <f>ROUND(SUM(D75:D81),0)</f>
        <v>0</v>
      </c>
      <c r="E74" s="366"/>
      <c r="F74" s="366"/>
      <c r="G74" s="366"/>
      <c r="H74" s="366"/>
      <c r="I74" s="366"/>
      <c r="J74" s="364"/>
      <c r="K74" s="370">
        <f>ROUND(SUM(K75:K81),0)</f>
        <v>0</v>
      </c>
      <c r="L74" s="364"/>
      <c r="M74" s="370">
        <f>ROUND(SUM(M75:M81),0)</f>
        <v>0</v>
      </c>
      <c r="N74" s="364"/>
      <c r="O74" s="370">
        <f>ROUND(SUM(O75:O81),0)</f>
        <v>0</v>
      </c>
      <c r="P74" s="370">
        <f>ROUND(SUM(P75:P81),0)</f>
        <v>0</v>
      </c>
    </row>
    <row r="75" spans="1:16">
      <c r="A75" s="371" t="s">
        <v>305</v>
      </c>
      <c r="B75" s="372"/>
      <c r="C75" s="373">
        <f>様式１!D30</f>
        <v>0</v>
      </c>
      <c r="D75" s="374">
        <f>ROUNDDOWN(C75/3,1)</f>
        <v>0</v>
      </c>
      <c r="E75" s="366"/>
      <c r="F75" s="366"/>
      <c r="G75" s="366"/>
      <c r="H75" s="366"/>
      <c r="I75" s="366"/>
      <c r="J75" s="364"/>
      <c r="K75" s="375"/>
      <c r="L75" s="364"/>
      <c r="M75" s="370">
        <f>D75</f>
        <v>0</v>
      </c>
      <c r="N75" s="364"/>
      <c r="O75" s="370">
        <f>D75</f>
        <v>0</v>
      </c>
      <c r="P75" s="370">
        <f>D75</f>
        <v>0</v>
      </c>
    </row>
    <row r="76" spans="1:16">
      <c r="A76" s="376" t="s">
        <v>306</v>
      </c>
      <c r="B76" s="377"/>
      <c r="C76" s="378">
        <f>様式１!E30</f>
        <v>0</v>
      </c>
      <c r="D76" s="379">
        <f>ROUNDDOWN(C76/5,1)</f>
        <v>0</v>
      </c>
      <c r="E76" s="366"/>
      <c r="F76" s="366"/>
      <c r="G76" s="366"/>
      <c r="H76" s="366"/>
      <c r="I76" s="366"/>
      <c r="J76" s="364"/>
      <c r="K76" s="375"/>
      <c r="L76" s="364"/>
      <c r="M76" s="370">
        <f>D76</f>
        <v>0</v>
      </c>
      <c r="N76" s="364"/>
      <c r="O76" s="919">
        <f>IF(H72="○",ROUNDDOWN(C76/5,1)+ROUNDDOWN(C77/6,1),ROUNDDOWN(SUM(C76:C77)/6,1))</f>
        <v>0</v>
      </c>
      <c r="P76" s="919">
        <f>ROUNDDOWN(SUM(C76:C77)/6,1)</f>
        <v>0</v>
      </c>
    </row>
    <row r="77" spans="1:16">
      <c r="A77" s="376" t="s">
        <v>307</v>
      </c>
      <c r="B77" s="377"/>
      <c r="C77" s="378">
        <f>様式１!F30</f>
        <v>0</v>
      </c>
      <c r="D77" s="379">
        <f>ROUNDDOWN(C77/6,1)</f>
        <v>0</v>
      </c>
      <c r="E77" s="366"/>
      <c r="F77" s="366"/>
      <c r="G77" s="366"/>
      <c r="H77" s="366"/>
      <c r="I77" s="366"/>
      <c r="J77" s="364"/>
      <c r="K77" s="375"/>
      <c r="L77" s="364"/>
      <c r="M77" s="370">
        <f>D77</f>
        <v>0</v>
      </c>
      <c r="N77" s="364"/>
      <c r="O77" s="920"/>
      <c r="P77" s="920"/>
    </row>
    <row r="78" spans="1:16">
      <c r="A78" s="376" t="s">
        <v>308</v>
      </c>
      <c r="B78" s="380">
        <f>様式１!G28</f>
        <v>0</v>
      </c>
      <c r="C78" s="381"/>
      <c r="D78" s="379">
        <f>IF($I72="○",ROUNDDOWN(B78/6,1),IF($G72="○",ROUNDDOWN(B78/15,1),ROUNDDOWN(B78/20,1)))</f>
        <v>0</v>
      </c>
      <c r="E78" s="366"/>
      <c r="F78" s="366"/>
      <c r="G78" s="366"/>
      <c r="H78" s="366"/>
      <c r="I78" s="366"/>
      <c r="J78" s="364"/>
      <c r="K78" s="370">
        <f>D78</f>
        <v>0</v>
      </c>
      <c r="L78" s="364"/>
      <c r="M78" s="370">
        <f>IF($I72="○",ROUNDDOWN(B78/6,1),ROUNDDOWN(B78/15,1))</f>
        <v>0</v>
      </c>
      <c r="N78" s="364"/>
      <c r="O78" s="370">
        <f>D78</f>
        <v>0</v>
      </c>
      <c r="P78" s="370">
        <f>ROUNDDOWN(B78/20,1)</f>
        <v>0</v>
      </c>
    </row>
    <row r="79" spans="1:16">
      <c r="A79" s="376" t="s">
        <v>309</v>
      </c>
      <c r="B79" s="380">
        <f>様式１!H28</f>
        <v>0</v>
      </c>
      <c r="C79" s="378">
        <f>様式１!H29</f>
        <v>0</v>
      </c>
      <c r="D79" s="379">
        <f>IF($G72="○",ROUNDDOWN((B79+C79)/15,1),ROUNDDOWN(B79/20,1)+ROUNDDOWN(C79/15,1))</f>
        <v>0</v>
      </c>
      <c r="E79" s="366"/>
      <c r="F79" s="366"/>
      <c r="G79" s="366"/>
      <c r="H79" s="366"/>
      <c r="I79" s="366"/>
      <c r="J79" s="364"/>
      <c r="K79" s="370">
        <f>IF($G72="○",ROUNDDOWN(B79/15,1),ROUNDDOWN(B79/20,1))</f>
        <v>0</v>
      </c>
      <c r="L79" s="364"/>
      <c r="M79" s="370">
        <f>ROUNDDOWN((B79+C79)/15,1)</f>
        <v>0</v>
      </c>
      <c r="N79" s="364"/>
      <c r="O79" s="370">
        <f>IF(G72="○",ROUNDDOWN(SUM(B79:C79)/15,1),ROUNDDOWN(SUM(B79:C79)/20,1))</f>
        <v>0</v>
      </c>
      <c r="P79" s="370">
        <f>ROUNDDOWN(SUM(B79:C79)/20,1)</f>
        <v>0</v>
      </c>
    </row>
    <row r="80" spans="1:16">
      <c r="A80" s="376" t="s">
        <v>310</v>
      </c>
      <c r="B80" s="380">
        <f>様式１!I28</f>
        <v>0</v>
      </c>
      <c r="C80" s="378">
        <f>様式１!I29</f>
        <v>0</v>
      </c>
      <c r="D80" s="921">
        <f>IF($F72="○",ROUNDDOWN(SUM(B80,B81,C81)/25,1)+ROUNDDOWN(C80/20,1),ROUNDDOWN(SUM(B80,B81)/30,1)+ROUNDDOWN(C80/20,1)+ROUNDDOWN(C81/25,1))</f>
        <v>0</v>
      </c>
      <c r="E80" s="366"/>
      <c r="F80" s="366"/>
      <c r="G80" s="366"/>
      <c r="H80" s="366"/>
      <c r="I80" s="366"/>
      <c r="J80" s="364"/>
      <c r="K80" s="919">
        <f>IF($F72="○",ROUNDDOWN(SUM(B80,B81)/25,1),ROUNDDOWN(SUM(B80,B81)/30,1))</f>
        <v>0</v>
      </c>
      <c r="L80" s="364"/>
      <c r="M80" s="919">
        <f>ROUNDDOWN(SUM(B80,B81,C81)/25,1)+ROUNDDOWN(C80/20,1)</f>
        <v>0</v>
      </c>
      <c r="N80" s="364"/>
      <c r="O80" s="919">
        <f>IF(F72="○",ROUNDDOWN(SUM(B80:C81)/25,1),ROUNDDOWN(SUM(B80:C81)/30,1))</f>
        <v>0</v>
      </c>
      <c r="P80" s="919">
        <f>ROUNDDOWN(SUM(B80:C81)/30,1)</f>
        <v>0</v>
      </c>
    </row>
    <row r="81" spans="1:16" ht="19.5" thickBot="1">
      <c r="A81" s="382" t="s">
        <v>311</v>
      </c>
      <c r="B81" s="383">
        <f>様式１!J28</f>
        <v>0</v>
      </c>
      <c r="C81" s="384">
        <f>様式１!J29</f>
        <v>0</v>
      </c>
      <c r="D81" s="922"/>
      <c r="E81" s="366"/>
      <c r="F81" s="366"/>
      <c r="G81" s="366"/>
      <c r="H81" s="366"/>
      <c r="I81" s="366"/>
      <c r="J81" s="364"/>
      <c r="K81" s="920"/>
      <c r="L81" s="364"/>
      <c r="M81" s="920"/>
      <c r="N81" s="364"/>
      <c r="O81" s="920"/>
      <c r="P81" s="920"/>
    </row>
    <row r="82" spans="1:16">
      <c r="A82" s="923" t="str">
        <f>E82</f>
        <v>12月</v>
      </c>
      <c r="B82" s="926" t="s">
        <v>301</v>
      </c>
      <c r="C82" s="927"/>
      <c r="D82" s="928"/>
      <c r="E82" s="363" t="str">
        <f>加算等適用状況!A22</f>
        <v>12月</v>
      </c>
      <c r="F82" s="363" t="str">
        <f>加算等適用状況!G22</f>
        <v/>
      </c>
      <c r="G82" s="363" t="str">
        <f>加算等適用状況!H22</f>
        <v/>
      </c>
      <c r="H82" s="363" t="str">
        <f>加算等適用状況!I22</f>
        <v/>
      </c>
      <c r="I82" s="363" t="str">
        <f>加算等適用状況!J22</f>
        <v/>
      </c>
      <c r="J82" s="364"/>
      <c r="K82" s="363" t="s">
        <v>296</v>
      </c>
      <c r="L82" s="364"/>
      <c r="M82" s="363" t="s">
        <v>296</v>
      </c>
      <c r="N82" s="364"/>
      <c r="O82" s="363" t="s">
        <v>296</v>
      </c>
      <c r="P82" s="363" t="s">
        <v>296</v>
      </c>
    </row>
    <row r="83" spans="1:16">
      <c r="A83" s="924"/>
      <c r="B83" s="929" t="s">
        <v>302</v>
      </c>
      <c r="C83" s="930"/>
      <c r="D83" s="365" t="s">
        <v>303</v>
      </c>
      <c r="E83" s="366"/>
      <c r="F83" s="366"/>
      <c r="G83" s="366"/>
      <c r="H83" s="366"/>
      <c r="I83" s="366"/>
      <c r="J83" s="364"/>
      <c r="K83" s="366"/>
      <c r="L83" s="364"/>
      <c r="M83" s="366"/>
      <c r="N83" s="364"/>
      <c r="O83" s="366"/>
      <c r="P83" s="366"/>
    </row>
    <row r="84" spans="1:16" ht="19.5">
      <c r="A84" s="925"/>
      <c r="B84" s="367" t="s">
        <v>71</v>
      </c>
      <c r="C84" s="368" t="s">
        <v>304</v>
      </c>
      <c r="D84" s="369">
        <f>ROUND(SUM(D85:D91),0)</f>
        <v>0</v>
      </c>
      <c r="E84" s="366"/>
      <c r="F84" s="366"/>
      <c r="G84" s="366"/>
      <c r="H84" s="366"/>
      <c r="I84" s="366"/>
      <c r="J84" s="364"/>
      <c r="K84" s="370">
        <f>ROUND(SUM(K85:K91),0)</f>
        <v>0</v>
      </c>
      <c r="L84" s="364"/>
      <c r="M84" s="370">
        <f>ROUND(SUM(M85:M91),0)</f>
        <v>0</v>
      </c>
      <c r="N84" s="364"/>
      <c r="O84" s="370">
        <f>ROUND(SUM(O85:O91),0)</f>
        <v>0</v>
      </c>
      <c r="P84" s="370">
        <f>ROUND(SUM(P85:P91),0)</f>
        <v>0</v>
      </c>
    </row>
    <row r="85" spans="1:16">
      <c r="A85" s="371" t="s">
        <v>305</v>
      </c>
      <c r="B85" s="372"/>
      <c r="C85" s="373">
        <f>様式１!D33</f>
        <v>0</v>
      </c>
      <c r="D85" s="374">
        <f>ROUNDDOWN(C85/3,1)</f>
        <v>0</v>
      </c>
      <c r="E85" s="366"/>
      <c r="F85" s="366"/>
      <c r="G85" s="366"/>
      <c r="H85" s="366"/>
      <c r="I85" s="366"/>
      <c r="J85" s="364"/>
      <c r="K85" s="375"/>
      <c r="L85" s="364"/>
      <c r="M85" s="370">
        <f>D85</f>
        <v>0</v>
      </c>
      <c r="N85" s="364"/>
      <c r="O85" s="370">
        <f>D85</f>
        <v>0</v>
      </c>
      <c r="P85" s="370">
        <f>D85</f>
        <v>0</v>
      </c>
    </row>
    <row r="86" spans="1:16">
      <c r="A86" s="376" t="s">
        <v>306</v>
      </c>
      <c r="B86" s="377"/>
      <c r="C86" s="378">
        <f>様式１!E33</f>
        <v>0</v>
      </c>
      <c r="D86" s="379">
        <f>ROUNDDOWN(C86/5,1)</f>
        <v>0</v>
      </c>
      <c r="E86" s="366"/>
      <c r="F86" s="366"/>
      <c r="G86" s="366"/>
      <c r="H86" s="366"/>
      <c r="I86" s="366"/>
      <c r="J86" s="364"/>
      <c r="K86" s="375"/>
      <c r="L86" s="364"/>
      <c r="M86" s="370">
        <f>D86</f>
        <v>0</v>
      </c>
      <c r="N86" s="364"/>
      <c r="O86" s="919">
        <f>IF(H82="○",ROUNDDOWN(C86/5,1)+ROUNDDOWN(C87/6,1),ROUNDDOWN(SUM(C86:C87)/6,1))</f>
        <v>0</v>
      </c>
      <c r="P86" s="919">
        <f>ROUNDDOWN(SUM(C86:C87)/6,1)</f>
        <v>0</v>
      </c>
    </row>
    <row r="87" spans="1:16">
      <c r="A87" s="376" t="s">
        <v>307</v>
      </c>
      <c r="B87" s="377"/>
      <c r="C87" s="378">
        <f>様式１!F33</f>
        <v>0</v>
      </c>
      <c r="D87" s="379">
        <f>ROUNDDOWN(C87/6,1)</f>
        <v>0</v>
      </c>
      <c r="E87" s="366"/>
      <c r="F87" s="366"/>
      <c r="G87" s="366"/>
      <c r="H87" s="366"/>
      <c r="I87" s="366"/>
      <c r="J87" s="364"/>
      <c r="K87" s="375"/>
      <c r="L87" s="364"/>
      <c r="M87" s="370">
        <f>D87</f>
        <v>0</v>
      </c>
      <c r="N87" s="364"/>
      <c r="O87" s="920"/>
      <c r="P87" s="920"/>
    </row>
    <row r="88" spans="1:16">
      <c r="A88" s="376" t="s">
        <v>308</v>
      </c>
      <c r="B88" s="380">
        <f>様式１!G31</f>
        <v>0</v>
      </c>
      <c r="C88" s="381"/>
      <c r="D88" s="379">
        <f>IF($I82="○",ROUNDDOWN(B88/6,1),IF($G82="○",ROUNDDOWN(B88/15,1),ROUNDDOWN(B88/20,1)))</f>
        <v>0</v>
      </c>
      <c r="E88" s="366"/>
      <c r="F88" s="366"/>
      <c r="G88" s="366"/>
      <c r="H88" s="366"/>
      <c r="I88" s="366"/>
      <c r="J88" s="364"/>
      <c r="K88" s="370">
        <f>D88</f>
        <v>0</v>
      </c>
      <c r="L88" s="364"/>
      <c r="M88" s="370">
        <f>IF($I82="○",ROUNDDOWN(B88/6,1),ROUNDDOWN(B88/15,1))</f>
        <v>0</v>
      </c>
      <c r="N88" s="364"/>
      <c r="O88" s="370">
        <f>D88</f>
        <v>0</v>
      </c>
      <c r="P88" s="370">
        <f>ROUNDDOWN(B88/20,1)</f>
        <v>0</v>
      </c>
    </row>
    <row r="89" spans="1:16">
      <c r="A89" s="376" t="s">
        <v>309</v>
      </c>
      <c r="B89" s="380">
        <f>様式１!H31</f>
        <v>0</v>
      </c>
      <c r="C89" s="378">
        <f>様式１!H32</f>
        <v>0</v>
      </c>
      <c r="D89" s="379">
        <f>IF($G82="○",ROUNDDOWN((B89+C89)/15,1),ROUNDDOWN(B89/20,1)+ROUNDDOWN(C89/15,1))</f>
        <v>0</v>
      </c>
      <c r="E89" s="366"/>
      <c r="F89" s="366"/>
      <c r="G89" s="366"/>
      <c r="H89" s="366"/>
      <c r="I89" s="366"/>
      <c r="J89" s="364"/>
      <c r="K89" s="370">
        <f>IF($G82="○",ROUNDDOWN(B89/15,1),ROUNDDOWN(B89/20,1))</f>
        <v>0</v>
      </c>
      <c r="L89" s="364"/>
      <c r="M89" s="370">
        <f>ROUNDDOWN((B89+C89)/15,1)</f>
        <v>0</v>
      </c>
      <c r="N89" s="364"/>
      <c r="O89" s="370">
        <f>IF(G82="○",ROUNDDOWN(SUM(B89:C89)/15,1),ROUNDDOWN(SUM(B89:C89)/20,1))</f>
        <v>0</v>
      </c>
      <c r="P89" s="370">
        <f>ROUNDDOWN(SUM(B89:C89)/20,1)</f>
        <v>0</v>
      </c>
    </row>
    <row r="90" spans="1:16">
      <c r="A90" s="376" t="s">
        <v>310</v>
      </c>
      <c r="B90" s="380">
        <f>様式１!I31</f>
        <v>0</v>
      </c>
      <c r="C90" s="378">
        <f>様式１!I32</f>
        <v>0</v>
      </c>
      <c r="D90" s="921">
        <f>IF($F82="○",ROUNDDOWN(SUM(B90,B91,C91)/25,1)+ROUNDDOWN(C90/20,1),ROUNDDOWN(SUM(B90,B91)/30,1)+ROUNDDOWN(C90/20,1)+ROUNDDOWN(C91/25,1))</f>
        <v>0</v>
      </c>
      <c r="E90" s="366"/>
      <c r="F90" s="366"/>
      <c r="G90" s="366"/>
      <c r="H90" s="366"/>
      <c r="I90" s="366"/>
      <c r="J90" s="364"/>
      <c r="K90" s="919">
        <f>IF($F82="○",ROUNDDOWN(SUM(B90,B91)/25,1),ROUNDDOWN(SUM(B90,B91)/30,1))</f>
        <v>0</v>
      </c>
      <c r="L90" s="364"/>
      <c r="M90" s="919">
        <f>ROUNDDOWN(SUM(B90,B91,C91)/25,1)+ROUNDDOWN(C90/20,1)</f>
        <v>0</v>
      </c>
      <c r="N90" s="364"/>
      <c r="O90" s="919">
        <f>IF(F82="○",ROUNDDOWN(SUM(B90:C91)/25,1),ROUNDDOWN(SUM(B90:C91)/30,1))</f>
        <v>0</v>
      </c>
      <c r="P90" s="919">
        <f>ROUNDDOWN(SUM(B90:C91)/30,1)</f>
        <v>0</v>
      </c>
    </row>
    <row r="91" spans="1:16" ht="19.5" thickBot="1">
      <c r="A91" s="382" t="s">
        <v>311</v>
      </c>
      <c r="B91" s="383">
        <f>様式１!J31</f>
        <v>0</v>
      </c>
      <c r="C91" s="384">
        <f>様式１!J32</f>
        <v>0</v>
      </c>
      <c r="D91" s="922"/>
      <c r="E91" s="366"/>
      <c r="F91" s="366"/>
      <c r="G91" s="366"/>
      <c r="H91" s="366"/>
      <c r="I91" s="366"/>
      <c r="J91" s="364"/>
      <c r="K91" s="920"/>
      <c r="L91" s="364"/>
      <c r="M91" s="920"/>
      <c r="N91" s="364"/>
      <c r="O91" s="920"/>
      <c r="P91" s="920"/>
    </row>
    <row r="92" spans="1:16">
      <c r="A92" s="923" t="str">
        <f>E92</f>
        <v>1月</v>
      </c>
      <c r="B92" s="926" t="s">
        <v>301</v>
      </c>
      <c r="C92" s="927"/>
      <c r="D92" s="928"/>
      <c r="E92" s="363" t="str">
        <f>加算等適用状況!A23</f>
        <v>1月</v>
      </c>
      <c r="F92" s="363" t="str">
        <f>加算等適用状況!G23</f>
        <v/>
      </c>
      <c r="G92" s="363" t="str">
        <f>加算等適用状況!H23</f>
        <v/>
      </c>
      <c r="H92" s="363" t="str">
        <f>加算等適用状況!I23</f>
        <v/>
      </c>
      <c r="I92" s="363" t="str">
        <f>加算等適用状況!J23</f>
        <v/>
      </c>
      <c r="J92" s="364"/>
      <c r="K92" s="363" t="s">
        <v>296</v>
      </c>
      <c r="L92" s="364"/>
      <c r="M92" s="363" t="s">
        <v>296</v>
      </c>
      <c r="N92" s="364"/>
      <c r="O92" s="363" t="s">
        <v>296</v>
      </c>
      <c r="P92" s="363" t="s">
        <v>296</v>
      </c>
    </row>
    <row r="93" spans="1:16">
      <c r="A93" s="924"/>
      <c r="B93" s="929" t="s">
        <v>302</v>
      </c>
      <c r="C93" s="930"/>
      <c r="D93" s="365" t="s">
        <v>303</v>
      </c>
      <c r="E93" s="366"/>
      <c r="F93" s="366"/>
      <c r="G93" s="366"/>
      <c r="H93" s="366"/>
      <c r="I93" s="366"/>
      <c r="J93" s="364"/>
      <c r="K93" s="366"/>
      <c r="L93" s="364"/>
      <c r="M93" s="366"/>
      <c r="N93" s="364"/>
      <c r="O93" s="366"/>
      <c r="P93" s="366"/>
    </row>
    <row r="94" spans="1:16" ht="19.5">
      <c r="A94" s="925"/>
      <c r="B94" s="367" t="s">
        <v>71</v>
      </c>
      <c r="C94" s="368" t="s">
        <v>304</v>
      </c>
      <c r="D94" s="369">
        <f>ROUND(SUM(D95:D101),0)</f>
        <v>0</v>
      </c>
      <c r="E94" s="366"/>
      <c r="F94" s="366"/>
      <c r="G94" s="366"/>
      <c r="H94" s="366"/>
      <c r="I94" s="366"/>
      <c r="J94" s="364"/>
      <c r="K94" s="370">
        <f>ROUND(SUM(K95:K101),0)</f>
        <v>0</v>
      </c>
      <c r="L94" s="364"/>
      <c r="M94" s="370">
        <f>ROUND(SUM(M95:M101),0)</f>
        <v>0</v>
      </c>
      <c r="N94" s="364"/>
      <c r="O94" s="370">
        <f>ROUND(SUM(O95:O101),0)</f>
        <v>0</v>
      </c>
      <c r="P94" s="370">
        <f>ROUND(SUM(P95:P101),0)</f>
        <v>0</v>
      </c>
    </row>
    <row r="95" spans="1:16">
      <c r="A95" s="371" t="s">
        <v>305</v>
      </c>
      <c r="B95" s="372"/>
      <c r="C95" s="373">
        <f>様式１!D36</f>
        <v>0</v>
      </c>
      <c r="D95" s="374">
        <f>ROUNDDOWN(C95/3,1)</f>
        <v>0</v>
      </c>
      <c r="E95" s="366"/>
      <c r="F95" s="366"/>
      <c r="G95" s="366"/>
      <c r="H95" s="366"/>
      <c r="I95" s="366"/>
      <c r="J95" s="364"/>
      <c r="K95" s="375"/>
      <c r="L95" s="364"/>
      <c r="M95" s="370">
        <f>D95</f>
        <v>0</v>
      </c>
      <c r="N95" s="364"/>
      <c r="O95" s="370">
        <f>D95</f>
        <v>0</v>
      </c>
      <c r="P95" s="370">
        <f>D95</f>
        <v>0</v>
      </c>
    </row>
    <row r="96" spans="1:16">
      <c r="A96" s="376" t="s">
        <v>306</v>
      </c>
      <c r="B96" s="377"/>
      <c r="C96" s="378">
        <f>様式１!E36</f>
        <v>0</v>
      </c>
      <c r="D96" s="379">
        <f>ROUNDDOWN(C96/5,1)</f>
        <v>0</v>
      </c>
      <c r="E96" s="366"/>
      <c r="F96" s="366"/>
      <c r="G96" s="366"/>
      <c r="H96" s="366"/>
      <c r="I96" s="366"/>
      <c r="J96" s="364"/>
      <c r="K96" s="375"/>
      <c r="L96" s="364"/>
      <c r="M96" s="370">
        <f>D96</f>
        <v>0</v>
      </c>
      <c r="N96" s="364"/>
      <c r="O96" s="919">
        <f>IF(H92="○",ROUNDDOWN(C96/5,1)+ROUNDDOWN(C97/6,1),ROUNDDOWN(SUM(C96:C97)/6,1))</f>
        <v>0</v>
      </c>
      <c r="P96" s="919">
        <f>ROUNDDOWN(SUM(C96:C97)/6,1)</f>
        <v>0</v>
      </c>
    </row>
    <row r="97" spans="1:16">
      <c r="A97" s="376" t="s">
        <v>307</v>
      </c>
      <c r="B97" s="377"/>
      <c r="C97" s="378">
        <f>様式１!F36</f>
        <v>0</v>
      </c>
      <c r="D97" s="379">
        <f>ROUNDDOWN(C97/6,1)</f>
        <v>0</v>
      </c>
      <c r="E97" s="366"/>
      <c r="F97" s="366"/>
      <c r="G97" s="366"/>
      <c r="H97" s="366"/>
      <c r="I97" s="366"/>
      <c r="J97" s="364"/>
      <c r="K97" s="375"/>
      <c r="L97" s="364"/>
      <c r="M97" s="370">
        <f>D97</f>
        <v>0</v>
      </c>
      <c r="N97" s="364"/>
      <c r="O97" s="920"/>
      <c r="P97" s="920"/>
    </row>
    <row r="98" spans="1:16">
      <c r="A98" s="376" t="s">
        <v>308</v>
      </c>
      <c r="B98" s="380">
        <f>様式１!G34</f>
        <v>0</v>
      </c>
      <c r="C98" s="381"/>
      <c r="D98" s="379">
        <f>IF($I92="○",ROUNDDOWN(B98/6,1),IF($G92="○",ROUNDDOWN(B98/15,1),ROUNDDOWN(B98/20,1)))</f>
        <v>0</v>
      </c>
      <c r="E98" s="366"/>
      <c r="F98" s="366"/>
      <c r="G98" s="366"/>
      <c r="H98" s="366"/>
      <c r="I98" s="366"/>
      <c r="J98" s="364"/>
      <c r="K98" s="370">
        <f>D98</f>
        <v>0</v>
      </c>
      <c r="L98" s="364"/>
      <c r="M98" s="370">
        <f>IF($I92="○",ROUNDDOWN(B98/6,1),ROUNDDOWN(B98/15,1))</f>
        <v>0</v>
      </c>
      <c r="N98" s="364"/>
      <c r="O98" s="370">
        <f>D98</f>
        <v>0</v>
      </c>
      <c r="P98" s="370">
        <f>ROUNDDOWN(B98/20,1)</f>
        <v>0</v>
      </c>
    </row>
    <row r="99" spans="1:16">
      <c r="A99" s="376" t="s">
        <v>309</v>
      </c>
      <c r="B99" s="380">
        <f>様式１!H34</f>
        <v>0</v>
      </c>
      <c r="C99" s="378">
        <f>様式１!H35</f>
        <v>0</v>
      </c>
      <c r="D99" s="379">
        <f>IF($G92="○",ROUNDDOWN((B99+C99)/15,1),ROUNDDOWN(B99/20,1)+ROUNDDOWN(C99/15,1))</f>
        <v>0</v>
      </c>
      <c r="E99" s="366"/>
      <c r="F99" s="366"/>
      <c r="G99" s="366"/>
      <c r="H99" s="366"/>
      <c r="I99" s="366"/>
      <c r="J99" s="364"/>
      <c r="K99" s="370">
        <f>IF($G92="○",ROUNDDOWN(B99/15,1),ROUNDDOWN(B99/20,1))</f>
        <v>0</v>
      </c>
      <c r="L99" s="364"/>
      <c r="M99" s="370">
        <f>ROUNDDOWN((B99+C99)/15,1)</f>
        <v>0</v>
      </c>
      <c r="N99" s="364"/>
      <c r="O99" s="370">
        <f>IF(G92="○",ROUNDDOWN(SUM(B99:C99)/15,1),ROUNDDOWN(SUM(B99:C99)/20,1))</f>
        <v>0</v>
      </c>
      <c r="P99" s="370">
        <f>ROUNDDOWN(SUM(B99:C99)/20,1)</f>
        <v>0</v>
      </c>
    </row>
    <row r="100" spans="1:16">
      <c r="A100" s="376" t="s">
        <v>310</v>
      </c>
      <c r="B100" s="380">
        <f>様式１!I34</f>
        <v>0</v>
      </c>
      <c r="C100" s="378">
        <f>様式１!I35</f>
        <v>0</v>
      </c>
      <c r="D100" s="921">
        <f>IF($F92="○",ROUNDDOWN(SUM(B100,B101,C101)/25,1)+ROUNDDOWN(C100/20,1),ROUNDDOWN(SUM(B100,B101)/30,1)+ROUNDDOWN(C100/20,1)+ROUNDDOWN(C101/25,1))</f>
        <v>0</v>
      </c>
      <c r="E100" s="366"/>
      <c r="F100" s="366"/>
      <c r="G100" s="366"/>
      <c r="H100" s="366"/>
      <c r="I100" s="366"/>
      <c r="J100" s="364"/>
      <c r="K100" s="919">
        <f>IF($F92="○",ROUNDDOWN(SUM(B100,B101)/25,1),ROUNDDOWN(SUM(B100,B101)/30,1))</f>
        <v>0</v>
      </c>
      <c r="L100" s="364"/>
      <c r="M100" s="919">
        <f>ROUNDDOWN(SUM(B100,B101,C101)/25,1)+ROUNDDOWN(C100/20,1)</f>
        <v>0</v>
      </c>
      <c r="N100" s="364"/>
      <c r="O100" s="919">
        <f>IF(F92="○",ROUNDDOWN(SUM(B100:C101)/25,1),ROUNDDOWN(SUM(B100:C101)/30,1))</f>
        <v>0</v>
      </c>
      <c r="P100" s="919">
        <f>ROUNDDOWN(SUM(B100:C101)/30,1)</f>
        <v>0</v>
      </c>
    </row>
    <row r="101" spans="1:16" ht="19.5" thickBot="1">
      <c r="A101" s="382" t="s">
        <v>311</v>
      </c>
      <c r="B101" s="383">
        <f>様式１!J34</f>
        <v>0</v>
      </c>
      <c r="C101" s="384">
        <f>様式１!J35</f>
        <v>0</v>
      </c>
      <c r="D101" s="922"/>
      <c r="E101" s="366"/>
      <c r="F101" s="366"/>
      <c r="G101" s="366"/>
      <c r="H101" s="366"/>
      <c r="I101" s="366"/>
      <c r="J101" s="364"/>
      <c r="K101" s="920"/>
      <c r="L101" s="364"/>
      <c r="M101" s="920"/>
      <c r="N101" s="364"/>
      <c r="O101" s="920"/>
      <c r="P101" s="920"/>
    </row>
    <row r="102" spans="1:16">
      <c r="A102" s="923" t="str">
        <f>E102</f>
        <v>2月</v>
      </c>
      <c r="B102" s="926" t="s">
        <v>301</v>
      </c>
      <c r="C102" s="927"/>
      <c r="D102" s="928"/>
      <c r="E102" s="363" t="str">
        <f>加算等適用状況!A24</f>
        <v>2月</v>
      </c>
      <c r="F102" s="363" t="str">
        <f>加算等適用状況!G24</f>
        <v/>
      </c>
      <c r="G102" s="363" t="str">
        <f>加算等適用状況!H24</f>
        <v/>
      </c>
      <c r="H102" s="363" t="str">
        <f>加算等適用状況!I24</f>
        <v/>
      </c>
      <c r="I102" s="363" t="str">
        <f>加算等適用状況!J24</f>
        <v/>
      </c>
      <c r="J102" s="364"/>
      <c r="K102" s="363" t="s">
        <v>296</v>
      </c>
      <c r="L102" s="364"/>
      <c r="M102" s="363" t="s">
        <v>296</v>
      </c>
      <c r="N102" s="364"/>
      <c r="O102" s="363" t="s">
        <v>296</v>
      </c>
      <c r="P102" s="363" t="s">
        <v>296</v>
      </c>
    </row>
    <row r="103" spans="1:16">
      <c r="A103" s="924"/>
      <c r="B103" s="929" t="s">
        <v>302</v>
      </c>
      <c r="C103" s="930"/>
      <c r="D103" s="365" t="s">
        <v>303</v>
      </c>
      <c r="E103" s="366"/>
      <c r="F103" s="366"/>
      <c r="G103" s="366"/>
      <c r="H103" s="366"/>
      <c r="I103" s="366"/>
      <c r="J103" s="364"/>
      <c r="K103" s="366"/>
      <c r="L103" s="364"/>
      <c r="M103" s="366"/>
      <c r="N103" s="364"/>
      <c r="O103" s="366"/>
      <c r="P103" s="366"/>
    </row>
    <row r="104" spans="1:16" ht="19.5">
      <c r="A104" s="925"/>
      <c r="B104" s="367" t="s">
        <v>71</v>
      </c>
      <c r="C104" s="368" t="s">
        <v>304</v>
      </c>
      <c r="D104" s="369">
        <f>ROUND(SUM(D105:D111),0)</f>
        <v>0</v>
      </c>
      <c r="E104" s="366"/>
      <c r="F104" s="366"/>
      <c r="G104" s="366"/>
      <c r="H104" s="366"/>
      <c r="I104" s="366"/>
      <c r="J104" s="364"/>
      <c r="K104" s="370">
        <f>ROUND(SUM(K105:K111),0)</f>
        <v>0</v>
      </c>
      <c r="L104" s="364"/>
      <c r="M104" s="370">
        <f>ROUND(SUM(M105:M111),0)</f>
        <v>0</v>
      </c>
      <c r="N104" s="364"/>
      <c r="O104" s="370">
        <f>ROUND(SUM(O105:O111),0)</f>
        <v>0</v>
      </c>
      <c r="P104" s="370">
        <f>ROUND(SUM(P105:P111),0)</f>
        <v>0</v>
      </c>
    </row>
    <row r="105" spans="1:16">
      <c r="A105" s="371" t="s">
        <v>305</v>
      </c>
      <c r="B105" s="372"/>
      <c r="C105" s="373">
        <f>様式１!D39</f>
        <v>0</v>
      </c>
      <c r="D105" s="374">
        <f>ROUNDDOWN(C105/3,1)</f>
        <v>0</v>
      </c>
      <c r="E105" s="366"/>
      <c r="F105" s="366"/>
      <c r="G105" s="366"/>
      <c r="H105" s="366"/>
      <c r="I105" s="366"/>
      <c r="J105" s="364"/>
      <c r="K105" s="375"/>
      <c r="L105" s="364"/>
      <c r="M105" s="370">
        <f>D105</f>
        <v>0</v>
      </c>
      <c r="N105" s="364"/>
      <c r="O105" s="370">
        <f>D105</f>
        <v>0</v>
      </c>
      <c r="P105" s="370">
        <f>D105</f>
        <v>0</v>
      </c>
    </row>
    <row r="106" spans="1:16">
      <c r="A106" s="376" t="s">
        <v>306</v>
      </c>
      <c r="B106" s="377"/>
      <c r="C106" s="378">
        <f>様式１!E39</f>
        <v>0</v>
      </c>
      <c r="D106" s="379">
        <f>ROUNDDOWN(C106/5,1)</f>
        <v>0</v>
      </c>
      <c r="E106" s="366"/>
      <c r="F106" s="366"/>
      <c r="G106" s="366"/>
      <c r="H106" s="366"/>
      <c r="I106" s="366"/>
      <c r="J106" s="364"/>
      <c r="K106" s="375"/>
      <c r="L106" s="364"/>
      <c r="M106" s="370">
        <f>D106</f>
        <v>0</v>
      </c>
      <c r="N106" s="364"/>
      <c r="O106" s="919">
        <f>IF(H102="○",ROUNDDOWN(C106/5,1)+ROUNDDOWN(C107/6,1),ROUNDDOWN(SUM(C106:C107)/6,1))</f>
        <v>0</v>
      </c>
      <c r="P106" s="919">
        <f>ROUNDDOWN(SUM(C106:C107)/6,1)</f>
        <v>0</v>
      </c>
    </row>
    <row r="107" spans="1:16">
      <c r="A107" s="376" t="s">
        <v>307</v>
      </c>
      <c r="B107" s="377"/>
      <c r="C107" s="378">
        <f>様式１!F39</f>
        <v>0</v>
      </c>
      <c r="D107" s="379">
        <f>ROUNDDOWN(C107/6,1)</f>
        <v>0</v>
      </c>
      <c r="E107" s="366"/>
      <c r="F107" s="366"/>
      <c r="G107" s="366"/>
      <c r="H107" s="366"/>
      <c r="I107" s="366"/>
      <c r="J107" s="364"/>
      <c r="K107" s="375"/>
      <c r="L107" s="364"/>
      <c r="M107" s="370">
        <f>D107</f>
        <v>0</v>
      </c>
      <c r="N107" s="364"/>
      <c r="O107" s="920"/>
      <c r="P107" s="920"/>
    </row>
    <row r="108" spans="1:16">
      <c r="A108" s="376" t="s">
        <v>308</v>
      </c>
      <c r="B108" s="380">
        <f>様式１!G37</f>
        <v>0</v>
      </c>
      <c r="C108" s="381"/>
      <c r="D108" s="379">
        <f>IF($I102="○",ROUNDDOWN(B108/6,1),IF($G102="○",ROUNDDOWN(B108/15,1),ROUNDDOWN(B108/20,1)))</f>
        <v>0</v>
      </c>
      <c r="E108" s="366"/>
      <c r="F108" s="366"/>
      <c r="G108" s="366"/>
      <c r="H108" s="366"/>
      <c r="I108" s="366"/>
      <c r="J108" s="364"/>
      <c r="K108" s="370">
        <f>D108</f>
        <v>0</v>
      </c>
      <c r="L108" s="364"/>
      <c r="M108" s="370">
        <f>IF($I102="○",ROUNDDOWN(B108/6,1),ROUNDDOWN(B108/15,1))</f>
        <v>0</v>
      </c>
      <c r="N108" s="364"/>
      <c r="O108" s="370">
        <f>D108</f>
        <v>0</v>
      </c>
      <c r="P108" s="370">
        <f>ROUNDDOWN(B108/20,1)</f>
        <v>0</v>
      </c>
    </row>
    <row r="109" spans="1:16">
      <c r="A109" s="376" t="s">
        <v>309</v>
      </c>
      <c r="B109" s="380">
        <f>様式１!H37</f>
        <v>0</v>
      </c>
      <c r="C109" s="378">
        <f>様式１!H38</f>
        <v>0</v>
      </c>
      <c r="D109" s="379">
        <f>IF($G102="○",ROUNDDOWN((B109+C109)/15,1),ROUNDDOWN(B109/20,1)+ROUNDDOWN(C109/15,1))</f>
        <v>0</v>
      </c>
      <c r="E109" s="366"/>
      <c r="F109" s="366"/>
      <c r="G109" s="366"/>
      <c r="H109" s="366"/>
      <c r="I109" s="366"/>
      <c r="J109" s="364"/>
      <c r="K109" s="370">
        <f>IF($G102="○",ROUNDDOWN(B109/15,1),ROUNDDOWN(B109/20,1))</f>
        <v>0</v>
      </c>
      <c r="L109" s="364"/>
      <c r="M109" s="370">
        <f>ROUNDDOWN((B109+C109)/15,1)</f>
        <v>0</v>
      </c>
      <c r="N109" s="364"/>
      <c r="O109" s="370">
        <f>IF(G102="○",ROUNDDOWN(SUM(B109:C109)/15,1),ROUNDDOWN(SUM(B109:C109)/20,1))</f>
        <v>0</v>
      </c>
      <c r="P109" s="370">
        <f>ROUNDDOWN(SUM(B109:C109)/20,1)</f>
        <v>0</v>
      </c>
    </row>
    <row r="110" spans="1:16">
      <c r="A110" s="376" t="s">
        <v>310</v>
      </c>
      <c r="B110" s="380">
        <f>様式１!I37</f>
        <v>0</v>
      </c>
      <c r="C110" s="378">
        <f>様式１!I38</f>
        <v>0</v>
      </c>
      <c r="D110" s="921">
        <f>IF($F102="○",ROUNDDOWN(SUM(B110,B111,C111)/25,1)+ROUNDDOWN(C110/20,1),ROUNDDOWN(SUM(B110,B111)/30,1)+ROUNDDOWN(C110/20,1)+ROUNDDOWN(C111/25,1))</f>
        <v>0</v>
      </c>
      <c r="E110" s="366"/>
      <c r="F110" s="366"/>
      <c r="G110" s="366"/>
      <c r="H110" s="366"/>
      <c r="I110" s="366"/>
      <c r="J110" s="364"/>
      <c r="K110" s="919">
        <f>IF($F102="○",ROUNDDOWN(SUM(B110,B111)/25,1),ROUNDDOWN(SUM(B110,B111)/30,1))</f>
        <v>0</v>
      </c>
      <c r="L110" s="364"/>
      <c r="M110" s="919">
        <f>ROUNDDOWN(SUM(B110,B111,C111)/25,1)+ROUNDDOWN(C110/20,1)</f>
        <v>0</v>
      </c>
      <c r="N110" s="364"/>
      <c r="O110" s="919">
        <f>IF(F102="○",ROUNDDOWN(SUM(B110:C111)/25,1),ROUNDDOWN(SUM(B110:C111)/30,1))</f>
        <v>0</v>
      </c>
      <c r="P110" s="919">
        <f>ROUNDDOWN(SUM(B110:C111)/30,1)</f>
        <v>0</v>
      </c>
    </row>
    <row r="111" spans="1:16" ht="19.5" thickBot="1">
      <c r="A111" s="382" t="s">
        <v>311</v>
      </c>
      <c r="B111" s="383">
        <f>様式１!J37</f>
        <v>0</v>
      </c>
      <c r="C111" s="384">
        <f>様式１!J38</f>
        <v>0</v>
      </c>
      <c r="D111" s="922"/>
      <c r="E111" s="366"/>
      <c r="F111" s="366"/>
      <c r="G111" s="366"/>
      <c r="H111" s="366"/>
      <c r="I111" s="366"/>
      <c r="J111" s="364"/>
      <c r="K111" s="920"/>
      <c r="L111" s="364"/>
      <c r="M111" s="920"/>
      <c r="N111" s="364"/>
      <c r="O111" s="920"/>
      <c r="P111" s="920"/>
    </row>
    <row r="112" spans="1:16">
      <c r="A112" s="923" t="str">
        <f>E112</f>
        <v>3月</v>
      </c>
      <c r="B112" s="926" t="s">
        <v>301</v>
      </c>
      <c r="C112" s="927"/>
      <c r="D112" s="928"/>
      <c r="E112" s="363" t="str">
        <f>加算等適用状況!A25</f>
        <v>3月</v>
      </c>
      <c r="F112" s="363" t="str">
        <f>加算等適用状況!G25</f>
        <v/>
      </c>
      <c r="G112" s="363" t="str">
        <f>加算等適用状況!H25</f>
        <v/>
      </c>
      <c r="H112" s="363" t="str">
        <f>加算等適用状況!I25</f>
        <v/>
      </c>
      <c r="I112" s="363" t="str">
        <f>加算等適用状況!J25</f>
        <v/>
      </c>
      <c r="J112" s="364"/>
      <c r="K112" s="363" t="s">
        <v>296</v>
      </c>
      <c r="L112" s="364"/>
      <c r="M112" s="363" t="s">
        <v>296</v>
      </c>
      <c r="N112" s="364"/>
      <c r="O112" s="363" t="s">
        <v>296</v>
      </c>
      <c r="P112" s="363" t="s">
        <v>296</v>
      </c>
    </row>
    <row r="113" spans="1:16">
      <c r="A113" s="924"/>
      <c r="B113" s="929" t="s">
        <v>302</v>
      </c>
      <c r="C113" s="930"/>
      <c r="D113" s="365" t="s">
        <v>303</v>
      </c>
      <c r="E113" s="366"/>
      <c r="F113" s="366"/>
      <c r="G113" s="366"/>
      <c r="H113" s="366"/>
      <c r="I113" s="366"/>
      <c r="J113" s="364"/>
      <c r="K113" s="366"/>
      <c r="L113" s="364"/>
      <c r="M113" s="366"/>
      <c r="N113" s="364"/>
      <c r="O113" s="366"/>
      <c r="P113" s="366"/>
    </row>
    <row r="114" spans="1:16" ht="19.5">
      <c r="A114" s="925"/>
      <c r="B114" s="367" t="s">
        <v>71</v>
      </c>
      <c r="C114" s="368" t="s">
        <v>304</v>
      </c>
      <c r="D114" s="369">
        <f>ROUND(SUM(D115:D121),0)</f>
        <v>0</v>
      </c>
      <c r="E114" s="366"/>
      <c r="F114" s="366"/>
      <c r="G114" s="366"/>
      <c r="H114" s="366"/>
      <c r="I114" s="366"/>
      <c r="J114" s="364"/>
      <c r="K114" s="370">
        <f>ROUND(SUM(K115:K121),0)</f>
        <v>0</v>
      </c>
      <c r="L114" s="364"/>
      <c r="M114" s="370">
        <f>ROUND(SUM(M115:M121),0)</f>
        <v>0</v>
      </c>
      <c r="N114" s="364"/>
      <c r="O114" s="370">
        <f>ROUND(SUM(O115:O121),0)</f>
        <v>0</v>
      </c>
      <c r="P114" s="370">
        <f>ROUND(SUM(P115:P121),0)</f>
        <v>0</v>
      </c>
    </row>
    <row r="115" spans="1:16">
      <c r="A115" s="371" t="s">
        <v>305</v>
      </c>
      <c r="B115" s="372"/>
      <c r="C115" s="373">
        <f>様式１!D42</f>
        <v>0</v>
      </c>
      <c r="D115" s="374">
        <f>ROUNDDOWN(C115/3,1)</f>
        <v>0</v>
      </c>
      <c r="E115" s="366"/>
      <c r="F115" s="366"/>
      <c r="G115" s="366"/>
      <c r="H115" s="366"/>
      <c r="I115" s="366"/>
      <c r="J115" s="364"/>
      <c r="K115" s="375"/>
      <c r="L115" s="364"/>
      <c r="M115" s="370">
        <f>D115</f>
        <v>0</v>
      </c>
      <c r="N115" s="364"/>
      <c r="O115" s="370">
        <f>D115</f>
        <v>0</v>
      </c>
      <c r="P115" s="370">
        <f>D115</f>
        <v>0</v>
      </c>
    </row>
    <row r="116" spans="1:16">
      <c r="A116" s="376" t="s">
        <v>306</v>
      </c>
      <c r="B116" s="377"/>
      <c r="C116" s="378">
        <f>様式１!E42</f>
        <v>0</v>
      </c>
      <c r="D116" s="379">
        <f>ROUNDDOWN(C116/5,1)</f>
        <v>0</v>
      </c>
      <c r="E116" s="366"/>
      <c r="F116" s="366"/>
      <c r="G116" s="366"/>
      <c r="H116" s="366"/>
      <c r="I116" s="366"/>
      <c r="J116" s="364"/>
      <c r="K116" s="375"/>
      <c r="L116" s="364"/>
      <c r="M116" s="370">
        <f>D116</f>
        <v>0</v>
      </c>
      <c r="N116" s="364"/>
      <c r="O116" s="919">
        <f>IF(H112="○",ROUNDDOWN(C116/5,1)+ROUNDDOWN(C117/6,1),ROUNDDOWN(SUM(C116:C117)/6,1))</f>
        <v>0</v>
      </c>
      <c r="P116" s="919">
        <f>ROUNDDOWN(SUM(C116:C117)/6,1)</f>
        <v>0</v>
      </c>
    </row>
    <row r="117" spans="1:16">
      <c r="A117" s="376" t="s">
        <v>307</v>
      </c>
      <c r="B117" s="377"/>
      <c r="C117" s="378">
        <f>様式１!F42</f>
        <v>0</v>
      </c>
      <c r="D117" s="379">
        <f>ROUNDDOWN(C117/6,1)</f>
        <v>0</v>
      </c>
      <c r="E117" s="366"/>
      <c r="F117" s="366"/>
      <c r="G117" s="366"/>
      <c r="H117" s="366"/>
      <c r="I117" s="366"/>
      <c r="J117" s="364"/>
      <c r="K117" s="375"/>
      <c r="L117" s="364"/>
      <c r="M117" s="370">
        <f>D117</f>
        <v>0</v>
      </c>
      <c r="N117" s="364"/>
      <c r="O117" s="920"/>
      <c r="P117" s="920"/>
    </row>
    <row r="118" spans="1:16">
      <c r="A118" s="376" t="s">
        <v>308</v>
      </c>
      <c r="B118" s="380">
        <f>様式１!G40</f>
        <v>0</v>
      </c>
      <c r="C118" s="381"/>
      <c r="D118" s="379">
        <f>IF($I112="○",ROUNDDOWN(B118/6,1),IF($G112="○",ROUNDDOWN(B118/15,1),ROUNDDOWN(B118/20,1)))</f>
        <v>0</v>
      </c>
      <c r="E118" s="366"/>
      <c r="F118" s="366"/>
      <c r="G118" s="366"/>
      <c r="H118" s="366"/>
      <c r="I118" s="366"/>
      <c r="J118" s="364"/>
      <c r="K118" s="370">
        <f>D118</f>
        <v>0</v>
      </c>
      <c r="L118" s="364"/>
      <c r="M118" s="370">
        <f>IF($I112="○",ROUNDDOWN(B118/6,1),ROUNDDOWN(B118/15,1))</f>
        <v>0</v>
      </c>
      <c r="N118" s="364"/>
      <c r="O118" s="370">
        <f>D118</f>
        <v>0</v>
      </c>
      <c r="P118" s="370">
        <f>ROUNDDOWN(B118/20,1)</f>
        <v>0</v>
      </c>
    </row>
    <row r="119" spans="1:16">
      <c r="A119" s="376" t="s">
        <v>309</v>
      </c>
      <c r="B119" s="380">
        <f>様式１!H40</f>
        <v>0</v>
      </c>
      <c r="C119" s="378">
        <f>様式１!H41</f>
        <v>0</v>
      </c>
      <c r="D119" s="379">
        <f>IF($G112="○",ROUNDDOWN((B119+C119)/15,1),ROUNDDOWN(B119/20,1)+ROUNDDOWN(C119/15,1))</f>
        <v>0</v>
      </c>
      <c r="E119" s="366"/>
      <c r="F119" s="366"/>
      <c r="G119" s="366"/>
      <c r="H119" s="366"/>
      <c r="I119" s="366"/>
      <c r="J119" s="364"/>
      <c r="K119" s="370">
        <f>IF($G112="○",ROUNDDOWN(B119/15,1),ROUNDDOWN(B119/20,1))</f>
        <v>0</v>
      </c>
      <c r="L119" s="364"/>
      <c r="M119" s="370">
        <f>ROUNDDOWN((B119+C119)/15,1)</f>
        <v>0</v>
      </c>
      <c r="N119" s="364"/>
      <c r="O119" s="370">
        <f>IF(G112="○",ROUNDDOWN(SUM(B119:C119)/15,1),ROUNDDOWN(SUM(B119:C119)/20,1))</f>
        <v>0</v>
      </c>
      <c r="P119" s="370">
        <f>ROUNDDOWN(SUM(B119:C119)/20,1)</f>
        <v>0</v>
      </c>
    </row>
    <row r="120" spans="1:16">
      <c r="A120" s="376" t="s">
        <v>310</v>
      </c>
      <c r="B120" s="380">
        <f>様式１!I40</f>
        <v>0</v>
      </c>
      <c r="C120" s="378">
        <f>様式１!I41</f>
        <v>0</v>
      </c>
      <c r="D120" s="921">
        <f>IF($F112="○",ROUNDDOWN(SUM(B120,B121,C121)/25,1)+ROUNDDOWN(C120/20,1),ROUNDDOWN(SUM(B120,B121)/30,1)+ROUNDDOWN(C120/20,1)+ROUNDDOWN(C121/25,1))</f>
        <v>0</v>
      </c>
      <c r="E120" s="366"/>
      <c r="F120" s="366"/>
      <c r="G120" s="366"/>
      <c r="H120" s="366"/>
      <c r="I120" s="366"/>
      <c r="J120" s="364"/>
      <c r="K120" s="919">
        <f>IF($F112="○",ROUNDDOWN(SUM(B120,B121)/25,1),ROUNDDOWN(SUM(B120,B121)/30,1))</f>
        <v>0</v>
      </c>
      <c r="L120" s="364"/>
      <c r="M120" s="919">
        <f>ROUNDDOWN(SUM(B120,B121,C121)/25,1)+ROUNDDOWN(C120/20,1)</f>
        <v>0</v>
      </c>
      <c r="N120" s="364"/>
      <c r="O120" s="919">
        <f>IF(F112="○",ROUNDDOWN(SUM(B120:C121)/25,1),ROUNDDOWN(SUM(B120:C121)/30,1))</f>
        <v>0</v>
      </c>
      <c r="P120" s="919">
        <f>ROUNDDOWN(SUM(B120:C121)/30,1)</f>
        <v>0</v>
      </c>
    </row>
    <row r="121" spans="1:16" ht="19.5" thickBot="1">
      <c r="A121" s="382" t="s">
        <v>311</v>
      </c>
      <c r="B121" s="383">
        <f>様式１!J40</f>
        <v>0</v>
      </c>
      <c r="C121" s="384">
        <f>様式１!J41</f>
        <v>0</v>
      </c>
      <c r="D121" s="922"/>
      <c r="E121" s="366"/>
      <c r="F121" s="366"/>
      <c r="G121" s="366"/>
      <c r="H121" s="366"/>
      <c r="I121" s="366"/>
      <c r="J121" s="364"/>
      <c r="K121" s="920"/>
      <c r="L121" s="364"/>
      <c r="M121" s="920"/>
      <c r="N121" s="364"/>
      <c r="O121" s="920"/>
      <c r="P121" s="920"/>
    </row>
  </sheetData>
  <sheetProtection algorithmName="SHA-512" hashValue="ltuXcoJVEylx/dpwQ062wbecE4JHY3kiIYs6QbYWJ/kCe37gDK4Vlgojv8ocEjD+uh8oi5SmbsFRJCvaaYTztg==" saltValue="qG0QTOtrrItGkOnL45VPvg==" spinCount="100000" sheet="1" objects="1" scenarios="1"/>
  <mergeCells count="120">
    <mergeCell ref="A92:A94"/>
    <mergeCell ref="B92:D92"/>
    <mergeCell ref="B93:C93"/>
    <mergeCell ref="A82:A84"/>
    <mergeCell ref="B82:D82"/>
    <mergeCell ref="B83:C83"/>
    <mergeCell ref="A112:A114"/>
    <mergeCell ref="B112:D112"/>
    <mergeCell ref="B113:C113"/>
    <mergeCell ref="A102:A104"/>
    <mergeCell ref="B102:D102"/>
    <mergeCell ref="B103:C103"/>
    <mergeCell ref="A52:A54"/>
    <mergeCell ref="B52:D52"/>
    <mergeCell ref="B53:C53"/>
    <mergeCell ref="A42:A44"/>
    <mergeCell ref="B42:D42"/>
    <mergeCell ref="B43:C43"/>
    <mergeCell ref="A72:A74"/>
    <mergeCell ref="B72:D72"/>
    <mergeCell ref="B73:C73"/>
    <mergeCell ref="A62:A64"/>
    <mergeCell ref="B62:D62"/>
    <mergeCell ref="B63:C63"/>
    <mergeCell ref="D70:D71"/>
    <mergeCell ref="A12:A14"/>
    <mergeCell ref="B12:D12"/>
    <mergeCell ref="B13:C13"/>
    <mergeCell ref="A2:A4"/>
    <mergeCell ref="B2:D2"/>
    <mergeCell ref="B3:C3"/>
    <mergeCell ref="D10:D11"/>
    <mergeCell ref="A32:A34"/>
    <mergeCell ref="B32:D32"/>
    <mergeCell ref="B33:C33"/>
    <mergeCell ref="A22:A24"/>
    <mergeCell ref="B22:D22"/>
    <mergeCell ref="B23:C23"/>
    <mergeCell ref="D80:D81"/>
    <mergeCell ref="D90:D91"/>
    <mergeCell ref="D100:D101"/>
    <mergeCell ref="D110:D111"/>
    <mergeCell ref="D120:D121"/>
    <mergeCell ref="D20:D21"/>
    <mergeCell ref="D30:D31"/>
    <mergeCell ref="D40:D41"/>
    <mergeCell ref="D50:D51"/>
    <mergeCell ref="D60:D61"/>
    <mergeCell ref="K110:K111"/>
    <mergeCell ref="K120:K121"/>
    <mergeCell ref="M10:M11"/>
    <mergeCell ref="M20:M21"/>
    <mergeCell ref="M30:M31"/>
    <mergeCell ref="M40:M41"/>
    <mergeCell ref="M50:M51"/>
    <mergeCell ref="M60:M61"/>
    <mergeCell ref="M70:M71"/>
    <mergeCell ref="M80:M81"/>
    <mergeCell ref="M90:M91"/>
    <mergeCell ref="M100:M101"/>
    <mergeCell ref="M110:M111"/>
    <mergeCell ref="M120:M121"/>
    <mergeCell ref="K60:K61"/>
    <mergeCell ref="K70:K71"/>
    <mergeCell ref="K80:K81"/>
    <mergeCell ref="K90:K91"/>
    <mergeCell ref="K100:K101"/>
    <mergeCell ref="K10:K11"/>
    <mergeCell ref="K20:K21"/>
    <mergeCell ref="K30:K31"/>
    <mergeCell ref="K40:K41"/>
    <mergeCell ref="K50:K51"/>
    <mergeCell ref="O120:O121"/>
    <mergeCell ref="P10:P11"/>
    <mergeCell ref="P20:P21"/>
    <mergeCell ref="P30:P31"/>
    <mergeCell ref="P40:P41"/>
    <mergeCell ref="P50:P51"/>
    <mergeCell ref="P60:P61"/>
    <mergeCell ref="P70:P71"/>
    <mergeCell ref="P80:P81"/>
    <mergeCell ref="P90:P91"/>
    <mergeCell ref="P100:P101"/>
    <mergeCell ref="P110:P111"/>
    <mergeCell ref="P120:P121"/>
    <mergeCell ref="O36:O37"/>
    <mergeCell ref="P36:P37"/>
    <mergeCell ref="O60:O61"/>
    <mergeCell ref="O70:O71"/>
    <mergeCell ref="O80:O81"/>
    <mergeCell ref="O90:O91"/>
    <mergeCell ref="O100:O101"/>
    <mergeCell ref="O76:O77"/>
    <mergeCell ref="O10:O11"/>
    <mergeCell ref="O20:O21"/>
    <mergeCell ref="O30:O31"/>
    <mergeCell ref="P46:P47"/>
    <mergeCell ref="O56:O57"/>
    <mergeCell ref="P56:P57"/>
    <mergeCell ref="O66:O67"/>
    <mergeCell ref="P66:P67"/>
    <mergeCell ref="O6:O7"/>
    <mergeCell ref="P6:P7"/>
    <mergeCell ref="O16:O17"/>
    <mergeCell ref="P16:P17"/>
    <mergeCell ref="O26:O27"/>
    <mergeCell ref="P26:P27"/>
    <mergeCell ref="O40:O41"/>
    <mergeCell ref="O50:O51"/>
    <mergeCell ref="O46:O47"/>
    <mergeCell ref="O106:O107"/>
    <mergeCell ref="P106:P107"/>
    <mergeCell ref="O116:O117"/>
    <mergeCell ref="P116:P117"/>
    <mergeCell ref="P76:P77"/>
    <mergeCell ref="O86:O87"/>
    <mergeCell ref="P86:P87"/>
    <mergeCell ref="O96:O97"/>
    <mergeCell ref="P96:P97"/>
    <mergeCell ref="O110:O111"/>
  </mergeCells>
  <phoneticPr fontId="3"/>
  <pageMargins left="0.7" right="0.7" top="0.75" bottom="0.75" header="0.3" footer="0.3"/>
  <pageSetup paperSize="9" fitToWidth="0" fitToHeight="0" orientation="portrait" r:id="rId1"/>
  <rowBreaks count="2" manualBreakCount="2">
    <brk id="41" max="8" man="1"/>
    <brk id="81" max="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3463E3-E617-48DD-B773-B630BACD1A71}">
  <sheetPr codeName="Sheet10"/>
  <dimension ref="A1:N96"/>
  <sheetViews>
    <sheetView workbookViewId="0">
      <selection activeCell="E16" sqref="E16"/>
    </sheetView>
  </sheetViews>
  <sheetFormatPr defaultRowHeight="13.5"/>
  <sheetData>
    <row r="1" spans="1:14" s="443" customFormat="1">
      <c r="A1" s="444" t="s">
        <v>388</v>
      </c>
      <c r="B1" s="444" t="s">
        <v>389</v>
      </c>
      <c r="C1" s="444" t="s">
        <v>390</v>
      </c>
      <c r="D1" s="444" t="s">
        <v>391</v>
      </c>
      <c r="E1" s="444" t="s">
        <v>392</v>
      </c>
      <c r="F1" s="444" t="s">
        <v>393</v>
      </c>
      <c r="G1" s="444" t="s">
        <v>249</v>
      </c>
      <c r="H1" s="444" t="s">
        <v>250</v>
      </c>
      <c r="I1" s="444" t="s">
        <v>251</v>
      </c>
      <c r="J1" s="444" t="s">
        <v>252</v>
      </c>
      <c r="K1" s="444" t="s">
        <v>253</v>
      </c>
      <c r="L1" s="444" t="s">
        <v>254</v>
      </c>
      <c r="M1" s="444" t="s">
        <v>255</v>
      </c>
      <c r="N1" s="444" t="s">
        <v>256</v>
      </c>
    </row>
    <row r="2" spans="1:14">
      <c r="A2" s="445" t="str">
        <f>IF('様式２（専従の常勤）'!B8="","",'様式２（専従の常勤）'!B8)</f>
        <v/>
      </c>
      <c r="B2" s="445" t="str">
        <f>IF($A2="","",'様式２（専従の常勤）'!$A$5)</f>
        <v/>
      </c>
      <c r="C2" s="445" t="str">
        <f>IF($A2="","",IF('様式２（専従の常勤）'!G8="","",1))</f>
        <v/>
      </c>
      <c r="D2" s="445" t="str">
        <f>IF($A2="","",IF('様式２（専従の常勤）'!H8="","",1))</f>
        <v/>
      </c>
      <c r="E2" s="445" t="str">
        <f>IF($A2="","",IF('様式２（専従の常勤）'!I8="","",1))</f>
        <v/>
      </c>
      <c r="F2" s="445" t="str">
        <f>IF($A2="","",IF('様式２（専従の常勤）'!J8="","",1))</f>
        <v/>
      </c>
      <c r="G2" s="445" t="str">
        <f>IF($A2="","",IF('様式２（専従の常勤）'!K8="","",1))</f>
        <v/>
      </c>
      <c r="H2" s="445" t="str">
        <f>IF($A2="","",IF('様式２（専従の常勤）'!L8="","",1))</f>
        <v/>
      </c>
      <c r="I2" s="445" t="str">
        <f>IF($A2="","",IF('様式２（専従の常勤）'!M8="","",1))</f>
        <v/>
      </c>
      <c r="J2" s="445" t="str">
        <f>IF($A2="","",IF('様式２（専従の常勤）'!N8="","",1))</f>
        <v/>
      </c>
      <c r="K2" s="445" t="str">
        <f>IF($A2="","",IF('様式２（専従の常勤）'!O8="","",1))</f>
        <v/>
      </c>
      <c r="L2" s="445" t="str">
        <f>IF($A2="","",IF('様式２（専従の常勤）'!P8="","",1))</f>
        <v/>
      </c>
      <c r="M2" s="445" t="str">
        <f>IF($A2="","",IF('様式２（専従の常勤）'!Q8="","",1))</f>
        <v/>
      </c>
      <c r="N2" s="445" t="str">
        <f>IF($A2="","",IF('様式２（専従の常勤）'!R8="","",1))</f>
        <v/>
      </c>
    </row>
    <row r="3" spans="1:14">
      <c r="A3" s="445" t="str">
        <f>IF('様式２（専従の常勤）'!B9="","",'様式２（専従の常勤）'!B9)</f>
        <v/>
      </c>
      <c r="B3" s="445" t="str">
        <f>IF($A3="","",'様式２（専従の常勤）'!$A$5)</f>
        <v/>
      </c>
      <c r="C3" s="445" t="str">
        <f>IF($A3="","",IF('様式２（専従の常勤）'!G9="","",1))</f>
        <v/>
      </c>
      <c r="D3" s="445" t="str">
        <f>IF($A3="","",IF('様式２（専従の常勤）'!H9="","",1))</f>
        <v/>
      </c>
      <c r="E3" s="445" t="str">
        <f>IF($A3="","",IF('様式２（専従の常勤）'!I9="","",1))</f>
        <v/>
      </c>
      <c r="F3" s="445" t="str">
        <f>IF($A3="","",IF('様式２（専従の常勤）'!J9="","",1))</f>
        <v/>
      </c>
      <c r="G3" s="445" t="str">
        <f>IF($A3="","",IF('様式２（専従の常勤）'!K9="","",1))</f>
        <v/>
      </c>
      <c r="H3" s="445" t="str">
        <f>IF($A3="","",IF('様式２（専従の常勤）'!L9="","",1))</f>
        <v/>
      </c>
      <c r="I3" s="445" t="str">
        <f>IF($A3="","",IF('様式２（専従の常勤）'!M9="","",1))</f>
        <v/>
      </c>
      <c r="J3" s="445" t="str">
        <f>IF($A3="","",IF('様式２（専従の常勤）'!N9="","",1))</f>
        <v/>
      </c>
      <c r="K3" s="445" t="str">
        <f>IF($A3="","",IF('様式２（専従の常勤）'!O9="","",1))</f>
        <v/>
      </c>
      <c r="L3" s="445" t="str">
        <f>IF($A3="","",IF('様式２（専従の常勤）'!P9="","",1))</f>
        <v/>
      </c>
      <c r="M3" s="445" t="str">
        <f>IF($A3="","",IF('様式２（専従の常勤）'!Q9="","",1))</f>
        <v/>
      </c>
      <c r="N3" s="445" t="str">
        <f>IF($A3="","",IF('様式２（専従の常勤）'!R9="","",1))</f>
        <v/>
      </c>
    </row>
    <row r="4" spans="1:14">
      <c r="A4" s="445" t="str">
        <f>IF('様式２（専従の常勤）'!B10="","",'様式２（専従の常勤）'!B10)</f>
        <v/>
      </c>
      <c r="B4" s="445" t="str">
        <f>IF($A4="","",'様式２（専従の常勤）'!$A$5)</f>
        <v/>
      </c>
      <c r="C4" s="445" t="str">
        <f>IF($A4="","",IF('様式２（専従の常勤）'!G10="","",1))</f>
        <v/>
      </c>
      <c r="D4" s="445" t="str">
        <f>IF($A4="","",IF('様式２（専従の常勤）'!H10="","",1))</f>
        <v/>
      </c>
      <c r="E4" s="445" t="str">
        <f>IF($A4="","",IF('様式２（専従の常勤）'!I10="","",1))</f>
        <v/>
      </c>
      <c r="F4" s="445" t="str">
        <f>IF($A4="","",IF('様式２（専従の常勤）'!J10="","",1))</f>
        <v/>
      </c>
      <c r="G4" s="445" t="str">
        <f>IF($A4="","",IF('様式２（専従の常勤）'!K10="","",1))</f>
        <v/>
      </c>
      <c r="H4" s="445" t="str">
        <f>IF($A4="","",IF('様式２（専従の常勤）'!L10="","",1))</f>
        <v/>
      </c>
      <c r="I4" s="445" t="str">
        <f>IF($A4="","",IF('様式２（専従の常勤）'!M10="","",1))</f>
        <v/>
      </c>
      <c r="J4" s="445" t="str">
        <f>IF($A4="","",IF('様式２（専従の常勤）'!N10="","",1))</f>
        <v/>
      </c>
      <c r="K4" s="445" t="str">
        <f>IF($A4="","",IF('様式２（専従の常勤）'!O10="","",1))</f>
        <v/>
      </c>
      <c r="L4" s="445" t="str">
        <f>IF($A4="","",IF('様式２（専従の常勤）'!P10="","",1))</f>
        <v/>
      </c>
      <c r="M4" s="445" t="str">
        <f>IF($A4="","",IF('様式２（専従の常勤）'!Q10="","",1))</f>
        <v/>
      </c>
      <c r="N4" s="445" t="str">
        <f>IF($A4="","",IF('様式２（専従の常勤）'!R10="","",1))</f>
        <v/>
      </c>
    </row>
    <row r="5" spans="1:14">
      <c r="A5" s="445" t="str">
        <f>IF('様式２（専従の常勤）'!B11="","",'様式２（専従の常勤）'!B11)</f>
        <v/>
      </c>
      <c r="B5" s="445" t="str">
        <f>IF($A5="","",'様式２（専従の常勤）'!$A$5)</f>
        <v/>
      </c>
      <c r="C5" s="445" t="str">
        <f>IF($A5="","",IF('様式２（専従の常勤）'!G11="","",1))</f>
        <v/>
      </c>
      <c r="D5" s="445" t="str">
        <f>IF($A5="","",IF('様式２（専従の常勤）'!H11="","",1))</f>
        <v/>
      </c>
      <c r="E5" s="445" t="str">
        <f>IF($A5="","",IF('様式２（専従の常勤）'!I11="","",1))</f>
        <v/>
      </c>
      <c r="F5" s="445" t="str">
        <f>IF($A5="","",IF('様式２（専従の常勤）'!J11="","",1))</f>
        <v/>
      </c>
      <c r="G5" s="445" t="str">
        <f>IF($A5="","",IF('様式２（専従の常勤）'!K11="","",1))</f>
        <v/>
      </c>
      <c r="H5" s="445" t="str">
        <f>IF($A5="","",IF('様式２（専従の常勤）'!L11="","",1))</f>
        <v/>
      </c>
      <c r="I5" s="445" t="str">
        <f>IF($A5="","",IF('様式２（専従の常勤）'!M11="","",1))</f>
        <v/>
      </c>
      <c r="J5" s="445" t="str">
        <f>IF($A5="","",IF('様式２（専従の常勤）'!N11="","",1))</f>
        <v/>
      </c>
      <c r="K5" s="445" t="str">
        <f>IF($A5="","",IF('様式２（専従の常勤）'!O11="","",1))</f>
        <v/>
      </c>
      <c r="L5" s="445" t="str">
        <f>IF($A5="","",IF('様式２（専従の常勤）'!P11="","",1))</f>
        <v/>
      </c>
      <c r="M5" s="445" t="str">
        <f>IF($A5="","",IF('様式２（専従の常勤）'!Q11="","",1))</f>
        <v/>
      </c>
      <c r="N5" s="445" t="str">
        <f>IF($A5="","",IF('様式２（専従の常勤）'!R11="","",1))</f>
        <v/>
      </c>
    </row>
    <row r="6" spans="1:14">
      <c r="A6" s="445" t="str">
        <f>IF('様式２（専従の常勤）'!B12="","",'様式２（専従の常勤）'!B12)</f>
        <v/>
      </c>
      <c r="B6" s="445" t="str">
        <f>IF($A6="","",'様式２（専従の常勤）'!$A$5)</f>
        <v/>
      </c>
      <c r="C6" s="445" t="str">
        <f>IF($A6="","",IF('様式２（専従の常勤）'!G12="","",1))</f>
        <v/>
      </c>
      <c r="D6" s="445" t="str">
        <f>IF($A6="","",IF('様式２（専従の常勤）'!H12="","",1))</f>
        <v/>
      </c>
      <c r="E6" s="445" t="str">
        <f>IF($A6="","",IF('様式２（専従の常勤）'!I12="","",1))</f>
        <v/>
      </c>
      <c r="F6" s="445" t="str">
        <f>IF($A6="","",IF('様式２（専従の常勤）'!J12="","",1))</f>
        <v/>
      </c>
      <c r="G6" s="445" t="str">
        <f>IF($A6="","",IF('様式２（専従の常勤）'!K12="","",1))</f>
        <v/>
      </c>
      <c r="H6" s="445" t="str">
        <f>IF($A6="","",IF('様式２（専従の常勤）'!L12="","",1))</f>
        <v/>
      </c>
      <c r="I6" s="445" t="str">
        <f>IF($A6="","",IF('様式２（専従の常勤）'!M12="","",1))</f>
        <v/>
      </c>
      <c r="J6" s="445" t="str">
        <f>IF($A6="","",IF('様式２（専従の常勤）'!N12="","",1))</f>
        <v/>
      </c>
      <c r="K6" s="445" t="str">
        <f>IF($A6="","",IF('様式２（専従の常勤）'!O12="","",1))</f>
        <v/>
      </c>
      <c r="L6" s="445" t="str">
        <f>IF($A6="","",IF('様式２（専従の常勤）'!P12="","",1))</f>
        <v/>
      </c>
      <c r="M6" s="445" t="str">
        <f>IF($A6="","",IF('様式２（専従の常勤）'!Q12="","",1))</f>
        <v/>
      </c>
      <c r="N6" s="445" t="str">
        <f>IF($A6="","",IF('様式２（専従の常勤）'!R12="","",1))</f>
        <v/>
      </c>
    </row>
    <row r="7" spans="1:14">
      <c r="A7" s="445" t="str">
        <f>IF('様式２（専従の常勤）'!B13="","",'様式２（専従の常勤）'!B13)</f>
        <v/>
      </c>
      <c r="B7" s="445" t="str">
        <f>IF($A7="","",'様式２（専従の常勤）'!$A$5)</f>
        <v/>
      </c>
      <c r="C7" s="445" t="str">
        <f>IF($A7="","",IF('様式２（専従の常勤）'!G13="","",1))</f>
        <v/>
      </c>
      <c r="D7" s="445" t="str">
        <f>IF($A7="","",IF('様式２（専従の常勤）'!H13="","",1))</f>
        <v/>
      </c>
      <c r="E7" s="445" t="str">
        <f>IF($A7="","",IF('様式２（専従の常勤）'!I13="","",1))</f>
        <v/>
      </c>
      <c r="F7" s="445" t="str">
        <f>IF($A7="","",IF('様式２（専従の常勤）'!J13="","",1))</f>
        <v/>
      </c>
      <c r="G7" s="445" t="str">
        <f>IF($A7="","",IF('様式２（専従の常勤）'!K13="","",1))</f>
        <v/>
      </c>
      <c r="H7" s="445" t="str">
        <f>IF($A7="","",IF('様式２（専従の常勤）'!L13="","",1))</f>
        <v/>
      </c>
      <c r="I7" s="445" t="str">
        <f>IF($A7="","",IF('様式２（専従の常勤）'!M13="","",1))</f>
        <v/>
      </c>
      <c r="J7" s="445" t="str">
        <f>IF($A7="","",IF('様式２（専従の常勤）'!N13="","",1))</f>
        <v/>
      </c>
      <c r="K7" s="445" t="str">
        <f>IF($A7="","",IF('様式２（専従の常勤）'!O13="","",1))</f>
        <v/>
      </c>
      <c r="L7" s="445" t="str">
        <f>IF($A7="","",IF('様式２（専従の常勤）'!P13="","",1))</f>
        <v/>
      </c>
      <c r="M7" s="445" t="str">
        <f>IF($A7="","",IF('様式２（専従の常勤）'!Q13="","",1))</f>
        <v/>
      </c>
      <c r="N7" s="445" t="str">
        <f>IF($A7="","",IF('様式２（専従の常勤）'!R13="","",1))</f>
        <v/>
      </c>
    </row>
    <row r="8" spans="1:14">
      <c r="A8" s="445" t="str">
        <f>IF('様式２（専従の常勤）'!B14="","",'様式２（専従の常勤）'!B14)</f>
        <v/>
      </c>
      <c r="B8" s="445" t="str">
        <f>IF($A8="","",'様式２（専従の常勤）'!$A$5)</f>
        <v/>
      </c>
      <c r="C8" s="445" t="str">
        <f>IF($A8="","",IF('様式２（専従の常勤）'!G14="","",1))</f>
        <v/>
      </c>
      <c r="D8" s="445" t="str">
        <f>IF($A8="","",IF('様式２（専従の常勤）'!H14="","",1))</f>
        <v/>
      </c>
      <c r="E8" s="445" t="str">
        <f>IF($A8="","",IF('様式２（専従の常勤）'!I14="","",1))</f>
        <v/>
      </c>
      <c r="F8" s="445" t="str">
        <f>IF($A8="","",IF('様式２（専従の常勤）'!J14="","",1))</f>
        <v/>
      </c>
      <c r="G8" s="445" t="str">
        <f>IF($A8="","",IF('様式２（専従の常勤）'!K14="","",1))</f>
        <v/>
      </c>
      <c r="H8" s="445" t="str">
        <f>IF($A8="","",IF('様式２（専従の常勤）'!L14="","",1))</f>
        <v/>
      </c>
      <c r="I8" s="445" t="str">
        <f>IF($A8="","",IF('様式２（専従の常勤）'!M14="","",1))</f>
        <v/>
      </c>
      <c r="J8" s="445" t="str">
        <f>IF($A8="","",IF('様式２（専従の常勤）'!N14="","",1))</f>
        <v/>
      </c>
      <c r="K8" s="445" t="str">
        <f>IF($A8="","",IF('様式２（専従の常勤）'!O14="","",1))</f>
        <v/>
      </c>
      <c r="L8" s="445" t="str">
        <f>IF($A8="","",IF('様式２（専従の常勤）'!P14="","",1))</f>
        <v/>
      </c>
      <c r="M8" s="445" t="str">
        <f>IF($A8="","",IF('様式２（専従の常勤）'!Q14="","",1))</f>
        <v/>
      </c>
      <c r="N8" s="445" t="str">
        <f>IF($A8="","",IF('様式２（専従の常勤）'!R14="","",1))</f>
        <v/>
      </c>
    </row>
    <row r="9" spans="1:14">
      <c r="A9" s="445" t="str">
        <f>IF('様式２（専従の常勤）'!B15="","",'様式２（専従の常勤）'!B15)</f>
        <v/>
      </c>
      <c r="B9" s="445" t="str">
        <f>IF($A9="","",'様式２（専従の常勤）'!$A$5)</f>
        <v/>
      </c>
      <c r="C9" s="445" t="str">
        <f>IF($A9="","",IF('様式２（専従の常勤）'!G15="","",1))</f>
        <v/>
      </c>
      <c r="D9" s="445" t="str">
        <f>IF($A9="","",IF('様式２（専従の常勤）'!H15="","",1))</f>
        <v/>
      </c>
      <c r="E9" s="445" t="str">
        <f>IF($A9="","",IF('様式２（専従の常勤）'!I15="","",1))</f>
        <v/>
      </c>
      <c r="F9" s="445" t="str">
        <f>IF($A9="","",IF('様式２（専従の常勤）'!J15="","",1))</f>
        <v/>
      </c>
      <c r="G9" s="445" t="str">
        <f>IF($A9="","",IF('様式２（専従の常勤）'!K15="","",1))</f>
        <v/>
      </c>
      <c r="H9" s="445" t="str">
        <f>IF($A9="","",IF('様式２（専従の常勤）'!L15="","",1))</f>
        <v/>
      </c>
      <c r="I9" s="445" t="str">
        <f>IF($A9="","",IF('様式２（専従の常勤）'!M15="","",1))</f>
        <v/>
      </c>
      <c r="J9" s="445" t="str">
        <f>IF($A9="","",IF('様式２（専従の常勤）'!N15="","",1))</f>
        <v/>
      </c>
      <c r="K9" s="445" t="str">
        <f>IF($A9="","",IF('様式２（専従の常勤）'!O15="","",1))</f>
        <v/>
      </c>
      <c r="L9" s="445" t="str">
        <f>IF($A9="","",IF('様式２（専従の常勤）'!P15="","",1))</f>
        <v/>
      </c>
      <c r="M9" s="445" t="str">
        <f>IF($A9="","",IF('様式２（専従の常勤）'!Q15="","",1))</f>
        <v/>
      </c>
      <c r="N9" s="445" t="str">
        <f>IF($A9="","",IF('様式２（専従の常勤）'!R15="","",1))</f>
        <v/>
      </c>
    </row>
    <row r="10" spans="1:14">
      <c r="A10" s="445" t="str">
        <f>IF('様式２（専従の常勤）'!B16="","",'様式２（専従の常勤）'!B16)</f>
        <v/>
      </c>
      <c r="B10" s="445" t="str">
        <f>IF($A10="","",'様式２（専従の常勤）'!$A$5)</f>
        <v/>
      </c>
      <c r="C10" s="445" t="str">
        <f>IF($A10="","",IF('様式２（専従の常勤）'!G16="","",1))</f>
        <v/>
      </c>
      <c r="D10" s="445" t="str">
        <f>IF($A10="","",IF('様式２（専従の常勤）'!H16="","",1))</f>
        <v/>
      </c>
      <c r="E10" s="445" t="str">
        <f>IF($A10="","",IF('様式２（専従の常勤）'!I16="","",1))</f>
        <v/>
      </c>
      <c r="F10" s="445" t="str">
        <f>IF($A10="","",IF('様式２（専従の常勤）'!J16="","",1))</f>
        <v/>
      </c>
      <c r="G10" s="445" t="str">
        <f>IF($A10="","",IF('様式２（専従の常勤）'!K16="","",1))</f>
        <v/>
      </c>
      <c r="H10" s="445" t="str">
        <f>IF($A10="","",IF('様式２（専従の常勤）'!L16="","",1))</f>
        <v/>
      </c>
      <c r="I10" s="445" t="str">
        <f>IF($A10="","",IF('様式２（専従の常勤）'!M16="","",1))</f>
        <v/>
      </c>
      <c r="J10" s="445" t="str">
        <f>IF($A10="","",IF('様式２（専従の常勤）'!N16="","",1))</f>
        <v/>
      </c>
      <c r="K10" s="445" t="str">
        <f>IF($A10="","",IF('様式２（専従の常勤）'!O16="","",1))</f>
        <v/>
      </c>
      <c r="L10" s="445" t="str">
        <f>IF($A10="","",IF('様式２（専従の常勤）'!P16="","",1))</f>
        <v/>
      </c>
      <c r="M10" s="445" t="str">
        <f>IF($A10="","",IF('様式２（専従の常勤）'!Q16="","",1))</f>
        <v/>
      </c>
      <c r="N10" s="445" t="str">
        <f>IF($A10="","",IF('様式２（専従の常勤）'!R16="","",1))</f>
        <v/>
      </c>
    </row>
    <row r="11" spans="1:14">
      <c r="A11" s="445" t="str">
        <f>IF('様式２（専従の常勤）'!B17="","",'様式２（専従の常勤）'!B17)</f>
        <v/>
      </c>
      <c r="B11" s="445" t="str">
        <f>IF($A11="","",'様式２（専従の常勤）'!$A$5)</f>
        <v/>
      </c>
      <c r="C11" s="445" t="str">
        <f>IF($A11="","",IF('様式２（専従の常勤）'!G17="","",1))</f>
        <v/>
      </c>
      <c r="D11" s="445" t="str">
        <f>IF($A11="","",IF('様式２（専従の常勤）'!H17="","",1))</f>
        <v/>
      </c>
      <c r="E11" s="445" t="str">
        <f>IF($A11="","",IF('様式２（専従の常勤）'!I17="","",1))</f>
        <v/>
      </c>
      <c r="F11" s="445" t="str">
        <f>IF($A11="","",IF('様式２（専従の常勤）'!J17="","",1))</f>
        <v/>
      </c>
      <c r="G11" s="445" t="str">
        <f>IF($A11="","",IF('様式２（専従の常勤）'!K17="","",1))</f>
        <v/>
      </c>
      <c r="H11" s="445" t="str">
        <f>IF($A11="","",IF('様式２（専従の常勤）'!L17="","",1))</f>
        <v/>
      </c>
      <c r="I11" s="445" t="str">
        <f>IF($A11="","",IF('様式２（専従の常勤）'!M17="","",1))</f>
        <v/>
      </c>
      <c r="J11" s="445" t="str">
        <f>IF($A11="","",IF('様式２（専従の常勤）'!N17="","",1))</f>
        <v/>
      </c>
      <c r="K11" s="445" t="str">
        <f>IF($A11="","",IF('様式２（専従の常勤）'!O17="","",1))</f>
        <v/>
      </c>
      <c r="L11" s="445" t="str">
        <f>IF($A11="","",IF('様式２（専従の常勤）'!P17="","",1))</f>
        <v/>
      </c>
      <c r="M11" s="445" t="str">
        <f>IF($A11="","",IF('様式２（専従の常勤）'!Q17="","",1))</f>
        <v/>
      </c>
      <c r="N11" s="445" t="str">
        <f>IF($A11="","",IF('様式２（専従の常勤）'!R17="","",1))</f>
        <v/>
      </c>
    </row>
    <row r="12" spans="1:14">
      <c r="A12" s="445" t="str">
        <f>IF('様式２（専従の常勤）'!B18="","",'様式２（専従の常勤）'!B18)</f>
        <v/>
      </c>
      <c r="B12" s="445" t="str">
        <f>IF($A12="","",'様式２（専従の常勤）'!$A$5)</f>
        <v/>
      </c>
      <c r="C12" s="445" t="str">
        <f>IF($A12="","",IF('様式２（専従の常勤）'!G18="","",1))</f>
        <v/>
      </c>
      <c r="D12" s="445" t="str">
        <f>IF($A12="","",IF('様式２（専従の常勤）'!H18="","",1))</f>
        <v/>
      </c>
      <c r="E12" s="445" t="str">
        <f>IF($A12="","",IF('様式２（専従の常勤）'!I18="","",1))</f>
        <v/>
      </c>
      <c r="F12" s="445" t="str">
        <f>IF($A12="","",IF('様式２（専従の常勤）'!J18="","",1))</f>
        <v/>
      </c>
      <c r="G12" s="445" t="str">
        <f>IF($A12="","",IF('様式２（専従の常勤）'!K18="","",1))</f>
        <v/>
      </c>
      <c r="H12" s="445" t="str">
        <f>IF($A12="","",IF('様式２（専従の常勤）'!L18="","",1))</f>
        <v/>
      </c>
      <c r="I12" s="445" t="str">
        <f>IF($A12="","",IF('様式２（専従の常勤）'!M18="","",1))</f>
        <v/>
      </c>
      <c r="J12" s="445" t="str">
        <f>IF($A12="","",IF('様式２（専従の常勤）'!N18="","",1))</f>
        <v/>
      </c>
      <c r="K12" s="445" t="str">
        <f>IF($A12="","",IF('様式２（専従の常勤）'!O18="","",1))</f>
        <v/>
      </c>
      <c r="L12" s="445" t="str">
        <f>IF($A12="","",IF('様式２（専従の常勤）'!P18="","",1))</f>
        <v/>
      </c>
      <c r="M12" s="445" t="str">
        <f>IF($A12="","",IF('様式２（専従の常勤）'!Q18="","",1))</f>
        <v/>
      </c>
      <c r="N12" s="445" t="str">
        <f>IF($A12="","",IF('様式２（専従の常勤）'!R18="","",1))</f>
        <v/>
      </c>
    </row>
    <row r="13" spans="1:14">
      <c r="A13" s="445" t="str">
        <f>IF('様式２（専従の常勤）'!B19="","",'様式２（専従の常勤）'!B19)</f>
        <v/>
      </c>
      <c r="B13" s="445" t="str">
        <f>IF($A13="","",'様式２（専従の常勤）'!$A$5)</f>
        <v/>
      </c>
      <c r="C13" s="445" t="str">
        <f>IF($A13="","",IF('様式２（専従の常勤）'!G19="","",1))</f>
        <v/>
      </c>
      <c r="D13" s="445" t="str">
        <f>IF($A13="","",IF('様式２（専従の常勤）'!H19="","",1))</f>
        <v/>
      </c>
      <c r="E13" s="445" t="str">
        <f>IF($A13="","",IF('様式２（専従の常勤）'!I19="","",1))</f>
        <v/>
      </c>
      <c r="F13" s="445" t="str">
        <f>IF($A13="","",IF('様式２（専従の常勤）'!J19="","",1))</f>
        <v/>
      </c>
      <c r="G13" s="445" t="str">
        <f>IF($A13="","",IF('様式２（専従の常勤）'!K19="","",1))</f>
        <v/>
      </c>
      <c r="H13" s="445" t="str">
        <f>IF($A13="","",IF('様式２（専従の常勤）'!L19="","",1))</f>
        <v/>
      </c>
      <c r="I13" s="445" t="str">
        <f>IF($A13="","",IF('様式２（専従の常勤）'!M19="","",1))</f>
        <v/>
      </c>
      <c r="J13" s="445" t="str">
        <f>IF($A13="","",IF('様式２（専従の常勤）'!N19="","",1))</f>
        <v/>
      </c>
      <c r="K13" s="445" t="str">
        <f>IF($A13="","",IF('様式２（専従の常勤）'!O19="","",1))</f>
        <v/>
      </c>
      <c r="L13" s="445" t="str">
        <f>IF($A13="","",IF('様式２（専従の常勤）'!P19="","",1))</f>
        <v/>
      </c>
      <c r="M13" s="445" t="str">
        <f>IF($A13="","",IF('様式２（専従の常勤）'!Q19="","",1))</f>
        <v/>
      </c>
      <c r="N13" s="445" t="str">
        <f>IF($A13="","",IF('様式２（専従の常勤）'!R19="","",1))</f>
        <v/>
      </c>
    </row>
    <row r="14" spans="1:14">
      <c r="A14" s="445" t="str">
        <f>IF('様式２（専従の常勤）'!B20="","",'様式２（専従の常勤）'!B20)</f>
        <v/>
      </c>
      <c r="B14" s="445" t="str">
        <f>IF($A14="","",'様式２（専従の常勤）'!$A$5)</f>
        <v/>
      </c>
      <c r="C14" s="445" t="str">
        <f>IF($A14="","",IF('様式２（専従の常勤）'!G20="","",1))</f>
        <v/>
      </c>
      <c r="D14" s="445" t="str">
        <f>IF($A14="","",IF('様式２（専従の常勤）'!H20="","",1))</f>
        <v/>
      </c>
      <c r="E14" s="445" t="str">
        <f>IF($A14="","",IF('様式２（専従の常勤）'!I20="","",1))</f>
        <v/>
      </c>
      <c r="F14" s="445" t="str">
        <f>IF($A14="","",IF('様式２（専従の常勤）'!J20="","",1))</f>
        <v/>
      </c>
      <c r="G14" s="445" t="str">
        <f>IF($A14="","",IF('様式２（専従の常勤）'!K20="","",1))</f>
        <v/>
      </c>
      <c r="H14" s="445" t="str">
        <f>IF($A14="","",IF('様式２（専従の常勤）'!L20="","",1))</f>
        <v/>
      </c>
      <c r="I14" s="445" t="str">
        <f>IF($A14="","",IF('様式２（専従の常勤）'!M20="","",1))</f>
        <v/>
      </c>
      <c r="J14" s="445" t="str">
        <f>IF($A14="","",IF('様式２（専従の常勤）'!N20="","",1))</f>
        <v/>
      </c>
      <c r="K14" s="445" t="str">
        <f>IF($A14="","",IF('様式２（専従の常勤）'!O20="","",1))</f>
        <v/>
      </c>
      <c r="L14" s="445" t="str">
        <f>IF($A14="","",IF('様式２（専従の常勤）'!P20="","",1))</f>
        <v/>
      </c>
      <c r="M14" s="445" t="str">
        <f>IF($A14="","",IF('様式２（専従の常勤）'!Q20="","",1))</f>
        <v/>
      </c>
      <c r="N14" s="445" t="str">
        <f>IF($A14="","",IF('様式２（専従の常勤）'!R20="","",1))</f>
        <v/>
      </c>
    </row>
    <row r="15" spans="1:14">
      <c r="A15" s="445" t="str">
        <f>IF('様式２（専従の常勤）'!B21="","",'様式２（専従の常勤）'!B21)</f>
        <v/>
      </c>
      <c r="B15" s="445" t="str">
        <f>IF($A15="","",'様式２（専従の常勤）'!$A$5)</f>
        <v/>
      </c>
      <c r="C15" s="445" t="str">
        <f>IF($A15="","",IF('様式２（専従の常勤）'!G21="","",1))</f>
        <v/>
      </c>
      <c r="D15" s="445" t="str">
        <f>IF($A15="","",IF('様式２（専従の常勤）'!H21="","",1))</f>
        <v/>
      </c>
      <c r="E15" s="445" t="str">
        <f>IF($A15="","",IF('様式２（専従の常勤）'!I21="","",1))</f>
        <v/>
      </c>
      <c r="F15" s="445" t="str">
        <f>IF($A15="","",IF('様式２（専従の常勤）'!J21="","",1))</f>
        <v/>
      </c>
      <c r="G15" s="445" t="str">
        <f>IF($A15="","",IF('様式２（専従の常勤）'!K21="","",1))</f>
        <v/>
      </c>
      <c r="H15" s="445" t="str">
        <f>IF($A15="","",IF('様式２（専従の常勤）'!L21="","",1))</f>
        <v/>
      </c>
      <c r="I15" s="445" t="str">
        <f>IF($A15="","",IF('様式２（専従の常勤）'!M21="","",1))</f>
        <v/>
      </c>
      <c r="J15" s="445" t="str">
        <f>IF($A15="","",IF('様式２（専従の常勤）'!N21="","",1))</f>
        <v/>
      </c>
      <c r="K15" s="445" t="str">
        <f>IF($A15="","",IF('様式２（専従の常勤）'!O21="","",1))</f>
        <v/>
      </c>
      <c r="L15" s="445" t="str">
        <f>IF($A15="","",IF('様式２（専従の常勤）'!P21="","",1))</f>
        <v/>
      </c>
      <c r="M15" s="445" t="str">
        <f>IF($A15="","",IF('様式２（専従の常勤）'!Q21="","",1))</f>
        <v/>
      </c>
      <c r="N15" s="445" t="str">
        <f>IF($A15="","",IF('様式２（専従の常勤）'!R21="","",1))</f>
        <v/>
      </c>
    </row>
    <row r="16" spans="1:14">
      <c r="A16" s="445" t="str">
        <f>IF('様式２（専従の常勤）'!B22="","",'様式２（専従の常勤）'!B22)</f>
        <v/>
      </c>
      <c r="B16" s="445" t="str">
        <f>IF($A16="","",'様式２（専従の常勤）'!$A$5)</f>
        <v/>
      </c>
      <c r="C16" s="445" t="str">
        <f>IF($A16="","",IF('様式２（専従の常勤）'!G22="","",1))</f>
        <v/>
      </c>
      <c r="D16" s="445" t="str">
        <f>IF($A16="","",IF('様式２（専従の常勤）'!H22="","",1))</f>
        <v/>
      </c>
      <c r="E16" s="445" t="str">
        <f>IF($A16="","",IF('様式２（専従の常勤）'!I22="","",1))</f>
        <v/>
      </c>
      <c r="F16" s="445" t="str">
        <f>IF($A16="","",IF('様式２（専従の常勤）'!J22="","",1))</f>
        <v/>
      </c>
      <c r="G16" s="445" t="str">
        <f>IF($A16="","",IF('様式２（専従の常勤）'!K22="","",1))</f>
        <v/>
      </c>
      <c r="H16" s="445" t="str">
        <f>IF($A16="","",IF('様式２（専従の常勤）'!L22="","",1))</f>
        <v/>
      </c>
      <c r="I16" s="445" t="str">
        <f>IF($A16="","",IF('様式２（専従の常勤）'!M22="","",1))</f>
        <v/>
      </c>
      <c r="J16" s="445" t="str">
        <f>IF($A16="","",IF('様式２（専従の常勤）'!N22="","",1))</f>
        <v/>
      </c>
      <c r="K16" s="445" t="str">
        <f>IF($A16="","",IF('様式２（専従の常勤）'!O22="","",1))</f>
        <v/>
      </c>
      <c r="L16" s="445" t="str">
        <f>IF($A16="","",IF('様式２（専従の常勤）'!P22="","",1))</f>
        <v/>
      </c>
      <c r="M16" s="445" t="str">
        <f>IF($A16="","",IF('様式２（専従の常勤）'!Q22="","",1))</f>
        <v/>
      </c>
      <c r="N16" s="445" t="str">
        <f>IF($A16="","",IF('様式２（専従の常勤）'!R22="","",1))</f>
        <v/>
      </c>
    </row>
    <row r="17" spans="1:14">
      <c r="A17" s="445" t="str">
        <f>IF('様式２（専従の常勤）'!B23="","",'様式２（専従の常勤）'!B23)</f>
        <v/>
      </c>
      <c r="B17" s="445" t="str">
        <f>IF($A17="","",'様式２（専従の常勤）'!$A$5)</f>
        <v/>
      </c>
      <c r="C17" s="445" t="str">
        <f>IF($A17="","",IF('様式２（専従の常勤）'!G23="","",1))</f>
        <v/>
      </c>
      <c r="D17" s="445" t="str">
        <f>IF($A17="","",IF('様式２（専従の常勤）'!H23="","",1))</f>
        <v/>
      </c>
      <c r="E17" s="445" t="str">
        <f>IF($A17="","",IF('様式２（専従の常勤）'!I23="","",1))</f>
        <v/>
      </c>
      <c r="F17" s="445" t="str">
        <f>IF($A17="","",IF('様式２（専従の常勤）'!J23="","",1))</f>
        <v/>
      </c>
      <c r="G17" s="445" t="str">
        <f>IF($A17="","",IF('様式２（専従の常勤）'!K23="","",1))</f>
        <v/>
      </c>
      <c r="H17" s="445" t="str">
        <f>IF($A17="","",IF('様式２（専従の常勤）'!L23="","",1))</f>
        <v/>
      </c>
      <c r="I17" s="445" t="str">
        <f>IF($A17="","",IF('様式２（専従の常勤）'!M23="","",1))</f>
        <v/>
      </c>
      <c r="J17" s="445" t="str">
        <f>IF($A17="","",IF('様式２（専従の常勤）'!N23="","",1))</f>
        <v/>
      </c>
      <c r="K17" s="445" t="str">
        <f>IF($A17="","",IF('様式２（専従の常勤）'!O23="","",1))</f>
        <v/>
      </c>
      <c r="L17" s="445" t="str">
        <f>IF($A17="","",IF('様式２（専従の常勤）'!P23="","",1))</f>
        <v/>
      </c>
      <c r="M17" s="445" t="str">
        <f>IF($A17="","",IF('様式２（専従の常勤）'!Q23="","",1))</f>
        <v/>
      </c>
      <c r="N17" s="445" t="str">
        <f>IF($A17="","",IF('様式２（専従の常勤）'!R23="","",1))</f>
        <v/>
      </c>
    </row>
    <row r="18" spans="1:14">
      <c r="A18" s="445" t="str">
        <f>IF('様式２（専従の常勤）'!B24="","",'様式２（専従の常勤）'!B24)</f>
        <v/>
      </c>
      <c r="B18" s="445" t="str">
        <f>IF($A18="","",'様式２（専従の常勤）'!$A$5)</f>
        <v/>
      </c>
      <c r="C18" s="445" t="str">
        <f>IF($A18="","",IF('様式２（専従の常勤）'!G24="","",1))</f>
        <v/>
      </c>
      <c r="D18" s="445" t="str">
        <f>IF($A18="","",IF('様式２（専従の常勤）'!H24="","",1))</f>
        <v/>
      </c>
      <c r="E18" s="445" t="str">
        <f>IF($A18="","",IF('様式２（専従の常勤）'!I24="","",1))</f>
        <v/>
      </c>
      <c r="F18" s="445" t="str">
        <f>IF($A18="","",IF('様式２（専従の常勤）'!J24="","",1))</f>
        <v/>
      </c>
      <c r="G18" s="445" t="str">
        <f>IF($A18="","",IF('様式２（専従の常勤）'!K24="","",1))</f>
        <v/>
      </c>
      <c r="H18" s="445" t="str">
        <f>IF($A18="","",IF('様式２（専従の常勤）'!L24="","",1))</f>
        <v/>
      </c>
      <c r="I18" s="445" t="str">
        <f>IF($A18="","",IF('様式２（専従の常勤）'!M24="","",1))</f>
        <v/>
      </c>
      <c r="J18" s="445" t="str">
        <f>IF($A18="","",IF('様式２（専従の常勤）'!N24="","",1))</f>
        <v/>
      </c>
      <c r="K18" s="445" t="str">
        <f>IF($A18="","",IF('様式２（専従の常勤）'!O24="","",1))</f>
        <v/>
      </c>
      <c r="L18" s="445" t="str">
        <f>IF($A18="","",IF('様式２（専従の常勤）'!P24="","",1))</f>
        <v/>
      </c>
      <c r="M18" s="445" t="str">
        <f>IF($A18="","",IF('様式２（専従の常勤）'!Q24="","",1))</f>
        <v/>
      </c>
      <c r="N18" s="445" t="str">
        <f>IF($A18="","",IF('様式２（専従の常勤）'!R24="","",1))</f>
        <v/>
      </c>
    </row>
    <row r="19" spans="1:14">
      <c r="A19" s="445" t="str">
        <f>IF('様式２（専従の常勤）'!B25="","",'様式２（専従の常勤）'!B25)</f>
        <v/>
      </c>
      <c r="B19" s="445" t="str">
        <f>IF($A19="","",'様式２（専従の常勤）'!$A$5)</f>
        <v/>
      </c>
      <c r="C19" s="445" t="str">
        <f>IF($A19="","",IF('様式２（専従の常勤）'!G25="","",1))</f>
        <v/>
      </c>
      <c r="D19" s="445" t="str">
        <f>IF($A19="","",IF('様式２（専従の常勤）'!H25="","",1))</f>
        <v/>
      </c>
      <c r="E19" s="445" t="str">
        <f>IF($A19="","",IF('様式２（専従の常勤）'!I25="","",1))</f>
        <v/>
      </c>
      <c r="F19" s="445" t="str">
        <f>IF($A19="","",IF('様式２（専従の常勤）'!J25="","",1))</f>
        <v/>
      </c>
      <c r="G19" s="445" t="str">
        <f>IF($A19="","",IF('様式２（専従の常勤）'!K25="","",1))</f>
        <v/>
      </c>
      <c r="H19" s="445" t="str">
        <f>IF($A19="","",IF('様式２（専従の常勤）'!L25="","",1))</f>
        <v/>
      </c>
      <c r="I19" s="445" t="str">
        <f>IF($A19="","",IF('様式２（専従の常勤）'!M25="","",1))</f>
        <v/>
      </c>
      <c r="J19" s="445" t="str">
        <f>IF($A19="","",IF('様式２（専従の常勤）'!N25="","",1))</f>
        <v/>
      </c>
      <c r="K19" s="445" t="str">
        <f>IF($A19="","",IF('様式２（専従の常勤）'!O25="","",1))</f>
        <v/>
      </c>
      <c r="L19" s="445" t="str">
        <f>IF($A19="","",IF('様式２（専従の常勤）'!P25="","",1))</f>
        <v/>
      </c>
      <c r="M19" s="445" t="str">
        <f>IF($A19="","",IF('様式２（専従の常勤）'!Q25="","",1))</f>
        <v/>
      </c>
      <c r="N19" s="445" t="str">
        <f>IF($A19="","",IF('様式２（専従の常勤）'!R25="","",1))</f>
        <v/>
      </c>
    </row>
    <row r="20" spans="1:14">
      <c r="A20" s="445" t="str">
        <f>IF('様式２（専従の常勤）'!B26="","",'様式２（専従の常勤）'!B26)</f>
        <v/>
      </c>
      <c r="B20" s="445" t="str">
        <f>IF($A20="","",'様式２（専従の常勤）'!$A$5)</f>
        <v/>
      </c>
      <c r="C20" s="445" t="str">
        <f>IF($A20="","",IF('様式２（専従の常勤）'!G26="","",1))</f>
        <v/>
      </c>
      <c r="D20" s="445" t="str">
        <f>IF($A20="","",IF('様式２（専従の常勤）'!H26="","",1))</f>
        <v/>
      </c>
      <c r="E20" s="445" t="str">
        <f>IF($A20="","",IF('様式２（専従の常勤）'!I26="","",1))</f>
        <v/>
      </c>
      <c r="F20" s="445" t="str">
        <f>IF($A20="","",IF('様式２（専従の常勤）'!J26="","",1))</f>
        <v/>
      </c>
      <c r="G20" s="445" t="str">
        <f>IF($A20="","",IF('様式２（専従の常勤）'!K26="","",1))</f>
        <v/>
      </c>
      <c r="H20" s="445" t="str">
        <f>IF($A20="","",IF('様式２（専従の常勤）'!L26="","",1))</f>
        <v/>
      </c>
      <c r="I20" s="445" t="str">
        <f>IF($A20="","",IF('様式２（専従の常勤）'!M26="","",1))</f>
        <v/>
      </c>
      <c r="J20" s="445" t="str">
        <f>IF($A20="","",IF('様式２（専従の常勤）'!N26="","",1))</f>
        <v/>
      </c>
      <c r="K20" s="445" t="str">
        <f>IF($A20="","",IF('様式２（専従の常勤）'!O26="","",1))</f>
        <v/>
      </c>
      <c r="L20" s="445" t="str">
        <f>IF($A20="","",IF('様式２（専従の常勤）'!P26="","",1))</f>
        <v/>
      </c>
      <c r="M20" s="445" t="str">
        <f>IF($A20="","",IF('様式２（専従の常勤）'!Q26="","",1))</f>
        <v/>
      </c>
      <c r="N20" s="445" t="str">
        <f>IF($A20="","",IF('様式２（専従の常勤）'!R26="","",1))</f>
        <v/>
      </c>
    </row>
    <row r="21" spans="1:14">
      <c r="A21" s="445" t="str">
        <f>IF('様式２（専従の常勤）'!B27="","",'様式２（専従の常勤）'!B27)</f>
        <v/>
      </c>
      <c r="B21" s="445" t="str">
        <f>IF($A21="","",'様式２（専従の常勤）'!$A$5)</f>
        <v/>
      </c>
      <c r="C21" s="445" t="str">
        <f>IF($A21="","",IF('様式２（専従の常勤）'!G27="","",1))</f>
        <v/>
      </c>
      <c r="D21" s="445" t="str">
        <f>IF($A21="","",IF('様式２（専従の常勤）'!H27="","",1))</f>
        <v/>
      </c>
      <c r="E21" s="445" t="str">
        <f>IF($A21="","",IF('様式２（専従の常勤）'!I27="","",1))</f>
        <v/>
      </c>
      <c r="F21" s="445" t="str">
        <f>IF($A21="","",IF('様式２（専従の常勤）'!J27="","",1))</f>
        <v/>
      </c>
      <c r="G21" s="445" t="str">
        <f>IF($A21="","",IF('様式２（専従の常勤）'!K27="","",1))</f>
        <v/>
      </c>
      <c r="H21" s="445" t="str">
        <f>IF($A21="","",IF('様式２（専従の常勤）'!L27="","",1))</f>
        <v/>
      </c>
      <c r="I21" s="445" t="str">
        <f>IF($A21="","",IF('様式２（専従の常勤）'!M27="","",1))</f>
        <v/>
      </c>
      <c r="J21" s="445" t="str">
        <f>IF($A21="","",IF('様式２（専従の常勤）'!N27="","",1))</f>
        <v/>
      </c>
      <c r="K21" s="445" t="str">
        <f>IF($A21="","",IF('様式２（専従の常勤）'!O27="","",1))</f>
        <v/>
      </c>
      <c r="L21" s="445" t="str">
        <f>IF($A21="","",IF('様式２（専従の常勤）'!P27="","",1))</f>
        <v/>
      </c>
      <c r="M21" s="445" t="str">
        <f>IF($A21="","",IF('様式２（専従の常勤）'!Q27="","",1))</f>
        <v/>
      </c>
      <c r="N21" s="445" t="str">
        <f>IF($A21="","",IF('様式２（専従の常勤）'!R27="","",1))</f>
        <v/>
      </c>
    </row>
    <row r="22" spans="1:14">
      <c r="A22" s="445" t="str">
        <f>IF('様式２（専従の常勤）'!B28="","",'様式２（専従の常勤）'!B28)</f>
        <v/>
      </c>
      <c r="B22" s="445" t="str">
        <f>IF($A22="","",'様式２（専従の常勤）'!$A$5)</f>
        <v/>
      </c>
      <c r="C22" s="445" t="str">
        <f>IF($A22="","",IF('様式２（専従の常勤）'!G28="","",1))</f>
        <v/>
      </c>
      <c r="D22" s="445" t="str">
        <f>IF($A22="","",IF('様式２（専従の常勤）'!H28="","",1))</f>
        <v/>
      </c>
      <c r="E22" s="445" t="str">
        <f>IF($A22="","",IF('様式２（専従の常勤）'!I28="","",1))</f>
        <v/>
      </c>
      <c r="F22" s="445" t="str">
        <f>IF($A22="","",IF('様式２（専従の常勤）'!J28="","",1))</f>
        <v/>
      </c>
      <c r="G22" s="445" t="str">
        <f>IF($A22="","",IF('様式２（専従の常勤）'!K28="","",1))</f>
        <v/>
      </c>
      <c r="H22" s="445" t="str">
        <f>IF($A22="","",IF('様式２（専従の常勤）'!L28="","",1))</f>
        <v/>
      </c>
      <c r="I22" s="445" t="str">
        <f>IF($A22="","",IF('様式２（専従の常勤）'!M28="","",1))</f>
        <v/>
      </c>
      <c r="J22" s="445" t="str">
        <f>IF($A22="","",IF('様式２（専従の常勤）'!N28="","",1))</f>
        <v/>
      </c>
      <c r="K22" s="445" t="str">
        <f>IF($A22="","",IF('様式２（専従の常勤）'!O28="","",1))</f>
        <v/>
      </c>
      <c r="L22" s="445" t="str">
        <f>IF($A22="","",IF('様式２（専従の常勤）'!P28="","",1))</f>
        <v/>
      </c>
      <c r="M22" s="445" t="str">
        <f>IF($A22="","",IF('様式２（専従の常勤）'!Q28="","",1))</f>
        <v/>
      </c>
      <c r="N22" s="445" t="str">
        <f>IF($A22="","",IF('様式２（専従の常勤）'!R28="","",1))</f>
        <v/>
      </c>
    </row>
    <row r="23" spans="1:14">
      <c r="A23" s="445" t="str">
        <f>IF('様式２（専従の常勤）'!B29="","",'様式２（専従の常勤）'!B29)</f>
        <v/>
      </c>
      <c r="B23" s="445" t="str">
        <f>IF($A23="","",'様式２（専従の常勤）'!$A$5)</f>
        <v/>
      </c>
      <c r="C23" s="445" t="str">
        <f>IF($A23="","",IF('様式２（専従の常勤）'!G29="","",1))</f>
        <v/>
      </c>
      <c r="D23" s="445" t="str">
        <f>IF($A23="","",IF('様式２（専従の常勤）'!H29="","",1))</f>
        <v/>
      </c>
      <c r="E23" s="445" t="str">
        <f>IF($A23="","",IF('様式２（専従の常勤）'!I29="","",1))</f>
        <v/>
      </c>
      <c r="F23" s="445" t="str">
        <f>IF($A23="","",IF('様式２（専従の常勤）'!J29="","",1))</f>
        <v/>
      </c>
      <c r="G23" s="445" t="str">
        <f>IF($A23="","",IF('様式２（専従の常勤）'!K29="","",1))</f>
        <v/>
      </c>
      <c r="H23" s="445" t="str">
        <f>IF($A23="","",IF('様式２（専従の常勤）'!L29="","",1))</f>
        <v/>
      </c>
      <c r="I23" s="445" t="str">
        <f>IF($A23="","",IF('様式２（専従の常勤）'!M29="","",1))</f>
        <v/>
      </c>
      <c r="J23" s="445" t="str">
        <f>IF($A23="","",IF('様式２（専従の常勤）'!N29="","",1))</f>
        <v/>
      </c>
      <c r="K23" s="445" t="str">
        <f>IF($A23="","",IF('様式２（専従の常勤）'!O29="","",1))</f>
        <v/>
      </c>
      <c r="L23" s="445" t="str">
        <f>IF($A23="","",IF('様式２（専従の常勤）'!P29="","",1))</f>
        <v/>
      </c>
      <c r="M23" s="445" t="str">
        <f>IF($A23="","",IF('様式２（専従の常勤）'!Q29="","",1))</f>
        <v/>
      </c>
      <c r="N23" s="445" t="str">
        <f>IF($A23="","",IF('様式２（専従の常勤）'!R29="","",1))</f>
        <v/>
      </c>
    </row>
    <row r="24" spans="1:14">
      <c r="A24" s="445" t="str">
        <f>IF('様式２（専従の常勤）'!B30="","",'様式２（専従の常勤）'!B30)</f>
        <v/>
      </c>
      <c r="B24" s="445" t="str">
        <f>IF($A24="","",'様式２（専従の常勤）'!$A$5)</f>
        <v/>
      </c>
      <c r="C24" s="445" t="str">
        <f>IF($A24="","",IF('様式２（専従の常勤）'!G30="","",1))</f>
        <v/>
      </c>
      <c r="D24" s="445" t="str">
        <f>IF($A24="","",IF('様式２（専従の常勤）'!H30="","",1))</f>
        <v/>
      </c>
      <c r="E24" s="445" t="str">
        <f>IF($A24="","",IF('様式２（専従の常勤）'!I30="","",1))</f>
        <v/>
      </c>
      <c r="F24" s="445" t="str">
        <f>IF($A24="","",IF('様式２（専従の常勤）'!J30="","",1))</f>
        <v/>
      </c>
      <c r="G24" s="445" t="str">
        <f>IF($A24="","",IF('様式２（専従の常勤）'!K30="","",1))</f>
        <v/>
      </c>
      <c r="H24" s="445" t="str">
        <f>IF($A24="","",IF('様式２（専従の常勤）'!L30="","",1))</f>
        <v/>
      </c>
      <c r="I24" s="445" t="str">
        <f>IF($A24="","",IF('様式２（専従の常勤）'!M30="","",1))</f>
        <v/>
      </c>
      <c r="J24" s="445" t="str">
        <f>IF($A24="","",IF('様式２（専従の常勤）'!N30="","",1))</f>
        <v/>
      </c>
      <c r="K24" s="445" t="str">
        <f>IF($A24="","",IF('様式２（専従の常勤）'!O30="","",1))</f>
        <v/>
      </c>
      <c r="L24" s="445" t="str">
        <f>IF($A24="","",IF('様式２（専従の常勤）'!P30="","",1))</f>
        <v/>
      </c>
      <c r="M24" s="445" t="str">
        <f>IF($A24="","",IF('様式２（専従の常勤）'!Q30="","",1))</f>
        <v/>
      </c>
      <c r="N24" s="445" t="str">
        <f>IF($A24="","",IF('様式２（専従の常勤）'!R30="","",1))</f>
        <v/>
      </c>
    </row>
    <row r="25" spans="1:14">
      <c r="A25" s="445" t="str">
        <f>IF('様式２（専従の常勤）'!B31="","",'様式２（専従の常勤）'!B31)</f>
        <v/>
      </c>
      <c r="B25" s="445" t="str">
        <f>IF($A25="","",'様式２（専従の常勤）'!$A$5)</f>
        <v/>
      </c>
      <c r="C25" s="445" t="str">
        <f>IF($A25="","",IF('様式２（専従の常勤）'!G31="","",1))</f>
        <v/>
      </c>
      <c r="D25" s="445" t="str">
        <f>IF($A25="","",IF('様式２（専従の常勤）'!H31="","",1))</f>
        <v/>
      </c>
      <c r="E25" s="445" t="str">
        <f>IF($A25="","",IF('様式２（専従の常勤）'!I31="","",1))</f>
        <v/>
      </c>
      <c r="F25" s="445" t="str">
        <f>IF($A25="","",IF('様式２（専従の常勤）'!J31="","",1))</f>
        <v/>
      </c>
      <c r="G25" s="445" t="str">
        <f>IF($A25="","",IF('様式２（専従の常勤）'!K31="","",1))</f>
        <v/>
      </c>
      <c r="H25" s="445" t="str">
        <f>IF($A25="","",IF('様式２（専従の常勤）'!L31="","",1))</f>
        <v/>
      </c>
      <c r="I25" s="445" t="str">
        <f>IF($A25="","",IF('様式２（専従の常勤）'!M31="","",1))</f>
        <v/>
      </c>
      <c r="J25" s="445" t="str">
        <f>IF($A25="","",IF('様式２（専従の常勤）'!N31="","",1))</f>
        <v/>
      </c>
      <c r="K25" s="445" t="str">
        <f>IF($A25="","",IF('様式２（専従の常勤）'!O31="","",1))</f>
        <v/>
      </c>
      <c r="L25" s="445" t="str">
        <f>IF($A25="","",IF('様式２（専従の常勤）'!P31="","",1))</f>
        <v/>
      </c>
      <c r="M25" s="445" t="str">
        <f>IF($A25="","",IF('様式２（専従の常勤）'!Q31="","",1))</f>
        <v/>
      </c>
      <c r="N25" s="445" t="str">
        <f>IF($A25="","",IF('様式２（専従の常勤）'!R31="","",1))</f>
        <v/>
      </c>
    </row>
    <row r="26" spans="1:14">
      <c r="A26" s="445" t="str">
        <f>IF('様式２（専従の常勤）'!B32="","",'様式２（専従の常勤）'!B32)</f>
        <v/>
      </c>
      <c r="B26" s="445" t="str">
        <f>IF($A26="","",'様式２（専従の常勤）'!$A$5)</f>
        <v/>
      </c>
      <c r="C26" s="445" t="str">
        <f>IF($A26="","",IF('様式２（専従の常勤）'!G32="","",1))</f>
        <v/>
      </c>
      <c r="D26" s="445" t="str">
        <f>IF($A26="","",IF('様式２（専従の常勤）'!H32="","",1))</f>
        <v/>
      </c>
      <c r="E26" s="445" t="str">
        <f>IF($A26="","",IF('様式２（専従の常勤）'!I32="","",1))</f>
        <v/>
      </c>
      <c r="F26" s="445" t="str">
        <f>IF($A26="","",IF('様式２（専従の常勤）'!J32="","",1))</f>
        <v/>
      </c>
      <c r="G26" s="445" t="str">
        <f>IF($A26="","",IF('様式２（専従の常勤）'!K32="","",1))</f>
        <v/>
      </c>
      <c r="H26" s="445" t="str">
        <f>IF($A26="","",IF('様式２（専従の常勤）'!L32="","",1))</f>
        <v/>
      </c>
      <c r="I26" s="445" t="str">
        <f>IF($A26="","",IF('様式２（専従の常勤）'!M32="","",1))</f>
        <v/>
      </c>
      <c r="J26" s="445" t="str">
        <f>IF($A26="","",IF('様式２（専従の常勤）'!N32="","",1))</f>
        <v/>
      </c>
      <c r="K26" s="445" t="str">
        <f>IF($A26="","",IF('様式２（専従の常勤）'!O32="","",1))</f>
        <v/>
      </c>
      <c r="L26" s="445" t="str">
        <f>IF($A26="","",IF('様式２（専従の常勤）'!P32="","",1))</f>
        <v/>
      </c>
      <c r="M26" s="445" t="str">
        <f>IF($A26="","",IF('様式２（専従の常勤）'!Q32="","",1))</f>
        <v/>
      </c>
      <c r="N26" s="445" t="str">
        <f>IF($A26="","",IF('様式２（専従の常勤）'!R32="","",1))</f>
        <v/>
      </c>
    </row>
    <row r="27" spans="1:14">
      <c r="A27" s="445" t="str">
        <f>IF('様式２（専従の常勤）'!B33="","",'様式２（専従の常勤）'!B33)</f>
        <v/>
      </c>
      <c r="B27" s="445" t="str">
        <f>IF($A27="","",'様式２（専従の常勤）'!$A$5)</f>
        <v/>
      </c>
      <c r="C27" s="445" t="str">
        <f>IF($A27="","",IF('様式２（専従の常勤）'!G33="","",1))</f>
        <v/>
      </c>
      <c r="D27" s="445" t="str">
        <f>IF($A27="","",IF('様式２（専従の常勤）'!H33="","",1))</f>
        <v/>
      </c>
      <c r="E27" s="445" t="str">
        <f>IF($A27="","",IF('様式２（専従の常勤）'!I33="","",1))</f>
        <v/>
      </c>
      <c r="F27" s="445" t="str">
        <f>IF($A27="","",IF('様式２（専従の常勤）'!J33="","",1))</f>
        <v/>
      </c>
      <c r="G27" s="445" t="str">
        <f>IF($A27="","",IF('様式２（専従の常勤）'!K33="","",1))</f>
        <v/>
      </c>
      <c r="H27" s="445" t="str">
        <f>IF($A27="","",IF('様式２（専従の常勤）'!L33="","",1))</f>
        <v/>
      </c>
      <c r="I27" s="445" t="str">
        <f>IF($A27="","",IF('様式２（専従の常勤）'!M33="","",1))</f>
        <v/>
      </c>
      <c r="J27" s="445" t="str">
        <f>IF($A27="","",IF('様式２（専従の常勤）'!N33="","",1))</f>
        <v/>
      </c>
      <c r="K27" s="445" t="str">
        <f>IF($A27="","",IF('様式２（専従の常勤）'!O33="","",1))</f>
        <v/>
      </c>
      <c r="L27" s="445" t="str">
        <f>IF($A27="","",IF('様式２（専従の常勤）'!P33="","",1))</f>
        <v/>
      </c>
      <c r="M27" s="445" t="str">
        <f>IF($A27="","",IF('様式２（専従の常勤）'!Q33="","",1))</f>
        <v/>
      </c>
      <c r="N27" s="445" t="str">
        <f>IF($A27="","",IF('様式２（専従の常勤）'!R33="","",1))</f>
        <v/>
      </c>
    </row>
    <row r="28" spans="1:14">
      <c r="A28" s="445" t="str">
        <f>IF('様式２（専従の常勤）'!B34="","",'様式２（専従の常勤）'!B34)</f>
        <v/>
      </c>
      <c r="B28" s="445" t="str">
        <f>IF($A28="","",'様式２（専従の常勤）'!$A$5)</f>
        <v/>
      </c>
      <c r="C28" s="445" t="str">
        <f>IF($A28="","",IF('様式２（専従の常勤）'!G34="","",1))</f>
        <v/>
      </c>
      <c r="D28" s="445" t="str">
        <f>IF($A28="","",IF('様式２（専従の常勤）'!H34="","",1))</f>
        <v/>
      </c>
      <c r="E28" s="445" t="str">
        <f>IF($A28="","",IF('様式２（専従の常勤）'!I34="","",1))</f>
        <v/>
      </c>
      <c r="F28" s="445" t="str">
        <f>IF($A28="","",IF('様式２（専従の常勤）'!J34="","",1))</f>
        <v/>
      </c>
      <c r="G28" s="445" t="str">
        <f>IF($A28="","",IF('様式２（専従の常勤）'!K34="","",1))</f>
        <v/>
      </c>
      <c r="H28" s="445" t="str">
        <f>IF($A28="","",IF('様式２（専従の常勤）'!L34="","",1))</f>
        <v/>
      </c>
      <c r="I28" s="445" t="str">
        <f>IF($A28="","",IF('様式２（専従の常勤）'!M34="","",1))</f>
        <v/>
      </c>
      <c r="J28" s="445" t="str">
        <f>IF($A28="","",IF('様式２（専従の常勤）'!N34="","",1))</f>
        <v/>
      </c>
      <c r="K28" s="445" t="str">
        <f>IF($A28="","",IF('様式２（専従の常勤）'!O34="","",1))</f>
        <v/>
      </c>
      <c r="L28" s="445" t="str">
        <f>IF($A28="","",IF('様式２（専従の常勤）'!P34="","",1))</f>
        <v/>
      </c>
      <c r="M28" s="445" t="str">
        <f>IF($A28="","",IF('様式２（専従の常勤）'!Q34="","",1))</f>
        <v/>
      </c>
      <c r="N28" s="445" t="str">
        <f>IF($A28="","",IF('様式２（専従の常勤）'!R34="","",1))</f>
        <v/>
      </c>
    </row>
    <row r="29" spans="1:14">
      <c r="A29" s="445" t="str">
        <f>IF('様式２（専従の常勤）'!B35="","",'様式２（専従の常勤）'!B35)</f>
        <v/>
      </c>
      <c r="B29" s="445" t="str">
        <f>IF($A29="","",'様式２（専従の常勤）'!$A$5)</f>
        <v/>
      </c>
      <c r="C29" s="445" t="str">
        <f>IF($A29="","",IF('様式２（専従の常勤）'!G35="","",1))</f>
        <v/>
      </c>
      <c r="D29" s="445" t="str">
        <f>IF($A29="","",IF('様式２（専従の常勤）'!H35="","",1))</f>
        <v/>
      </c>
      <c r="E29" s="445" t="str">
        <f>IF($A29="","",IF('様式２（専従の常勤）'!I35="","",1))</f>
        <v/>
      </c>
      <c r="F29" s="445" t="str">
        <f>IF($A29="","",IF('様式２（専従の常勤）'!J35="","",1))</f>
        <v/>
      </c>
      <c r="G29" s="445" t="str">
        <f>IF($A29="","",IF('様式２（専従の常勤）'!K35="","",1))</f>
        <v/>
      </c>
      <c r="H29" s="445" t="str">
        <f>IF($A29="","",IF('様式２（専従の常勤）'!L35="","",1))</f>
        <v/>
      </c>
      <c r="I29" s="445" t="str">
        <f>IF($A29="","",IF('様式２（専従の常勤）'!M35="","",1))</f>
        <v/>
      </c>
      <c r="J29" s="445" t="str">
        <f>IF($A29="","",IF('様式２（専従の常勤）'!N35="","",1))</f>
        <v/>
      </c>
      <c r="K29" s="445" t="str">
        <f>IF($A29="","",IF('様式２（専従の常勤）'!O35="","",1))</f>
        <v/>
      </c>
      <c r="L29" s="445" t="str">
        <f>IF($A29="","",IF('様式２（専従の常勤）'!P35="","",1))</f>
        <v/>
      </c>
      <c r="M29" s="445" t="str">
        <f>IF($A29="","",IF('様式２（専従の常勤）'!Q35="","",1))</f>
        <v/>
      </c>
      <c r="N29" s="445" t="str">
        <f>IF($A29="","",IF('様式２（専従の常勤）'!R35="","",1))</f>
        <v/>
      </c>
    </row>
    <row r="30" spans="1:14">
      <c r="A30" s="445" t="str">
        <f>IF('様式２（専従の常勤）'!B36="","",'様式２（専従の常勤）'!B36)</f>
        <v/>
      </c>
      <c r="B30" s="445" t="str">
        <f>IF($A30="","",'様式２（専従の常勤）'!$A$5)</f>
        <v/>
      </c>
      <c r="C30" s="445" t="str">
        <f>IF($A30="","",IF('様式２（専従の常勤）'!G36="","",1))</f>
        <v/>
      </c>
      <c r="D30" s="445" t="str">
        <f>IF($A30="","",IF('様式２（専従の常勤）'!H36="","",1))</f>
        <v/>
      </c>
      <c r="E30" s="445" t="str">
        <f>IF($A30="","",IF('様式２（専従の常勤）'!I36="","",1))</f>
        <v/>
      </c>
      <c r="F30" s="445" t="str">
        <f>IF($A30="","",IF('様式２（専従の常勤）'!J36="","",1))</f>
        <v/>
      </c>
      <c r="G30" s="445" t="str">
        <f>IF($A30="","",IF('様式２（専従の常勤）'!K36="","",1))</f>
        <v/>
      </c>
      <c r="H30" s="445" t="str">
        <f>IF($A30="","",IF('様式２（専従の常勤）'!L36="","",1))</f>
        <v/>
      </c>
      <c r="I30" s="445" t="str">
        <f>IF($A30="","",IF('様式２（専従の常勤）'!M36="","",1))</f>
        <v/>
      </c>
      <c r="J30" s="445" t="str">
        <f>IF($A30="","",IF('様式２（専従の常勤）'!N36="","",1))</f>
        <v/>
      </c>
      <c r="K30" s="445" t="str">
        <f>IF($A30="","",IF('様式２（専従の常勤）'!O36="","",1))</f>
        <v/>
      </c>
      <c r="L30" s="445" t="str">
        <f>IF($A30="","",IF('様式２（専従の常勤）'!P36="","",1))</f>
        <v/>
      </c>
      <c r="M30" s="445" t="str">
        <f>IF($A30="","",IF('様式２（専従の常勤）'!Q36="","",1))</f>
        <v/>
      </c>
      <c r="N30" s="445" t="str">
        <f>IF($A30="","",IF('様式２（専従の常勤）'!R36="","",1))</f>
        <v/>
      </c>
    </row>
    <row r="31" spans="1:14">
      <c r="A31" s="445" t="str">
        <f>IF('様式２（専従の常勤）'!B37="","",'様式２（専従の常勤）'!B37)</f>
        <v/>
      </c>
      <c r="B31" s="445" t="str">
        <f>IF($A31="","",'様式２（専従の常勤）'!$A$5)</f>
        <v/>
      </c>
      <c r="C31" s="445" t="str">
        <f>IF($A31="","",IF('様式２（専従の常勤）'!G37="","",1))</f>
        <v/>
      </c>
      <c r="D31" s="445" t="str">
        <f>IF($A31="","",IF('様式２（専従の常勤）'!H37="","",1))</f>
        <v/>
      </c>
      <c r="E31" s="445" t="str">
        <f>IF($A31="","",IF('様式２（専従の常勤）'!I37="","",1))</f>
        <v/>
      </c>
      <c r="F31" s="445" t="str">
        <f>IF($A31="","",IF('様式２（専従の常勤）'!J37="","",1))</f>
        <v/>
      </c>
      <c r="G31" s="445" t="str">
        <f>IF($A31="","",IF('様式２（専従の常勤）'!K37="","",1))</f>
        <v/>
      </c>
      <c r="H31" s="445" t="str">
        <f>IF($A31="","",IF('様式２（専従の常勤）'!L37="","",1))</f>
        <v/>
      </c>
      <c r="I31" s="445" t="str">
        <f>IF($A31="","",IF('様式２（専従の常勤）'!M37="","",1))</f>
        <v/>
      </c>
      <c r="J31" s="445" t="str">
        <f>IF($A31="","",IF('様式２（専従の常勤）'!N37="","",1))</f>
        <v/>
      </c>
      <c r="K31" s="445" t="str">
        <f>IF($A31="","",IF('様式２（専従の常勤）'!O37="","",1))</f>
        <v/>
      </c>
      <c r="L31" s="445" t="str">
        <f>IF($A31="","",IF('様式２（専従の常勤）'!P37="","",1))</f>
        <v/>
      </c>
      <c r="M31" s="445" t="str">
        <f>IF($A31="","",IF('様式２（専従の常勤）'!Q37="","",1))</f>
        <v/>
      </c>
      <c r="N31" s="445" t="str">
        <f>IF($A31="","",IF('様式２（専従の常勤）'!R37="","",1))</f>
        <v/>
      </c>
    </row>
    <row r="32" spans="1:14">
      <c r="A32" s="445" t="str">
        <f>IF('様式２（専従の常勤）'!B38="","",'様式２（専従の常勤）'!B38)</f>
        <v/>
      </c>
      <c r="B32" s="445" t="str">
        <f>IF($A32="","",'様式２（専従の常勤）'!$A$5)</f>
        <v/>
      </c>
      <c r="C32" s="445" t="str">
        <f>IF($A32="","",IF('様式２（専従の常勤）'!G38="","",1))</f>
        <v/>
      </c>
      <c r="D32" s="445" t="str">
        <f>IF($A32="","",IF('様式２（専従の常勤）'!H38="","",1))</f>
        <v/>
      </c>
      <c r="E32" s="445" t="str">
        <f>IF($A32="","",IF('様式２（専従の常勤）'!I38="","",1))</f>
        <v/>
      </c>
      <c r="F32" s="445" t="str">
        <f>IF($A32="","",IF('様式２（専従の常勤）'!J38="","",1))</f>
        <v/>
      </c>
      <c r="G32" s="445" t="str">
        <f>IF($A32="","",IF('様式２（専従の常勤）'!K38="","",1))</f>
        <v/>
      </c>
      <c r="H32" s="445" t="str">
        <f>IF($A32="","",IF('様式２（専従の常勤）'!L38="","",1))</f>
        <v/>
      </c>
      <c r="I32" s="445" t="str">
        <f>IF($A32="","",IF('様式２（専従の常勤）'!M38="","",1))</f>
        <v/>
      </c>
      <c r="J32" s="445" t="str">
        <f>IF($A32="","",IF('様式２（専従の常勤）'!N38="","",1))</f>
        <v/>
      </c>
      <c r="K32" s="445" t="str">
        <f>IF($A32="","",IF('様式２（専従の常勤）'!O38="","",1))</f>
        <v/>
      </c>
      <c r="L32" s="445" t="str">
        <f>IF($A32="","",IF('様式２（専従の常勤）'!P38="","",1))</f>
        <v/>
      </c>
      <c r="M32" s="445" t="str">
        <f>IF($A32="","",IF('様式２（専従の常勤）'!Q38="","",1))</f>
        <v/>
      </c>
      <c r="N32" s="445" t="str">
        <f>IF($A32="","",IF('様式２（専従の常勤）'!R38="","",1))</f>
        <v/>
      </c>
    </row>
    <row r="33" spans="1:14">
      <c r="A33" s="445" t="str">
        <f>IF('様式２（専従の常勤）'!B39="","",'様式２（専従の常勤）'!B39)</f>
        <v/>
      </c>
      <c r="B33" s="445" t="str">
        <f>IF($A33="","",'様式２（専従の常勤）'!$A$5)</f>
        <v/>
      </c>
      <c r="C33" s="445" t="str">
        <f>IF($A33="","",IF('様式２（専従の常勤）'!G39="","",1))</f>
        <v/>
      </c>
      <c r="D33" s="445" t="str">
        <f>IF($A33="","",IF('様式２（専従の常勤）'!H39="","",1))</f>
        <v/>
      </c>
      <c r="E33" s="445" t="str">
        <f>IF($A33="","",IF('様式２（専従の常勤）'!I39="","",1))</f>
        <v/>
      </c>
      <c r="F33" s="445" t="str">
        <f>IF($A33="","",IF('様式２（専従の常勤）'!J39="","",1))</f>
        <v/>
      </c>
      <c r="G33" s="445" t="str">
        <f>IF($A33="","",IF('様式２（専従の常勤）'!K39="","",1))</f>
        <v/>
      </c>
      <c r="H33" s="445" t="str">
        <f>IF($A33="","",IF('様式２（専従の常勤）'!L39="","",1))</f>
        <v/>
      </c>
      <c r="I33" s="445" t="str">
        <f>IF($A33="","",IF('様式２（専従の常勤）'!M39="","",1))</f>
        <v/>
      </c>
      <c r="J33" s="445" t="str">
        <f>IF($A33="","",IF('様式２（専従の常勤）'!N39="","",1))</f>
        <v/>
      </c>
      <c r="K33" s="445" t="str">
        <f>IF($A33="","",IF('様式２（専従の常勤）'!O39="","",1))</f>
        <v/>
      </c>
      <c r="L33" s="445" t="str">
        <f>IF($A33="","",IF('様式２（専従の常勤）'!P39="","",1))</f>
        <v/>
      </c>
      <c r="M33" s="445" t="str">
        <f>IF($A33="","",IF('様式２（専従の常勤）'!Q39="","",1))</f>
        <v/>
      </c>
      <c r="N33" s="445" t="str">
        <f>IF($A33="","",IF('様式２（専従の常勤）'!R39="","",1))</f>
        <v/>
      </c>
    </row>
    <row r="34" spans="1:14">
      <c r="A34" s="445" t="str">
        <f>IF('様式２（専従の常勤）'!B40="","",'様式２（専従の常勤）'!B40)</f>
        <v/>
      </c>
      <c r="B34" s="445" t="str">
        <f>IF($A34="","",'様式２（専従の常勤）'!$A$5)</f>
        <v/>
      </c>
      <c r="C34" s="445" t="str">
        <f>IF($A34="","",IF('様式２（専従の常勤）'!G40="","",1))</f>
        <v/>
      </c>
      <c r="D34" s="445" t="str">
        <f>IF($A34="","",IF('様式２（専従の常勤）'!H40="","",1))</f>
        <v/>
      </c>
      <c r="E34" s="445" t="str">
        <f>IF($A34="","",IF('様式２（専従の常勤）'!I40="","",1))</f>
        <v/>
      </c>
      <c r="F34" s="445" t="str">
        <f>IF($A34="","",IF('様式２（専従の常勤）'!J40="","",1))</f>
        <v/>
      </c>
      <c r="G34" s="445" t="str">
        <f>IF($A34="","",IF('様式２（専従の常勤）'!K40="","",1))</f>
        <v/>
      </c>
      <c r="H34" s="445" t="str">
        <f>IF($A34="","",IF('様式２（専従の常勤）'!L40="","",1))</f>
        <v/>
      </c>
      <c r="I34" s="445" t="str">
        <f>IF($A34="","",IF('様式２（専従の常勤）'!M40="","",1))</f>
        <v/>
      </c>
      <c r="J34" s="445" t="str">
        <f>IF($A34="","",IF('様式２（専従の常勤）'!N40="","",1))</f>
        <v/>
      </c>
      <c r="K34" s="445" t="str">
        <f>IF($A34="","",IF('様式２（専従の常勤）'!O40="","",1))</f>
        <v/>
      </c>
      <c r="L34" s="445" t="str">
        <f>IF($A34="","",IF('様式２（専従の常勤）'!P40="","",1))</f>
        <v/>
      </c>
      <c r="M34" s="445" t="str">
        <f>IF($A34="","",IF('様式２（専従の常勤）'!Q40="","",1))</f>
        <v/>
      </c>
      <c r="N34" s="445" t="str">
        <f>IF($A34="","",IF('様式２（専従の常勤）'!R40="","",1))</f>
        <v/>
      </c>
    </row>
    <row r="35" spans="1:14">
      <c r="A35" s="445" t="str">
        <f>IF('様式２（専従の常勤）'!B41="","",'様式２（専従の常勤）'!B41)</f>
        <v/>
      </c>
      <c r="B35" s="445" t="str">
        <f>IF($A35="","",'様式２（専従の常勤）'!$A$5)</f>
        <v/>
      </c>
      <c r="C35" s="445" t="str">
        <f>IF($A35="","",IF('様式２（専従の常勤）'!G41="","",1))</f>
        <v/>
      </c>
      <c r="D35" s="445" t="str">
        <f>IF($A35="","",IF('様式２（専従の常勤）'!H41="","",1))</f>
        <v/>
      </c>
      <c r="E35" s="445" t="str">
        <f>IF($A35="","",IF('様式２（専従の常勤）'!I41="","",1))</f>
        <v/>
      </c>
      <c r="F35" s="445" t="str">
        <f>IF($A35="","",IF('様式２（専従の常勤）'!J41="","",1))</f>
        <v/>
      </c>
      <c r="G35" s="445" t="str">
        <f>IF($A35="","",IF('様式２（専従の常勤）'!K41="","",1))</f>
        <v/>
      </c>
      <c r="H35" s="445" t="str">
        <f>IF($A35="","",IF('様式２（専従の常勤）'!L41="","",1))</f>
        <v/>
      </c>
      <c r="I35" s="445" t="str">
        <f>IF($A35="","",IF('様式２（専従の常勤）'!M41="","",1))</f>
        <v/>
      </c>
      <c r="J35" s="445" t="str">
        <f>IF($A35="","",IF('様式２（専従の常勤）'!N41="","",1))</f>
        <v/>
      </c>
      <c r="K35" s="445" t="str">
        <f>IF($A35="","",IF('様式２（専従の常勤）'!O41="","",1))</f>
        <v/>
      </c>
      <c r="L35" s="445" t="str">
        <f>IF($A35="","",IF('様式２（専従の常勤）'!P41="","",1))</f>
        <v/>
      </c>
      <c r="M35" s="445" t="str">
        <f>IF($A35="","",IF('様式２（専従の常勤）'!Q41="","",1))</f>
        <v/>
      </c>
      <c r="N35" s="445" t="str">
        <f>IF($A35="","",IF('様式２（専従の常勤）'!R41="","",1))</f>
        <v/>
      </c>
    </row>
    <row r="36" spans="1:14">
      <c r="A36" s="445" t="str">
        <f>IF('様式２（専従の常勤）'!B42="","",'様式２（専従の常勤）'!B42)</f>
        <v/>
      </c>
      <c r="B36" s="445" t="str">
        <f>IF($A36="","",'様式２（専従の常勤）'!$A$5)</f>
        <v/>
      </c>
      <c r="C36" s="445" t="str">
        <f>IF($A36="","",IF('様式２（専従の常勤）'!G42="","",1))</f>
        <v/>
      </c>
      <c r="D36" s="445" t="str">
        <f>IF($A36="","",IF('様式２（専従の常勤）'!H42="","",1))</f>
        <v/>
      </c>
      <c r="E36" s="445" t="str">
        <f>IF($A36="","",IF('様式２（専従の常勤）'!I42="","",1))</f>
        <v/>
      </c>
      <c r="F36" s="445" t="str">
        <f>IF($A36="","",IF('様式２（専従の常勤）'!J42="","",1))</f>
        <v/>
      </c>
      <c r="G36" s="445" t="str">
        <f>IF($A36="","",IF('様式２（専従の常勤）'!K42="","",1))</f>
        <v/>
      </c>
      <c r="H36" s="445" t="str">
        <f>IF($A36="","",IF('様式２（専従の常勤）'!L42="","",1))</f>
        <v/>
      </c>
      <c r="I36" s="445" t="str">
        <f>IF($A36="","",IF('様式２（専従の常勤）'!M42="","",1))</f>
        <v/>
      </c>
      <c r="J36" s="445" t="str">
        <f>IF($A36="","",IF('様式２（専従の常勤）'!N42="","",1))</f>
        <v/>
      </c>
      <c r="K36" s="445" t="str">
        <f>IF($A36="","",IF('様式２（専従の常勤）'!O42="","",1))</f>
        <v/>
      </c>
      <c r="L36" s="445" t="str">
        <f>IF($A36="","",IF('様式２（専従の常勤）'!P42="","",1))</f>
        <v/>
      </c>
      <c r="M36" s="445" t="str">
        <f>IF($A36="","",IF('様式２（専従の常勤）'!Q42="","",1))</f>
        <v/>
      </c>
      <c r="N36" s="445" t="str">
        <f>IF($A36="","",IF('様式２（専従の常勤）'!R42="","",1))</f>
        <v/>
      </c>
    </row>
    <row r="37" spans="1:14">
      <c r="A37" s="445" t="str">
        <f>IF('様式２（専従の常勤）'!B43="","",'様式２（専従の常勤）'!B43)</f>
        <v/>
      </c>
      <c r="B37" s="445" t="str">
        <f>IF($A37="","",'様式２（専従の常勤）'!$A$5)</f>
        <v/>
      </c>
      <c r="C37" s="445" t="str">
        <f>IF($A37="","",IF('様式２（専従の常勤）'!G43="","",1))</f>
        <v/>
      </c>
      <c r="D37" s="445" t="str">
        <f>IF($A37="","",IF('様式２（専従の常勤）'!H43="","",1))</f>
        <v/>
      </c>
      <c r="E37" s="445" t="str">
        <f>IF($A37="","",IF('様式２（専従の常勤）'!I43="","",1))</f>
        <v/>
      </c>
      <c r="F37" s="445" t="str">
        <f>IF($A37="","",IF('様式２（専従の常勤）'!J43="","",1))</f>
        <v/>
      </c>
      <c r="G37" s="445" t="str">
        <f>IF($A37="","",IF('様式２（専従の常勤）'!K43="","",1))</f>
        <v/>
      </c>
      <c r="H37" s="445" t="str">
        <f>IF($A37="","",IF('様式２（専従の常勤）'!L43="","",1))</f>
        <v/>
      </c>
      <c r="I37" s="445" t="str">
        <f>IF($A37="","",IF('様式２（専従の常勤）'!M43="","",1))</f>
        <v/>
      </c>
      <c r="J37" s="445" t="str">
        <f>IF($A37="","",IF('様式２（専従の常勤）'!N43="","",1))</f>
        <v/>
      </c>
      <c r="K37" s="445" t="str">
        <f>IF($A37="","",IF('様式２（専従の常勤）'!O43="","",1))</f>
        <v/>
      </c>
      <c r="L37" s="445" t="str">
        <f>IF($A37="","",IF('様式２（専従の常勤）'!P43="","",1))</f>
        <v/>
      </c>
      <c r="M37" s="445" t="str">
        <f>IF($A37="","",IF('様式２（専従の常勤）'!Q43="","",1))</f>
        <v/>
      </c>
      <c r="N37" s="445" t="str">
        <f>IF($A37="","",IF('様式２（専従の常勤）'!R43="","",1))</f>
        <v/>
      </c>
    </row>
    <row r="38" spans="1:14">
      <c r="A38" s="445" t="str">
        <f>IF('様式２（専従の常勤）'!B44="","",'様式２（専従の常勤）'!B44)</f>
        <v/>
      </c>
      <c r="B38" s="445" t="str">
        <f>IF($A38="","",'様式２（専従の常勤）'!$A$5)</f>
        <v/>
      </c>
      <c r="C38" s="445" t="str">
        <f>IF($A38="","",IF('様式２（専従の常勤）'!G44="","",1))</f>
        <v/>
      </c>
      <c r="D38" s="445" t="str">
        <f>IF($A38="","",IF('様式２（専従の常勤）'!H44="","",1))</f>
        <v/>
      </c>
      <c r="E38" s="445" t="str">
        <f>IF($A38="","",IF('様式２（専従の常勤）'!I44="","",1))</f>
        <v/>
      </c>
      <c r="F38" s="445" t="str">
        <f>IF($A38="","",IF('様式２（専従の常勤）'!J44="","",1))</f>
        <v/>
      </c>
      <c r="G38" s="445" t="str">
        <f>IF($A38="","",IF('様式２（専従の常勤）'!K44="","",1))</f>
        <v/>
      </c>
      <c r="H38" s="445" t="str">
        <f>IF($A38="","",IF('様式２（専従の常勤）'!L44="","",1))</f>
        <v/>
      </c>
      <c r="I38" s="445" t="str">
        <f>IF($A38="","",IF('様式２（専従の常勤）'!M44="","",1))</f>
        <v/>
      </c>
      <c r="J38" s="445" t="str">
        <f>IF($A38="","",IF('様式２（専従の常勤）'!N44="","",1))</f>
        <v/>
      </c>
      <c r="K38" s="445" t="str">
        <f>IF($A38="","",IF('様式２（専従の常勤）'!O44="","",1))</f>
        <v/>
      </c>
      <c r="L38" s="445" t="str">
        <f>IF($A38="","",IF('様式２（専従の常勤）'!P44="","",1))</f>
        <v/>
      </c>
      <c r="M38" s="445" t="str">
        <f>IF($A38="","",IF('様式２（専従の常勤）'!Q44="","",1))</f>
        <v/>
      </c>
      <c r="N38" s="445" t="str">
        <f>IF($A38="","",IF('様式２（専従の常勤）'!R44="","",1))</f>
        <v/>
      </c>
    </row>
    <row r="39" spans="1:14">
      <c r="A39" s="445" t="str">
        <f>IF('様式２（専従の常勤）'!B45="","",'様式２（専従の常勤）'!B45)</f>
        <v/>
      </c>
      <c r="B39" s="445" t="str">
        <f>IF($A39="","",'様式２（専従の常勤）'!$A$5)</f>
        <v/>
      </c>
      <c r="C39" s="445" t="str">
        <f>IF($A39="","",IF('様式２（専従の常勤）'!G45="","",1))</f>
        <v/>
      </c>
      <c r="D39" s="445" t="str">
        <f>IF($A39="","",IF('様式２（専従の常勤）'!H45="","",1))</f>
        <v/>
      </c>
      <c r="E39" s="445" t="str">
        <f>IF($A39="","",IF('様式２（専従の常勤）'!I45="","",1))</f>
        <v/>
      </c>
      <c r="F39" s="445" t="str">
        <f>IF($A39="","",IF('様式２（専従の常勤）'!J45="","",1))</f>
        <v/>
      </c>
      <c r="G39" s="445" t="str">
        <f>IF($A39="","",IF('様式２（専従の常勤）'!K45="","",1))</f>
        <v/>
      </c>
      <c r="H39" s="445" t="str">
        <f>IF($A39="","",IF('様式２（専従の常勤）'!L45="","",1))</f>
        <v/>
      </c>
      <c r="I39" s="445" t="str">
        <f>IF($A39="","",IF('様式２（専従の常勤）'!M45="","",1))</f>
        <v/>
      </c>
      <c r="J39" s="445" t="str">
        <f>IF($A39="","",IF('様式２（専従の常勤）'!N45="","",1))</f>
        <v/>
      </c>
      <c r="K39" s="445" t="str">
        <f>IF($A39="","",IF('様式２（専従の常勤）'!O45="","",1))</f>
        <v/>
      </c>
      <c r="L39" s="445" t="str">
        <f>IF($A39="","",IF('様式２（専従の常勤）'!P45="","",1))</f>
        <v/>
      </c>
      <c r="M39" s="445" t="str">
        <f>IF($A39="","",IF('様式２（専従の常勤）'!Q45="","",1))</f>
        <v/>
      </c>
      <c r="N39" s="445" t="str">
        <f>IF($A39="","",IF('様式２（専従の常勤）'!R45="","",1))</f>
        <v/>
      </c>
    </row>
    <row r="40" spans="1:14">
      <c r="A40" s="445" t="str">
        <f>IF('様式２（専従の常勤）'!B46="","",'様式２（専従の常勤）'!B46)</f>
        <v/>
      </c>
      <c r="B40" s="445" t="str">
        <f>IF($A40="","",'様式２（専従の常勤）'!$A$5)</f>
        <v/>
      </c>
      <c r="C40" s="445" t="str">
        <f>IF($A40="","",IF('様式２（専従の常勤）'!G46="","",1))</f>
        <v/>
      </c>
      <c r="D40" s="445" t="str">
        <f>IF($A40="","",IF('様式２（専従の常勤）'!H46="","",1))</f>
        <v/>
      </c>
      <c r="E40" s="445" t="str">
        <f>IF($A40="","",IF('様式２（専従の常勤）'!I46="","",1))</f>
        <v/>
      </c>
      <c r="F40" s="445" t="str">
        <f>IF($A40="","",IF('様式２（専従の常勤）'!J46="","",1))</f>
        <v/>
      </c>
      <c r="G40" s="445" t="str">
        <f>IF($A40="","",IF('様式２（専従の常勤）'!K46="","",1))</f>
        <v/>
      </c>
      <c r="H40" s="445" t="str">
        <f>IF($A40="","",IF('様式２（専従の常勤）'!L46="","",1))</f>
        <v/>
      </c>
      <c r="I40" s="445" t="str">
        <f>IF($A40="","",IF('様式２（専従の常勤）'!M46="","",1))</f>
        <v/>
      </c>
      <c r="J40" s="445" t="str">
        <f>IF($A40="","",IF('様式２（専従の常勤）'!N46="","",1))</f>
        <v/>
      </c>
      <c r="K40" s="445" t="str">
        <f>IF($A40="","",IF('様式２（専従の常勤）'!O46="","",1))</f>
        <v/>
      </c>
      <c r="L40" s="445" t="str">
        <f>IF($A40="","",IF('様式２（専従の常勤）'!P46="","",1))</f>
        <v/>
      </c>
      <c r="M40" s="445" t="str">
        <f>IF($A40="","",IF('様式２（専従の常勤）'!Q46="","",1))</f>
        <v/>
      </c>
      <c r="N40" s="445" t="str">
        <f>IF($A40="","",IF('様式２（専従の常勤）'!R46="","",1))</f>
        <v/>
      </c>
    </row>
    <row r="41" spans="1:14">
      <c r="A41" s="445" t="str">
        <f>IF('様式２（専従の常勤）'!B47="","",'様式２（専従の常勤）'!B47)</f>
        <v/>
      </c>
      <c r="B41" s="445" t="str">
        <f>IF($A41="","",'様式２（専従の常勤）'!$A$5)</f>
        <v/>
      </c>
      <c r="C41" s="445" t="str">
        <f>IF($A41="","",IF('様式２（専従の常勤）'!G47="","",1))</f>
        <v/>
      </c>
      <c r="D41" s="445" t="str">
        <f>IF($A41="","",IF('様式２（専従の常勤）'!H47="","",1))</f>
        <v/>
      </c>
      <c r="E41" s="445" t="str">
        <f>IF($A41="","",IF('様式２（専従の常勤）'!I47="","",1))</f>
        <v/>
      </c>
      <c r="F41" s="445" t="str">
        <f>IF($A41="","",IF('様式２（専従の常勤）'!J47="","",1))</f>
        <v/>
      </c>
      <c r="G41" s="445" t="str">
        <f>IF($A41="","",IF('様式２（専従の常勤）'!K47="","",1))</f>
        <v/>
      </c>
      <c r="H41" s="445" t="str">
        <f>IF($A41="","",IF('様式２（専従の常勤）'!L47="","",1))</f>
        <v/>
      </c>
      <c r="I41" s="445" t="str">
        <f>IF($A41="","",IF('様式２（専従の常勤）'!M47="","",1))</f>
        <v/>
      </c>
      <c r="J41" s="445" t="str">
        <f>IF($A41="","",IF('様式２（専従の常勤）'!N47="","",1))</f>
        <v/>
      </c>
      <c r="K41" s="445" t="str">
        <f>IF($A41="","",IF('様式２（専従の常勤）'!O47="","",1))</f>
        <v/>
      </c>
      <c r="L41" s="445" t="str">
        <f>IF($A41="","",IF('様式２（専従の常勤）'!P47="","",1))</f>
        <v/>
      </c>
      <c r="M41" s="445" t="str">
        <f>IF($A41="","",IF('様式２（専従の常勤）'!Q47="","",1))</f>
        <v/>
      </c>
      <c r="N41" s="445" t="str">
        <f>IF($A41="","",IF('様式２（専従の常勤）'!R47="","",1))</f>
        <v/>
      </c>
    </row>
    <row r="42" spans="1:14">
      <c r="A42" s="445" t="str">
        <f>IF('様式２（専従の常勤）'!B48="","",'様式２（専従の常勤）'!B48)</f>
        <v/>
      </c>
      <c r="B42" s="445" t="str">
        <f>IF($A42="","",'様式２（専従の常勤）'!$A$5)</f>
        <v/>
      </c>
      <c r="C42" s="445" t="str">
        <f>IF($A42="","",IF('様式２（専従の常勤）'!G48="","",1))</f>
        <v/>
      </c>
      <c r="D42" s="445" t="str">
        <f>IF($A42="","",IF('様式２（専従の常勤）'!H48="","",1))</f>
        <v/>
      </c>
      <c r="E42" s="445" t="str">
        <f>IF($A42="","",IF('様式２（専従の常勤）'!I48="","",1))</f>
        <v/>
      </c>
      <c r="F42" s="445" t="str">
        <f>IF($A42="","",IF('様式２（専従の常勤）'!J48="","",1))</f>
        <v/>
      </c>
      <c r="G42" s="445" t="str">
        <f>IF($A42="","",IF('様式２（専従の常勤）'!K48="","",1))</f>
        <v/>
      </c>
      <c r="H42" s="445" t="str">
        <f>IF($A42="","",IF('様式２（専従の常勤）'!L48="","",1))</f>
        <v/>
      </c>
      <c r="I42" s="445" t="str">
        <f>IF($A42="","",IF('様式２（専従の常勤）'!M48="","",1))</f>
        <v/>
      </c>
      <c r="J42" s="445" t="str">
        <f>IF($A42="","",IF('様式２（専従の常勤）'!N48="","",1))</f>
        <v/>
      </c>
      <c r="K42" s="445" t="str">
        <f>IF($A42="","",IF('様式２（専従の常勤）'!O48="","",1))</f>
        <v/>
      </c>
      <c r="L42" s="445" t="str">
        <f>IF($A42="","",IF('様式２（専従の常勤）'!P48="","",1))</f>
        <v/>
      </c>
      <c r="M42" s="445" t="str">
        <f>IF($A42="","",IF('様式２（専従の常勤）'!Q48="","",1))</f>
        <v/>
      </c>
      <c r="N42" s="445" t="str">
        <f>IF($A42="","",IF('様式２（専従の常勤）'!R48="","",1))</f>
        <v/>
      </c>
    </row>
    <row r="43" spans="1:14">
      <c r="A43" s="445" t="str">
        <f>IF('様式２（専従の常勤）'!B49="","",'様式２（専従の常勤）'!B49)</f>
        <v/>
      </c>
      <c r="B43" s="445" t="str">
        <f>IF($A43="","",'様式２（専従の常勤）'!$A$5)</f>
        <v/>
      </c>
      <c r="C43" s="445" t="str">
        <f>IF($A43="","",IF('様式２（専従の常勤）'!G49="","",1))</f>
        <v/>
      </c>
      <c r="D43" s="445" t="str">
        <f>IF($A43="","",IF('様式２（専従の常勤）'!H49="","",1))</f>
        <v/>
      </c>
      <c r="E43" s="445" t="str">
        <f>IF($A43="","",IF('様式２（専従の常勤）'!I49="","",1))</f>
        <v/>
      </c>
      <c r="F43" s="445" t="str">
        <f>IF($A43="","",IF('様式２（専従の常勤）'!J49="","",1))</f>
        <v/>
      </c>
      <c r="G43" s="445" t="str">
        <f>IF($A43="","",IF('様式２（専従の常勤）'!K49="","",1))</f>
        <v/>
      </c>
      <c r="H43" s="445" t="str">
        <f>IF($A43="","",IF('様式２（専従の常勤）'!L49="","",1))</f>
        <v/>
      </c>
      <c r="I43" s="445" t="str">
        <f>IF($A43="","",IF('様式２（専従の常勤）'!M49="","",1))</f>
        <v/>
      </c>
      <c r="J43" s="445" t="str">
        <f>IF($A43="","",IF('様式２（専従の常勤）'!N49="","",1))</f>
        <v/>
      </c>
      <c r="K43" s="445" t="str">
        <f>IF($A43="","",IF('様式２（専従の常勤）'!O49="","",1))</f>
        <v/>
      </c>
      <c r="L43" s="445" t="str">
        <f>IF($A43="","",IF('様式２（専従の常勤）'!P49="","",1))</f>
        <v/>
      </c>
      <c r="M43" s="445" t="str">
        <f>IF($A43="","",IF('様式２（専従の常勤）'!Q49="","",1))</f>
        <v/>
      </c>
      <c r="N43" s="445" t="str">
        <f>IF($A43="","",IF('様式２（専従の常勤）'!R49="","",1))</f>
        <v/>
      </c>
    </row>
    <row r="44" spans="1:14">
      <c r="A44" s="445" t="str">
        <f>IF('様式２（専従の常勤）'!B50="","",'様式２（専従の常勤）'!B50)</f>
        <v/>
      </c>
      <c r="B44" s="445" t="str">
        <f>IF($A44="","",'様式２（専従の常勤）'!$A$5)</f>
        <v/>
      </c>
      <c r="C44" s="445" t="str">
        <f>IF($A44="","",IF('様式２（専従の常勤）'!G50="","",1))</f>
        <v/>
      </c>
      <c r="D44" s="445" t="str">
        <f>IF($A44="","",IF('様式２（専従の常勤）'!H50="","",1))</f>
        <v/>
      </c>
      <c r="E44" s="445" t="str">
        <f>IF($A44="","",IF('様式２（専従の常勤）'!I50="","",1))</f>
        <v/>
      </c>
      <c r="F44" s="445" t="str">
        <f>IF($A44="","",IF('様式２（専従の常勤）'!J50="","",1))</f>
        <v/>
      </c>
      <c r="G44" s="445" t="str">
        <f>IF($A44="","",IF('様式２（専従の常勤）'!K50="","",1))</f>
        <v/>
      </c>
      <c r="H44" s="445" t="str">
        <f>IF($A44="","",IF('様式２（専従の常勤）'!L50="","",1))</f>
        <v/>
      </c>
      <c r="I44" s="445" t="str">
        <f>IF($A44="","",IF('様式２（専従の常勤）'!M50="","",1))</f>
        <v/>
      </c>
      <c r="J44" s="445" t="str">
        <f>IF($A44="","",IF('様式２（専従の常勤）'!N50="","",1))</f>
        <v/>
      </c>
      <c r="K44" s="445" t="str">
        <f>IF($A44="","",IF('様式２（専従の常勤）'!O50="","",1))</f>
        <v/>
      </c>
      <c r="L44" s="445" t="str">
        <f>IF($A44="","",IF('様式２（専従の常勤）'!P50="","",1))</f>
        <v/>
      </c>
      <c r="M44" s="445" t="str">
        <f>IF($A44="","",IF('様式２（専従の常勤）'!Q50="","",1))</f>
        <v/>
      </c>
      <c r="N44" s="445" t="str">
        <f>IF($A44="","",IF('様式２（専従の常勤）'!R50="","",1))</f>
        <v/>
      </c>
    </row>
    <row r="45" spans="1:14">
      <c r="A45" s="445" t="str">
        <f>IF('様式２（専従の常勤）'!B51="","",'様式２（専従の常勤）'!B51)</f>
        <v/>
      </c>
      <c r="B45" s="445" t="str">
        <f>IF($A45="","",'様式２（専従の常勤）'!$A$5)</f>
        <v/>
      </c>
      <c r="C45" s="445" t="str">
        <f>IF($A45="","",IF('様式２（専従の常勤）'!G51="","",1))</f>
        <v/>
      </c>
      <c r="D45" s="445" t="str">
        <f>IF($A45="","",IF('様式２（専従の常勤）'!H51="","",1))</f>
        <v/>
      </c>
      <c r="E45" s="445" t="str">
        <f>IF($A45="","",IF('様式２（専従の常勤）'!I51="","",1))</f>
        <v/>
      </c>
      <c r="F45" s="445" t="str">
        <f>IF($A45="","",IF('様式２（専従の常勤）'!J51="","",1))</f>
        <v/>
      </c>
      <c r="G45" s="445" t="str">
        <f>IF($A45="","",IF('様式２（専従の常勤）'!K51="","",1))</f>
        <v/>
      </c>
      <c r="H45" s="445" t="str">
        <f>IF($A45="","",IF('様式２（専従の常勤）'!L51="","",1))</f>
        <v/>
      </c>
      <c r="I45" s="445" t="str">
        <f>IF($A45="","",IF('様式２（専従の常勤）'!M51="","",1))</f>
        <v/>
      </c>
      <c r="J45" s="445" t="str">
        <f>IF($A45="","",IF('様式２（専従の常勤）'!N51="","",1))</f>
        <v/>
      </c>
      <c r="K45" s="445" t="str">
        <f>IF($A45="","",IF('様式２（専従の常勤）'!O51="","",1))</f>
        <v/>
      </c>
      <c r="L45" s="445" t="str">
        <f>IF($A45="","",IF('様式２（専従の常勤）'!P51="","",1))</f>
        <v/>
      </c>
      <c r="M45" s="445" t="str">
        <f>IF($A45="","",IF('様式２（専従の常勤）'!Q51="","",1))</f>
        <v/>
      </c>
      <c r="N45" s="445" t="str">
        <f>IF($A45="","",IF('様式２（専従の常勤）'!R51="","",1))</f>
        <v/>
      </c>
    </row>
    <row r="46" spans="1:14">
      <c r="A46" s="445" t="str">
        <f>IF('様式２（専従の常勤）'!B52="","",'様式２（専従の常勤）'!B52)</f>
        <v/>
      </c>
      <c r="B46" s="445" t="str">
        <f>IF($A46="","",'様式２（専従の常勤）'!$A$5)</f>
        <v/>
      </c>
      <c r="C46" s="445" t="str">
        <f>IF($A46="","",IF('様式２（専従の常勤）'!G52="","",1))</f>
        <v/>
      </c>
      <c r="D46" s="445" t="str">
        <f>IF($A46="","",IF('様式２（専従の常勤）'!H52="","",1))</f>
        <v/>
      </c>
      <c r="E46" s="445" t="str">
        <f>IF($A46="","",IF('様式２（専従の常勤）'!I52="","",1))</f>
        <v/>
      </c>
      <c r="F46" s="445" t="str">
        <f>IF($A46="","",IF('様式２（専従の常勤）'!J52="","",1))</f>
        <v/>
      </c>
      <c r="G46" s="445" t="str">
        <f>IF($A46="","",IF('様式２（専従の常勤）'!K52="","",1))</f>
        <v/>
      </c>
      <c r="H46" s="445" t="str">
        <f>IF($A46="","",IF('様式２（専従の常勤）'!L52="","",1))</f>
        <v/>
      </c>
      <c r="I46" s="445" t="str">
        <f>IF($A46="","",IF('様式２（専従の常勤）'!M52="","",1))</f>
        <v/>
      </c>
      <c r="J46" s="445" t="str">
        <f>IF($A46="","",IF('様式２（専従の常勤）'!N52="","",1))</f>
        <v/>
      </c>
      <c r="K46" s="445" t="str">
        <f>IF($A46="","",IF('様式２（専従の常勤）'!O52="","",1))</f>
        <v/>
      </c>
      <c r="L46" s="445" t="str">
        <f>IF($A46="","",IF('様式２（専従の常勤）'!P52="","",1))</f>
        <v/>
      </c>
      <c r="M46" s="445" t="str">
        <f>IF($A46="","",IF('様式２（専従の常勤）'!Q52="","",1))</f>
        <v/>
      </c>
      <c r="N46" s="445" t="str">
        <f>IF($A46="","",IF('様式２（専従の常勤）'!R52="","",1))</f>
        <v/>
      </c>
    </row>
    <row r="47" spans="1:14">
      <c r="A47" s="445" t="str">
        <f>IF('様式２（専従の常勤）'!B53="","",'様式２（専従の常勤）'!B53)</f>
        <v/>
      </c>
      <c r="B47" s="445" t="str">
        <f>IF($A47="","",'様式２（専従の常勤）'!$A$5)</f>
        <v/>
      </c>
      <c r="C47" s="445" t="str">
        <f>IF($A47="","",IF('様式２（専従の常勤）'!G53="","",1))</f>
        <v/>
      </c>
      <c r="D47" s="445" t="str">
        <f>IF($A47="","",IF('様式２（専従の常勤）'!H53="","",1))</f>
        <v/>
      </c>
      <c r="E47" s="445" t="str">
        <f>IF($A47="","",IF('様式２（専従の常勤）'!I53="","",1))</f>
        <v/>
      </c>
      <c r="F47" s="445" t="str">
        <f>IF($A47="","",IF('様式２（専従の常勤）'!J53="","",1))</f>
        <v/>
      </c>
      <c r="G47" s="445" t="str">
        <f>IF($A47="","",IF('様式２（専従の常勤）'!K53="","",1))</f>
        <v/>
      </c>
      <c r="H47" s="445" t="str">
        <f>IF($A47="","",IF('様式２（専従の常勤）'!L53="","",1))</f>
        <v/>
      </c>
      <c r="I47" s="445" t="str">
        <f>IF($A47="","",IF('様式２（専従の常勤）'!M53="","",1))</f>
        <v/>
      </c>
      <c r="J47" s="445" t="str">
        <f>IF($A47="","",IF('様式２（専従の常勤）'!N53="","",1))</f>
        <v/>
      </c>
      <c r="K47" s="445" t="str">
        <f>IF($A47="","",IF('様式２（専従の常勤）'!O53="","",1))</f>
        <v/>
      </c>
      <c r="L47" s="445" t="str">
        <f>IF($A47="","",IF('様式２（専従の常勤）'!P53="","",1))</f>
        <v/>
      </c>
      <c r="M47" s="445" t="str">
        <f>IF($A47="","",IF('様式２（専従の常勤）'!Q53="","",1))</f>
        <v/>
      </c>
      <c r="N47" s="445" t="str">
        <f>IF($A47="","",IF('様式２（専従の常勤）'!R53="","",1))</f>
        <v/>
      </c>
    </row>
    <row r="48" spans="1:14">
      <c r="A48" s="445" t="str">
        <f>IF('様式２（専従の常勤）'!B54="","",'様式２（専従の常勤）'!B54)</f>
        <v/>
      </c>
      <c r="B48" s="445" t="str">
        <f>IF($A48="","",'様式２（専従の常勤）'!$A$5)</f>
        <v/>
      </c>
      <c r="C48" s="445" t="str">
        <f>IF($A48="","",IF('様式２（専従の常勤）'!G54="","",1))</f>
        <v/>
      </c>
      <c r="D48" s="445" t="str">
        <f>IF($A48="","",IF('様式２（専従の常勤）'!H54="","",1))</f>
        <v/>
      </c>
      <c r="E48" s="445" t="str">
        <f>IF($A48="","",IF('様式２（専従の常勤）'!I54="","",1))</f>
        <v/>
      </c>
      <c r="F48" s="445" t="str">
        <f>IF($A48="","",IF('様式２（専従の常勤）'!J54="","",1))</f>
        <v/>
      </c>
      <c r="G48" s="445" t="str">
        <f>IF($A48="","",IF('様式２（専従の常勤）'!K54="","",1))</f>
        <v/>
      </c>
      <c r="H48" s="445" t="str">
        <f>IF($A48="","",IF('様式２（専従の常勤）'!L54="","",1))</f>
        <v/>
      </c>
      <c r="I48" s="445" t="str">
        <f>IF($A48="","",IF('様式２（専従の常勤）'!M54="","",1))</f>
        <v/>
      </c>
      <c r="J48" s="445" t="str">
        <f>IF($A48="","",IF('様式２（専従の常勤）'!N54="","",1))</f>
        <v/>
      </c>
      <c r="K48" s="445" t="str">
        <f>IF($A48="","",IF('様式２（専従の常勤）'!O54="","",1))</f>
        <v/>
      </c>
      <c r="L48" s="445" t="str">
        <f>IF($A48="","",IF('様式２（専従の常勤）'!P54="","",1))</f>
        <v/>
      </c>
      <c r="M48" s="445" t="str">
        <f>IF($A48="","",IF('様式２（専従の常勤）'!Q54="","",1))</f>
        <v/>
      </c>
      <c r="N48" s="445" t="str">
        <f>IF($A48="","",IF('様式２（専従の常勤）'!R54="","",1))</f>
        <v/>
      </c>
    </row>
    <row r="49" spans="1:14">
      <c r="A49" s="445" t="str">
        <f>IF('様式２（専従の常勤）'!B55="","",'様式２（専従の常勤）'!B55)</f>
        <v/>
      </c>
      <c r="B49" s="445" t="str">
        <f>IF($A49="","",'様式２（専従の常勤）'!$A$5)</f>
        <v/>
      </c>
      <c r="C49" s="445" t="str">
        <f>IF($A49="","",IF('様式２（専従の常勤）'!G55="","",1))</f>
        <v/>
      </c>
      <c r="D49" s="445" t="str">
        <f>IF($A49="","",IF('様式２（専従の常勤）'!H55="","",1))</f>
        <v/>
      </c>
      <c r="E49" s="445" t="str">
        <f>IF($A49="","",IF('様式２（専従の常勤）'!I55="","",1))</f>
        <v/>
      </c>
      <c r="F49" s="445" t="str">
        <f>IF($A49="","",IF('様式２（専従の常勤）'!J55="","",1))</f>
        <v/>
      </c>
      <c r="G49" s="445" t="str">
        <f>IF($A49="","",IF('様式２（専従の常勤）'!K55="","",1))</f>
        <v/>
      </c>
      <c r="H49" s="445" t="str">
        <f>IF($A49="","",IF('様式２（専従の常勤）'!L55="","",1))</f>
        <v/>
      </c>
      <c r="I49" s="445" t="str">
        <f>IF($A49="","",IF('様式２（専従の常勤）'!M55="","",1))</f>
        <v/>
      </c>
      <c r="J49" s="445" t="str">
        <f>IF($A49="","",IF('様式２（専従の常勤）'!N55="","",1))</f>
        <v/>
      </c>
      <c r="K49" s="445" t="str">
        <f>IF($A49="","",IF('様式２（専従の常勤）'!O55="","",1))</f>
        <v/>
      </c>
      <c r="L49" s="445" t="str">
        <f>IF($A49="","",IF('様式２（専従の常勤）'!P55="","",1))</f>
        <v/>
      </c>
      <c r="M49" s="445" t="str">
        <f>IF($A49="","",IF('様式２（専従の常勤）'!Q55="","",1))</f>
        <v/>
      </c>
      <c r="N49" s="445" t="str">
        <f>IF($A49="","",IF('様式２（専従の常勤）'!R55="","",1))</f>
        <v/>
      </c>
    </row>
    <row r="50" spans="1:14">
      <c r="A50" s="445" t="str">
        <f>IF('様式２（専従の常勤）'!B56="","",'様式２（専従の常勤）'!B56)</f>
        <v/>
      </c>
      <c r="B50" s="445" t="str">
        <f>IF($A50="","",'様式２（専従の常勤）'!$A$5)</f>
        <v/>
      </c>
      <c r="C50" s="445" t="str">
        <f>IF($A50="","",IF('様式２（専従の常勤）'!G56="","",1))</f>
        <v/>
      </c>
      <c r="D50" s="445" t="str">
        <f>IF($A50="","",IF('様式２（専従の常勤）'!H56="","",1))</f>
        <v/>
      </c>
      <c r="E50" s="445" t="str">
        <f>IF($A50="","",IF('様式２（専従の常勤）'!I56="","",1))</f>
        <v/>
      </c>
      <c r="F50" s="445" t="str">
        <f>IF($A50="","",IF('様式２（専従の常勤）'!J56="","",1))</f>
        <v/>
      </c>
      <c r="G50" s="445" t="str">
        <f>IF($A50="","",IF('様式２（専従の常勤）'!K56="","",1))</f>
        <v/>
      </c>
      <c r="H50" s="445" t="str">
        <f>IF($A50="","",IF('様式２（専従の常勤）'!L56="","",1))</f>
        <v/>
      </c>
      <c r="I50" s="445" t="str">
        <f>IF($A50="","",IF('様式２（専従の常勤）'!M56="","",1))</f>
        <v/>
      </c>
      <c r="J50" s="445" t="str">
        <f>IF($A50="","",IF('様式２（専従の常勤）'!N56="","",1))</f>
        <v/>
      </c>
      <c r="K50" s="445" t="str">
        <f>IF($A50="","",IF('様式２（専従の常勤）'!O56="","",1))</f>
        <v/>
      </c>
      <c r="L50" s="445" t="str">
        <f>IF($A50="","",IF('様式２（専従の常勤）'!P56="","",1))</f>
        <v/>
      </c>
      <c r="M50" s="445" t="str">
        <f>IF($A50="","",IF('様式２（専従の常勤）'!Q56="","",1))</f>
        <v/>
      </c>
      <c r="N50" s="445" t="str">
        <f>IF($A50="","",IF('様式２（専従の常勤）'!R56="","",1))</f>
        <v/>
      </c>
    </row>
    <row r="51" spans="1:14">
      <c r="A51" s="445" t="str">
        <f>IF('様式２（専従の常勤）'!B57="","",'様式２（専従の常勤）'!B57)</f>
        <v/>
      </c>
      <c r="B51" s="445" t="str">
        <f>IF($A51="","",'様式２（専従の常勤）'!$A$5)</f>
        <v/>
      </c>
      <c r="C51" s="445" t="str">
        <f>IF($A51="","",IF('様式２（専従の常勤）'!G57="","",1))</f>
        <v/>
      </c>
      <c r="D51" s="445" t="str">
        <f>IF($A51="","",IF('様式２（専従の常勤）'!H57="","",1))</f>
        <v/>
      </c>
      <c r="E51" s="445" t="str">
        <f>IF($A51="","",IF('様式２（専従の常勤）'!I57="","",1))</f>
        <v/>
      </c>
      <c r="F51" s="445" t="str">
        <f>IF($A51="","",IF('様式２（専従の常勤）'!J57="","",1))</f>
        <v/>
      </c>
      <c r="G51" s="445" t="str">
        <f>IF($A51="","",IF('様式２（専従の常勤）'!K57="","",1))</f>
        <v/>
      </c>
      <c r="H51" s="445" t="str">
        <f>IF($A51="","",IF('様式２（専従の常勤）'!L57="","",1))</f>
        <v/>
      </c>
      <c r="I51" s="445" t="str">
        <f>IF($A51="","",IF('様式２（専従の常勤）'!M57="","",1))</f>
        <v/>
      </c>
      <c r="J51" s="445" t="str">
        <f>IF($A51="","",IF('様式２（専従の常勤）'!N57="","",1))</f>
        <v/>
      </c>
      <c r="K51" s="445" t="str">
        <f>IF($A51="","",IF('様式２（専従の常勤）'!O57="","",1))</f>
        <v/>
      </c>
      <c r="L51" s="445" t="str">
        <f>IF($A51="","",IF('様式２（専従の常勤）'!P57="","",1))</f>
        <v/>
      </c>
      <c r="M51" s="445" t="str">
        <f>IF($A51="","",IF('様式２（専従の常勤）'!Q57="","",1))</f>
        <v/>
      </c>
      <c r="N51" s="445" t="str">
        <f>IF($A51="","",IF('様式２（専従の常勤）'!R57="","",1))</f>
        <v/>
      </c>
    </row>
    <row r="52" spans="1:14">
      <c r="A52" s="446" t="str">
        <f>IF('様式３（非専従の常勤＋非常勤）'!B9="","",'様式３（非専従の常勤＋非常勤）'!B9)</f>
        <v/>
      </c>
      <c r="B52" s="446" t="str">
        <f>IF($A52="","",'様式３（非専従の常勤＋非常勤）'!$A$4)</f>
        <v/>
      </c>
      <c r="C52" s="446" t="str">
        <f>IF($A52="","",IF(SUM('様式３（非専従の常勤＋非常勤）'!$N9:$O9)&gt;0,1,""))</f>
        <v/>
      </c>
      <c r="D52" s="446" t="str">
        <f>IF($A52="","",IF(SUM('様式３（非専従の常勤＋非常勤）'!$P9:$Q9)&gt;0,1,""))</f>
        <v/>
      </c>
      <c r="E52" s="446" t="str">
        <f>IF($A52="","",IF(SUM('様式３（非専従の常勤＋非常勤）'!$R9:$S9)&gt;0,1,""))</f>
        <v/>
      </c>
      <c r="F52" s="446" t="str">
        <f>IF($A52="","",IF(SUM('様式３（非専従の常勤＋非常勤）'!$T9:$U9)&gt;0,1,""))</f>
        <v/>
      </c>
      <c r="G52" s="446" t="str">
        <f>IF($A52="","",IF(SUM('様式３（非専従の常勤＋非常勤）'!$V9:$W9)&gt;0,1,""))</f>
        <v/>
      </c>
      <c r="H52" s="446" t="str">
        <f>IF($A52="","",IF(SUM('様式３（非専従の常勤＋非常勤）'!$X9:$Y9)&gt;0,1,""))</f>
        <v/>
      </c>
      <c r="I52" s="446" t="str">
        <f>IF($A52="","",IF(SUM('様式３（非専従の常勤＋非常勤）'!$Z9:$AA9)&gt;0,1,""))</f>
        <v/>
      </c>
      <c r="J52" s="446" t="str">
        <f>IF($A52="","",IF(SUM('様式３（非専従の常勤＋非常勤）'!$AB9:$AC9)&gt;0,1,""))</f>
        <v/>
      </c>
      <c r="K52" s="446" t="str">
        <f>IF($A52="","",IF(SUM('様式３（非専従の常勤＋非常勤）'!$AD9:$AE9)&gt;0,1,""))</f>
        <v/>
      </c>
      <c r="L52" s="446" t="str">
        <f>IF($A52="","",IF(SUM('様式３（非専従の常勤＋非常勤）'!$AF9:$AG9)&gt;0,1,""))</f>
        <v/>
      </c>
      <c r="M52" s="446" t="str">
        <f>IF($A52="","",IF(SUM('様式３（非専従の常勤＋非常勤）'!$AH9:$AI9)&gt;0,1,""))</f>
        <v/>
      </c>
      <c r="N52" s="446" t="str">
        <f>IF($A52="","",IF(SUM('様式３（非専従の常勤＋非常勤）'!$AJ9:$AK9)&gt;0,1,""))</f>
        <v/>
      </c>
    </row>
    <row r="53" spans="1:14">
      <c r="A53" s="446" t="str">
        <f>IF('様式３（非専従の常勤＋非常勤）'!B10="","",'様式３（非専従の常勤＋非常勤）'!B10)</f>
        <v/>
      </c>
      <c r="B53" s="446" t="str">
        <f>IF($A53="","",'様式３（非専従の常勤＋非常勤）'!$A$4)</f>
        <v/>
      </c>
      <c r="C53" s="446" t="str">
        <f>IF($A53="","",IF(SUM('様式３（非専従の常勤＋非常勤）'!$N10:$O10)&gt;0,1,""))</f>
        <v/>
      </c>
      <c r="D53" s="446" t="str">
        <f>IF($A53="","",IF(SUM('様式３（非専従の常勤＋非常勤）'!$P10:$Q10)&gt;0,1,""))</f>
        <v/>
      </c>
      <c r="E53" s="446" t="str">
        <f>IF($A53="","",IF(SUM('様式３（非専従の常勤＋非常勤）'!$R10:$S10)&gt;0,1,""))</f>
        <v/>
      </c>
      <c r="F53" s="446" t="str">
        <f>IF($A53="","",IF(SUM('様式３（非専従の常勤＋非常勤）'!$T10:$U10)&gt;0,1,""))</f>
        <v/>
      </c>
      <c r="G53" s="446" t="str">
        <f>IF($A53="","",IF(SUM('様式３（非専従の常勤＋非常勤）'!$V10:$W10)&gt;0,1,""))</f>
        <v/>
      </c>
      <c r="H53" s="446" t="str">
        <f>IF($A53="","",IF(SUM('様式３（非専従の常勤＋非常勤）'!$X10:$Y10)&gt;0,1,""))</f>
        <v/>
      </c>
      <c r="I53" s="446" t="str">
        <f>IF($A53="","",IF(SUM('様式３（非専従の常勤＋非常勤）'!$Z10:$AA10)&gt;0,1,""))</f>
        <v/>
      </c>
      <c r="J53" s="446" t="str">
        <f>IF($A53="","",IF(SUM('様式３（非専従の常勤＋非常勤）'!$AB10:$AC10)&gt;0,1,""))</f>
        <v/>
      </c>
      <c r="K53" s="446" t="str">
        <f>IF($A53="","",IF(SUM('様式３（非専従の常勤＋非常勤）'!$AD10:$AE10)&gt;0,1,""))</f>
        <v/>
      </c>
      <c r="L53" s="446" t="str">
        <f>IF($A53="","",IF(SUM('様式３（非専従の常勤＋非常勤）'!$AF10:$AG10)&gt;0,1,""))</f>
        <v/>
      </c>
      <c r="M53" s="446" t="str">
        <f>IF($A53="","",IF(SUM('様式３（非専従の常勤＋非常勤）'!$AH10:$AI10)&gt;0,1,""))</f>
        <v/>
      </c>
      <c r="N53" s="446" t="str">
        <f>IF($A53="","",IF(SUM('様式３（非専従の常勤＋非常勤）'!$AJ10:$AK10)&gt;0,1,""))</f>
        <v/>
      </c>
    </row>
    <row r="54" spans="1:14">
      <c r="A54" s="446" t="str">
        <f>IF('様式３（非専従の常勤＋非常勤）'!B11="","",'様式３（非専従の常勤＋非常勤）'!B11)</f>
        <v/>
      </c>
      <c r="B54" s="446" t="str">
        <f>IF($A54="","",'様式３（非専従の常勤＋非常勤）'!$A$4)</f>
        <v/>
      </c>
      <c r="C54" s="446" t="str">
        <f>IF($A54="","",IF(SUM('様式３（非専従の常勤＋非常勤）'!$N11:$O11)&gt;0,1,""))</f>
        <v/>
      </c>
      <c r="D54" s="446" t="str">
        <f>IF($A54="","",IF(SUM('様式３（非専従の常勤＋非常勤）'!$P11:$Q11)&gt;0,1,""))</f>
        <v/>
      </c>
      <c r="E54" s="446" t="str">
        <f>IF($A54="","",IF(SUM('様式３（非専従の常勤＋非常勤）'!$R11:$S11)&gt;0,1,""))</f>
        <v/>
      </c>
      <c r="F54" s="446" t="str">
        <f>IF($A54="","",IF(SUM('様式３（非専従の常勤＋非常勤）'!$T11:$U11)&gt;0,1,""))</f>
        <v/>
      </c>
      <c r="G54" s="446" t="str">
        <f>IF($A54="","",IF(SUM('様式３（非専従の常勤＋非常勤）'!$V11:$W11)&gt;0,1,""))</f>
        <v/>
      </c>
      <c r="H54" s="446" t="str">
        <f>IF($A54="","",IF(SUM('様式３（非専従の常勤＋非常勤）'!$X11:$Y11)&gt;0,1,""))</f>
        <v/>
      </c>
      <c r="I54" s="446" t="str">
        <f>IF($A54="","",IF(SUM('様式３（非専従の常勤＋非常勤）'!$Z11:$AA11)&gt;0,1,""))</f>
        <v/>
      </c>
      <c r="J54" s="446" t="str">
        <f>IF($A54="","",IF(SUM('様式３（非専従の常勤＋非常勤）'!$AB11:$AC11)&gt;0,1,""))</f>
        <v/>
      </c>
      <c r="K54" s="446" t="str">
        <f>IF($A54="","",IF(SUM('様式３（非専従の常勤＋非常勤）'!$AD11:$AE11)&gt;0,1,""))</f>
        <v/>
      </c>
      <c r="L54" s="446" t="str">
        <f>IF($A54="","",IF(SUM('様式３（非専従の常勤＋非常勤）'!$AF11:$AG11)&gt;0,1,""))</f>
        <v/>
      </c>
      <c r="M54" s="446" t="str">
        <f>IF($A54="","",IF(SUM('様式３（非専従の常勤＋非常勤）'!$AH11:$AI11)&gt;0,1,""))</f>
        <v/>
      </c>
      <c r="N54" s="446" t="str">
        <f>IF($A54="","",IF(SUM('様式３（非専従の常勤＋非常勤）'!$AJ11:$AK11)&gt;0,1,""))</f>
        <v/>
      </c>
    </row>
    <row r="55" spans="1:14">
      <c r="A55" s="446" t="str">
        <f>IF('様式３（非専従の常勤＋非常勤）'!B12="","",'様式３（非専従の常勤＋非常勤）'!B12)</f>
        <v/>
      </c>
      <c r="B55" s="446" t="str">
        <f>IF($A55="","",'様式３（非専従の常勤＋非常勤）'!$A$4)</f>
        <v/>
      </c>
      <c r="C55" s="446" t="str">
        <f>IF($A55="","",IF(SUM('様式３（非専従の常勤＋非常勤）'!$N12:$O12)&gt;0,1,""))</f>
        <v/>
      </c>
      <c r="D55" s="446" t="str">
        <f>IF($A55="","",IF(SUM('様式３（非専従の常勤＋非常勤）'!$P12:$Q12)&gt;0,1,""))</f>
        <v/>
      </c>
      <c r="E55" s="446" t="str">
        <f>IF($A55="","",IF(SUM('様式３（非専従の常勤＋非常勤）'!$R12:$S12)&gt;0,1,""))</f>
        <v/>
      </c>
      <c r="F55" s="446" t="str">
        <f>IF($A55="","",IF(SUM('様式３（非専従の常勤＋非常勤）'!$T12:$U12)&gt;0,1,""))</f>
        <v/>
      </c>
      <c r="G55" s="446" t="str">
        <f>IF($A55="","",IF(SUM('様式３（非専従の常勤＋非常勤）'!$V12:$W12)&gt;0,1,""))</f>
        <v/>
      </c>
      <c r="H55" s="446" t="str">
        <f>IF($A55="","",IF(SUM('様式３（非専従の常勤＋非常勤）'!$X12:$Y12)&gt;0,1,""))</f>
        <v/>
      </c>
      <c r="I55" s="446" t="str">
        <f>IF($A55="","",IF(SUM('様式３（非専従の常勤＋非常勤）'!$Z12:$AA12)&gt;0,1,""))</f>
        <v/>
      </c>
      <c r="J55" s="446" t="str">
        <f>IF($A55="","",IF(SUM('様式３（非専従の常勤＋非常勤）'!$AB12:$AC12)&gt;0,1,""))</f>
        <v/>
      </c>
      <c r="K55" s="446" t="str">
        <f>IF($A55="","",IF(SUM('様式３（非専従の常勤＋非常勤）'!$AD12:$AE12)&gt;0,1,""))</f>
        <v/>
      </c>
      <c r="L55" s="446" t="str">
        <f>IF($A55="","",IF(SUM('様式３（非専従の常勤＋非常勤）'!$AF12:$AG12)&gt;0,1,""))</f>
        <v/>
      </c>
      <c r="M55" s="446" t="str">
        <f>IF($A55="","",IF(SUM('様式３（非専従の常勤＋非常勤）'!$AH12:$AI12)&gt;0,1,""))</f>
        <v/>
      </c>
      <c r="N55" s="446" t="str">
        <f>IF($A55="","",IF(SUM('様式３（非専従の常勤＋非常勤）'!$AJ12:$AK12)&gt;0,1,""))</f>
        <v/>
      </c>
    </row>
    <row r="56" spans="1:14">
      <c r="A56" s="446" t="str">
        <f>IF('様式３（非専従の常勤＋非常勤）'!B13="","",'様式３（非専従の常勤＋非常勤）'!B13)</f>
        <v/>
      </c>
      <c r="B56" s="446" t="str">
        <f>IF($A56="","",'様式３（非専従の常勤＋非常勤）'!$A$4)</f>
        <v/>
      </c>
      <c r="C56" s="446" t="str">
        <f>IF($A56="","",IF(SUM('様式３（非専従の常勤＋非常勤）'!$N13:$O13)&gt;0,1,""))</f>
        <v/>
      </c>
      <c r="D56" s="446" t="str">
        <f>IF($A56="","",IF(SUM('様式３（非専従の常勤＋非常勤）'!$P13:$Q13)&gt;0,1,""))</f>
        <v/>
      </c>
      <c r="E56" s="446" t="str">
        <f>IF($A56="","",IF(SUM('様式３（非専従の常勤＋非常勤）'!$R13:$S13)&gt;0,1,""))</f>
        <v/>
      </c>
      <c r="F56" s="446" t="str">
        <f>IF($A56="","",IF(SUM('様式３（非専従の常勤＋非常勤）'!$T13:$U13)&gt;0,1,""))</f>
        <v/>
      </c>
      <c r="G56" s="446" t="str">
        <f>IF($A56="","",IF(SUM('様式３（非専従の常勤＋非常勤）'!$V13:$W13)&gt;0,1,""))</f>
        <v/>
      </c>
      <c r="H56" s="446" t="str">
        <f>IF($A56="","",IF(SUM('様式３（非専従の常勤＋非常勤）'!$X13:$Y13)&gt;0,1,""))</f>
        <v/>
      </c>
      <c r="I56" s="446" t="str">
        <f>IF($A56="","",IF(SUM('様式３（非専従の常勤＋非常勤）'!$Z13:$AA13)&gt;0,1,""))</f>
        <v/>
      </c>
      <c r="J56" s="446" t="str">
        <f>IF($A56="","",IF(SUM('様式３（非専従の常勤＋非常勤）'!$AB13:$AC13)&gt;0,1,""))</f>
        <v/>
      </c>
      <c r="K56" s="446" t="str">
        <f>IF($A56="","",IF(SUM('様式３（非専従の常勤＋非常勤）'!$AD13:$AE13)&gt;0,1,""))</f>
        <v/>
      </c>
      <c r="L56" s="446" t="str">
        <f>IF($A56="","",IF(SUM('様式３（非専従の常勤＋非常勤）'!$AF13:$AG13)&gt;0,1,""))</f>
        <v/>
      </c>
      <c r="M56" s="446" t="str">
        <f>IF($A56="","",IF(SUM('様式３（非専従の常勤＋非常勤）'!$AH13:$AI13)&gt;0,1,""))</f>
        <v/>
      </c>
      <c r="N56" s="446" t="str">
        <f>IF($A56="","",IF(SUM('様式３（非専従の常勤＋非常勤）'!$AJ13:$AK13)&gt;0,1,""))</f>
        <v/>
      </c>
    </row>
    <row r="57" spans="1:14">
      <c r="A57" s="446" t="str">
        <f>IF('様式３（非専従の常勤＋非常勤）'!B14="","",'様式３（非専従の常勤＋非常勤）'!B14)</f>
        <v/>
      </c>
      <c r="B57" s="446" t="str">
        <f>IF($A57="","",'様式３（非専従の常勤＋非常勤）'!$A$4)</f>
        <v/>
      </c>
      <c r="C57" s="446" t="str">
        <f>IF($A57="","",IF(SUM('様式３（非専従の常勤＋非常勤）'!$N14:$O14)&gt;0,1,""))</f>
        <v/>
      </c>
      <c r="D57" s="446" t="str">
        <f>IF($A57="","",IF(SUM('様式３（非専従の常勤＋非常勤）'!$P14:$Q14)&gt;0,1,""))</f>
        <v/>
      </c>
      <c r="E57" s="446" t="str">
        <f>IF($A57="","",IF(SUM('様式３（非専従の常勤＋非常勤）'!$R14:$S14)&gt;0,1,""))</f>
        <v/>
      </c>
      <c r="F57" s="446" t="str">
        <f>IF($A57="","",IF(SUM('様式３（非専従の常勤＋非常勤）'!$T14:$U14)&gt;0,1,""))</f>
        <v/>
      </c>
      <c r="G57" s="446" t="str">
        <f>IF($A57="","",IF(SUM('様式３（非専従の常勤＋非常勤）'!$V14:$W14)&gt;0,1,""))</f>
        <v/>
      </c>
      <c r="H57" s="446" t="str">
        <f>IF($A57="","",IF(SUM('様式３（非専従の常勤＋非常勤）'!$X14:$Y14)&gt;0,1,""))</f>
        <v/>
      </c>
      <c r="I57" s="446" t="str">
        <f>IF($A57="","",IF(SUM('様式３（非専従の常勤＋非常勤）'!$Z14:$AA14)&gt;0,1,""))</f>
        <v/>
      </c>
      <c r="J57" s="446" t="str">
        <f>IF($A57="","",IF(SUM('様式３（非専従の常勤＋非常勤）'!$AB14:$AC14)&gt;0,1,""))</f>
        <v/>
      </c>
      <c r="K57" s="446" t="str">
        <f>IF($A57="","",IF(SUM('様式３（非専従の常勤＋非常勤）'!$AD14:$AE14)&gt;0,1,""))</f>
        <v/>
      </c>
      <c r="L57" s="446" t="str">
        <f>IF($A57="","",IF(SUM('様式３（非専従の常勤＋非常勤）'!$AF14:$AG14)&gt;0,1,""))</f>
        <v/>
      </c>
      <c r="M57" s="446" t="str">
        <f>IF($A57="","",IF(SUM('様式３（非専従の常勤＋非常勤）'!$AH14:$AI14)&gt;0,1,""))</f>
        <v/>
      </c>
      <c r="N57" s="446" t="str">
        <f>IF($A57="","",IF(SUM('様式３（非専従の常勤＋非常勤）'!$AJ14:$AK14)&gt;0,1,""))</f>
        <v/>
      </c>
    </row>
    <row r="58" spans="1:14">
      <c r="A58" s="446" t="str">
        <f>IF('様式３（非専従の常勤＋非常勤）'!B15="","",'様式３（非専従の常勤＋非常勤）'!B15)</f>
        <v/>
      </c>
      <c r="B58" s="446" t="str">
        <f>IF($A58="","",'様式３（非専従の常勤＋非常勤）'!$A$4)</f>
        <v/>
      </c>
      <c r="C58" s="446" t="str">
        <f>IF($A58="","",IF(SUM('様式３（非専従の常勤＋非常勤）'!$N15:$O15)&gt;0,1,""))</f>
        <v/>
      </c>
      <c r="D58" s="446" t="str">
        <f>IF($A58="","",IF(SUM('様式３（非専従の常勤＋非常勤）'!$P15:$Q15)&gt;0,1,""))</f>
        <v/>
      </c>
      <c r="E58" s="446" t="str">
        <f>IF($A58="","",IF(SUM('様式３（非専従の常勤＋非常勤）'!$R15:$S15)&gt;0,1,""))</f>
        <v/>
      </c>
      <c r="F58" s="446" t="str">
        <f>IF($A58="","",IF(SUM('様式３（非専従の常勤＋非常勤）'!$T15:$U15)&gt;0,1,""))</f>
        <v/>
      </c>
      <c r="G58" s="446" t="str">
        <f>IF($A58="","",IF(SUM('様式３（非専従の常勤＋非常勤）'!$V15:$W15)&gt;0,1,""))</f>
        <v/>
      </c>
      <c r="H58" s="446" t="str">
        <f>IF($A58="","",IF(SUM('様式３（非専従の常勤＋非常勤）'!$X15:$Y15)&gt;0,1,""))</f>
        <v/>
      </c>
      <c r="I58" s="446" t="str">
        <f>IF($A58="","",IF(SUM('様式３（非専従の常勤＋非常勤）'!$Z15:$AA15)&gt;0,1,""))</f>
        <v/>
      </c>
      <c r="J58" s="446" t="str">
        <f>IF($A58="","",IF(SUM('様式３（非専従の常勤＋非常勤）'!$AB15:$AC15)&gt;0,1,""))</f>
        <v/>
      </c>
      <c r="K58" s="446" t="str">
        <f>IF($A58="","",IF(SUM('様式３（非専従の常勤＋非常勤）'!$AD15:$AE15)&gt;0,1,""))</f>
        <v/>
      </c>
      <c r="L58" s="446" t="str">
        <f>IF($A58="","",IF(SUM('様式３（非専従の常勤＋非常勤）'!$AF15:$AG15)&gt;0,1,""))</f>
        <v/>
      </c>
      <c r="M58" s="446" t="str">
        <f>IF($A58="","",IF(SUM('様式３（非専従の常勤＋非常勤）'!$AH15:$AI15)&gt;0,1,""))</f>
        <v/>
      </c>
      <c r="N58" s="446" t="str">
        <f>IF($A58="","",IF(SUM('様式３（非専従の常勤＋非常勤）'!$AJ15:$AK15)&gt;0,1,""))</f>
        <v/>
      </c>
    </row>
    <row r="59" spans="1:14">
      <c r="A59" s="446" t="str">
        <f>IF('様式３（非専従の常勤＋非常勤）'!B16="","",'様式３（非専従の常勤＋非常勤）'!B16)</f>
        <v/>
      </c>
      <c r="B59" s="446" t="str">
        <f>IF($A59="","",'様式３（非専従の常勤＋非常勤）'!$A$4)</f>
        <v/>
      </c>
      <c r="C59" s="446" t="str">
        <f>IF($A59="","",IF(SUM('様式３（非専従の常勤＋非常勤）'!$N16:$O16)&gt;0,1,""))</f>
        <v/>
      </c>
      <c r="D59" s="446" t="str">
        <f>IF($A59="","",IF(SUM('様式３（非専従の常勤＋非常勤）'!$P16:$Q16)&gt;0,1,""))</f>
        <v/>
      </c>
      <c r="E59" s="446" t="str">
        <f>IF($A59="","",IF(SUM('様式３（非専従の常勤＋非常勤）'!$R16:$S16)&gt;0,1,""))</f>
        <v/>
      </c>
      <c r="F59" s="446" t="str">
        <f>IF($A59="","",IF(SUM('様式３（非専従の常勤＋非常勤）'!$T16:$U16)&gt;0,1,""))</f>
        <v/>
      </c>
      <c r="G59" s="446" t="str">
        <f>IF($A59="","",IF(SUM('様式３（非専従の常勤＋非常勤）'!$V16:$W16)&gt;0,1,""))</f>
        <v/>
      </c>
      <c r="H59" s="446" t="str">
        <f>IF($A59="","",IF(SUM('様式３（非専従の常勤＋非常勤）'!$X16:$Y16)&gt;0,1,""))</f>
        <v/>
      </c>
      <c r="I59" s="446" t="str">
        <f>IF($A59="","",IF(SUM('様式３（非専従の常勤＋非常勤）'!$Z16:$AA16)&gt;0,1,""))</f>
        <v/>
      </c>
      <c r="J59" s="446" t="str">
        <f>IF($A59="","",IF(SUM('様式３（非専従の常勤＋非常勤）'!$AB16:$AC16)&gt;0,1,""))</f>
        <v/>
      </c>
      <c r="K59" s="446" t="str">
        <f>IF($A59="","",IF(SUM('様式３（非専従の常勤＋非常勤）'!$AD16:$AE16)&gt;0,1,""))</f>
        <v/>
      </c>
      <c r="L59" s="446" t="str">
        <f>IF($A59="","",IF(SUM('様式３（非専従の常勤＋非常勤）'!$AF16:$AG16)&gt;0,1,""))</f>
        <v/>
      </c>
      <c r="M59" s="446" t="str">
        <f>IF($A59="","",IF(SUM('様式３（非専従の常勤＋非常勤）'!$AH16:$AI16)&gt;0,1,""))</f>
        <v/>
      </c>
      <c r="N59" s="446" t="str">
        <f>IF($A59="","",IF(SUM('様式３（非専従の常勤＋非常勤）'!$AJ16:$AK16)&gt;0,1,""))</f>
        <v/>
      </c>
    </row>
    <row r="60" spans="1:14">
      <c r="A60" s="446" t="str">
        <f>IF('様式３（非専従の常勤＋非常勤）'!B17="","",'様式３（非専従の常勤＋非常勤）'!B17)</f>
        <v/>
      </c>
      <c r="B60" s="446" t="str">
        <f>IF($A60="","",'様式３（非専従の常勤＋非常勤）'!$A$4)</f>
        <v/>
      </c>
      <c r="C60" s="446" t="str">
        <f>IF($A60="","",IF(SUM('様式３（非専従の常勤＋非常勤）'!$N17:$O17)&gt;0,1,""))</f>
        <v/>
      </c>
      <c r="D60" s="446" t="str">
        <f>IF($A60="","",IF(SUM('様式３（非専従の常勤＋非常勤）'!$P17:$Q17)&gt;0,1,""))</f>
        <v/>
      </c>
      <c r="E60" s="446" t="str">
        <f>IF($A60="","",IF(SUM('様式３（非専従の常勤＋非常勤）'!$R17:$S17)&gt;0,1,""))</f>
        <v/>
      </c>
      <c r="F60" s="446" t="str">
        <f>IF($A60="","",IF(SUM('様式３（非専従の常勤＋非常勤）'!$T17:$U17)&gt;0,1,""))</f>
        <v/>
      </c>
      <c r="G60" s="446" t="str">
        <f>IF($A60="","",IF(SUM('様式３（非専従の常勤＋非常勤）'!$V17:$W17)&gt;0,1,""))</f>
        <v/>
      </c>
      <c r="H60" s="446" t="str">
        <f>IF($A60="","",IF(SUM('様式３（非専従の常勤＋非常勤）'!$X17:$Y17)&gt;0,1,""))</f>
        <v/>
      </c>
      <c r="I60" s="446" t="str">
        <f>IF($A60="","",IF(SUM('様式３（非専従の常勤＋非常勤）'!$Z17:$AA17)&gt;0,1,""))</f>
        <v/>
      </c>
      <c r="J60" s="446" t="str">
        <f>IF($A60="","",IF(SUM('様式３（非専従の常勤＋非常勤）'!$AB17:$AC17)&gt;0,1,""))</f>
        <v/>
      </c>
      <c r="K60" s="446" t="str">
        <f>IF($A60="","",IF(SUM('様式３（非専従の常勤＋非常勤）'!$AD17:$AE17)&gt;0,1,""))</f>
        <v/>
      </c>
      <c r="L60" s="446" t="str">
        <f>IF($A60="","",IF(SUM('様式３（非専従の常勤＋非常勤）'!$AF17:$AG17)&gt;0,1,""))</f>
        <v/>
      </c>
      <c r="M60" s="446" t="str">
        <f>IF($A60="","",IF(SUM('様式３（非専従の常勤＋非常勤）'!$AH17:$AI17)&gt;0,1,""))</f>
        <v/>
      </c>
      <c r="N60" s="446" t="str">
        <f>IF($A60="","",IF(SUM('様式３（非専従の常勤＋非常勤）'!$AJ17:$AK17)&gt;0,1,""))</f>
        <v/>
      </c>
    </row>
    <row r="61" spans="1:14">
      <c r="A61" s="446" t="str">
        <f>IF('様式３（非専従の常勤＋非常勤）'!B18="","",'様式３（非専従の常勤＋非常勤）'!B18)</f>
        <v/>
      </c>
      <c r="B61" s="446" t="str">
        <f>IF($A61="","",'様式３（非専従の常勤＋非常勤）'!$A$4)</f>
        <v/>
      </c>
      <c r="C61" s="446" t="str">
        <f>IF($A61="","",IF(SUM('様式３（非専従の常勤＋非常勤）'!$N18:$O18)&gt;0,1,""))</f>
        <v/>
      </c>
      <c r="D61" s="446" t="str">
        <f>IF($A61="","",IF(SUM('様式３（非専従の常勤＋非常勤）'!$P18:$Q18)&gt;0,1,""))</f>
        <v/>
      </c>
      <c r="E61" s="446" t="str">
        <f>IF($A61="","",IF(SUM('様式３（非専従の常勤＋非常勤）'!$R18:$S18)&gt;0,1,""))</f>
        <v/>
      </c>
      <c r="F61" s="446" t="str">
        <f>IF($A61="","",IF(SUM('様式３（非専従の常勤＋非常勤）'!$T18:$U18)&gt;0,1,""))</f>
        <v/>
      </c>
      <c r="G61" s="446" t="str">
        <f>IF($A61="","",IF(SUM('様式３（非専従の常勤＋非常勤）'!$V18:$W18)&gt;0,1,""))</f>
        <v/>
      </c>
      <c r="H61" s="446" t="str">
        <f>IF($A61="","",IF(SUM('様式３（非専従の常勤＋非常勤）'!$X18:$Y18)&gt;0,1,""))</f>
        <v/>
      </c>
      <c r="I61" s="446" t="str">
        <f>IF($A61="","",IF(SUM('様式３（非専従の常勤＋非常勤）'!$Z18:$AA18)&gt;0,1,""))</f>
        <v/>
      </c>
      <c r="J61" s="446" t="str">
        <f>IF($A61="","",IF(SUM('様式３（非専従の常勤＋非常勤）'!$AB18:$AC18)&gt;0,1,""))</f>
        <v/>
      </c>
      <c r="K61" s="446" t="str">
        <f>IF($A61="","",IF(SUM('様式３（非専従の常勤＋非常勤）'!$AD18:$AE18)&gt;0,1,""))</f>
        <v/>
      </c>
      <c r="L61" s="446" t="str">
        <f>IF($A61="","",IF(SUM('様式３（非専従の常勤＋非常勤）'!$AF18:$AG18)&gt;0,1,""))</f>
        <v/>
      </c>
      <c r="M61" s="446" t="str">
        <f>IF($A61="","",IF(SUM('様式３（非専従の常勤＋非常勤）'!$AH18:$AI18)&gt;0,1,""))</f>
        <v/>
      </c>
      <c r="N61" s="446" t="str">
        <f>IF($A61="","",IF(SUM('様式３（非専従の常勤＋非常勤）'!$AJ18:$AK18)&gt;0,1,""))</f>
        <v/>
      </c>
    </row>
    <row r="62" spans="1:14">
      <c r="A62" s="446" t="str">
        <f>IF('様式３（非専従の常勤＋非常勤）'!B19="","",'様式３（非専従の常勤＋非常勤）'!B19)</f>
        <v/>
      </c>
      <c r="B62" s="446" t="str">
        <f>IF($A62="","",'様式３（非専従の常勤＋非常勤）'!$A$4)</f>
        <v/>
      </c>
      <c r="C62" s="446" t="str">
        <f>IF($A62="","",IF(SUM('様式３（非専従の常勤＋非常勤）'!$N19:$O19)&gt;0,1,""))</f>
        <v/>
      </c>
      <c r="D62" s="446" t="str">
        <f>IF($A62="","",IF(SUM('様式３（非専従の常勤＋非常勤）'!$P19:$Q19)&gt;0,1,""))</f>
        <v/>
      </c>
      <c r="E62" s="446" t="str">
        <f>IF($A62="","",IF(SUM('様式３（非専従の常勤＋非常勤）'!$R19:$S19)&gt;0,1,""))</f>
        <v/>
      </c>
      <c r="F62" s="446" t="str">
        <f>IF($A62="","",IF(SUM('様式３（非専従の常勤＋非常勤）'!$T19:$U19)&gt;0,1,""))</f>
        <v/>
      </c>
      <c r="G62" s="446" t="str">
        <f>IF($A62="","",IF(SUM('様式３（非専従の常勤＋非常勤）'!$V19:$W19)&gt;0,1,""))</f>
        <v/>
      </c>
      <c r="H62" s="446" t="str">
        <f>IF($A62="","",IF(SUM('様式３（非専従の常勤＋非常勤）'!$X19:$Y19)&gt;0,1,""))</f>
        <v/>
      </c>
      <c r="I62" s="446" t="str">
        <f>IF($A62="","",IF(SUM('様式３（非専従の常勤＋非常勤）'!$Z19:$AA19)&gt;0,1,""))</f>
        <v/>
      </c>
      <c r="J62" s="446" t="str">
        <f>IF($A62="","",IF(SUM('様式３（非専従の常勤＋非常勤）'!$AB19:$AC19)&gt;0,1,""))</f>
        <v/>
      </c>
      <c r="K62" s="446" t="str">
        <f>IF($A62="","",IF(SUM('様式３（非専従の常勤＋非常勤）'!$AD19:$AE19)&gt;0,1,""))</f>
        <v/>
      </c>
      <c r="L62" s="446" t="str">
        <f>IF($A62="","",IF(SUM('様式３（非専従の常勤＋非常勤）'!$AF19:$AG19)&gt;0,1,""))</f>
        <v/>
      </c>
      <c r="M62" s="446" t="str">
        <f>IF($A62="","",IF(SUM('様式３（非専従の常勤＋非常勤）'!$AH19:$AI19)&gt;0,1,""))</f>
        <v/>
      </c>
      <c r="N62" s="446" t="str">
        <f>IF($A62="","",IF(SUM('様式３（非専従の常勤＋非常勤）'!$AJ19:$AK19)&gt;0,1,""))</f>
        <v/>
      </c>
    </row>
    <row r="63" spans="1:14">
      <c r="A63" s="446" t="str">
        <f>IF('様式３（非専従の常勤＋非常勤）'!B20="","",'様式３（非専従の常勤＋非常勤）'!B20)</f>
        <v/>
      </c>
      <c r="B63" s="446" t="str">
        <f>IF($A63="","",'様式３（非専従の常勤＋非常勤）'!$A$4)</f>
        <v/>
      </c>
      <c r="C63" s="446" t="str">
        <f>IF($A63="","",IF(SUM('様式３（非専従の常勤＋非常勤）'!$N20:$O20)&gt;0,1,""))</f>
        <v/>
      </c>
      <c r="D63" s="446" t="str">
        <f>IF($A63="","",IF(SUM('様式３（非専従の常勤＋非常勤）'!$P20:$Q20)&gt;0,1,""))</f>
        <v/>
      </c>
      <c r="E63" s="446" t="str">
        <f>IF($A63="","",IF(SUM('様式３（非専従の常勤＋非常勤）'!$R20:$S20)&gt;0,1,""))</f>
        <v/>
      </c>
      <c r="F63" s="446" t="str">
        <f>IF($A63="","",IF(SUM('様式３（非専従の常勤＋非常勤）'!$T20:$U20)&gt;0,1,""))</f>
        <v/>
      </c>
      <c r="G63" s="446" t="str">
        <f>IF($A63="","",IF(SUM('様式３（非専従の常勤＋非常勤）'!$V20:$W20)&gt;0,1,""))</f>
        <v/>
      </c>
      <c r="H63" s="446" t="str">
        <f>IF($A63="","",IF(SUM('様式３（非専従の常勤＋非常勤）'!$X20:$Y20)&gt;0,1,""))</f>
        <v/>
      </c>
      <c r="I63" s="446" t="str">
        <f>IF($A63="","",IF(SUM('様式３（非専従の常勤＋非常勤）'!$Z20:$AA20)&gt;0,1,""))</f>
        <v/>
      </c>
      <c r="J63" s="446" t="str">
        <f>IF($A63="","",IF(SUM('様式３（非専従の常勤＋非常勤）'!$AB20:$AC20)&gt;0,1,""))</f>
        <v/>
      </c>
      <c r="K63" s="446" t="str">
        <f>IF($A63="","",IF(SUM('様式３（非専従の常勤＋非常勤）'!$AD20:$AE20)&gt;0,1,""))</f>
        <v/>
      </c>
      <c r="L63" s="446" t="str">
        <f>IF($A63="","",IF(SUM('様式３（非専従の常勤＋非常勤）'!$AF20:$AG20)&gt;0,1,""))</f>
        <v/>
      </c>
      <c r="M63" s="446" t="str">
        <f>IF($A63="","",IF(SUM('様式３（非専従の常勤＋非常勤）'!$AH20:$AI20)&gt;0,1,""))</f>
        <v/>
      </c>
      <c r="N63" s="446" t="str">
        <f>IF($A63="","",IF(SUM('様式３（非専従の常勤＋非常勤）'!$AJ20:$AK20)&gt;0,1,""))</f>
        <v/>
      </c>
    </row>
    <row r="64" spans="1:14">
      <c r="A64" s="446" t="str">
        <f>IF('様式３（非専従の常勤＋非常勤）'!B21="","",'様式３（非専従の常勤＋非常勤）'!B21)</f>
        <v/>
      </c>
      <c r="B64" s="446" t="str">
        <f>IF($A64="","",'様式３（非専従の常勤＋非常勤）'!$A$4)</f>
        <v/>
      </c>
      <c r="C64" s="446" t="str">
        <f>IF($A64="","",IF(SUM('様式３（非専従の常勤＋非常勤）'!$N21:$O21)&gt;0,1,""))</f>
        <v/>
      </c>
      <c r="D64" s="446" t="str">
        <f>IF($A64="","",IF(SUM('様式３（非専従の常勤＋非常勤）'!$P21:$Q21)&gt;0,1,""))</f>
        <v/>
      </c>
      <c r="E64" s="446" t="str">
        <f>IF($A64="","",IF(SUM('様式３（非専従の常勤＋非常勤）'!$R21:$S21)&gt;0,1,""))</f>
        <v/>
      </c>
      <c r="F64" s="446" t="str">
        <f>IF($A64="","",IF(SUM('様式３（非専従の常勤＋非常勤）'!$T21:$U21)&gt;0,1,""))</f>
        <v/>
      </c>
      <c r="G64" s="446" t="str">
        <f>IF($A64="","",IF(SUM('様式３（非専従の常勤＋非常勤）'!$V21:$W21)&gt;0,1,""))</f>
        <v/>
      </c>
      <c r="H64" s="446" t="str">
        <f>IF($A64="","",IF(SUM('様式３（非専従の常勤＋非常勤）'!$X21:$Y21)&gt;0,1,""))</f>
        <v/>
      </c>
      <c r="I64" s="446" t="str">
        <f>IF($A64="","",IF(SUM('様式３（非専従の常勤＋非常勤）'!$Z21:$AA21)&gt;0,1,""))</f>
        <v/>
      </c>
      <c r="J64" s="446" t="str">
        <f>IF($A64="","",IF(SUM('様式３（非専従の常勤＋非常勤）'!$AB21:$AC21)&gt;0,1,""))</f>
        <v/>
      </c>
      <c r="K64" s="446" t="str">
        <f>IF($A64="","",IF(SUM('様式３（非専従の常勤＋非常勤）'!$AD21:$AE21)&gt;0,1,""))</f>
        <v/>
      </c>
      <c r="L64" s="446" t="str">
        <f>IF($A64="","",IF(SUM('様式３（非専従の常勤＋非常勤）'!$AF21:$AG21)&gt;0,1,""))</f>
        <v/>
      </c>
      <c r="M64" s="446" t="str">
        <f>IF($A64="","",IF(SUM('様式３（非専従の常勤＋非常勤）'!$AH21:$AI21)&gt;0,1,""))</f>
        <v/>
      </c>
      <c r="N64" s="446" t="str">
        <f>IF($A64="","",IF(SUM('様式３（非専従の常勤＋非常勤）'!$AJ21:$AK21)&gt;0,1,""))</f>
        <v/>
      </c>
    </row>
    <row r="65" spans="1:14">
      <c r="A65" s="446" t="str">
        <f>IF('様式３（非専従の常勤＋非常勤）'!B22="","",'様式３（非専従の常勤＋非常勤）'!B22)</f>
        <v/>
      </c>
      <c r="B65" s="446" t="str">
        <f>IF($A65="","",'様式３（非専従の常勤＋非常勤）'!$A$4)</f>
        <v/>
      </c>
      <c r="C65" s="446" t="str">
        <f>IF($A65="","",IF(SUM('様式３（非専従の常勤＋非常勤）'!$N22:$O22)&gt;0,1,""))</f>
        <v/>
      </c>
      <c r="D65" s="446" t="str">
        <f>IF($A65="","",IF(SUM('様式３（非専従の常勤＋非常勤）'!$P22:$Q22)&gt;0,1,""))</f>
        <v/>
      </c>
      <c r="E65" s="446" t="str">
        <f>IF($A65="","",IF(SUM('様式３（非専従の常勤＋非常勤）'!$R22:$S22)&gt;0,1,""))</f>
        <v/>
      </c>
      <c r="F65" s="446" t="str">
        <f>IF($A65="","",IF(SUM('様式３（非専従の常勤＋非常勤）'!$T22:$U22)&gt;0,1,""))</f>
        <v/>
      </c>
      <c r="G65" s="446" t="str">
        <f>IF($A65="","",IF(SUM('様式３（非専従の常勤＋非常勤）'!$V22:$W22)&gt;0,1,""))</f>
        <v/>
      </c>
      <c r="H65" s="446" t="str">
        <f>IF($A65="","",IF(SUM('様式３（非専従の常勤＋非常勤）'!$X22:$Y22)&gt;0,1,""))</f>
        <v/>
      </c>
      <c r="I65" s="446" t="str">
        <f>IF($A65="","",IF(SUM('様式３（非専従の常勤＋非常勤）'!$Z22:$AA22)&gt;0,1,""))</f>
        <v/>
      </c>
      <c r="J65" s="446" t="str">
        <f>IF($A65="","",IF(SUM('様式３（非専従の常勤＋非常勤）'!$AB22:$AC22)&gt;0,1,""))</f>
        <v/>
      </c>
      <c r="K65" s="446" t="str">
        <f>IF($A65="","",IF(SUM('様式３（非専従の常勤＋非常勤）'!$AD22:$AE22)&gt;0,1,""))</f>
        <v/>
      </c>
      <c r="L65" s="446" t="str">
        <f>IF($A65="","",IF(SUM('様式３（非専従の常勤＋非常勤）'!$AF22:$AG22)&gt;0,1,""))</f>
        <v/>
      </c>
      <c r="M65" s="446" t="str">
        <f>IF($A65="","",IF(SUM('様式３（非専従の常勤＋非常勤）'!$AH22:$AI22)&gt;0,1,""))</f>
        <v/>
      </c>
      <c r="N65" s="446" t="str">
        <f>IF($A65="","",IF(SUM('様式３（非専従の常勤＋非常勤）'!$AJ22:$AK22)&gt;0,1,""))</f>
        <v/>
      </c>
    </row>
    <row r="66" spans="1:14">
      <c r="A66" s="446" t="str">
        <f>IF('様式３（非専従の常勤＋非常勤）'!B23="","",'様式３（非専従の常勤＋非常勤）'!B23)</f>
        <v/>
      </c>
      <c r="B66" s="446" t="str">
        <f>IF($A66="","",'様式３（非専従の常勤＋非常勤）'!$A$4)</f>
        <v/>
      </c>
      <c r="C66" s="446" t="str">
        <f>IF($A66="","",IF(SUM('様式３（非専従の常勤＋非常勤）'!$N23:$O23)&gt;0,1,""))</f>
        <v/>
      </c>
      <c r="D66" s="446" t="str">
        <f>IF($A66="","",IF(SUM('様式３（非専従の常勤＋非常勤）'!$P23:$Q23)&gt;0,1,""))</f>
        <v/>
      </c>
      <c r="E66" s="446" t="str">
        <f>IF($A66="","",IF(SUM('様式３（非専従の常勤＋非常勤）'!$R23:$S23)&gt;0,1,""))</f>
        <v/>
      </c>
      <c r="F66" s="446" t="str">
        <f>IF($A66="","",IF(SUM('様式３（非専従の常勤＋非常勤）'!$T23:$U23)&gt;0,1,""))</f>
        <v/>
      </c>
      <c r="G66" s="446" t="str">
        <f>IF($A66="","",IF(SUM('様式３（非専従の常勤＋非常勤）'!$V23:$W23)&gt;0,1,""))</f>
        <v/>
      </c>
      <c r="H66" s="446" t="str">
        <f>IF($A66="","",IF(SUM('様式３（非専従の常勤＋非常勤）'!$X23:$Y23)&gt;0,1,""))</f>
        <v/>
      </c>
      <c r="I66" s="446" t="str">
        <f>IF($A66="","",IF(SUM('様式３（非専従の常勤＋非常勤）'!$Z23:$AA23)&gt;0,1,""))</f>
        <v/>
      </c>
      <c r="J66" s="446" t="str">
        <f>IF($A66="","",IF(SUM('様式３（非専従の常勤＋非常勤）'!$AB23:$AC23)&gt;0,1,""))</f>
        <v/>
      </c>
      <c r="K66" s="446" t="str">
        <f>IF($A66="","",IF(SUM('様式３（非専従の常勤＋非常勤）'!$AD23:$AE23)&gt;0,1,""))</f>
        <v/>
      </c>
      <c r="L66" s="446" t="str">
        <f>IF($A66="","",IF(SUM('様式３（非専従の常勤＋非常勤）'!$AF23:$AG23)&gt;0,1,""))</f>
        <v/>
      </c>
      <c r="M66" s="446" t="str">
        <f>IF($A66="","",IF(SUM('様式３（非専従の常勤＋非常勤）'!$AH23:$AI23)&gt;0,1,""))</f>
        <v/>
      </c>
      <c r="N66" s="446" t="str">
        <f>IF($A66="","",IF(SUM('様式３（非専従の常勤＋非常勤）'!$AJ23:$AK23)&gt;0,1,""))</f>
        <v/>
      </c>
    </row>
    <row r="67" spans="1:14">
      <c r="A67" s="446" t="str">
        <f>IF('様式３（非専従の常勤＋非常勤）'!B24="","",'様式３（非専従の常勤＋非常勤）'!B24)</f>
        <v/>
      </c>
      <c r="B67" s="446" t="str">
        <f>IF($A67="","",'様式３（非専従の常勤＋非常勤）'!$A$4)</f>
        <v/>
      </c>
      <c r="C67" s="446" t="str">
        <f>IF($A67="","",IF(SUM('様式３（非専従の常勤＋非常勤）'!$N24:$O24)&gt;0,1,""))</f>
        <v/>
      </c>
      <c r="D67" s="446" t="str">
        <f>IF($A67="","",IF(SUM('様式３（非専従の常勤＋非常勤）'!$P24:$Q24)&gt;0,1,""))</f>
        <v/>
      </c>
      <c r="E67" s="446" t="str">
        <f>IF($A67="","",IF(SUM('様式３（非専従の常勤＋非常勤）'!$R24:$S24)&gt;0,1,""))</f>
        <v/>
      </c>
      <c r="F67" s="446" t="str">
        <f>IF($A67="","",IF(SUM('様式３（非専従の常勤＋非常勤）'!$T24:$U24)&gt;0,1,""))</f>
        <v/>
      </c>
      <c r="G67" s="446" t="str">
        <f>IF($A67="","",IF(SUM('様式３（非専従の常勤＋非常勤）'!$V24:$W24)&gt;0,1,""))</f>
        <v/>
      </c>
      <c r="H67" s="446" t="str">
        <f>IF($A67="","",IF(SUM('様式３（非専従の常勤＋非常勤）'!$X24:$Y24)&gt;0,1,""))</f>
        <v/>
      </c>
      <c r="I67" s="446" t="str">
        <f>IF($A67="","",IF(SUM('様式３（非専従の常勤＋非常勤）'!$Z24:$AA24)&gt;0,1,""))</f>
        <v/>
      </c>
      <c r="J67" s="446" t="str">
        <f>IF($A67="","",IF(SUM('様式３（非専従の常勤＋非常勤）'!$AB24:$AC24)&gt;0,1,""))</f>
        <v/>
      </c>
      <c r="K67" s="446" t="str">
        <f>IF($A67="","",IF(SUM('様式３（非専従の常勤＋非常勤）'!$AD24:$AE24)&gt;0,1,""))</f>
        <v/>
      </c>
      <c r="L67" s="446" t="str">
        <f>IF($A67="","",IF(SUM('様式３（非専従の常勤＋非常勤）'!$AF24:$AG24)&gt;0,1,""))</f>
        <v/>
      </c>
      <c r="M67" s="446" t="str">
        <f>IF($A67="","",IF(SUM('様式３（非専従の常勤＋非常勤）'!$AH24:$AI24)&gt;0,1,""))</f>
        <v/>
      </c>
      <c r="N67" s="446" t="str">
        <f>IF($A67="","",IF(SUM('様式３（非専従の常勤＋非常勤）'!$AJ24:$AK24)&gt;0,1,""))</f>
        <v/>
      </c>
    </row>
    <row r="68" spans="1:14">
      <c r="A68" s="446" t="str">
        <f>IF('様式３（非専従の常勤＋非常勤）'!B25="","",'様式３（非専従の常勤＋非常勤）'!B25)</f>
        <v/>
      </c>
      <c r="B68" s="446" t="str">
        <f>IF($A68="","",'様式３（非専従の常勤＋非常勤）'!$A$4)</f>
        <v/>
      </c>
      <c r="C68" s="446" t="str">
        <f>IF($A68="","",IF(SUM('様式３（非専従の常勤＋非常勤）'!$N25:$O25)&gt;0,1,""))</f>
        <v/>
      </c>
      <c r="D68" s="446" t="str">
        <f>IF($A68="","",IF(SUM('様式３（非専従の常勤＋非常勤）'!$P25:$Q25)&gt;0,1,""))</f>
        <v/>
      </c>
      <c r="E68" s="446" t="str">
        <f>IF($A68="","",IF(SUM('様式３（非専従の常勤＋非常勤）'!$R25:$S25)&gt;0,1,""))</f>
        <v/>
      </c>
      <c r="F68" s="446" t="str">
        <f>IF($A68="","",IF(SUM('様式３（非専従の常勤＋非常勤）'!$T25:$U25)&gt;0,1,""))</f>
        <v/>
      </c>
      <c r="G68" s="446" t="str">
        <f>IF($A68="","",IF(SUM('様式３（非専従の常勤＋非常勤）'!$V25:$W25)&gt;0,1,""))</f>
        <v/>
      </c>
      <c r="H68" s="446" t="str">
        <f>IF($A68="","",IF(SUM('様式３（非専従の常勤＋非常勤）'!$X25:$Y25)&gt;0,1,""))</f>
        <v/>
      </c>
      <c r="I68" s="446" t="str">
        <f>IF($A68="","",IF(SUM('様式３（非専従の常勤＋非常勤）'!$Z25:$AA25)&gt;0,1,""))</f>
        <v/>
      </c>
      <c r="J68" s="446" t="str">
        <f>IF($A68="","",IF(SUM('様式３（非専従の常勤＋非常勤）'!$AB25:$AC25)&gt;0,1,""))</f>
        <v/>
      </c>
      <c r="K68" s="446" t="str">
        <f>IF($A68="","",IF(SUM('様式３（非専従の常勤＋非常勤）'!$AD25:$AE25)&gt;0,1,""))</f>
        <v/>
      </c>
      <c r="L68" s="446" t="str">
        <f>IF($A68="","",IF(SUM('様式３（非専従の常勤＋非常勤）'!$AF25:$AG25)&gt;0,1,""))</f>
        <v/>
      </c>
      <c r="M68" s="446" t="str">
        <f>IF($A68="","",IF(SUM('様式３（非専従の常勤＋非常勤）'!$AH25:$AI25)&gt;0,1,""))</f>
        <v/>
      </c>
      <c r="N68" s="446" t="str">
        <f>IF($A68="","",IF(SUM('様式３（非専従の常勤＋非常勤）'!$AJ25:$AK25)&gt;0,1,""))</f>
        <v/>
      </c>
    </row>
    <row r="69" spans="1:14">
      <c r="A69" s="446" t="str">
        <f>IF('様式３（非専従の常勤＋非常勤）'!B26="","",'様式３（非専従の常勤＋非常勤）'!B26)</f>
        <v/>
      </c>
      <c r="B69" s="446" t="str">
        <f>IF($A69="","",'様式３（非専従の常勤＋非常勤）'!$A$4)</f>
        <v/>
      </c>
      <c r="C69" s="446" t="str">
        <f>IF($A69="","",IF(SUM('様式３（非専従の常勤＋非常勤）'!$N26:$O26)&gt;0,1,""))</f>
        <v/>
      </c>
      <c r="D69" s="446" t="str">
        <f>IF($A69="","",IF(SUM('様式３（非専従の常勤＋非常勤）'!$P26:$Q26)&gt;0,1,""))</f>
        <v/>
      </c>
      <c r="E69" s="446" t="str">
        <f>IF($A69="","",IF(SUM('様式３（非専従の常勤＋非常勤）'!$R26:$S26)&gt;0,1,""))</f>
        <v/>
      </c>
      <c r="F69" s="446" t="str">
        <f>IF($A69="","",IF(SUM('様式３（非専従の常勤＋非常勤）'!$T26:$U26)&gt;0,1,""))</f>
        <v/>
      </c>
      <c r="G69" s="446" t="str">
        <f>IF($A69="","",IF(SUM('様式３（非専従の常勤＋非常勤）'!$V26:$W26)&gt;0,1,""))</f>
        <v/>
      </c>
      <c r="H69" s="446" t="str">
        <f>IF($A69="","",IF(SUM('様式３（非専従の常勤＋非常勤）'!$X26:$Y26)&gt;0,1,""))</f>
        <v/>
      </c>
      <c r="I69" s="446" t="str">
        <f>IF($A69="","",IF(SUM('様式３（非専従の常勤＋非常勤）'!$Z26:$AA26)&gt;0,1,""))</f>
        <v/>
      </c>
      <c r="J69" s="446" t="str">
        <f>IF($A69="","",IF(SUM('様式３（非専従の常勤＋非常勤）'!$AB26:$AC26)&gt;0,1,""))</f>
        <v/>
      </c>
      <c r="K69" s="446" t="str">
        <f>IF($A69="","",IF(SUM('様式３（非専従の常勤＋非常勤）'!$AD26:$AE26)&gt;0,1,""))</f>
        <v/>
      </c>
      <c r="L69" s="446" t="str">
        <f>IF($A69="","",IF(SUM('様式３（非専従の常勤＋非常勤）'!$AF26:$AG26)&gt;0,1,""))</f>
        <v/>
      </c>
      <c r="M69" s="446" t="str">
        <f>IF($A69="","",IF(SUM('様式３（非専従の常勤＋非常勤）'!$AH26:$AI26)&gt;0,1,""))</f>
        <v/>
      </c>
      <c r="N69" s="446" t="str">
        <f>IF($A69="","",IF(SUM('様式３（非専従の常勤＋非常勤）'!$AJ26:$AK26)&gt;0,1,""))</f>
        <v/>
      </c>
    </row>
    <row r="70" spans="1:14">
      <c r="A70" s="446" t="str">
        <f>IF('様式３（非専従の常勤＋非常勤）'!B27="","",'様式３（非専従の常勤＋非常勤）'!B27)</f>
        <v/>
      </c>
      <c r="B70" s="446" t="str">
        <f>IF($A70="","",'様式３（非専従の常勤＋非常勤）'!$A$4)</f>
        <v/>
      </c>
      <c r="C70" s="446" t="str">
        <f>IF($A70="","",IF(SUM('様式３（非専従の常勤＋非常勤）'!$N27:$O27)&gt;0,1,""))</f>
        <v/>
      </c>
      <c r="D70" s="446" t="str">
        <f>IF($A70="","",IF(SUM('様式３（非専従の常勤＋非常勤）'!$P27:$Q27)&gt;0,1,""))</f>
        <v/>
      </c>
      <c r="E70" s="446" t="str">
        <f>IF($A70="","",IF(SUM('様式３（非専従の常勤＋非常勤）'!$R27:$S27)&gt;0,1,""))</f>
        <v/>
      </c>
      <c r="F70" s="446" t="str">
        <f>IF($A70="","",IF(SUM('様式３（非専従の常勤＋非常勤）'!$T27:$U27)&gt;0,1,""))</f>
        <v/>
      </c>
      <c r="G70" s="446" t="str">
        <f>IF($A70="","",IF(SUM('様式３（非専従の常勤＋非常勤）'!$V27:$W27)&gt;0,1,""))</f>
        <v/>
      </c>
      <c r="H70" s="446" t="str">
        <f>IF($A70="","",IF(SUM('様式３（非専従の常勤＋非常勤）'!$X27:$Y27)&gt;0,1,""))</f>
        <v/>
      </c>
      <c r="I70" s="446" t="str">
        <f>IF($A70="","",IF(SUM('様式３（非専従の常勤＋非常勤）'!$Z27:$AA27)&gt;0,1,""))</f>
        <v/>
      </c>
      <c r="J70" s="446" t="str">
        <f>IF($A70="","",IF(SUM('様式３（非専従の常勤＋非常勤）'!$AB27:$AC27)&gt;0,1,""))</f>
        <v/>
      </c>
      <c r="K70" s="446" t="str">
        <f>IF($A70="","",IF(SUM('様式３（非専従の常勤＋非常勤）'!$AD27:$AE27)&gt;0,1,""))</f>
        <v/>
      </c>
      <c r="L70" s="446" t="str">
        <f>IF($A70="","",IF(SUM('様式３（非専従の常勤＋非常勤）'!$AF27:$AG27)&gt;0,1,""))</f>
        <v/>
      </c>
      <c r="M70" s="446" t="str">
        <f>IF($A70="","",IF(SUM('様式３（非専従の常勤＋非常勤）'!$AH27:$AI27)&gt;0,1,""))</f>
        <v/>
      </c>
      <c r="N70" s="446" t="str">
        <f>IF($A70="","",IF(SUM('様式３（非専従の常勤＋非常勤）'!$AJ27:$AK27)&gt;0,1,""))</f>
        <v/>
      </c>
    </row>
    <row r="71" spans="1:14">
      <c r="A71" s="446" t="str">
        <f>IF('様式３（非専従の常勤＋非常勤）'!B28="","",'様式３（非専従の常勤＋非常勤）'!B28)</f>
        <v/>
      </c>
      <c r="B71" s="446" t="str">
        <f>IF($A71="","",'様式３（非専従の常勤＋非常勤）'!$A$4)</f>
        <v/>
      </c>
      <c r="C71" s="446" t="str">
        <f>IF($A71="","",IF(SUM('様式３（非専従の常勤＋非常勤）'!$N28:$O28)&gt;0,1,""))</f>
        <v/>
      </c>
      <c r="D71" s="446" t="str">
        <f>IF($A71="","",IF(SUM('様式３（非専従の常勤＋非常勤）'!$P28:$Q28)&gt;0,1,""))</f>
        <v/>
      </c>
      <c r="E71" s="446" t="str">
        <f>IF($A71="","",IF(SUM('様式３（非専従の常勤＋非常勤）'!$R28:$S28)&gt;0,1,""))</f>
        <v/>
      </c>
      <c r="F71" s="446" t="str">
        <f>IF($A71="","",IF(SUM('様式３（非専従の常勤＋非常勤）'!$T28:$U28)&gt;0,1,""))</f>
        <v/>
      </c>
      <c r="G71" s="446" t="str">
        <f>IF($A71="","",IF(SUM('様式３（非専従の常勤＋非常勤）'!$V28:$W28)&gt;0,1,""))</f>
        <v/>
      </c>
      <c r="H71" s="446" t="str">
        <f>IF($A71="","",IF(SUM('様式３（非専従の常勤＋非常勤）'!$X28:$Y28)&gt;0,1,""))</f>
        <v/>
      </c>
      <c r="I71" s="446" t="str">
        <f>IF($A71="","",IF(SUM('様式３（非専従の常勤＋非常勤）'!$Z28:$AA28)&gt;0,1,""))</f>
        <v/>
      </c>
      <c r="J71" s="446" t="str">
        <f>IF($A71="","",IF(SUM('様式３（非専従の常勤＋非常勤）'!$AB28:$AC28)&gt;0,1,""))</f>
        <v/>
      </c>
      <c r="K71" s="446" t="str">
        <f>IF($A71="","",IF(SUM('様式３（非専従の常勤＋非常勤）'!$AD28:$AE28)&gt;0,1,""))</f>
        <v/>
      </c>
      <c r="L71" s="446" t="str">
        <f>IF($A71="","",IF(SUM('様式３（非専従の常勤＋非常勤）'!$AF28:$AG28)&gt;0,1,""))</f>
        <v/>
      </c>
      <c r="M71" s="446" t="str">
        <f>IF($A71="","",IF(SUM('様式３（非専従の常勤＋非常勤）'!$AH28:$AI28)&gt;0,1,""))</f>
        <v/>
      </c>
      <c r="N71" s="446" t="str">
        <f>IF($A71="","",IF(SUM('様式３（非専従の常勤＋非常勤）'!$AJ28:$AK28)&gt;0,1,""))</f>
        <v/>
      </c>
    </row>
    <row r="72" spans="1:14">
      <c r="A72" s="446" t="str">
        <f>IF('様式３（非専従の常勤＋非常勤）'!B29="","",'様式３（非専従の常勤＋非常勤）'!B29)</f>
        <v/>
      </c>
      <c r="B72" s="446" t="str">
        <f>IF($A72="","",'様式３（非専従の常勤＋非常勤）'!$A$4)</f>
        <v/>
      </c>
      <c r="C72" s="446" t="str">
        <f>IF($A72="","",IF(SUM('様式３（非専従の常勤＋非常勤）'!$N29:$O29)&gt;0,1,""))</f>
        <v/>
      </c>
      <c r="D72" s="446" t="str">
        <f>IF($A72="","",IF(SUM('様式３（非専従の常勤＋非常勤）'!$P29:$Q29)&gt;0,1,""))</f>
        <v/>
      </c>
      <c r="E72" s="446" t="str">
        <f>IF($A72="","",IF(SUM('様式３（非専従の常勤＋非常勤）'!$R29:$S29)&gt;0,1,""))</f>
        <v/>
      </c>
      <c r="F72" s="446" t="str">
        <f>IF($A72="","",IF(SUM('様式３（非専従の常勤＋非常勤）'!$T29:$U29)&gt;0,1,""))</f>
        <v/>
      </c>
      <c r="G72" s="446" t="str">
        <f>IF($A72="","",IF(SUM('様式３（非専従の常勤＋非常勤）'!$V29:$W29)&gt;0,1,""))</f>
        <v/>
      </c>
      <c r="H72" s="446" t="str">
        <f>IF($A72="","",IF(SUM('様式３（非専従の常勤＋非常勤）'!$X29:$Y29)&gt;0,1,""))</f>
        <v/>
      </c>
      <c r="I72" s="446" t="str">
        <f>IF($A72="","",IF(SUM('様式３（非専従の常勤＋非常勤）'!$Z29:$AA29)&gt;0,1,""))</f>
        <v/>
      </c>
      <c r="J72" s="446" t="str">
        <f>IF($A72="","",IF(SUM('様式３（非専従の常勤＋非常勤）'!$AB29:$AC29)&gt;0,1,""))</f>
        <v/>
      </c>
      <c r="K72" s="446" t="str">
        <f>IF($A72="","",IF(SUM('様式３（非専従の常勤＋非常勤）'!$AD29:$AE29)&gt;0,1,""))</f>
        <v/>
      </c>
      <c r="L72" s="446" t="str">
        <f>IF($A72="","",IF(SUM('様式３（非専従の常勤＋非常勤）'!$AF29:$AG29)&gt;0,1,""))</f>
        <v/>
      </c>
      <c r="M72" s="446" t="str">
        <f>IF($A72="","",IF(SUM('様式３（非専従の常勤＋非常勤）'!$AH29:$AI29)&gt;0,1,""))</f>
        <v/>
      </c>
      <c r="N72" s="446" t="str">
        <f>IF($A72="","",IF(SUM('様式３（非専従の常勤＋非常勤）'!$AJ29:$AK29)&gt;0,1,""))</f>
        <v/>
      </c>
    </row>
    <row r="73" spans="1:14">
      <c r="A73" s="446" t="str">
        <f>IF('様式３（非専従の常勤＋非常勤）'!B30="","",'様式３（非専従の常勤＋非常勤）'!B30)</f>
        <v/>
      </c>
      <c r="B73" s="446" t="str">
        <f>IF($A73="","",'様式３（非専従の常勤＋非常勤）'!$A$4)</f>
        <v/>
      </c>
      <c r="C73" s="446" t="str">
        <f>IF($A73="","",IF(SUM('様式３（非専従の常勤＋非常勤）'!$N30:$O30)&gt;0,1,""))</f>
        <v/>
      </c>
      <c r="D73" s="446" t="str">
        <f>IF($A73="","",IF(SUM('様式３（非専従の常勤＋非常勤）'!$P30:$Q30)&gt;0,1,""))</f>
        <v/>
      </c>
      <c r="E73" s="446" t="str">
        <f>IF($A73="","",IF(SUM('様式３（非専従の常勤＋非常勤）'!$R30:$S30)&gt;0,1,""))</f>
        <v/>
      </c>
      <c r="F73" s="446" t="str">
        <f>IF($A73="","",IF(SUM('様式３（非専従の常勤＋非常勤）'!$T30:$U30)&gt;0,1,""))</f>
        <v/>
      </c>
      <c r="G73" s="446" t="str">
        <f>IF($A73="","",IF(SUM('様式３（非専従の常勤＋非常勤）'!$V30:$W30)&gt;0,1,""))</f>
        <v/>
      </c>
      <c r="H73" s="446" t="str">
        <f>IF($A73="","",IF(SUM('様式３（非専従の常勤＋非常勤）'!$X30:$Y30)&gt;0,1,""))</f>
        <v/>
      </c>
      <c r="I73" s="446" t="str">
        <f>IF($A73="","",IF(SUM('様式３（非専従の常勤＋非常勤）'!$Z30:$AA30)&gt;0,1,""))</f>
        <v/>
      </c>
      <c r="J73" s="446" t="str">
        <f>IF($A73="","",IF(SUM('様式３（非専従の常勤＋非常勤）'!$AB30:$AC30)&gt;0,1,""))</f>
        <v/>
      </c>
      <c r="K73" s="446" t="str">
        <f>IF($A73="","",IF(SUM('様式３（非専従の常勤＋非常勤）'!$AD30:$AE30)&gt;0,1,""))</f>
        <v/>
      </c>
      <c r="L73" s="446" t="str">
        <f>IF($A73="","",IF(SUM('様式３（非専従の常勤＋非常勤）'!$AF30:$AG30)&gt;0,1,""))</f>
        <v/>
      </c>
      <c r="M73" s="446" t="str">
        <f>IF($A73="","",IF(SUM('様式３（非専従の常勤＋非常勤）'!$AH30:$AI30)&gt;0,1,""))</f>
        <v/>
      </c>
      <c r="N73" s="446" t="str">
        <f>IF($A73="","",IF(SUM('様式３（非専従の常勤＋非常勤）'!$AJ30:$AK30)&gt;0,1,""))</f>
        <v/>
      </c>
    </row>
    <row r="74" spans="1:14">
      <c r="A74" s="446" t="str">
        <f>IF('様式３（非専従の常勤＋非常勤）'!B31="","",'様式３（非専従の常勤＋非常勤）'!B31)</f>
        <v/>
      </c>
      <c r="B74" s="446" t="str">
        <f>IF($A74="","",'様式３（非専従の常勤＋非常勤）'!$A$4)</f>
        <v/>
      </c>
      <c r="C74" s="446" t="str">
        <f>IF($A74="","",IF(SUM('様式３（非専従の常勤＋非常勤）'!$N31:$O31)&gt;0,1,""))</f>
        <v/>
      </c>
      <c r="D74" s="446" t="str">
        <f>IF($A74="","",IF(SUM('様式３（非専従の常勤＋非常勤）'!$P31:$Q31)&gt;0,1,""))</f>
        <v/>
      </c>
      <c r="E74" s="446" t="str">
        <f>IF($A74="","",IF(SUM('様式３（非専従の常勤＋非常勤）'!$R31:$S31)&gt;0,1,""))</f>
        <v/>
      </c>
      <c r="F74" s="446" t="str">
        <f>IF($A74="","",IF(SUM('様式３（非専従の常勤＋非常勤）'!$T31:$U31)&gt;0,1,""))</f>
        <v/>
      </c>
      <c r="G74" s="446" t="str">
        <f>IF($A74="","",IF(SUM('様式３（非専従の常勤＋非常勤）'!$V31:$W31)&gt;0,1,""))</f>
        <v/>
      </c>
      <c r="H74" s="446" t="str">
        <f>IF($A74="","",IF(SUM('様式３（非専従の常勤＋非常勤）'!$X31:$Y31)&gt;0,1,""))</f>
        <v/>
      </c>
      <c r="I74" s="446" t="str">
        <f>IF($A74="","",IF(SUM('様式３（非専従の常勤＋非常勤）'!$Z31:$AA31)&gt;0,1,""))</f>
        <v/>
      </c>
      <c r="J74" s="446" t="str">
        <f>IF($A74="","",IF(SUM('様式３（非専従の常勤＋非常勤）'!$AB31:$AC31)&gt;0,1,""))</f>
        <v/>
      </c>
      <c r="K74" s="446" t="str">
        <f>IF($A74="","",IF(SUM('様式３（非専従の常勤＋非常勤）'!$AD31:$AE31)&gt;0,1,""))</f>
        <v/>
      </c>
      <c r="L74" s="446" t="str">
        <f>IF($A74="","",IF(SUM('様式３（非専従の常勤＋非常勤）'!$AF31:$AG31)&gt;0,1,""))</f>
        <v/>
      </c>
      <c r="M74" s="446" t="str">
        <f>IF($A74="","",IF(SUM('様式３（非専従の常勤＋非常勤）'!$AH31:$AI31)&gt;0,1,""))</f>
        <v/>
      </c>
      <c r="N74" s="446" t="str">
        <f>IF($A74="","",IF(SUM('様式３（非専従の常勤＋非常勤）'!$AJ31:$AK31)&gt;0,1,""))</f>
        <v/>
      </c>
    </row>
    <row r="75" spans="1:14">
      <c r="A75" s="446" t="str">
        <f>IF('様式３（非専従の常勤＋非常勤）'!B32="","",'様式３（非専従の常勤＋非常勤）'!B32)</f>
        <v/>
      </c>
      <c r="B75" s="446" t="str">
        <f>IF($A75="","",'様式３（非専従の常勤＋非常勤）'!$A$4)</f>
        <v/>
      </c>
      <c r="C75" s="446" t="str">
        <f>IF($A75="","",IF(SUM('様式３（非専従の常勤＋非常勤）'!$N32:$O32)&gt;0,1,""))</f>
        <v/>
      </c>
      <c r="D75" s="446" t="str">
        <f>IF($A75="","",IF(SUM('様式３（非専従の常勤＋非常勤）'!$P32:$Q32)&gt;0,1,""))</f>
        <v/>
      </c>
      <c r="E75" s="446" t="str">
        <f>IF($A75="","",IF(SUM('様式３（非専従の常勤＋非常勤）'!$R32:$S32)&gt;0,1,""))</f>
        <v/>
      </c>
      <c r="F75" s="446" t="str">
        <f>IF($A75="","",IF(SUM('様式３（非専従の常勤＋非常勤）'!$T32:$U32)&gt;0,1,""))</f>
        <v/>
      </c>
      <c r="G75" s="446" t="str">
        <f>IF($A75="","",IF(SUM('様式３（非専従の常勤＋非常勤）'!$V32:$W32)&gt;0,1,""))</f>
        <v/>
      </c>
      <c r="H75" s="446" t="str">
        <f>IF($A75="","",IF(SUM('様式３（非専従の常勤＋非常勤）'!$X32:$Y32)&gt;0,1,""))</f>
        <v/>
      </c>
      <c r="I75" s="446" t="str">
        <f>IF($A75="","",IF(SUM('様式３（非専従の常勤＋非常勤）'!$Z32:$AA32)&gt;0,1,""))</f>
        <v/>
      </c>
      <c r="J75" s="446" t="str">
        <f>IF($A75="","",IF(SUM('様式３（非専従の常勤＋非常勤）'!$AB32:$AC32)&gt;0,1,""))</f>
        <v/>
      </c>
      <c r="K75" s="446" t="str">
        <f>IF($A75="","",IF(SUM('様式３（非専従の常勤＋非常勤）'!$AD32:$AE32)&gt;0,1,""))</f>
        <v/>
      </c>
      <c r="L75" s="446" t="str">
        <f>IF($A75="","",IF(SUM('様式３（非専従の常勤＋非常勤）'!$AF32:$AG32)&gt;0,1,""))</f>
        <v/>
      </c>
      <c r="M75" s="446" t="str">
        <f>IF($A75="","",IF(SUM('様式３（非専従の常勤＋非常勤）'!$AH32:$AI32)&gt;0,1,""))</f>
        <v/>
      </c>
      <c r="N75" s="446" t="str">
        <f>IF($A75="","",IF(SUM('様式３（非専従の常勤＋非常勤）'!$AJ32:$AK32)&gt;0,1,""))</f>
        <v/>
      </c>
    </row>
    <row r="76" spans="1:14">
      <c r="A76" s="446" t="str">
        <f>IF('様式３（非専従の常勤＋非常勤）'!B33="","",'様式３（非専従の常勤＋非常勤）'!B33)</f>
        <v/>
      </c>
      <c r="B76" s="446" t="str">
        <f>IF($A76="","",'様式３（非専従の常勤＋非常勤）'!$A$4)</f>
        <v/>
      </c>
      <c r="C76" s="446" t="str">
        <f>IF($A76="","",IF(SUM('様式３（非専従の常勤＋非常勤）'!$N33:$O33)&gt;0,1,""))</f>
        <v/>
      </c>
      <c r="D76" s="446" t="str">
        <f>IF($A76="","",IF(SUM('様式３（非専従の常勤＋非常勤）'!$P33:$Q33)&gt;0,1,""))</f>
        <v/>
      </c>
      <c r="E76" s="446" t="str">
        <f>IF($A76="","",IF(SUM('様式３（非専従の常勤＋非常勤）'!$R33:$S33)&gt;0,1,""))</f>
        <v/>
      </c>
      <c r="F76" s="446" t="str">
        <f>IF($A76="","",IF(SUM('様式３（非専従の常勤＋非常勤）'!$T33:$U33)&gt;0,1,""))</f>
        <v/>
      </c>
      <c r="G76" s="446" t="str">
        <f>IF($A76="","",IF(SUM('様式３（非専従の常勤＋非常勤）'!$V33:$W33)&gt;0,1,""))</f>
        <v/>
      </c>
      <c r="H76" s="446" t="str">
        <f>IF($A76="","",IF(SUM('様式３（非専従の常勤＋非常勤）'!$X33:$Y33)&gt;0,1,""))</f>
        <v/>
      </c>
      <c r="I76" s="446" t="str">
        <f>IF($A76="","",IF(SUM('様式３（非専従の常勤＋非常勤）'!$Z33:$AA33)&gt;0,1,""))</f>
        <v/>
      </c>
      <c r="J76" s="446" t="str">
        <f>IF($A76="","",IF(SUM('様式３（非専従の常勤＋非常勤）'!$AB33:$AC33)&gt;0,1,""))</f>
        <v/>
      </c>
      <c r="K76" s="446" t="str">
        <f>IF($A76="","",IF(SUM('様式３（非専従の常勤＋非常勤）'!$AD33:$AE33)&gt;0,1,""))</f>
        <v/>
      </c>
      <c r="L76" s="446" t="str">
        <f>IF($A76="","",IF(SUM('様式３（非専従の常勤＋非常勤）'!$AF33:$AG33)&gt;0,1,""))</f>
        <v/>
      </c>
      <c r="M76" s="446" t="str">
        <f>IF($A76="","",IF(SUM('様式３（非専従の常勤＋非常勤）'!$AH33:$AI33)&gt;0,1,""))</f>
        <v/>
      </c>
      <c r="N76" s="446" t="str">
        <f>IF($A76="","",IF(SUM('様式３（非専従の常勤＋非常勤）'!$AJ33:$AK33)&gt;0,1,""))</f>
        <v/>
      </c>
    </row>
    <row r="77" spans="1:14">
      <c r="A77" s="446" t="str">
        <f>IF('様式３（非専従の常勤＋非常勤）'!B34="","",'様式３（非専従の常勤＋非常勤）'!B34)</f>
        <v/>
      </c>
      <c r="B77" s="446" t="str">
        <f>IF($A77="","",'様式３（非専従の常勤＋非常勤）'!$A$4)</f>
        <v/>
      </c>
      <c r="C77" s="446" t="str">
        <f>IF($A77="","",IF(SUM('様式３（非専従の常勤＋非常勤）'!$N34:$O34)&gt;0,1,""))</f>
        <v/>
      </c>
      <c r="D77" s="446" t="str">
        <f>IF($A77="","",IF(SUM('様式３（非専従の常勤＋非常勤）'!$P34:$Q34)&gt;0,1,""))</f>
        <v/>
      </c>
      <c r="E77" s="446" t="str">
        <f>IF($A77="","",IF(SUM('様式３（非専従の常勤＋非常勤）'!$R34:$S34)&gt;0,1,""))</f>
        <v/>
      </c>
      <c r="F77" s="446" t="str">
        <f>IF($A77="","",IF(SUM('様式３（非専従の常勤＋非常勤）'!$T34:$U34)&gt;0,1,""))</f>
        <v/>
      </c>
      <c r="G77" s="446" t="str">
        <f>IF($A77="","",IF(SUM('様式３（非専従の常勤＋非常勤）'!$V34:$W34)&gt;0,1,""))</f>
        <v/>
      </c>
      <c r="H77" s="446" t="str">
        <f>IF($A77="","",IF(SUM('様式３（非専従の常勤＋非常勤）'!$X34:$Y34)&gt;0,1,""))</f>
        <v/>
      </c>
      <c r="I77" s="446" t="str">
        <f>IF($A77="","",IF(SUM('様式３（非専従の常勤＋非常勤）'!$Z34:$AA34)&gt;0,1,""))</f>
        <v/>
      </c>
      <c r="J77" s="446" t="str">
        <f>IF($A77="","",IF(SUM('様式３（非専従の常勤＋非常勤）'!$AB34:$AC34)&gt;0,1,""))</f>
        <v/>
      </c>
      <c r="K77" s="446" t="str">
        <f>IF($A77="","",IF(SUM('様式３（非専従の常勤＋非常勤）'!$AD34:$AE34)&gt;0,1,""))</f>
        <v/>
      </c>
      <c r="L77" s="446" t="str">
        <f>IF($A77="","",IF(SUM('様式３（非専従の常勤＋非常勤）'!$AF34:$AG34)&gt;0,1,""))</f>
        <v/>
      </c>
      <c r="M77" s="446" t="str">
        <f>IF($A77="","",IF(SUM('様式３（非専従の常勤＋非常勤）'!$AH34:$AI34)&gt;0,1,""))</f>
        <v/>
      </c>
      <c r="N77" s="446" t="str">
        <f>IF($A77="","",IF(SUM('様式３（非専従の常勤＋非常勤）'!$AJ34:$AK34)&gt;0,1,""))</f>
        <v/>
      </c>
    </row>
    <row r="78" spans="1:14">
      <c r="A78" s="446" t="str">
        <f>IF('様式３（非専従の常勤＋非常勤）'!B35="","",'様式３（非専従の常勤＋非常勤）'!B35)</f>
        <v/>
      </c>
      <c r="B78" s="446" t="str">
        <f>IF($A78="","",'様式３（非専従の常勤＋非常勤）'!$A$4)</f>
        <v/>
      </c>
      <c r="C78" s="446" t="str">
        <f>IF($A78="","",IF(SUM('様式３（非専従の常勤＋非常勤）'!$N35:$O35)&gt;0,1,""))</f>
        <v/>
      </c>
      <c r="D78" s="446" t="str">
        <f>IF($A78="","",IF(SUM('様式３（非専従の常勤＋非常勤）'!$P35:$Q35)&gt;0,1,""))</f>
        <v/>
      </c>
      <c r="E78" s="446" t="str">
        <f>IF($A78="","",IF(SUM('様式３（非専従の常勤＋非常勤）'!$R35:$S35)&gt;0,1,""))</f>
        <v/>
      </c>
      <c r="F78" s="446" t="str">
        <f>IF($A78="","",IF(SUM('様式３（非専従の常勤＋非常勤）'!$T35:$U35)&gt;0,1,""))</f>
        <v/>
      </c>
      <c r="G78" s="446" t="str">
        <f>IF($A78="","",IF(SUM('様式３（非専従の常勤＋非常勤）'!$V35:$W35)&gt;0,1,""))</f>
        <v/>
      </c>
      <c r="H78" s="446" t="str">
        <f>IF($A78="","",IF(SUM('様式３（非専従の常勤＋非常勤）'!$X35:$Y35)&gt;0,1,""))</f>
        <v/>
      </c>
      <c r="I78" s="446" t="str">
        <f>IF($A78="","",IF(SUM('様式３（非専従の常勤＋非常勤）'!$Z35:$AA35)&gt;0,1,""))</f>
        <v/>
      </c>
      <c r="J78" s="446" t="str">
        <f>IF($A78="","",IF(SUM('様式３（非専従の常勤＋非常勤）'!$AB35:$AC35)&gt;0,1,""))</f>
        <v/>
      </c>
      <c r="K78" s="446" t="str">
        <f>IF($A78="","",IF(SUM('様式３（非専従の常勤＋非常勤）'!$AD35:$AE35)&gt;0,1,""))</f>
        <v/>
      </c>
      <c r="L78" s="446" t="str">
        <f>IF($A78="","",IF(SUM('様式３（非専従の常勤＋非常勤）'!$AF35:$AG35)&gt;0,1,""))</f>
        <v/>
      </c>
      <c r="M78" s="446" t="str">
        <f>IF($A78="","",IF(SUM('様式３（非専従の常勤＋非常勤）'!$AH35:$AI35)&gt;0,1,""))</f>
        <v/>
      </c>
      <c r="N78" s="446" t="str">
        <f>IF($A78="","",IF(SUM('様式３（非専従の常勤＋非常勤）'!$AJ35:$AK35)&gt;0,1,""))</f>
        <v/>
      </c>
    </row>
    <row r="79" spans="1:14">
      <c r="A79" s="446" t="str">
        <f>IF('様式３（非専従の常勤＋非常勤）'!B36="","",'様式３（非専従の常勤＋非常勤）'!B36)</f>
        <v/>
      </c>
      <c r="B79" s="446" t="str">
        <f>IF($A79="","",'様式３（非専従の常勤＋非常勤）'!$A$4)</f>
        <v/>
      </c>
      <c r="C79" s="446" t="str">
        <f>IF($A79="","",IF(SUM('様式３（非専従の常勤＋非常勤）'!$N36:$O36)&gt;0,1,""))</f>
        <v/>
      </c>
      <c r="D79" s="446" t="str">
        <f>IF($A79="","",IF(SUM('様式３（非専従の常勤＋非常勤）'!$P36:$Q36)&gt;0,1,""))</f>
        <v/>
      </c>
      <c r="E79" s="446" t="str">
        <f>IF($A79="","",IF(SUM('様式３（非専従の常勤＋非常勤）'!$R36:$S36)&gt;0,1,""))</f>
        <v/>
      </c>
      <c r="F79" s="446" t="str">
        <f>IF($A79="","",IF(SUM('様式３（非専従の常勤＋非常勤）'!$T36:$U36)&gt;0,1,""))</f>
        <v/>
      </c>
      <c r="G79" s="446" t="str">
        <f>IF($A79="","",IF(SUM('様式３（非専従の常勤＋非常勤）'!$V36:$W36)&gt;0,1,""))</f>
        <v/>
      </c>
      <c r="H79" s="446" t="str">
        <f>IF($A79="","",IF(SUM('様式３（非専従の常勤＋非常勤）'!$X36:$Y36)&gt;0,1,""))</f>
        <v/>
      </c>
      <c r="I79" s="446" t="str">
        <f>IF($A79="","",IF(SUM('様式３（非専従の常勤＋非常勤）'!$Z36:$AA36)&gt;0,1,""))</f>
        <v/>
      </c>
      <c r="J79" s="446" t="str">
        <f>IF($A79="","",IF(SUM('様式３（非専従の常勤＋非常勤）'!$AB36:$AC36)&gt;0,1,""))</f>
        <v/>
      </c>
      <c r="K79" s="446" t="str">
        <f>IF($A79="","",IF(SUM('様式３（非専従の常勤＋非常勤）'!$AD36:$AE36)&gt;0,1,""))</f>
        <v/>
      </c>
      <c r="L79" s="446" t="str">
        <f>IF($A79="","",IF(SUM('様式３（非専従の常勤＋非常勤）'!$AF36:$AG36)&gt;0,1,""))</f>
        <v/>
      </c>
      <c r="M79" s="446" t="str">
        <f>IF($A79="","",IF(SUM('様式３（非専従の常勤＋非常勤）'!$AH36:$AI36)&gt;0,1,""))</f>
        <v/>
      </c>
      <c r="N79" s="446" t="str">
        <f>IF($A79="","",IF(SUM('様式３（非専従の常勤＋非常勤）'!$AJ36:$AK36)&gt;0,1,""))</f>
        <v/>
      </c>
    </row>
    <row r="80" spans="1:14">
      <c r="A80" s="446" t="str">
        <f>IF('様式３（非専従の常勤＋非常勤）'!B37="","",'様式３（非専従の常勤＋非常勤）'!B37)</f>
        <v/>
      </c>
      <c r="B80" s="446" t="str">
        <f>IF($A80="","",'様式３（非専従の常勤＋非常勤）'!$A$4)</f>
        <v/>
      </c>
      <c r="C80" s="446" t="str">
        <f>IF($A80="","",IF(SUM('様式３（非専従の常勤＋非常勤）'!$N37:$O37)&gt;0,1,""))</f>
        <v/>
      </c>
      <c r="D80" s="446" t="str">
        <f>IF($A80="","",IF(SUM('様式３（非専従の常勤＋非常勤）'!$P37:$Q37)&gt;0,1,""))</f>
        <v/>
      </c>
      <c r="E80" s="446" t="str">
        <f>IF($A80="","",IF(SUM('様式３（非専従の常勤＋非常勤）'!$R37:$S37)&gt;0,1,""))</f>
        <v/>
      </c>
      <c r="F80" s="446" t="str">
        <f>IF($A80="","",IF(SUM('様式３（非専従の常勤＋非常勤）'!$T37:$U37)&gt;0,1,""))</f>
        <v/>
      </c>
      <c r="G80" s="446" t="str">
        <f>IF($A80="","",IF(SUM('様式３（非専従の常勤＋非常勤）'!$V37:$W37)&gt;0,1,""))</f>
        <v/>
      </c>
      <c r="H80" s="446" t="str">
        <f>IF($A80="","",IF(SUM('様式３（非専従の常勤＋非常勤）'!$X37:$Y37)&gt;0,1,""))</f>
        <v/>
      </c>
      <c r="I80" s="446" t="str">
        <f>IF($A80="","",IF(SUM('様式３（非専従の常勤＋非常勤）'!$Z37:$AA37)&gt;0,1,""))</f>
        <v/>
      </c>
      <c r="J80" s="446" t="str">
        <f>IF($A80="","",IF(SUM('様式３（非専従の常勤＋非常勤）'!$AB37:$AC37)&gt;0,1,""))</f>
        <v/>
      </c>
      <c r="K80" s="446" t="str">
        <f>IF($A80="","",IF(SUM('様式３（非専従の常勤＋非常勤）'!$AD37:$AE37)&gt;0,1,""))</f>
        <v/>
      </c>
      <c r="L80" s="446" t="str">
        <f>IF($A80="","",IF(SUM('様式３（非専従の常勤＋非常勤）'!$AF37:$AG37)&gt;0,1,""))</f>
        <v/>
      </c>
      <c r="M80" s="446" t="str">
        <f>IF($A80="","",IF(SUM('様式３（非専従の常勤＋非常勤）'!$AH37:$AI37)&gt;0,1,""))</f>
        <v/>
      </c>
      <c r="N80" s="446" t="str">
        <f>IF($A80="","",IF(SUM('様式３（非専従の常勤＋非常勤）'!$AJ37:$AK37)&gt;0,1,""))</f>
        <v/>
      </c>
    </row>
    <row r="81" spans="1:14">
      <c r="A81" s="446" t="str">
        <f>IF('様式３（非専従の常勤＋非常勤）'!B38="","",'様式３（非専従の常勤＋非常勤）'!B38)</f>
        <v/>
      </c>
      <c r="B81" s="446" t="str">
        <f>IF($A81="","",'様式３（非専従の常勤＋非常勤）'!$A$4)</f>
        <v/>
      </c>
      <c r="C81" s="446" t="str">
        <f>IF($A81="","",IF(SUM('様式３（非専従の常勤＋非常勤）'!$N38:$O38)&gt;0,1,""))</f>
        <v/>
      </c>
      <c r="D81" s="446" t="str">
        <f>IF($A81="","",IF(SUM('様式３（非専従の常勤＋非常勤）'!$P38:$Q38)&gt;0,1,""))</f>
        <v/>
      </c>
      <c r="E81" s="446" t="str">
        <f>IF($A81="","",IF(SUM('様式３（非専従の常勤＋非常勤）'!$R38:$S38)&gt;0,1,""))</f>
        <v/>
      </c>
      <c r="F81" s="446" t="str">
        <f>IF($A81="","",IF(SUM('様式３（非専従の常勤＋非常勤）'!$T38:$U38)&gt;0,1,""))</f>
        <v/>
      </c>
      <c r="G81" s="446" t="str">
        <f>IF($A81="","",IF(SUM('様式３（非専従の常勤＋非常勤）'!$V38:$W38)&gt;0,1,""))</f>
        <v/>
      </c>
      <c r="H81" s="446" t="str">
        <f>IF($A81="","",IF(SUM('様式３（非専従の常勤＋非常勤）'!$X38:$Y38)&gt;0,1,""))</f>
        <v/>
      </c>
      <c r="I81" s="446" t="str">
        <f>IF($A81="","",IF(SUM('様式３（非専従の常勤＋非常勤）'!$Z38:$AA38)&gt;0,1,""))</f>
        <v/>
      </c>
      <c r="J81" s="446" t="str">
        <f>IF($A81="","",IF(SUM('様式３（非専従の常勤＋非常勤）'!$AB38:$AC38)&gt;0,1,""))</f>
        <v/>
      </c>
      <c r="K81" s="446" t="str">
        <f>IF($A81="","",IF(SUM('様式３（非専従の常勤＋非常勤）'!$AD38:$AE38)&gt;0,1,""))</f>
        <v/>
      </c>
      <c r="L81" s="446" t="str">
        <f>IF($A81="","",IF(SUM('様式３（非専従の常勤＋非常勤）'!$AF38:$AG38)&gt;0,1,""))</f>
        <v/>
      </c>
      <c r="M81" s="446" t="str">
        <f>IF($A81="","",IF(SUM('様式３（非専従の常勤＋非常勤）'!$AH38:$AI38)&gt;0,1,""))</f>
        <v/>
      </c>
      <c r="N81" s="446" t="str">
        <f>IF($A81="","",IF(SUM('様式３（非専従の常勤＋非常勤）'!$AJ38:$AK38)&gt;0,1,""))</f>
        <v/>
      </c>
    </row>
    <row r="82" spans="1:14">
      <c r="A82" s="449" t="str">
        <f>IF('様式３（非専従の常勤＋非常勤）'!B48="","",'様式３（非専従の常勤＋非常勤）'!B48)</f>
        <v/>
      </c>
      <c r="B82" s="449" t="str">
        <f>IF($A82="","",'様式３（非専従の常勤＋非常勤）'!$A$44)</f>
        <v/>
      </c>
      <c r="C82" s="449" t="str">
        <f>IF($A82="","",IF(SUM('様式３（非専従の常勤＋非常勤）'!$N48:$O48)&gt;0,1,""))</f>
        <v/>
      </c>
      <c r="D82" s="449" t="str">
        <f>IF($A82="","",IF(SUM('様式３（非専従の常勤＋非常勤）'!$P48:$Q48)&gt;0,1,""))</f>
        <v/>
      </c>
      <c r="E82" s="449" t="str">
        <f>IF($A82="","",IF(SUM('様式３（非専従の常勤＋非常勤）'!$R48:$S48)&gt;0,1,""))</f>
        <v/>
      </c>
      <c r="F82" s="449" t="str">
        <f>IF($A82="","",IF(SUM('様式３（非専従の常勤＋非常勤）'!$T48:$U48)&gt;0,1,""))</f>
        <v/>
      </c>
      <c r="G82" s="449" t="str">
        <f>IF($A82="","",IF(SUM('様式３（非専従の常勤＋非常勤）'!$V48:$W48)&gt;0,1,""))</f>
        <v/>
      </c>
      <c r="H82" s="449" t="str">
        <f>IF($A82="","",IF(SUM('様式３（非専従の常勤＋非常勤）'!$X48:$Y48)&gt;0,1,""))</f>
        <v/>
      </c>
      <c r="I82" s="449" t="str">
        <f>IF($A82="","",IF(SUM('様式３（非専従の常勤＋非常勤）'!$Z48:$AA48)&gt;0,1,""))</f>
        <v/>
      </c>
      <c r="J82" s="449" t="str">
        <f>IF($A82="","",IF(SUM('様式３（非専従の常勤＋非常勤）'!$AB48:$AC48)&gt;0,1,""))</f>
        <v/>
      </c>
      <c r="K82" s="449" t="str">
        <f>IF($A82="","",IF(SUM('様式３（非専従の常勤＋非常勤）'!$AD48:$AE48)&gt;0,1,""))</f>
        <v/>
      </c>
      <c r="L82" s="449" t="str">
        <f>IF($A82="","",IF(SUM('様式３（非専従の常勤＋非常勤）'!$AF48:$AG48)&gt;0,1,""))</f>
        <v/>
      </c>
      <c r="M82" s="449" t="str">
        <f>IF($A82="","",IF(SUM('様式３（非専従の常勤＋非常勤）'!$AH48:$AI48)&gt;0,1,""))</f>
        <v/>
      </c>
      <c r="N82" s="449" t="str">
        <f>IF($A82="","",IF(SUM('様式３（非専従の常勤＋非常勤）'!$AJ48:$AK48)&gt;0,1,""))</f>
        <v/>
      </c>
    </row>
    <row r="83" spans="1:14">
      <c r="A83" s="449" t="str">
        <f>IF('様式３（非専従の常勤＋非常勤）'!B49="","",'様式３（非専従の常勤＋非常勤）'!B49)</f>
        <v/>
      </c>
      <c r="B83" s="449" t="str">
        <f>IF($A83="","",'様式３（非専従の常勤＋非常勤）'!$A$44)</f>
        <v/>
      </c>
      <c r="C83" s="449" t="str">
        <f>IF($A83="","",IF(SUM('様式３（非専従の常勤＋非常勤）'!$N49:$O49)&gt;0,1,""))</f>
        <v/>
      </c>
      <c r="D83" s="449" t="str">
        <f>IF($A83="","",IF(SUM('様式３（非専従の常勤＋非常勤）'!$P49:$Q49)&gt;0,1,""))</f>
        <v/>
      </c>
      <c r="E83" s="449" t="str">
        <f>IF($A83="","",IF(SUM('様式３（非専従の常勤＋非常勤）'!$R49:$S49)&gt;0,1,""))</f>
        <v/>
      </c>
      <c r="F83" s="449" t="str">
        <f>IF($A83="","",IF(SUM('様式３（非専従の常勤＋非常勤）'!$T49:$U49)&gt;0,1,""))</f>
        <v/>
      </c>
      <c r="G83" s="449" t="str">
        <f>IF($A83="","",IF(SUM('様式３（非専従の常勤＋非常勤）'!$V49:$W49)&gt;0,1,""))</f>
        <v/>
      </c>
      <c r="H83" s="449" t="str">
        <f>IF($A83="","",IF(SUM('様式３（非専従の常勤＋非常勤）'!$X49:$Y49)&gt;0,1,""))</f>
        <v/>
      </c>
      <c r="I83" s="449" t="str">
        <f>IF($A83="","",IF(SUM('様式３（非専従の常勤＋非常勤）'!$Z49:$AA49)&gt;0,1,""))</f>
        <v/>
      </c>
      <c r="J83" s="449" t="str">
        <f>IF($A83="","",IF(SUM('様式３（非専従の常勤＋非常勤）'!$AB49:$AC49)&gt;0,1,""))</f>
        <v/>
      </c>
      <c r="K83" s="449" t="str">
        <f>IF($A83="","",IF(SUM('様式３（非専従の常勤＋非常勤）'!$AD49:$AE49)&gt;0,1,""))</f>
        <v/>
      </c>
      <c r="L83" s="449" t="str">
        <f>IF($A83="","",IF(SUM('様式３（非専従の常勤＋非常勤）'!$AF49:$AG49)&gt;0,1,""))</f>
        <v/>
      </c>
      <c r="M83" s="449" t="str">
        <f>IF($A83="","",IF(SUM('様式３（非専従の常勤＋非常勤）'!$AH49:$AI49)&gt;0,1,""))</f>
        <v/>
      </c>
      <c r="N83" s="449" t="str">
        <f>IF($A83="","",IF(SUM('様式３（非専従の常勤＋非常勤）'!$AJ49:$AK49)&gt;0,1,""))</f>
        <v/>
      </c>
    </row>
    <row r="84" spans="1:14">
      <c r="A84" s="449" t="str">
        <f>IF('様式３（非専従の常勤＋非常勤）'!B50="","",'様式３（非専従の常勤＋非常勤）'!B50)</f>
        <v/>
      </c>
      <c r="B84" s="449" t="str">
        <f>IF($A84="","",'様式３（非専従の常勤＋非常勤）'!$A$44)</f>
        <v/>
      </c>
      <c r="C84" s="449" t="str">
        <f>IF($A84="","",IF(SUM('様式３（非専従の常勤＋非常勤）'!$N50:$O50)&gt;0,1,""))</f>
        <v/>
      </c>
      <c r="D84" s="449" t="str">
        <f>IF($A84="","",IF(SUM('様式３（非専従の常勤＋非常勤）'!$P50:$Q50)&gt;0,1,""))</f>
        <v/>
      </c>
      <c r="E84" s="449" t="str">
        <f>IF($A84="","",IF(SUM('様式３（非専従の常勤＋非常勤）'!$R50:$S50)&gt;0,1,""))</f>
        <v/>
      </c>
      <c r="F84" s="449" t="str">
        <f>IF($A84="","",IF(SUM('様式３（非専従の常勤＋非常勤）'!$T50:$U50)&gt;0,1,""))</f>
        <v/>
      </c>
      <c r="G84" s="449" t="str">
        <f>IF($A84="","",IF(SUM('様式３（非専従の常勤＋非常勤）'!$V50:$W50)&gt;0,1,""))</f>
        <v/>
      </c>
      <c r="H84" s="449" t="str">
        <f>IF($A84="","",IF(SUM('様式３（非専従の常勤＋非常勤）'!$X50:$Y50)&gt;0,1,""))</f>
        <v/>
      </c>
      <c r="I84" s="449" t="str">
        <f>IF($A84="","",IF(SUM('様式３（非専従の常勤＋非常勤）'!$Z50:$AA50)&gt;0,1,""))</f>
        <v/>
      </c>
      <c r="J84" s="449" t="str">
        <f>IF($A84="","",IF(SUM('様式３（非専従の常勤＋非常勤）'!$AB50:$AC50)&gt;0,1,""))</f>
        <v/>
      </c>
      <c r="K84" s="449" t="str">
        <f>IF($A84="","",IF(SUM('様式３（非専従の常勤＋非常勤）'!$AD50:$AE50)&gt;0,1,""))</f>
        <v/>
      </c>
      <c r="L84" s="449" t="str">
        <f>IF($A84="","",IF(SUM('様式３（非専従の常勤＋非常勤）'!$AF50:$AG50)&gt;0,1,""))</f>
        <v/>
      </c>
      <c r="M84" s="449" t="str">
        <f>IF($A84="","",IF(SUM('様式３（非専従の常勤＋非常勤）'!$AH50:$AI50)&gt;0,1,""))</f>
        <v/>
      </c>
      <c r="N84" s="449" t="str">
        <f>IF($A84="","",IF(SUM('様式３（非専従の常勤＋非常勤）'!$AJ50:$AK50)&gt;0,1,""))</f>
        <v/>
      </c>
    </row>
    <row r="85" spans="1:14">
      <c r="A85" s="449" t="str">
        <f>IF('様式３（非専従の常勤＋非常勤）'!B51="","",'様式３（非専従の常勤＋非常勤）'!B51)</f>
        <v/>
      </c>
      <c r="B85" s="449" t="str">
        <f>IF($A85="","",'様式３（非専従の常勤＋非常勤）'!$A$44)</f>
        <v/>
      </c>
      <c r="C85" s="449" t="str">
        <f>IF($A85="","",IF(SUM('様式３（非専従の常勤＋非常勤）'!$N51:$O51)&gt;0,1,""))</f>
        <v/>
      </c>
      <c r="D85" s="449" t="str">
        <f>IF($A85="","",IF(SUM('様式３（非専従の常勤＋非常勤）'!$P51:$Q51)&gt;0,1,""))</f>
        <v/>
      </c>
      <c r="E85" s="449" t="str">
        <f>IF($A85="","",IF(SUM('様式３（非専従の常勤＋非常勤）'!$R51:$S51)&gt;0,1,""))</f>
        <v/>
      </c>
      <c r="F85" s="449" t="str">
        <f>IF($A85="","",IF(SUM('様式３（非専従の常勤＋非常勤）'!$T51:$U51)&gt;0,1,""))</f>
        <v/>
      </c>
      <c r="G85" s="449" t="str">
        <f>IF($A85="","",IF(SUM('様式３（非専従の常勤＋非常勤）'!$V51:$W51)&gt;0,1,""))</f>
        <v/>
      </c>
      <c r="H85" s="449" t="str">
        <f>IF($A85="","",IF(SUM('様式３（非専従の常勤＋非常勤）'!$X51:$Y51)&gt;0,1,""))</f>
        <v/>
      </c>
      <c r="I85" s="449" t="str">
        <f>IF($A85="","",IF(SUM('様式３（非専従の常勤＋非常勤）'!$Z51:$AA51)&gt;0,1,""))</f>
        <v/>
      </c>
      <c r="J85" s="449" t="str">
        <f>IF($A85="","",IF(SUM('様式３（非専従の常勤＋非常勤）'!$AB51:$AC51)&gt;0,1,""))</f>
        <v/>
      </c>
      <c r="K85" s="449" t="str">
        <f>IF($A85="","",IF(SUM('様式３（非専従の常勤＋非常勤）'!$AD51:$AE51)&gt;0,1,""))</f>
        <v/>
      </c>
      <c r="L85" s="449" t="str">
        <f>IF($A85="","",IF(SUM('様式３（非専従の常勤＋非常勤）'!$AF51:$AG51)&gt;0,1,""))</f>
        <v/>
      </c>
      <c r="M85" s="449" t="str">
        <f>IF($A85="","",IF(SUM('様式３（非専従の常勤＋非常勤）'!$AH51:$AI51)&gt;0,1,""))</f>
        <v/>
      </c>
      <c r="N85" s="449" t="str">
        <f>IF($A85="","",IF(SUM('様式３（非専従の常勤＋非常勤）'!$AJ51:$AK51)&gt;0,1,""))</f>
        <v/>
      </c>
    </row>
    <row r="86" spans="1:14">
      <c r="A86" s="449" t="str">
        <f>IF('様式３（非専従の常勤＋非常勤）'!B52="","",'様式３（非専従の常勤＋非常勤）'!B52)</f>
        <v/>
      </c>
      <c r="B86" s="449" t="str">
        <f>IF($A86="","",'様式３（非専従の常勤＋非常勤）'!$A$44)</f>
        <v/>
      </c>
      <c r="C86" s="449" t="str">
        <f>IF($A86="","",IF(SUM('様式３（非専従の常勤＋非常勤）'!$N52:$O52)&gt;0,1,""))</f>
        <v/>
      </c>
      <c r="D86" s="449" t="str">
        <f>IF($A86="","",IF(SUM('様式３（非専従の常勤＋非常勤）'!$P52:$Q52)&gt;0,1,""))</f>
        <v/>
      </c>
      <c r="E86" s="449" t="str">
        <f>IF($A86="","",IF(SUM('様式３（非専従の常勤＋非常勤）'!$R52:$S52)&gt;0,1,""))</f>
        <v/>
      </c>
      <c r="F86" s="449" t="str">
        <f>IF($A86="","",IF(SUM('様式３（非専従の常勤＋非常勤）'!$T52:$U52)&gt;0,1,""))</f>
        <v/>
      </c>
      <c r="G86" s="449" t="str">
        <f>IF($A86="","",IF(SUM('様式３（非専従の常勤＋非常勤）'!$V52:$W52)&gt;0,1,""))</f>
        <v/>
      </c>
      <c r="H86" s="449" t="str">
        <f>IF($A86="","",IF(SUM('様式３（非専従の常勤＋非常勤）'!$X52:$Y52)&gt;0,1,""))</f>
        <v/>
      </c>
      <c r="I86" s="449" t="str">
        <f>IF($A86="","",IF(SUM('様式３（非専従の常勤＋非常勤）'!$Z52:$AA52)&gt;0,1,""))</f>
        <v/>
      </c>
      <c r="J86" s="449" t="str">
        <f>IF($A86="","",IF(SUM('様式３（非専従の常勤＋非常勤）'!$AB52:$AC52)&gt;0,1,""))</f>
        <v/>
      </c>
      <c r="K86" s="449" t="str">
        <f>IF($A86="","",IF(SUM('様式３（非専従の常勤＋非常勤）'!$AD52:$AE52)&gt;0,1,""))</f>
        <v/>
      </c>
      <c r="L86" s="449" t="str">
        <f>IF($A86="","",IF(SUM('様式３（非専従の常勤＋非常勤）'!$AF52:$AG52)&gt;0,1,""))</f>
        <v/>
      </c>
      <c r="M86" s="449" t="str">
        <f>IF($A86="","",IF(SUM('様式３（非専従の常勤＋非常勤）'!$AH52:$AI52)&gt;0,1,""))</f>
        <v/>
      </c>
      <c r="N86" s="449" t="str">
        <f>IF($A86="","",IF(SUM('様式３（非専従の常勤＋非常勤）'!$AJ52:$AK52)&gt;0,1,""))</f>
        <v/>
      </c>
    </row>
    <row r="87" spans="1:14">
      <c r="A87" s="447" t="str">
        <f>IF('様式２（専従の常勤）'!B65="","",'様式２（専従の常勤）'!B65)</f>
        <v/>
      </c>
      <c r="B87" s="447" t="str">
        <f>IF($A87="","",'様式２（専従の常勤）'!$A$62)</f>
        <v/>
      </c>
      <c r="C87" s="447" t="str">
        <f>IF($A87="","",IF('様式２（専従の常勤）'!G65&gt;0,1,""))</f>
        <v/>
      </c>
      <c r="D87" s="447" t="str">
        <f>IF($A87="","",IF('様式２（専従の常勤）'!H65&gt;0,1,""))</f>
        <v/>
      </c>
      <c r="E87" s="447" t="str">
        <f>IF($A87="","",IF('様式２（専従の常勤）'!I65&gt;0,1,""))</f>
        <v/>
      </c>
      <c r="F87" s="447" t="str">
        <f>IF($A87="","",IF('様式２（専従の常勤）'!J65&gt;0,1,""))</f>
        <v/>
      </c>
      <c r="G87" s="447" t="str">
        <f>IF($A87="","",IF('様式２（専従の常勤）'!K65&gt;0,1,""))</f>
        <v/>
      </c>
      <c r="H87" s="447" t="str">
        <f>IF($A87="","",IF('様式２（専従の常勤）'!L65&gt;0,1,""))</f>
        <v/>
      </c>
      <c r="I87" s="447" t="str">
        <f>IF($A87="","",IF('様式２（専従の常勤）'!M65&gt;0,1,""))</f>
        <v/>
      </c>
      <c r="J87" s="447" t="str">
        <f>IF($A87="","",IF('様式２（専従の常勤）'!N65&gt;0,1,""))</f>
        <v/>
      </c>
      <c r="K87" s="447" t="str">
        <f>IF($A87="","",IF('様式２（専従の常勤）'!O65&gt;0,1,""))</f>
        <v/>
      </c>
      <c r="L87" s="447" t="str">
        <f>IF($A87="","",IF('様式２（専従の常勤）'!P65&gt;0,1,""))</f>
        <v/>
      </c>
      <c r="M87" s="447" t="str">
        <f>IF($A87="","",IF('様式２（専従の常勤）'!Q65&gt;0,1,""))</f>
        <v/>
      </c>
      <c r="N87" s="447" t="str">
        <f>IF($A87="","",IF('様式２（専従の常勤）'!R65&gt;0,1,""))</f>
        <v/>
      </c>
    </row>
    <row r="88" spans="1:14">
      <c r="A88" s="447" t="str">
        <f>IF('様式２（専従の常勤）'!B66="","",'様式２（専従の常勤）'!B66)</f>
        <v/>
      </c>
      <c r="B88" s="447" t="str">
        <f>IF($A88="","",'様式２（専従の常勤）'!$A$62)</f>
        <v/>
      </c>
      <c r="C88" s="447" t="str">
        <f>IF($A88="","",IF('様式２（専従の常勤）'!G66&gt;0,1,""))</f>
        <v/>
      </c>
      <c r="D88" s="447" t="str">
        <f>IF($A88="","",IF('様式２（専従の常勤）'!H66&gt;0,1,""))</f>
        <v/>
      </c>
      <c r="E88" s="447" t="str">
        <f>IF($A88="","",IF('様式２（専従の常勤）'!I66&gt;0,1,""))</f>
        <v/>
      </c>
      <c r="F88" s="447" t="str">
        <f>IF($A88="","",IF('様式２（専従の常勤）'!J66&gt;0,1,""))</f>
        <v/>
      </c>
      <c r="G88" s="447" t="str">
        <f>IF($A88="","",IF('様式２（専従の常勤）'!K66&gt;0,1,""))</f>
        <v/>
      </c>
      <c r="H88" s="447" t="str">
        <f>IF($A88="","",IF('様式２（専従の常勤）'!L66&gt;0,1,""))</f>
        <v/>
      </c>
      <c r="I88" s="447" t="str">
        <f>IF($A88="","",IF('様式２（専従の常勤）'!M66&gt;0,1,""))</f>
        <v/>
      </c>
      <c r="J88" s="447" t="str">
        <f>IF($A88="","",IF('様式２（専従の常勤）'!N66&gt;0,1,""))</f>
        <v/>
      </c>
      <c r="K88" s="447" t="str">
        <f>IF($A88="","",IF('様式２（専従の常勤）'!O66&gt;0,1,""))</f>
        <v/>
      </c>
      <c r="L88" s="447" t="str">
        <f>IF($A88="","",IF('様式２（専従の常勤）'!P66&gt;0,1,""))</f>
        <v/>
      </c>
      <c r="M88" s="447" t="str">
        <f>IF($A88="","",IF('様式２（専従の常勤）'!Q66&gt;0,1,""))</f>
        <v/>
      </c>
      <c r="N88" s="447" t="str">
        <f>IF($A88="","",IF('様式２（専従の常勤）'!R66&gt;0,1,""))</f>
        <v/>
      </c>
    </row>
    <row r="89" spans="1:14">
      <c r="A89" s="447" t="str">
        <f>IF('様式２（専従の常勤）'!B67="","",'様式２（専従の常勤）'!B67)</f>
        <v/>
      </c>
      <c r="B89" s="447" t="str">
        <f>IF($A89="","",'様式２（専従の常勤）'!$A$62)</f>
        <v/>
      </c>
      <c r="C89" s="447" t="str">
        <f>IF($A89="","",IF('様式２（専従の常勤）'!G67&gt;0,1,""))</f>
        <v/>
      </c>
      <c r="D89" s="447" t="str">
        <f>IF($A89="","",IF('様式２（専従の常勤）'!H67&gt;0,1,""))</f>
        <v/>
      </c>
      <c r="E89" s="447" t="str">
        <f>IF($A89="","",IF('様式２（専従の常勤）'!I67&gt;0,1,""))</f>
        <v/>
      </c>
      <c r="F89" s="447" t="str">
        <f>IF($A89="","",IF('様式２（専従の常勤）'!J67&gt;0,1,""))</f>
        <v/>
      </c>
      <c r="G89" s="447" t="str">
        <f>IF($A89="","",IF('様式２（専従の常勤）'!K67&gt;0,1,""))</f>
        <v/>
      </c>
      <c r="H89" s="447" t="str">
        <f>IF($A89="","",IF('様式２（専従の常勤）'!L67&gt;0,1,""))</f>
        <v/>
      </c>
      <c r="I89" s="447" t="str">
        <f>IF($A89="","",IF('様式２（専従の常勤）'!M67&gt;0,1,""))</f>
        <v/>
      </c>
      <c r="J89" s="447" t="str">
        <f>IF($A89="","",IF('様式２（専従の常勤）'!N67&gt;0,1,""))</f>
        <v/>
      </c>
      <c r="K89" s="447" t="str">
        <f>IF($A89="","",IF('様式２（専従の常勤）'!O67&gt;0,1,""))</f>
        <v/>
      </c>
      <c r="L89" s="447" t="str">
        <f>IF($A89="","",IF('様式２（専従の常勤）'!P67&gt;0,1,""))</f>
        <v/>
      </c>
      <c r="M89" s="447" t="str">
        <f>IF($A89="","",IF('様式２（専従の常勤）'!Q67&gt;0,1,""))</f>
        <v/>
      </c>
      <c r="N89" s="447" t="str">
        <f>IF($A89="","",IF('様式２（専従の常勤）'!R67&gt;0,1,""))</f>
        <v/>
      </c>
    </row>
    <row r="90" spans="1:14">
      <c r="A90" s="447" t="str">
        <f>IF('様式２（専従の常勤）'!B68="","",'様式２（専従の常勤）'!B68)</f>
        <v/>
      </c>
      <c r="B90" s="447" t="str">
        <f>IF($A90="","",'様式２（専従の常勤）'!$A$62)</f>
        <v/>
      </c>
      <c r="C90" s="447" t="str">
        <f>IF($A90="","",IF('様式２（専従の常勤）'!G68&gt;0,1,""))</f>
        <v/>
      </c>
      <c r="D90" s="447" t="str">
        <f>IF($A90="","",IF('様式２（専従の常勤）'!H68&gt;0,1,""))</f>
        <v/>
      </c>
      <c r="E90" s="447" t="str">
        <f>IF($A90="","",IF('様式２（専従の常勤）'!I68&gt;0,1,""))</f>
        <v/>
      </c>
      <c r="F90" s="447" t="str">
        <f>IF($A90="","",IF('様式２（専従の常勤）'!J68&gt;0,1,""))</f>
        <v/>
      </c>
      <c r="G90" s="447" t="str">
        <f>IF($A90="","",IF('様式２（専従の常勤）'!K68&gt;0,1,""))</f>
        <v/>
      </c>
      <c r="H90" s="447" t="str">
        <f>IF($A90="","",IF('様式２（専従の常勤）'!L68&gt;0,1,""))</f>
        <v/>
      </c>
      <c r="I90" s="447" t="str">
        <f>IF($A90="","",IF('様式２（専従の常勤）'!M68&gt;0,1,""))</f>
        <v/>
      </c>
      <c r="J90" s="447" t="str">
        <f>IF($A90="","",IF('様式２（専従の常勤）'!N68&gt;0,1,""))</f>
        <v/>
      </c>
      <c r="K90" s="447" t="str">
        <f>IF($A90="","",IF('様式２（専従の常勤）'!O68&gt;0,1,""))</f>
        <v/>
      </c>
      <c r="L90" s="447" t="str">
        <f>IF($A90="","",IF('様式２（専従の常勤）'!P68&gt;0,1,""))</f>
        <v/>
      </c>
      <c r="M90" s="447" t="str">
        <f>IF($A90="","",IF('様式２（専従の常勤）'!Q68&gt;0,1,""))</f>
        <v/>
      </c>
      <c r="N90" s="447" t="str">
        <f>IF($A90="","",IF('様式２（専従の常勤）'!R68&gt;0,1,""))</f>
        <v/>
      </c>
    </row>
    <row r="91" spans="1:14">
      <c r="A91" s="447" t="str">
        <f>IF('様式２（専従の常勤）'!B69="","",'様式２（専従の常勤）'!B69)</f>
        <v/>
      </c>
      <c r="B91" s="447" t="str">
        <f>IF($A91="","",'様式２（専従の常勤）'!$A$62)</f>
        <v/>
      </c>
      <c r="C91" s="447" t="str">
        <f>IF($A91="","",IF('様式２（専従の常勤）'!G69&gt;0,1,""))</f>
        <v/>
      </c>
      <c r="D91" s="447" t="str">
        <f>IF($A91="","",IF('様式２（専従の常勤）'!H69&gt;0,1,""))</f>
        <v/>
      </c>
      <c r="E91" s="447" t="str">
        <f>IF($A91="","",IF('様式２（専従の常勤）'!I69&gt;0,1,""))</f>
        <v/>
      </c>
      <c r="F91" s="447" t="str">
        <f>IF($A91="","",IF('様式２（専従の常勤）'!J69&gt;0,1,""))</f>
        <v/>
      </c>
      <c r="G91" s="447" t="str">
        <f>IF($A91="","",IF('様式２（専従の常勤）'!K69&gt;0,1,""))</f>
        <v/>
      </c>
      <c r="H91" s="447" t="str">
        <f>IF($A91="","",IF('様式２（専従の常勤）'!L69&gt;0,1,""))</f>
        <v/>
      </c>
      <c r="I91" s="447" t="str">
        <f>IF($A91="","",IF('様式２（専従の常勤）'!M69&gt;0,1,""))</f>
        <v/>
      </c>
      <c r="J91" s="447" t="str">
        <f>IF($A91="","",IF('様式２（専従の常勤）'!N69&gt;0,1,""))</f>
        <v/>
      </c>
      <c r="K91" s="447" t="str">
        <f>IF($A91="","",IF('様式２（専従の常勤）'!O69&gt;0,1,""))</f>
        <v/>
      </c>
      <c r="L91" s="447" t="str">
        <f>IF($A91="","",IF('様式２（専従の常勤）'!P69&gt;0,1,""))</f>
        <v/>
      </c>
      <c r="M91" s="447" t="str">
        <f>IF($A91="","",IF('様式２（専従の常勤）'!Q69&gt;0,1,""))</f>
        <v/>
      </c>
      <c r="N91" s="447" t="str">
        <f>IF($A91="","",IF('様式２（専従の常勤）'!R69&gt;0,1,""))</f>
        <v/>
      </c>
    </row>
    <row r="92" spans="1:14">
      <c r="A92" s="448" t="str">
        <f>IF('様式２（専従の常勤）'!B78="","",'様式２（専従の常勤）'!B78)</f>
        <v/>
      </c>
      <c r="B92" s="448" t="str">
        <f>IF($A92="","",'様式２（専従の常勤）'!$A$75)</f>
        <v/>
      </c>
      <c r="C92" s="448" t="str">
        <f>IF($A92="","",IF('様式２（専従の常勤）'!G78&gt;0,1,""))</f>
        <v/>
      </c>
      <c r="D92" s="448" t="str">
        <f>IF($A92="","",IF('様式２（専従の常勤）'!H78&gt;0,1,""))</f>
        <v/>
      </c>
      <c r="E92" s="448" t="str">
        <f>IF($A92="","",IF('様式２（専従の常勤）'!I78&gt;0,1,""))</f>
        <v/>
      </c>
      <c r="F92" s="448" t="str">
        <f>IF($A92="","",IF('様式２（専従の常勤）'!J78&gt;0,1,""))</f>
        <v/>
      </c>
      <c r="G92" s="448" t="str">
        <f>IF($A92="","",IF('様式２（専従の常勤）'!K78&gt;0,1,""))</f>
        <v/>
      </c>
      <c r="H92" s="448" t="str">
        <f>IF($A92="","",IF('様式２（専従の常勤）'!L78&gt;0,1,""))</f>
        <v/>
      </c>
      <c r="I92" s="448" t="str">
        <f>IF($A92="","",IF('様式２（専従の常勤）'!M78&gt;0,1,""))</f>
        <v/>
      </c>
      <c r="J92" s="448" t="str">
        <f>IF($A92="","",IF('様式２（専従の常勤）'!N78&gt;0,1,""))</f>
        <v/>
      </c>
      <c r="K92" s="448" t="str">
        <f>IF($A92="","",IF('様式２（専従の常勤）'!O78&gt;0,1,""))</f>
        <v/>
      </c>
      <c r="L92" s="448" t="str">
        <f>IF($A92="","",IF('様式２（専従の常勤）'!P78&gt;0,1,""))</f>
        <v/>
      </c>
      <c r="M92" s="448" t="str">
        <f>IF($A92="","",IF('様式２（専従の常勤）'!Q78&gt;0,1,""))</f>
        <v/>
      </c>
      <c r="N92" s="448" t="str">
        <f>IF($A92="","",IF('様式２（専従の常勤）'!R78&gt;0,1,""))</f>
        <v/>
      </c>
    </row>
    <row r="93" spans="1:14">
      <c r="A93" s="448" t="str">
        <f>IF('様式２（専従の常勤）'!B79="","",'様式２（専従の常勤）'!B79)</f>
        <v/>
      </c>
      <c r="B93" s="448" t="str">
        <f>IF($A93="","",'様式２（専従の常勤）'!$A$75)</f>
        <v/>
      </c>
      <c r="C93" s="448" t="str">
        <f>IF($A93="","",IF('様式２（専従の常勤）'!G79&gt;0,1,""))</f>
        <v/>
      </c>
      <c r="D93" s="448" t="str">
        <f>IF($A93="","",IF('様式２（専従の常勤）'!H79&gt;0,1,""))</f>
        <v/>
      </c>
      <c r="E93" s="448" t="str">
        <f>IF($A93="","",IF('様式２（専従の常勤）'!I79&gt;0,1,""))</f>
        <v/>
      </c>
      <c r="F93" s="448" t="str">
        <f>IF($A93="","",IF('様式２（専従の常勤）'!J79&gt;0,1,""))</f>
        <v/>
      </c>
      <c r="G93" s="448" t="str">
        <f>IF($A93="","",IF('様式２（専従の常勤）'!K79&gt;0,1,""))</f>
        <v/>
      </c>
      <c r="H93" s="448" t="str">
        <f>IF($A93="","",IF('様式２（専従の常勤）'!L79&gt;0,1,""))</f>
        <v/>
      </c>
      <c r="I93" s="448" t="str">
        <f>IF($A93="","",IF('様式２（専従の常勤）'!M79&gt;0,1,""))</f>
        <v/>
      </c>
      <c r="J93" s="448" t="str">
        <f>IF($A93="","",IF('様式２（専従の常勤）'!N79&gt;0,1,""))</f>
        <v/>
      </c>
      <c r="K93" s="448" t="str">
        <f>IF($A93="","",IF('様式２（専従の常勤）'!O79&gt;0,1,""))</f>
        <v/>
      </c>
      <c r="L93" s="448" t="str">
        <f>IF($A93="","",IF('様式２（専従の常勤）'!P79&gt;0,1,""))</f>
        <v/>
      </c>
      <c r="M93" s="448" t="str">
        <f>IF($A93="","",IF('様式２（専従の常勤）'!Q79&gt;0,1,""))</f>
        <v/>
      </c>
      <c r="N93" s="448" t="str">
        <f>IF($A93="","",IF('様式２（専従の常勤）'!R79&gt;0,1,""))</f>
        <v/>
      </c>
    </row>
    <row r="94" spans="1:14">
      <c r="A94" s="448" t="str">
        <f>IF('様式２（専従の常勤）'!B80="","",'様式２（専従の常勤）'!B80)</f>
        <v/>
      </c>
      <c r="B94" s="448" t="str">
        <f>IF($A94="","",'様式２（専従の常勤）'!$A$75)</f>
        <v/>
      </c>
      <c r="C94" s="448" t="str">
        <f>IF($A94="","",IF('様式２（専従の常勤）'!G80&gt;0,1,""))</f>
        <v/>
      </c>
      <c r="D94" s="448" t="str">
        <f>IF($A94="","",IF('様式２（専従の常勤）'!H80&gt;0,1,""))</f>
        <v/>
      </c>
      <c r="E94" s="448" t="str">
        <f>IF($A94="","",IF('様式２（専従の常勤）'!I80&gt;0,1,""))</f>
        <v/>
      </c>
      <c r="F94" s="448" t="str">
        <f>IF($A94="","",IF('様式２（専従の常勤）'!J80&gt;0,1,""))</f>
        <v/>
      </c>
      <c r="G94" s="448" t="str">
        <f>IF($A94="","",IF('様式２（専従の常勤）'!K80&gt;0,1,""))</f>
        <v/>
      </c>
      <c r="H94" s="448" t="str">
        <f>IF($A94="","",IF('様式２（専従の常勤）'!L80&gt;0,1,""))</f>
        <v/>
      </c>
      <c r="I94" s="448" t="str">
        <f>IF($A94="","",IF('様式２（専従の常勤）'!M80&gt;0,1,""))</f>
        <v/>
      </c>
      <c r="J94" s="448" t="str">
        <f>IF($A94="","",IF('様式２（専従の常勤）'!N80&gt;0,1,""))</f>
        <v/>
      </c>
      <c r="K94" s="448" t="str">
        <f>IF($A94="","",IF('様式２（専従の常勤）'!O80&gt;0,1,""))</f>
        <v/>
      </c>
      <c r="L94" s="448" t="str">
        <f>IF($A94="","",IF('様式２（専従の常勤）'!P80&gt;0,1,""))</f>
        <v/>
      </c>
      <c r="M94" s="448" t="str">
        <f>IF($A94="","",IF('様式２（専従の常勤）'!Q80&gt;0,1,""))</f>
        <v/>
      </c>
      <c r="N94" s="448" t="str">
        <f>IF($A94="","",IF('様式２（専従の常勤）'!R80&gt;0,1,""))</f>
        <v/>
      </c>
    </row>
    <row r="95" spans="1:14">
      <c r="A95" s="448" t="str">
        <f>IF('様式２（専従の常勤）'!B81="","",'様式２（専従の常勤）'!B81)</f>
        <v/>
      </c>
      <c r="B95" s="448" t="str">
        <f>IF($A95="","",'様式２（専従の常勤）'!$A$75)</f>
        <v/>
      </c>
      <c r="C95" s="448" t="str">
        <f>IF($A95="","",IF('様式２（専従の常勤）'!G81&gt;0,1,""))</f>
        <v/>
      </c>
      <c r="D95" s="448" t="str">
        <f>IF($A95="","",IF('様式２（専従の常勤）'!H81&gt;0,1,""))</f>
        <v/>
      </c>
      <c r="E95" s="448" t="str">
        <f>IF($A95="","",IF('様式２（専従の常勤）'!I81&gt;0,1,""))</f>
        <v/>
      </c>
      <c r="F95" s="448" t="str">
        <f>IF($A95="","",IF('様式２（専従の常勤）'!J81&gt;0,1,""))</f>
        <v/>
      </c>
      <c r="G95" s="448" t="str">
        <f>IF($A95="","",IF('様式２（専従の常勤）'!K81&gt;0,1,""))</f>
        <v/>
      </c>
      <c r="H95" s="448" t="str">
        <f>IF($A95="","",IF('様式２（専従の常勤）'!L81&gt;0,1,""))</f>
        <v/>
      </c>
      <c r="I95" s="448" t="str">
        <f>IF($A95="","",IF('様式２（専従の常勤）'!M81&gt;0,1,""))</f>
        <v/>
      </c>
      <c r="J95" s="448" t="str">
        <f>IF($A95="","",IF('様式２（専従の常勤）'!N81&gt;0,1,""))</f>
        <v/>
      </c>
      <c r="K95" s="448" t="str">
        <f>IF($A95="","",IF('様式２（専従の常勤）'!O81&gt;0,1,""))</f>
        <v/>
      </c>
      <c r="L95" s="448" t="str">
        <f>IF($A95="","",IF('様式２（専従の常勤）'!P81&gt;0,1,""))</f>
        <v/>
      </c>
      <c r="M95" s="448" t="str">
        <f>IF($A95="","",IF('様式２（専従の常勤）'!Q81&gt;0,1,""))</f>
        <v/>
      </c>
      <c r="N95" s="448" t="str">
        <f>IF($A95="","",IF('様式２（専従の常勤）'!R81&gt;0,1,""))</f>
        <v/>
      </c>
    </row>
    <row r="96" spans="1:14">
      <c r="A96" s="448" t="str">
        <f>IF('様式２（専従の常勤）'!B82="","",'様式２（専従の常勤）'!B82)</f>
        <v/>
      </c>
      <c r="B96" s="448" t="str">
        <f>IF($A96="","",'様式２（専従の常勤）'!$A$75)</f>
        <v/>
      </c>
      <c r="C96" s="448" t="str">
        <f>IF($A96="","",IF('様式２（専従の常勤）'!G82&gt;0,1,""))</f>
        <v/>
      </c>
      <c r="D96" s="448" t="str">
        <f>IF($A96="","",IF('様式２（専従の常勤）'!H82&gt;0,1,""))</f>
        <v/>
      </c>
      <c r="E96" s="448" t="str">
        <f>IF($A96="","",IF('様式２（専従の常勤）'!I82&gt;0,1,""))</f>
        <v/>
      </c>
      <c r="F96" s="448" t="str">
        <f>IF($A96="","",IF('様式２（専従の常勤）'!J82&gt;0,1,""))</f>
        <v/>
      </c>
      <c r="G96" s="448" t="str">
        <f>IF($A96="","",IF('様式２（専従の常勤）'!K82&gt;0,1,""))</f>
        <v/>
      </c>
      <c r="H96" s="448" t="str">
        <f>IF($A96="","",IF('様式２（専従の常勤）'!L82&gt;0,1,""))</f>
        <v/>
      </c>
      <c r="I96" s="448" t="str">
        <f>IF($A96="","",IF('様式２（専従の常勤）'!M82&gt;0,1,""))</f>
        <v/>
      </c>
      <c r="J96" s="448" t="str">
        <f>IF($A96="","",IF('様式２（専従の常勤）'!N82&gt;0,1,""))</f>
        <v/>
      </c>
      <c r="K96" s="448" t="str">
        <f>IF($A96="","",IF('様式２（専従の常勤）'!O82&gt;0,1,""))</f>
        <v/>
      </c>
      <c r="L96" s="448" t="str">
        <f>IF($A96="","",IF('様式２（専従の常勤）'!P82&gt;0,1,""))</f>
        <v/>
      </c>
      <c r="M96" s="448" t="str">
        <f>IF($A96="","",IF('様式２（専従の常勤）'!Q82&gt;0,1,""))</f>
        <v/>
      </c>
      <c r="N96" s="448" t="str">
        <f>IF($A96="","",IF('様式２（専従の常勤）'!R82&gt;0,1,""))</f>
        <v/>
      </c>
    </row>
  </sheetData>
  <sheetProtection algorithmName="SHA-512" hashValue="ofIH6qBClcdCCjFbe/TyM7W9iLwyKrc+EV5wVtFn0KBfG9p4FQvyzbkA0GP2tdZpUOq2em3fTL1Af3sy7AmlwA==" saltValue="efaKzJ5QQ248+5UoqslnAQ==" spinCount="100000" sheet="1" objects="1" scenarios="1"/>
  <phoneticPr fontId="3"/>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1739E9F95901F4EAA8FCA02B0615200" ma:contentTypeVersion="10" ma:contentTypeDescription="新しいドキュメントを作成します。" ma:contentTypeScope="" ma:versionID="bb06bf8a80bf1dfee8bfa940ab674777">
  <xsd:schema xmlns:xsd="http://www.w3.org/2001/XMLSchema" xmlns:xs="http://www.w3.org/2001/XMLSchema" xmlns:p="http://schemas.microsoft.com/office/2006/metadata/properties" xmlns:ns2="86fe2376-a461-484d-b605-a81827c037b8" xmlns:ns3="969412e4-d251-4e26-bdb4-68e1ea62bdc9" targetNamespace="http://schemas.microsoft.com/office/2006/metadata/properties" ma:root="true" ma:fieldsID="b50d820ce6cf31e7e63f7133dec7db59" ns2:_="" ns3:_="">
    <xsd:import namespace="86fe2376-a461-484d-b605-a81827c037b8"/>
    <xsd:import namespace="969412e4-d251-4e26-bdb4-68e1ea62bdc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fe2376-a461-484d-b605-a81827c037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e400346d-03f3-4b65-8607-0ff27ad35db7"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69412e4-d251-4e26-bdb4-68e1ea62bdc9"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7a4d8b8-6136-42ec-9945-0b1481350462}" ma:internalName="TaxCatchAll" ma:showField="CatchAllData" ma:web="969412e4-d251-4e26-bdb4-68e1ea62bdc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969412e4-d251-4e26-bdb4-68e1ea62bdc9" xsi:nil="true"/>
    <lcf76f155ced4ddcb4097134ff3c332f xmlns="86fe2376-a461-484d-b605-a81827c037b8">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DBD2ADF-FA6D-4916-A261-853A7D50B97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fe2376-a461-484d-b605-a81827c037b8"/>
    <ds:schemaRef ds:uri="969412e4-d251-4e26-bdb4-68e1ea62bd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14A40F4-24EB-448C-BE90-70097537C3D9}">
  <ds:schemaRefs>
    <ds:schemaRef ds:uri="969412e4-d251-4e26-bdb4-68e1ea62bdc9"/>
    <ds:schemaRef ds:uri="http://purl.org/dc/terms/"/>
    <ds:schemaRef ds:uri="86fe2376-a461-484d-b605-a81827c037b8"/>
    <ds:schemaRef ds:uri="http://purl.org/dc/dcmitype/"/>
    <ds:schemaRef ds:uri="http://schemas.microsoft.com/office/infopath/2007/PartnerControls"/>
    <ds:schemaRef ds:uri="http://schemas.microsoft.com/office/2006/documentManagement/types"/>
    <ds:schemaRef ds:uri="http://schemas.microsoft.com/office/2006/metadata/properties"/>
    <ds:schemaRef ds:uri="http://schemas.openxmlformats.org/package/2006/metadata/core-properties"/>
    <ds:schemaRef ds:uri="http://www.w3.org/XML/1998/namespace"/>
    <ds:schemaRef ds:uri="http://purl.org/dc/elements/1.1/"/>
  </ds:schemaRefs>
</ds:datastoreItem>
</file>

<file path=customXml/itemProps3.xml><?xml version="1.0" encoding="utf-8"?>
<ds:datastoreItem xmlns:ds="http://schemas.openxmlformats.org/officeDocument/2006/customXml" ds:itemID="{26046941-E84A-4C74-9CD8-AD7BD2298F4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10</vt:i4>
      </vt:variant>
    </vt:vector>
  </HeadingPairs>
  <TitlesOfParts>
    <vt:vector size="20" baseType="lpstr">
      <vt:lpstr>【京都市集計】</vt:lpstr>
      <vt:lpstr>【補助金算定に係る確認表】</vt:lpstr>
      <vt:lpstr>様式１</vt:lpstr>
      <vt:lpstr>加算等適用状況</vt:lpstr>
      <vt:lpstr>様式１－１（標準時間対応）</vt:lpstr>
      <vt:lpstr>様式２（専従の常勤）</vt:lpstr>
      <vt:lpstr>様式３（非専従の常勤＋非常勤）</vt:lpstr>
      <vt:lpstr>参考_歳児別配置基準</vt:lpstr>
      <vt:lpstr>職員一覧</vt:lpstr>
      <vt:lpstr>Sheet2</vt:lpstr>
      <vt:lpstr>【京都市集計】!Print_Area</vt:lpstr>
      <vt:lpstr>【補助金算定に係る確認表】!Print_Area</vt:lpstr>
      <vt:lpstr>Sheet2!Print_Area</vt:lpstr>
      <vt:lpstr>加算等適用状況!Print_Area</vt:lpstr>
      <vt:lpstr>参考_歳児別配置基準!Print_Area</vt:lpstr>
      <vt:lpstr>様式１!Print_Area</vt:lpstr>
      <vt:lpstr>'様式１－１（標準時間対応）'!Print_Area</vt:lpstr>
      <vt:lpstr>'様式２（専従の常勤）'!Print_Area</vt:lpstr>
      <vt:lpstr>'様式３（非専従の常勤＋非常勤）'!Print_Area</vt:lpstr>
      <vt:lpstr>様式１!Print_Titles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河田 修</dc:creator>
  <cp:lastModifiedBy>Hiroi</cp:lastModifiedBy>
  <cp:lastPrinted>2026-05-12T00:19:43Z</cp:lastPrinted>
  <dcterms:created xsi:type="dcterms:W3CDTF">2004-04-07T04:46:17Z</dcterms:created>
  <dcterms:modified xsi:type="dcterms:W3CDTF">2026-06-09T04:07:56Z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0x01010031739E9F95901F4EAA8FCA02B0615200</vt:lpwstr>
  </property>
  <property fmtid="{D5CDD505-2E9C-101B-9397-08002B2CF9AE}" pid="3" name="MediaServiceImageTags">
    <vt:lpwstr/>
  </property>
</Properties>
</file>