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hiqbe867\Desktop\☆決裁用\"/>
    </mc:Choice>
  </mc:AlternateContent>
  <xr:revisionPtr revIDLastSave="0" documentId="13_ncr:1_{3D6EECBA-62DC-4318-B425-3AF213798E1C}" xr6:coauthVersionLast="47" xr6:coauthVersionMax="47" xr10:uidLastSave="{00000000-0000-0000-0000-000000000000}"/>
  <bookViews>
    <workbookView xWindow="-20610" yWindow="5775" windowWidth="20730" windowHeight="11310" tabRatio="890" firstSheet="2" activeTab="2" xr2:uid="{00000000-000D-0000-FFFF-FFFF00000000}"/>
  </bookViews>
  <sheets>
    <sheet name="【京都市集計】" sheetId="74" r:id="rId1"/>
    <sheet name="【補助金算定に係る確認表】" sheetId="73" r:id="rId2"/>
    <sheet name="様式１" sheetId="64" r:id="rId3"/>
    <sheet name="様式１－１（【本園分】標準時間対応）" sheetId="71" r:id="rId4"/>
    <sheet name="様式１－２（【分園分】標準時間対応）" sheetId="72" r:id="rId5"/>
    <sheet name="様式２（専従の常勤）" sheetId="69" r:id="rId6"/>
    <sheet name="様式３（非専従の常勤＋非常勤）" sheetId="68" r:id="rId7"/>
    <sheet name="参考_歳児別配置基準" sheetId="75" r:id="rId8"/>
    <sheet name="Sheet2" sheetId="67" state="hidden" r:id="rId9"/>
  </sheets>
  <definedNames>
    <definedName name="_xlnm._FilterDatabase" localSheetId="3" hidden="1">'様式１－１（【本園分】標準時間対応）'!$B$4:$AY$33</definedName>
    <definedName name="_xlnm.Print_Area" localSheetId="1">【補助金算定に係る確認表】!$B$1:$AG$24</definedName>
    <definedName name="_xlnm.Print_Area" localSheetId="8">Sheet2!$A$1:$AM$35</definedName>
    <definedName name="_xlnm.Print_Area" localSheetId="7">参考_歳児別配置基準!$A$1:$F$109</definedName>
    <definedName name="_xlnm.Print_Area" localSheetId="2">様式１!$A$1:$AT$28</definedName>
    <definedName name="_xlnm.Print_Area" localSheetId="3">'様式１－１（【本園分】標準時間対応）'!$A$1:$AZ$30</definedName>
    <definedName name="_xlnm.Print_Area" localSheetId="4">'様式１－２（【分園分】標準時間対応）'!$A$1:$AZ$30</definedName>
    <definedName name="_xlnm.Print_Area" localSheetId="5">'様式２（専従の常勤）'!$A$1:$R$85</definedName>
    <definedName name="_xlnm.Print_Area" localSheetId="6">'様式３（非専従の常勤＋非常勤）'!$A$1:$AK$44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2" i="74" l="1"/>
  <c r="AG13" i="74" s="1"/>
  <c r="AG6" i="74"/>
  <c r="A101" i="75"/>
  <c r="A92" i="75"/>
  <c r="A83" i="75"/>
  <c r="A74" i="75"/>
  <c r="A65" i="75"/>
  <c r="A56" i="75"/>
  <c r="A47" i="75"/>
  <c r="A38" i="75"/>
  <c r="A29" i="75"/>
  <c r="A20" i="75"/>
  <c r="A11" i="75"/>
  <c r="A2" i="75"/>
  <c r="AB13" i="74"/>
  <c r="AA13" i="74"/>
  <c r="Z13" i="74"/>
  <c r="Y13" i="74"/>
  <c r="X13" i="74"/>
  <c r="W13" i="74"/>
  <c r="V13" i="74"/>
  <c r="U13" i="74"/>
  <c r="AB12" i="74"/>
  <c r="AA12" i="74"/>
  <c r="Z12" i="74"/>
  <c r="Y12" i="74"/>
  <c r="X12" i="74"/>
  <c r="W12" i="74"/>
  <c r="V12" i="74"/>
  <c r="U12" i="74"/>
  <c r="AB11" i="74"/>
  <c r="AA11" i="74"/>
  <c r="Z11" i="74"/>
  <c r="Y11" i="74"/>
  <c r="X11" i="74"/>
  <c r="W11" i="74"/>
  <c r="V11" i="74"/>
  <c r="U11" i="74"/>
  <c r="AB10" i="74"/>
  <c r="AA10" i="74"/>
  <c r="Z10" i="74"/>
  <c r="Y10" i="74"/>
  <c r="X10" i="74"/>
  <c r="W10" i="74"/>
  <c r="V10" i="74"/>
  <c r="U10" i="74"/>
  <c r="AB9" i="74"/>
  <c r="AA9" i="74"/>
  <c r="Z9" i="74"/>
  <c r="Y9" i="74"/>
  <c r="X9" i="74"/>
  <c r="W9" i="74"/>
  <c r="V9" i="74"/>
  <c r="U9" i="74"/>
  <c r="AB8" i="74"/>
  <c r="AA8" i="74"/>
  <c r="Z8" i="74"/>
  <c r="Y8" i="74"/>
  <c r="X8" i="74"/>
  <c r="W8" i="74"/>
  <c r="V8" i="74"/>
  <c r="U8" i="74"/>
  <c r="AB7" i="74"/>
  <c r="AA7" i="74"/>
  <c r="Z7" i="74"/>
  <c r="Y7" i="74"/>
  <c r="X7" i="74"/>
  <c r="W7" i="74"/>
  <c r="V7" i="74"/>
  <c r="U7" i="74"/>
  <c r="AB6" i="74"/>
  <c r="AA6" i="74"/>
  <c r="Z6" i="74"/>
  <c r="Y6" i="74"/>
  <c r="X6" i="74"/>
  <c r="W6" i="74"/>
  <c r="V6" i="74"/>
  <c r="U6" i="74"/>
  <c r="AB5" i="74"/>
  <c r="AA5" i="74"/>
  <c r="Z5" i="74"/>
  <c r="Y5" i="74"/>
  <c r="X5" i="74"/>
  <c r="W5" i="74"/>
  <c r="V5" i="74"/>
  <c r="U5" i="74"/>
  <c r="AB4" i="74"/>
  <c r="AA4" i="74"/>
  <c r="Z4" i="74"/>
  <c r="Y4" i="74"/>
  <c r="X4" i="74"/>
  <c r="W4" i="74"/>
  <c r="V4" i="74"/>
  <c r="U4" i="74"/>
  <c r="AB3" i="74"/>
  <c r="AA3" i="74"/>
  <c r="Z3" i="74"/>
  <c r="Y3" i="74"/>
  <c r="X3" i="74"/>
  <c r="W3" i="74"/>
  <c r="V3" i="74"/>
  <c r="U3" i="74"/>
  <c r="AB2" i="74"/>
  <c r="AA2" i="74"/>
  <c r="Z2" i="74"/>
  <c r="Y2" i="74"/>
  <c r="X2" i="74"/>
  <c r="W2" i="74"/>
  <c r="V2" i="74"/>
  <c r="U2" i="74"/>
  <c r="W108" i="75"/>
  <c r="V108" i="75"/>
  <c r="U108" i="75"/>
  <c r="T108" i="75"/>
  <c r="S108" i="75"/>
  <c r="R108" i="75"/>
  <c r="Q108" i="75"/>
  <c r="P108" i="75"/>
  <c r="O108" i="75"/>
  <c r="N108" i="75"/>
  <c r="M108" i="75"/>
  <c r="L108" i="75"/>
  <c r="K108" i="75"/>
  <c r="J108" i="75"/>
  <c r="I108" i="75"/>
  <c r="H108" i="75"/>
  <c r="W107" i="75"/>
  <c r="V107" i="75"/>
  <c r="U107" i="75"/>
  <c r="T107" i="75"/>
  <c r="S107" i="75"/>
  <c r="R107" i="75"/>
  <c r="Q107" i="75"/>
  <c r="P107" i="75"/>
  <c r="O107" i="75"/>
  <c r="N107" i="75"/>
  <c r="M107" i="75"/>
  <c r="L107" i="75"/>
  <c r="K107" i="75"/>
  <c r="J107" i="75"/>
  <c r="I107" i="75"/>
  <c r="H107" i="75"/>
  <c r="Q106" i="75"/>
  <c r="Q103" i="75" s="1"/>
  <c r="P106" i="75"/>
  <c r="P103" i="75" s="1"/>
  <c r="Q102" i="75" s="1"/>
  <c r="O106" i="75"/>
  <c r="O103" i="75" s="1"/>
  <c r="N106" i="75"/>
  <c r="M106" i="75"/>
  <c r="L106" i="75"/>
  <c r="L103" i="75" s="1"/>
  <c r="M102" i="75" s="1"/>
  <c r="I106" i="75"/>
  <c r="H106" i="75"/>
  <c r="W105" i="75"/>
  <c r="V105" i="75"/>
  <c r="U105" i="75"/>
  <c r="T105" i="75"/>
  <c r="S105" i="75"/>
  <c r="R105" i="75"/>
  <c r="Q105" i="75"/>
  <c r="P105" i="75"/>
  <c r="O105" i="75"/>
  <c r="N105" i="75"/>
  <c r="M105" i="75"/>
  <c r="L105" i="75"/>
  <c r="K105" i="75"/>
  <c r="J105" i="75"/>
  <c r="I105" i="75"/>
  <c r="H105" i="75"/>
  <c r="W104" i="75"/>
  <c r="V104" i="75"/>
  <c r="U104" i="75"/>
  <c r="T104" i="75"/>
  <c r="S104" i="75"/>
  <c r="R104" i="75"/>
  <c r="Q104" i="75"/>
  <c r="P104" i="75"/>
  <c r="O104" i="75"/>
  <c r="N104" i="75"/>
  <c r="M104" i="75"/>
  <c r="L104" i="75"/>
  <c r="K104" i="75"/>
  <c r="J104" i="75"/>
  <c r="I104" i="75"/>
  <c r="H104" i="75"/>
  <c r="W103" i="75"/>
  <c r="V103" i="75"/>
  <c r="W102" i="75" s="1"/>
  <c r="U103" i="75"/>
  <c r="U102" i="75" s="1"/>
  <c r="T103" i="75"/>
  <c r="S103" i="75"/>
  <c r="R103" i="75"/>
  <c r="N103" i="75"/>
  <c r="M103" i="75"/>
  <c r="K103" i="75"/>
  <c r="J103" i="75"/>
  <c r="K102" i="75" s="1"/>
  <c r="I103" i="75"/>
  <c r="H103" i="75"/>
  <c r="S102" i="75"/>
  <c r="I102" i="75"/>
  <c r="W99" i="75"/>
  <c r="V99" i="75"/>
  <c r="U99" i="75"/>
  <c r="T99" i="75"/>
  <c r="S99" i="75"/>
  <c r="R99" i="75"/>
  <c r="Q99" i="75"/>
  <c r="P99" i="75"/>
  <c r="O99" i="75"/>
  <c r="N99" i="75"/>
  <c r="M99" i="75"/>
  <c r="L99" i="75"/>
  <c r="K99" i="75"/>
  <c r="J99" i="75"/>
  <c r="I99" i="75"/>
  <c r="H99" i="75"/>
  <c r="W98" i="75"/>
  <c r="V98" i="75"/>
  <c r="U98" i="75"/>
  <c r="T98" i="75"/>
  <c r="S98" i="75"/>
  <c r="R98" i="75"/>
  <c r="Q98" i="75"/>
  <c r="P98" i="75"/>
  <c r="O98" i="75"/>
  <c r="N98" i="75"/>
  <c r="M98" i="75"/>
  <c r="L98" i="75"/>
  <c r="K98" i="75"/>
  <c r="J98" i="75"/>
  <c r="I98" i="75"/>
  <c r="H98" i="75"/>
  <c r="Q97" i="75"/>
  <c r="P97" i="75"/>
  <c r="O97" i="75"/>
  <c r="O94" i="75" s="1"/>
  <c r="N97" i="75"/>
  <c r="M97" i="75"/>
  <c r="L97" i="75"/>
  <c r="I97" i="75"/>
  <c r="H97" i="75"/>
  <c r="W96" i="75"/>
  <c r="V96" i="75"/>
  <c r="U96" i="75"/>
  <c r="T96" i="75"/>
  <c r="S96" i="75"/>
  <c r="R96" i="75"/>
  <c r="Q96" i="75"/>
  <c r="P96" i="75"/>
  <c r="O96" i="75"/>
  <c r="N96" i="75"/>
  <c r="M96" i="75"/>
  <c r="L96" i="75"/>
  <c r="K96" i="75"/>
  <c r="J96" i="75"/>
  <c r="I96" i="75"/>
  <c r="H96" i="75"/>
  <c r="W95" i="75"/>
  <c r="V95" i="75"/>
  <c r="U95" i="75"/>
  <c r="T95" i="75"/>
  <c r="S95" i="75"/>
  <c r="R95" i="75"/>
  <c r="Q95" i="75"/>
  <c r="P95" i="75"/>
  <c r="O95" i="75"/>
  <c r="N95" i="75"/>
  <c r="M95" i="75"/>
  <c r="L95" i="75"/>
  <c r="K95" i="75"/>
  <c r="J95" i="75"/>
  <c r="I95" i="75"/>
  <c r="H95" i="75"/>
  <c r="W94" i="75"/>
  <c r="V94" i="75"/>
  <c r="W93" i="75" s="1"/>
  <c r="U94" i="75"/>
  <c r="U93" i="75" s="1"/>
  <c r="T94" i="75"/>
  <c r="S94" i="75"/>
  <c r="R94" i="75"/>
  <c r="Q94" i="75"/>
  <c r="P94" i="75"/>
  <c r="Q93" i="75" s="1"/>
  <c r="N94" i="75"/>
  <c r="O93" i="75" s="1"/>
  <c r="M94" i="75"/>
  <c r="M93" i="75" s="1"/>
  <c r="L94" i="75"/>
  <c r="K94" i="75"/>
  <c r="J94" i="75"/>
  <c r="I94" i="75"/>
  <c r="H94" i="75"/>
  <c r="I93" i="75" s="1"/>
  <c r="S93" i="75"/>
  <c r="K93" i="75"/>
  <c r="W90" i="75"/>
  <c r="V90" i="75"/>
  <c r="U90" i="75"/>
  <c r="T90" i="75"/>
  <c r="S90" i="75"/>
  <c r="R90" i="75"/>
  <c r="Q90" i="75"/>
  <c r="P90" i="75"/>
  <c r="O90" i="75"/>
  <c r="N90" i="75"/>
  <c r="M90" i="75"/>
  <c r="L90" i="75"/>
  <c r="K90" i="75"/>
  <c r="J90" i="75"/>
  <c r="I90" i="75"/>
  <c r="H90" i="75"/>
  <c r="H85" i="75" s="1"/>
  <c r="I84" i="75" s="1"/>
  <c r="W89" i="75"/>
  <c r="V89" i="75"/>
  <c r="U89" i="75"/>
  <c r="T89" i="75"/>
  <c r="S89" i="75"/>
  <c r="R89" i="75"/>
  <c r="Q89" i="75"/>
  <c r="P89" i="75"/>
  <c r="O89" i="75"/>
  <c r="N89" i="75"/>
  <c r="M89" i="75"/>
  <c r="L89" i="75"/>
  <c r="K89" i="75"/>
  <c r="J89" i="75"/>
  <c r="I89" i="75"/>
  <c r="H89" i="75"/>
  <c r="Q88" i="75"/>
  <c r="P88" i="75"/>
  <c r="O88" i="75"/>
  <c r="N88" i="75"/>
  <c r="M88" i="75"/>
  <c r="L88" i="75"/>
  <c r="I88" i="75"/>
  <c r="H88" i="75"/>
  <c r="W87" i="75"/>
  <c r="V87" i="75"/>
  <c r="U87" i="75"/>
  <c r="T87" i="75"/>
  <c r="S87" i="75"/>
  <c r="R87" i="75"/>
  <c r="Q87" i="75"/>
  <c r="P87" i="75"/>
  <c r="O87" i="75"/>
  <c r="N87" i="75"/>
  <c r="M87" i="75"/>
  <c r="L87" i="75"/>
  <c r="K87" i="75"/>
  <c r="J87" i="75"/>
  <c r="I87" i="75"/>
  <c r="H87" i="75"/>
  <c r="W86" i="75"/>
  <c r="V86" i="75"/>
  <c r="U86" i="75"/>
  <c r="T86" i="75"/>
  <c r="S86" i="75"/>
  <c r="R86" i="75"/>
  <c r="Q86" i="75"/>
  <c r="P86" i="75"/>
  <c r="O86" i="75"/>
  <c r="N86" i="75"/>
  <c r="M86" i="75"/>
  <c r="L86" i="75"/>
  <c r="K86" i="75"/>
  <c r="J86" i="75"/>
  <c r="I86" i="75"/>
  <c r="H86" i="75"/>
  <c r="W85" i="75"/>
  <c r="V85" i="75"/>
  <c r="U85" i="75"/>
  <c r="T85" i="75"/>
  <c r="S85" i="75"/>
  <c r="R85" i="75"/>
  <c r="Q85" i="75"/>
  <c r="P85" i="75"/>
  <c r="Q84" i="75" s="1"/>
  <c r="O85" i="75"/>
  <c r="N85" i="75"/>
  <c r="M85" i="75"/>
  <c r="L85" i="75"/>
  <c r="K85" i="75"/>
  <c r="J85" i="75"/>
  <c r="K84" i="75" s="1"/>
  <c r="I85" i="75"/>
  <c r="W84" i="75"/>
  <c r="U84" i="75"/>
  <c r="S84" i="75"/>
  <c r="O84" i="75"/>
  <c r="M84" i="75"/>
  <c r="W81" i="75"/>
  <c r="V81" i="75"/>
  <c r="U81" i="75"/>
  <c r="T81" i="75"/>
  <c r="S81" i="75"/>
  <c r="R81" i="75"/>
  <c r="Q81" i="75"/>
  <c r="P81" i="75"/>
  <c r="O81" i="75"/>
  <c r="N81" i="75"/>
  <c r="M81" i="75"/>
  <c r="L81" i="75"/>
  <c r="K81" i="75"/>
  <c r="J81" i="75"/>
  <c r="I81" i="75"/>
  <c r="H81" i="75"/>
  <c r="W80" i="75"/>
  <c r="V80" i="75"/>
  <c r="U80" i="75"/>
  <c r="T80" i="75"/>
  <c r="S80" i="75"/>
  <c r="R80" i="75"/>
  <c r="Q80" i="75"/>
  <c r="P80" i="75"/>
  <c r="O80" i="75"/>
  <c r="N80" i="75"/>
  <c r="M80" i="75"/>
  <c r="L80" i="75"/>
  <c r="K80" i="75"/>
  <c r="J80" i="75"/>
  <c r="I80" i="75"/>
  <c r="H80" i="75"/>
  <c r="Q79" i="75"/>
  <c r="P79" i="75"/>
  <c r="O79" i="75"/>
  <c r="N79" i="75"/>
  <c r="M79" i="75"/>
  <c r="L79" i="75"/>
  <c r="L76" i="75" s="1"/>
  <c r="M75" i="75" s="1"/>
  <c r="I79" i="75"/>
  <c r="H79" i="75"/>
  <c r="W78" i="75"/>
  <c r="V78" i="75"/>
  <c r="U78" i="75"/>
  <c r="T78" i="75"/>
  <c r="S78" i="75"/>
  <c r="R78" i="75"/>
  <c r="Q78" i="75"/>
  <c r="P78" i="75"/>
  <c r="O78" i="75"/>
  <c r="N78" i="75"/>
  <c r="M78" i="75"/>
  <c r="L78" i="75"/>
  <c r="K78" i="75"/>
  <c r="J78" i="75"/>
  <c r="I78" i="75"/>
  <c r="H78" i="75"/>
  <c r="W77" i="75"/>
  <c r="V77" i="75"/>
  <c r="U77" i="75"/>
  <c r="T77" i="75"/>
  <c r="S77" i="75"/>
  <c r="R77" i="75"/>
  <c r="Q77" i="75"/>
  <c r="P77" i="75"/>
  <c r="O77" i="75"/>
  <c r="N77" i="75"/>
  <c r="M77" i="75"/>
  <c r="L77" i="75"/>
  <c r="K77" i="75"/>
  <c r="J77" i="75"/>
  <c r="I77" i="75"/>
  <c r="H77" i="75"/>
  <c r="W76" i="75"/>
  <c r="V76" i="75"/>
  <c r="U76" i="75"/>
  <c r="T76" i="75"/>
  <c r="S76" i="75"/>
  <c r="R76" i="75"/>
  <c r="S75" i="75" s="1"/>
  <c r="Q76" i="75"/>
  <c r="P76" i="75"/>
  <c r="Q75" i="75" s="1"/>
  <c r="O76" i="75"/>
  <c r="N76" i="75"/>
  <c r="M76" i="75"/>
  <c r="K76" i="75"/>
  <c r="J76" i="75"/>
  <c r="K75" i="75" s="1"/>
  <c r="I76" i="75"/>
  <c r="H76" i="75"/>
  <c r="W75" i="75"/>
  <c r="U75" i="75"/>
  <c r="O75" i="75"/>
  <c r="I75" i="75"/>
  <c r="W72" i="75"/>
  <c r="V72" i="75"/>
  <c r="U72" i="75"/>
  <c r="T72" i="75"/>
  <c r="S72" i="75"/>
  <c r="R72" i="75"/>
  <c r="Q72" i="75"/>
  <c r="P72" i="75"/>
  <c r="O72" i="75"/>
  <c r="N72" i="75"/>
  <c r="M72" i="75"/>
  <c r="L72" i="75"/>
  <c r="K72" i="75"/>
  <c r="J72" i="75"/>
  <c r="I72" i="75"/>
  <c r="H72" i="75"/>
  <c r="W71" i="75"/>
  <c r="V71" i="75"/>
  <c r="U71" i="75"/>
  <c r="T71" i="75"/>
  <c r="S71" i="75"/>
  <c r="R71" i="75"/>
  <c r="Q71" i="75"/>
  <c r="P71" i="75"/>
  <c r="O71" i="75"/>
  <c r="N71" i="75"/>
  <c r="M71" i="75"/>
  <c r="L71" i="75"/>
  <c r="K71" i="75"/>
  <c r="J71" i="75"/>
  <c r="I71" i="75"/>
  <c r="H71" i="75"/>
  <c r="Q70" i="75"/>
  <c r="P70" i="75"/>
  <c r="P67" i="75" s="1"/>
  <c r="Q66" i="75" s="1"/>
  <c r="O70" i="75"/>
  <c r="O67" i="75" s="1"/>
  <c r="N70" i="75"/>
  <c r="M70" i="75"/>
  <c r="L70" i="75"/>
  <c r="I70" i="75"/>
  <c r="H70" i="75"/>
  <c r="W69" i="75"/>
  <c r="V69" i="75"/>
  <c r="U69" i="75"/>
  <c r="T69" i="75"/>
  <c r="S69" i="75"/>
  <c r="R69" i="75"/>
  <c r="Q69" i="75"/>
  <c r="P69" i="75"/>
  <c r="O69" i="75"/>
  <c r="N69" i="75"/>
  <c r="M69" i="75"/>
  <c r="L69" i="75"/>
  <c r="K69" i="75"/>
  <c r="J69" i="75"/>
  <c r="I69" i="75"/>
  <c r="H69" i="75"/>
  <c r="W68" i="75"/>
  <c r="V68" i="75"/>
  <c r="U68" i="75"/>
  <c r="T68" i="75"/>
  <c r="S68" i="75"/>
  <c r="R68" i="75"/>
  <c r="Q68" i="75"/>
  <c r="P68" i="75"/>
  <c r="O68" i="75"/>
  <c r="N68" i="75"/>
  <c r="M68" i="75"/>
  <c r="L68" i="75"/>
  <c r="K68" i="75"/>
  <c r="J68" i="75"/>
  <c r="I68" i="75"/>
  <c r="H68" i="75"/>
  <c r="W67" i="75"/>
  <c r="V67" i="75"/>
  <c r="W66" i="75" s="1"/>
  <c r="U67" i="75"/>
  <c r="U66" i="75" s="1"/>
  <c r="T67" i="75"/>
  <c r="S67" i="75"/>
  <c r="R67" i="75"/>
  <c r="Q67" i="75"/>
  <c r="N67" i="75"/>
  <c r="M67" i="75"/>
  <c r="M66" i="75" s="1"/>
  <c r="L67" i="75"/>
  <c r="K67" i="75"/>
  <c r="J67" i="75"/>
  <c r="I67" i="75"/>
  <c r="H67" i="75"/>
  <c r="I66" i="75" s="1"/>
  <c r="S66" i="75"/>
  <c r="K66" i="75"/>
  <c r="W63" i="75"/>
  <c r="V63" i="75"/>
  <c r="U63" i="75"/>
  <c r="T63" i="75"/>
  <c r="S63" i="75"/>
  <c r="R63" i="75"/>
  <c r="Q63" i="75"/>
  <c r="P63" i="75"/>
  <c r="O63" i="75"/>
  <c r="N63" i="75"/>
  <c r="M63" i="75"/>
  <c r="L63" i="75"/>
  <c r="K63" i="75"/>
  <c r="J63" i="75"/>
  <c r="I63" i="75"/>
  <c r="H63" i="75"/>
  <c r="W62" i="75"/>
  <c r="V62" i="75"/>
  <c r="U62" i="75"/>
  <c r="T62" i="75"/>
  <c r="S62" i="75"/>
  <c r="R62" i="75"/>
  <c r="Q62" i="75"/>
  <c r="P62" i="75"/>
  <c r="O62" i="75"/>
  <c r="N62" i="75"/>
  <c r="M62" i="75"/>
  <c r="L62" i="75"/>
  <c r="K62" i="75"/>
  <c r="J62" i="75"/>
  <c r="I62" i="75"/>
  <c r="H62" i="75"/>
  <c r="Q61" i="75"/>
  <c r="P61" i="75"/>
  <c r="O61" i="75"/>
  <c r="N61" i="75"/>
  <c r="M61" i="75"/>
  <c r="L61" i="75"/>
  <c r="I61" i="75"/>
  <c r="H61" i="75"/>
  <c r="W60" i="75"/>
  <c r="V60" i="75"/>
  <c r="U60" i="75"/>
  <c r="T60" i="75"/>
  <c r="S60" i="75"/>
  <c r="R60" i="75"/>
  <c r="Q60" i="75"/>
  <c r="P60" i="75"/>
  <c r="O60" i="75"/>
  <c r="N60" i="75"/>
  <c r="M60" i="75"/>
  <c r="L60" i="75"/>
  <c r="K60" i="75"/>
  <c r="J60" i="75"/>
  <c r="I60" i="75"/>
  <c r="H60" i="75"/>
  <c r="W59" i="75"/>
  <c r="V59" i="75"/>
  <c r="U59" i="75"/>
  <c r="T59" i="75"/>
  <c r="S59" i="75"/>
  <c r="R59" i="75"/>
  <c r="Q59" i="75"/>
  <c r="P59" i="75"/>
  <c r="O59" i="75"/>
  <c r="N59" i="75"/>
  <c r="M59" i="75"/>
  <c r="L59" i="75"/>
  <c r="K59" i="75"/>
  <c r="J59" i="75"/>
  <c r="I59" i="75"/>
  <c r="H59" i="75"/>
  <c r="W58" i="75"/>
  <c r="V58" i="75"/>
  <c r="U58" i="75"/>
  <c r="T58" i="75"/>
  <c r="S58" i="75"/>
  <c r="R58" i="75"/>
  <c r="Q58" i="75"/>
  <c r="P58" i="75"/>
  <c r="Q57" i="75" s="1"/>
  <c r="O58" i="75"/>
  <c r="N58" i="75"/>
  <c r="M58" i="75"/>
  <c r="L58" i="75"/>
  <c r="K58" i="75"/>
  <c r="J58" i="75"/>
  <c r="K57" i="75" s="1"/>
  <c r="I58" i="75"/>
  <c r="H58" i="75"/>
  <c r="I57" i="75" s="1"/>
  <c r="W57" i="75"/>
  <c r="U57" i="75"/>
  <c r="S57" i="75"/>
  <c r="O57" i="75"/>
  <c r="M57" i="75"/>
  <c r="W54" i="75"/>
  <c r="V54" i="75"/>
  <c r="U54" i="75"/>
  <c r="T54" i="75"/>
  <c r="S54" i="75"/>
  <c r="R54" i="75"/>
  <c r="Q54" i="75"/>
  <c r="P54" i="75"/>
  <c r="O54" i="75"/>
  <c r="N54" i="75"/>
  <c r="M54" i="75"/>
  <c r="L54" i="75"/>
  <c r="K54" i="75"/>
  <c r="J54" i="75"/>
  <c r="I54" i="75"/>
  <c r="H54" i="75"/>
  <c r="W53" i="75"/>
  <c r="V53" i="75"/>
  <c r="U53" i="75"/>
  <c r="T53" i="75"/>
  <c r="S53" i="75"/>
  <c r="R53" i="75"/>
  <c r="Q53" i="75"/>
  <c r="P53" i="75"/>
  <c r="O53" i="75"/>
  <c r="N53" i="75"/>
  <c r="N49" i="75" s="1"/>
  <c r="M53" i="75"/>
  <c r="L53" i="75"/>
  <c r="K53" i="75"/>
  <c r="J53" i="75"/>
  <c r="I53" i="75"/>
  <c r="H53" i="75"/>
  <c r="Q52" i="75"/>
  <c r="P52" i="75"/>
  <c r="O52" i="75"/>
  <c r="O49" i="75" s="1"/>
  <c r="N52" i="75"/>
  <c r="M52" i="75"/>
  <c r="L52" i="75"/>
  <c r="I52" i="75"/>
  <c r="H52" i="75"/>
  <c r="W51" i="75"/>
  <c r="V51" i="75"/>
  <c r="U51" i="75"/>
  <c r="T51" i="75"/>
  <c r="S51" i="75"/>
  <c r="R51" i="75"/>
  <c r="Q51" i="75"/>
  <c r="P51" i="75"/>
  <c r="O51" i="75"/>
  <c r="N51" i="75"/>
  <c r="M51" i="75"/>
  <c r="L51" i="75"/>
  <c r="K51" i="75"/>
  <c r="J51" i="75"/>
  <c r="I51" i="75"/>
  <c r="H51" i="75"/>
  <c r="W50" i="75"/>
  <c r="V50" i="75"/>
  <c r="U50" i="75"/>
  <c r="U49" i="75" s="1"/>
  <c r="U48" i="75" s="1"/>
  <c r="T50" i="75"/>
  <c r="S50" i="75"/>
  <c r="R50" i="75"/>
  <c r="Q50" i="75"/>
  <c r="P50" i="75"/>
  <c r="P49" i="75" s="1"/>
  <c r="Q48" i="75" s="1"/>
  <c r="O50" i="75"/>
  <c r="N50" i="75"/>
  <c r="M50" i="75"/>
  <c r="L50" i="75"/>
  <c r="K50" i="75"/>
  <c r="J50" i="75"/>
  <c r="I50" i="75"/>
  <c r="H50" i="75"/>
  <c r="W49" i="75"/>
  <c r="V49" i="75"/>
  <c r="W48" i="75" s="1"/>
  <c r="T49" i="75"/>
  <c r="S49" i="75"/>
  <c r="R49" i="75"/>
  <c r="Q49" i="75"/>
  <c r="M49" i="75"/>
  <c r="M48" i="75" s="1"/>
  <c r="L49" i="75"/>
  <c r="K49" i="75"/>
  <c r="K48" i="75" s="1"/>
  <c r="J49" i="75"/>
  <c r="I49" i="75"/>
  <c r="H49" i="75"/>
  <c r="I48" i="75" s="1"/>
  <c r="S48" i="75"/>
  <c r="W45" i="75"/>
  <c r="V45" i="75"/>
  <c r="U45" i="75"/>
  <c r="T45" i="75"/>
  <c r="S45" i="75"/>
  <c r="R45" i="75"/>
  <c r="Q45" i="75"/>
  <c r="P45" i="75"/>
  <c r="O45" i="75"/>
  <c r="N45" i="75"/>
  <c r="M45" i="75"/>
  <c r="L45" i="75"/>
  <c r="K45" i="75"/>
  <c r="J45" i="75"/>
  <c r="I45" i="75"/>
  <c r="H45" i="75"/>
  <c r="W44" i="75"/>
  <c r="V44" i="75"/>
  <c r="U44" i="75"/>
  <c r="T44" i="75"/>
  <c r="S44" i="75"/>
  <c r="R44" i="75"/>
  <c r="Q44" i="75"/>
  <c r="P44" i="75"/>
  <c r="P40" i="75" s="1"/>
  <c r="Q39" i="75" s="1"/>
  <c r="O44" i="75"/>
  <c r="N44" i="75"/>
  <c r="M44" i="75"/>
  <c r="L44" i="75"/>
  <c r="K44" i="75"/>
  <c r="J44" i="75"/>
  <c r="I44" i="75"/>
  <c r="H44" i="75"/>
  <c r="Q43" i="75"/>
  <c r="P43" i="75"/>
  <c r="O43" i="75"/>
  <c r="N43" i="75"/>
  <c r="M43" i="75"/>
  <c r="L43" i="75"/>
  <c r="I43" i="75"/>
  <c r="H43" i="75"/>
  <c r="W42" i="75"/>
  <c r="V42" i="75"/>
  <c r="U42" i="75"/>
  <c r="T42" i="75"/>
  <c r="S42" i="75"/>
  <c r="R42" i="75"/>
  <c r="Q42" i="75"/>
  <c r="P42" i="75"/>
  <c r="O42" i="75"/>
  <c r="N42" i="75"/>
  <c r="M42" i="75"/>
  <c r="L42" i="75"/>
  <c r="K42" i="75"/>
  <c r="J42" i="75"/>
  <c r="I42" i="75"/>
  <c r="H42" i="75"/>
  <c r="W41" i="75"/>
  <c r="V41" i="75"/>
  <c r="U41" i="75"/>
  <c r="T41" i="75"/>
  <c r="S41" i="75"/>
  <c r="R41" i="75"/>
  <c r="Q41" i="75"/>
  <c r="P41" i="75"/>
  <c r="O41" i="75"/>
  <c r="N41" i="75"/>
  <c r="M41" i="75"/>
  <c r="L41" i="75"/>
  <c r="K41" i="75"/>
  <c r="J41" i="75"/>
  <c r="I41" i="75"/>
  <c r="H41" i="75"/>
  <c r="H40" i="75" s="1"/>
  <c r="I39" i="75" s="1"/>
  <c r="W40" i="75"/>
  <c r="V40" i="75"/>
  <c r="U40" i="75"/>
  <c r="T40" i="75"/>
  <c r="S40" i="75"/>
  <c r="R40" i="75"/>
  <c r="Q40" i="75"/>
  <c r="O40" i="75"/>
  <c r="N40" i="75"/>
  <c r="M40" i="75"/>
  <c r="L40" i="75"/>
  <c r="K40" i="75"/>
  <c r="J40" i="75"/>
  <c r="I40" i="75"/>
  <c r="W39" i="75"/>
  <c r="U39" i="75"/>
  <c r="S39" i="75"/>
  <c r="O39" i="75"/>
  <c r="M39" i="75"/>
  <c r="K39" i="75"/>
  <c r="W36" i="75"/>
  <c r="V36" i="75"/>
  <c r="U36" i="75"/>
  <c r="U31" i="75" s="1"/>
  <c r="U30" i="75" s="1"/>
  <c r="T36" i="75"/>
  <c r="S36" i="75"/>
  <c r="R36" i="75"/>
  <c r="Q36" i="75"/>
  <c r="P36" i="75"/>
  <c r="O36" i="75"/>
  <c r="N36" i="75"/>
  <c r="M36" i="75"/>
  <c r="L36" i="75"/>
  <c r="K36" i="75"/>
  <c r="J36" i="75"/>
  <c r="I36" i="75"/>
  <c r="H36" i="75"/>
  <c r="W35" i="75"/>
  <c r="V35" i="75"/>
  <c r="U35" i="75"/>
  <c r="T35" i="75"/>
  <c r="S35" i="75"/>
  <c r="R35" i="75"/>
  <c r="Q35" i="75"/>
  <c r="P35" i="75"/>
  <c r="O35" i="75"/>
  <c r="N35" i="75"/>
  <c r="M35" i="75"/>
  <c r="L35" i="75"/>
  <c r="K35" i="75"/>
  <c r="J35" i="75"/>
  <c r="I35" i="75"/>
  <c r="H35" i="75"/>
  <c r="Q34" i="75"/>
  <c r="P34" i="75"/>
  <c r="P31" i="75" s="1"/>
  <c r="Q30" i="75" s="1"/>
  <c r="O34" i="75"/>
  <c r="O31" i="75" s="1"/>
  <c r="N34" i="75"/>
  <c r="M34" i="75"/>
  <c r="L34" i="75"/>
  <c r="I34" i="75"/>
  <c r="H34" i="75"/>
  <c r="W33" i="75"/>
  <c r="V33" i="75"/>
  <c r="U33" i="75"/>
  <c r="T33" i="75"/>
  <c r="S33" i="75"/>
  <c r="R33" i="75"/>
  <c r="Q33" i="75"/>
  <c r="P33" i="75"/>
  <c r="O33" i="75"/>
  <c r="N33" i="75"/>
  <c r="N31" i="75" s="1"/>
  <c r="M33" i="75"/>
  <c r="L33" i="75"/>
  <c r="K33" i="75"/>
  <c r="J33" i="75"/>
  <c r="I33" i="75"/>
  <c r="H33" i="75"/>
  <c r="W32" i="75"/>
  <c r="V32" i="75"/>
  <c r="U32" i="75"/>
  <c r="T32" i="75"/>
  <c r="S32" i="75"/>
  <c r="R32" i="75"/>
  <c r="Q32" i="75"/>
  <c r="P32" i="75"/>
  <c r="O32" i="75"/>
  <c r="N32" i="75"/>
  <c r="M32" i="75"/>
  <c r="M31" i="75" s="1"/>
  <c r="M30" i="75" s="1"/>
  <c r="L32" i="75"/>
  <c r="K32" i="75"/>
  <c r="J32" i="75"/>
  <c r="I32" i="75"/>
  <c r="H32" i="75"/>
  <c r="W31" i="75"/>
  <c r="V31" i="75"/>
  <c r="W30" i="75" s="1"/>
  <c r="T31" i="75"/>
  <c r="S31" i="75"/>
  <c r="R31" i="75"/>
  <c r="Q31" i="75"/>
  <c r="L31" i="75"/>
  <c r="K31" i="75"/>
  <c r="J31" i="75"/>
  <c r="I31" i="75"/>
  <c r="H31" i="75"/>
  <c r="I30" i="75" s="1"/>
  <c r="S30" i="75"/>
  <c r="K30" i="75"/>
  <c r="W27" i="75"/>
  <c r="V27" i="75"/>
  <c r="U27" i="75"/>
  <c r="T27" i="75"/>
  <c r="S27" i="75"/>
  <c r="R27" i="75"/>
  <c r="R22" i="75" s="1"/>
  <c r="S21" i="75" s="1"/>
  <c r="Q27" i="75"/>
  <c r="P27" i="75"/>
  <c r="O27" i="75"/>
  <c r="N27" i="75"/>
  <c r="M27" i="75"/>
  <c r="L27" i="75"/>
  <c r="K27" i="75"/>
  <c r="J27" i="75"/>
  <c r="I27" i="75"/>
  <c r="H27" i="75"/>
  <c r="W26" i="75"/>
  <c r="V26" i="75"/>
  <c r="U26" i="75"/>
  <c r="T26" i="75"/>
  <c r="S26" i="75"/>
  <c r="R26" i="75"/>
  <c r="Q26" i="75"/>
  <c r="P26" i="75"/>
  <c r="O26" i="75"/>
  <c r="N26" i="75"/>
  <c r="M26" i="75"/>
  <c r="L26" i="75"/>
  <c r="K26" i="75"/>
  <c r="J26" i="75"/>
  <c r="I26" i="75"/>
  <c r="H26" i="75"/>
  <c r="Q25" i="75"/>
  <c r="Q22" i="75" s="1"/>
  <c r="P25" i="75"/>
  <c r="P22" i="75" s="1"/>
  <c r="Q21" i="75" s="1"/>
  <c r="O25" i="75"/>
  <c r="O22" i="75" s="1"/>
  <c r="N25" i="75"/>
  <c r="M25" i="75"/>
  <c r="L25" i="75"/>
  <c r="L22" i="75" s="1"/>
  <c r="M21" i="75" s="1"/>
  <c r="I25" i="75"/>
  <c r="H25" i="75"/>
  <c r="W24" i="75"/>
  <c r="V24" i="75"/>
  <c r="U24" i="75"/>
  <c r="U22" i="75" s="1"/>
  <c r="U21" i="75" s="1"/>
  <c r="T24" i="75"/>
  <c r="S24" i="75"/>
  <c r="R24" i="75"/>
  <c r="Q24" i="75"/>
  <c r="P24" i="75"/>
  <c r="O24" i="75"/>
  <c r="N24" i="75"/>
  <c r="M24" i="75"/>
  <c r="L24" i="75"/>
  <c r="K24" i="75"/>
  <c r="J24" i="75"/>
  <c r="I24" i="75"/>
  <c r="H24" i="75"/>
  <c r="W23" i="75"/>
  <c r="V23" i="75"/>
  <c r="U23" i="75"/>
  <c r="T23" i="75"/>
  <c r="S23" i="75"/>
  <c r="R23" i="75"/>
  <c r="Q23" i="75"/>
  <c r="P23" i="75"/>
  <c r="O23" i="75"/>
  <c r="N23" i="75"/>
  <c r="M23" i="75"/>
  <c r="L23" i="75"/>
  <c r="K23" i="75"/>
  <c r="J23" i="75"/>
  <c r="I23" i="75"/>
  <c r="H23" i="75"/>
  <c r="W22" i="75"/>
  <c r="V22" i="75"/>
  <c r="W21" i="75" s="1"/>
  <c r="T22" i="75"/>
  <c r="S22" i="75"/>
  <c r="N22" i="75"/>
  <c r="M22" i="75"/>
  <c r="K22" i="75"/>
  <c r="J22" i="75"/>
  <c r="K21" i="75" s="1"/>
  <c r="I22" i="75"/>
  <c r="H22" i="75"/>
  <c r="I21" i="75"/>
  <c r="W18" i="75"/>
  <c r="V18" i="75"/>
  <c r="U18" i="75"/>
  <c r="T18" i="75"/>
  <c r="S18" i="75"/>
  <c r="R18" i="75"/>
  <c r="Q18" i="75"/>
  <c r="P18" i="75"/>
  <c r="O18" i="75"/>
  <c r="N18" i="75"/>
  <c r="M18" i="75"/>
  <c r="L18" i="75"/>
  <c r="K18" i="75"/>
  <c r="J18" i="75"/>
  <c r="I18" i="75"/>
  <c r="H18" i="75"/>
  <c r="W17" i="75"/>
  <c r="V17" i="75"/>
  <c r="U17" i="75"/>
  <c r="T17" i="75"/>
  <c r="S17" i="75"/>
  <c r="R17" i="75"/>
  <c r="Q17" i="75"/>
  <c r="P17" i="75"/>
  <c r="O17" i="75"/>
  <c r="N17" i="75"/>
  <c r="M17" i="75"/>
  <c r="L17" i="75"/>
  <c r="K17" i="75"/>
  <c r="J17" i="75"/>
  <c r="I17" i="75"/>
  <c r="H17" i="75"/>
  <c r="Q16" i="75"/>
  <c r="Q13" i="75" s="1"/>
  <c r="P16" i="75"/>
  <c r="P13" i="75" s="1"/>
  <c r="Q12" i="75" s="1"/>
  <c r="O16" i="75"/>
  <c r="O13" i="75" s="1"/>
  <c r="N16" i="75"/>
  <c r="M16" i="75"/>
  <c r="L16" i="75"/>
  <c r="L13" i="75" s="1"/>
  <c r="I16" i="75"/>
  <c r="H16" i="75"/>
  <c r="W15" i="75"/>
  <c r="V15" i="75"/>
  <c r="U15" i="75"/>
  <c r="T15" i="75"/>
  <c r="S15" i="75"/>
  <c r="R15" i="75"/>
  <c r="Q15" i="75"/>
  <c r="P15" i="75"/>
  <c r="O15" i="75"/>
  <c r="N15" i="75"/>
  <c r="M15" i="75"/>
  <c r="L15" i="75"/>
  <c r="K15" i="75"/>
  <c r="J15" i="75"/>
  <c r="I15" i="75"/>
  <c r="H15" i="75"/>
  <c r="W14" i="75"/>
  <c r="V14" i="75"/>
  <c r="V13" i="75" s="1"/>
  <c r="W12" i="75" s="1"/>
  <c r="U14" i="75"/>
  <c r="T14" i="75"/>
  <c r="S14" i="75"/>
  <c r="R14" i="75"/>
  <c r="Q14" i="75"/>
  <c r="P14" i="75"/>
  <c r="O14" i="75"/>
  <c r="N14" i="75"/>
  <c r="M14" i="75"/>
  <c r="M13" i="75" s="1"/>
  <c r="L14" i="75"/>
  <c r="K14" i="75"/>
  <c r="J14" i="75"/>
  <c r="I14" i="75"/>
  <c r="H14" i="75"/>
  <c r="W13" i="75"/>
  <c r="U13" i="75"/>
  <c r="U12" i="75" s="1"/>
  <c r="T13" i="75"/>
  <c r="S13" i="75"/>
  <c r="R13" i="75"/>
  <c r="N13" i="75"/>
  <c r="K13" i="75"/>
  <c r="J13" i="75"/>
  <c r="K12" i="75" s="1"/>
  <c r="I13" i="75"/>
  <c r="H13" i="75"/>
  <c r="S12" i="75"/>
  <c r="I12" i="75"/>
  <c r="W9" i="75"/>
  <c r="W8" i="75"/>
  <c r="W6" i="75"/>
  <c r="W5" i="75"/>
  <c r="V4" i="75"/>
  <c r="D109" i="75"/>
  <c r="E109" i="75" s="1"/>
  <c r="B109" i="75"/>
  <c r="C109" i="75" s="1"/>
  <c r="D108" i="75"/>
  <c r="E108" i="75" s="1"/>
  <c r="B108" i="75"/>
  <c r="C108" i="75" s="1"/>
  <c r="D107" i="75"/>
  <c r="E107" i="75" s="1"/>
  <c r="B107" i="75"/>
  <c r="C107" i="75" s="1"/>
  <c r="D106" i="75"/>
  <c r="E106" i="75" s="1"/>
  <c r="B106" i="75"/>
  <c r="C106" i="75" s="1"/>
  <c r="D105" i="75"/>
  <c r="E105" i="75" s="1"/>
  <c r="B105" i="75"/>
  <c r="C105" i="75" s="1"/>
  <c r="D104" i="75"/>
  <c r="E104" i="75" s="1"/>
  <c r="B104" i="75"/>
  <c r="C104" i="75" s="1"/>
  <c r="D100" i="75"/>
  <c r="E100" i="75" s="1"/>
  <c r="B100" i="75"/>
  <c r="C100" i="75" s="1"/>
  <c r="D99" i="75"/>
  <c r="E99" i="75" s="1"/>
  <c r="B99" i="75"/>
  <c r="C99" i="75" s="1"/>
  <c r="D98" i="75"/>
  <c r="E98" i="75" s="1"/>
  <c r="B98" i="75"/>
  <c r="C98" i="75" s="1"/>
  <c r="D97" i="75"/>
  <c r="E97" i="75" s="1"/>
  <c r="B97" i="75"/>
  <c r="C97" i="75" s="1"/>
  <c r="D96" i="75"/>
  <c r="E96" i="75" s="1"/>
  <c r="B96" i="75"/>
  <c r="C96" i="75" s="1"/>
  <c r="D95" i="75"/>
  <c r="E95" i="75" s="1"/>
  <c r="B95" i="75"/>
  <c r="C95" i="75" s="1"/>
  <c r="D91" i="75"/>
  <c r="E91" i="75" s="1"/>
  <c r="B91" i="75"/>
  <c r="C91" i="75" s="1"/>
  <c r="D90" i="75"/>
  <c r="E90" i="75" s="1"/>
  <c r="B90" i="75"/>
  <c r="C90" i="75" s="1"/>
  <c r="D89" i="75"/>
  <c r="E89" i="75" s="1"/>
  <c r="B89" i="75"/>
  <c r="C89" i="75" s="1"/>
  <c r="D88" i="75"/>
  <c r="E88" i="75" s="1"/>
  <c r="B88" i="75"/>
  <c r="C88" i="75" s="1"/>
  <c r="D87" i="75"/>
  <c r="E87" i="75" s="1"/>
  <c r="B87" i="75"/>
  <c r="C87" i="75" s="1"/>
  <c r="D86" i="75"/>
  <c r="E86" i="75" s="1"/>
  <c r="B86" i="75"/>
  <c r="C86" i="75" s="1"/>
  <c r="D82" i="75"/>
  <c r="E82" i="75" s="1"/>
  <c r="B82" i="75"/>
  <c r="C82" i="75" s="1"/>
  <c r="D81" i="75"/>
  <c r="E81" i="75" s="1"/>
  <c r="B81" i="75"/>
  <c r="C81" i="75" s="1"/>
  <c r="D80" i="75"/>
  <c r="E80" i="75" s="1"/>
  <c r="B80" i="75"/>
  <c r="C80" i="75" s="1"/>
  <c r="D79" i="75"/>
  <c r="E79" i="75" s="1"/>
  <c r="B79" i="75"/>
  <c r="C79" i="75" s="1"/>
  <c r="D78" i="75"/>
  <c r="E78" i="75" s="1"/>
  <c r="B78" i="75"/>
  <c r="C78" i="75" s="1"/>
  <c r="D77" i="75"/>
  <c r="E77" i="75" s="1"/>
  <c r="B77" i="75"/>
  <c r="C77" i="75" s="1"/>
  <c r="D73" i="75"/>
  <c r="E73" i="75" s="1"/>
  <c r="B73" i="75"/>
  <c r="C73" i="75" s="1"/>
  <c r="D72" i="75"/>
  <c r="E72" i="75" s="1"/>
  <c r="B72" i="75"/>
  <c r="C72" i="75" s="1"/>
  <c r="D71" i="75"/>
  <c r="E71" i="75" s="1"/>
  <c r="B71" i="75"/>
  <c r="C71" i="75" s="1"/>
  <c r="D70" i="75"/>
  <c r="E70" i="75" s="1"/>
  <c r="B70" i="75"/>
  <c r="C70" i="75" s="1"/>
  <c r="D69" i="75"/>
  <c r="E69" i="75" s="1"/>
  <c r="B69" i="75"/>
  <c r="C69" i="75" s="1"/>
  <c r="D68" i="75"/>
  <c r="E68" i="75" s="1"/>
  <c r="B68" i="75"/>
  <c r="C68" i="75" s="1"/>
  <c r="D64" i="75"/>
  <c r="E64" i="75" s="1"/>
  <c r="B64" i="75"/>
  <c r="C64" i="75" s="1"/>
  <c r="D63" i="75"/>
  <c r="E63" i="75" s="1"/>
  <c r="B63" i="75"/>
  <c r="C63" i="75" s="1"/>
  <c r="D62" i="75"/>
  <c r="E62" i="75" s="1"/>
  <c r="B62" i="75"/>
  <c r="C62" i="75" s="1"/>
  <c r="D61" i="75"/>
  <c r="E61" i="75" s="1"/>
  <c r="B61" i="75"/>
  <c r="C61" i="75" s="1"/>
  <c r="D60" i="75"/>
  <c r="E60" i="75" s="1"/>
  <c r="B60" i="75"/>
  <c r="C60" i="75" s="1"/>
  <c r="D59" i="75"/>
  <c r="E59" i="75" s="1"/>
  <c r="B59" i="75"/>
  <c r="C59" i="75" s="1"/>
  <c r="D55" i="75"/>
  <c r="E55" i="75" s="1"/>
  <c r="B55" i="75"/>
  <c r="C55" i="75" s="1"/>
  <c r="D54" i="75"/>
  <c r="E54" i="75" s="1"/>
  <c r="B54" i="75"/>
  <c r="C54" i="75" s="1"/>
  <c r="D53" i="75"/>
  <c r="E53" i="75" s="1"/>
  <c r="B53" i="75"/>
  <c r="C53" i="75" s="1"/>
  <c r="D52" i="75"/>
  <c r="E52" i="75" s="1"/>
  <c r="B52" i="75"/>
  <c r="C52" i="75" s="1"/>
  <c r="D51" i="75"/>
  <c r="E51" i="75" s="1"/>
  <c r="B51" i="75"/>
  <c r="C51" i="75" s="1"/>
  <c r="D50" i="75"/>
  <c r="E50" i="75" s="1"/>
  <c r="B50" i="75"/>
  <c r="C50" i="75" s="1"/>
  <c r="D46" i="75"/>
  <c r="E46" i="75" s="1"/>
  <c r="B46" i="75"/>
  <c r="C46" i="75" s="1"/>
  <c r="D45" i="75"/>
  <c r="E45" i="75" s="1"/>
  <c r="B45" i="75"/>
  <c r="C45" i="75" s="1"/>
  <c r="D44" i="75"/>
  <c r="E44" i="75" s="1"/>
  <c r="B44" i="75"/>
  <c r="C44" i="75" s="1"/>
  <c r="D43" i="75"/>
  <c r="E43" i="75" s="1"/>
  <c r="B43" i="75"/>
  <c r="C43" i="75" s="1"/>
  <c r="D42" i="75"/>
  <c r="E42" i="75" s="1"/>
  <c r="B42" i="75"/>
  <c r="C42" i="75" s="1"/>
  <c r="D41" i="75"/>
  <c r="E41" i="75" s="1"/>
  <c r="B41" i="75"/>
  <c r="C41" i="75" s="1"/>
  <c r="D37" i="75"/>
  <c r="E37" i="75" s="1"/>
  <c r="B37" i="75"/>
  <c r="C37" i="75" s="1"/>
  <c r="D36" i="75"/>
  <c r="E36" i="75" s="1"/>
  <c r="B36" i="75"/>
  <c r="C36" i="75" s="1"/>
  <c r="D35" i="75"/>
  <c r="E35" i="75" s="1"/>
  <c r="B35" i="75"/>
  <c r="C35" i="75" s="1"/>
  <c r="D34" i="75"/>
  <c r="E34" i="75" s="1"/>
  <c r="B34" i="75"/>
  <c r="C34" i="75" s="1"/>
  <c r="D33" i="75"/>
  <c r="E33" i="75" s="1"/>
  <c r="B33" i="75"/>
  <c r="C33" i="75" s="1"/>
  <c r="D32" i="75"/>
  <c r="E32" i="75" s="1"/>
  <c r="B32" i="75"/>
  <c r="C32" i="75" s="1"/>
  <c r="D28" i="75"/>
  <c r="E28" i="75" s="1"/>
  <c r="B28" i="75"/>
  <c r="C28" i="75" s="1"/>
  <c r="D27" i="75"/>
  <c r="E27" i="75" s="1"/>
  <c r="B27" i="75"/>
  <c r="C27" i="75" s="1"/>
  <c r="D26" i="75"/>
  <c r="E26" i="75" s="1"/>
  <c r="B26" i="75"/>
  <c r="C26" i="75" s="1"/>
  <c r="D25" i="75"/>
  <c r="E25" i="75" s="1"/>
  <c r="B25" i="75"/>
  <c r="C25" i="75" s="1"/>
  <c r="D24" i="75"/>
  <c r="E24" i="75" s="1"/>
  <c r="B24" i="75"/>
  <c r="C24" i="75" s="1"/>
  <c r="D23" i="75"/>
  <c r="E23" i="75" s="1"/>
  <c r="B23" i="75"/>
  <c r="C23" i="75" s="1"/>
  <c r="D19" i="75"/>
  <c r="E19" i="75" s="1"/>
  <c r="B19" i="75"/>
  <c r="C19" i="75" s="1"/>
  <c r="D18" i="75"/>
  <c r="E18" i="75" s="1"/>
  <c r="B18" i="75"/>
  <c r="C18" i="75" s="1"/>
  <c r="D17" i="75"/>
  <c r="E17" i="75" s="1"/>
  <c r="B17" i="75"/>
  <c r="C17" i="75" s="1"/>
  <c r="D16" i="75"/>
  <c r="E16" i="75" s="1"/>
  <c r="B16" i="75"/>
  <c r="C16" i="75" s="1"/>
  <c r="D15" i="75"/>
  <c r="E15" i="75" s="1"/>
  <c r="B15" i="75"/>
  <c r="C15" i="75" s="1"/>
  <c r="D14" i="75"/>
  <c r="E14" i="75" s="1"/>
  <c r="B14" i="75"/>
  <c r="C14" i="75" s="1"/>
  <c r="D10" i="75"/>
  <c r="E10" i="75" s="1"/>
  <c r="D9" i="75"/>
  <c r="D8" i="75"/>
  <c r="E8" i="75" s="1"/>
  <c r="I8" i="75" s="1"/>
  <c r="D7" i="75"/>
  <c r="E7" i="75" s="1"/>
  <c r="I7" i="75" s="1"/>
  <c r="D6" i="75"/>
  <c r="S6" i="75" s="1"/>
  <c r="D5" i="75"/>
  <c r="E5" i="75" s="1"/>
  <c r="I5" i="75" s="1"/>
  <c r="B10" i="75"/>
  <c r="C10" i="75" s="1"/>
  <c r="B9" i="75"/>
  <c r="B8" i="75"/>
  <c r="J8" i="75" s="1"/>
  <c r="B7" i="75"/>
  <c r="C7" i="75" s="1"/>
  <c r="N7" i="75" s="1"/>
  <c r="B6" i="75"/>
  <c r="J6" i="75" s="1"/>
  <c r="B5" i="75"/>
  <c r="C5" i="75" s="1"/>
  <c r="T5" i="75" s="1"/>
  <c r="P8" i="75"/>
  <c r="AG7" i="74" l="1"/>
  <c r="AG8" i="74"/>
  <c r="AG9" i="74"/>
  <c r="AG10" i="74"/>
  <c r="AG3" i="74"/>
  <c r="AG11" i="74"/>
  <c r="AG4" i="74"/>
  <c r="AG12" i="74"/>
  <c r="AG5" i="74"/>
  <c r="O102" i="75"/>
  <c r="O66" i="75"/>
  <c r="O48" i="75"/>
  <c r="O30" i="75"/>
  <c r="O21" i="75"/>
  <c r="M12" i="75"/>
  <c r="O12" i="75"/>
  <c r="W4" i="75"/>
  <c r="W3" i="75" s="1"/>
  <c r="E6" i="75"/>
  <c r="I9" i="75"/>
  <c r="U5" i="75"/>
  <c r="U6" i="75"/>
  <c r="U8" i="75"/>
  <c r="U9" i="75"/>
  <c r="U4" i="75"/>
  <c r="O7" i="75"/>
  <c r="R6" i="75"/>
  <c r="Q5" i="75"/>
  <c r="M8" i="75"/>
  <c r="Q6" i="75"/>
  <c r="M5" i="75"/>
  <c r="Q7" i="75"/>
  <c r="M6" i="75"/>
  <c r="S5" i="75"/>
  <c r="M7" i="75"/>
  <c r="S8" i="75"/>
  <c r="O5" i="75"/>
  <c r="S9" i="75"/>
  <c r="S4" i="75" s="1"/>
  <c r="Q8" i="75"/>
  <c r="Q9" i="75"/>
  <c r="O8" i="75"/>
  <c r="O9" i="75"/>
  <c r="K6" i="75"/>
  <c r="M9" i="75"/>
  <c r="J5" i="75"/>
  <c r="K5" i="75"/>
  <c r="E9" i="75"/>
  <c r="E4" i="75" s="1"/>
  <c r="K8" i="75"/>
  <c r="K9" i="75"/>
  <c r="E22" i="75"/>
  <c r="E40" i="75"/>
  <c r="E58" i="75"/>
  <c r="E67" i="75"/>
  <c r="E94" i="75"/>
  <c r="E103" i="75"/>
  <c r="E76" i="75"/>
  <c r="E13" i="75"/>
  <c r="E85" i="75"/>
  <c r="E31" i="75"/>
  <c r="E49" i="75"/>
  <c r="N5" i="75"/>
  <c r="V9" i="75"/>
  <c r="C9" i="75"/>
  <c r="R9" i="75"/>
  <c r="N9" i="75"/>
  <c r="J9" i="75"/>
  <c r="C49" i="75"/>
  <c r="V6" i="75"/>
  <c r="C6" i="75"/>
  <c r="V8" i="75"/>
  <c r="C8" i="75"/>
  <c r="N8" i="75"/>
  <c r="P9" i="75"/>
  <c r="L9" i="75"/>
  <c r="V5" i="75"/>
  <c r="R5" i="75"/>
  <c r="H5" i="75"/>
  <c r="T9" i="75"/>
  <c r="L5" i="75"/>
  <c r="T6" i="75"/>
  <c r="P7" i="75"/>
  <c r="L7" i="75"/>
  <c r="C13" i="75"/>
  <c r="P5" i="75"/>
  <c r="H7" i="75"/>
  <c r="H9" i="75"/>
  <c r="C58" i="75"/>
  <c r="C94" i="75"/>
  <c r="C40" i="75"/>
  <c r="F40" i="75" s="1"/>
  <c r="Y11" i="64" s="1"/>
  <c r="I6" i="75" l="1"/>
  <c r="I4" i="75" s="1"/>
  <c r="O6" i="75"/>
  <c r="Q4" i="75"/>
  <c r="F58" i="75"/>
  <c r="Y13" i="64" s="1"/>
  <c r="K4" i="75"/>
  <c r="O4" i="75"/>
  <c r="J4" i="75"/>
  <c r="F13" i="75"/>
  <c r="Y8" i="64" s="1"/>
  <c r="M4" i="75"/>
  <c r="F94" i="75"/>
  <c r="Y17" i="64" s="1"/>
  <c r="F49" i="75"/>
  <c r="Y12" i="64" s="1"/>
  <c r="C31" i="75"/>
  <c r="F31" i="75" s="1"/>
  <c r="Y10" i="64" s="1"/>
  <c r="C67" i="75"/>
  <c r="F67" i="75" s="1"/>
  <c r="Y14" i="64" s="1"/>
  <c r="C85" i="75"/>
  <c r="F85" i="75" s="1"/>
  <c r="Y16" i="64" s="1"/>
  <c r="C22" i="75"/>
  <c r="F22" i="75" s="1"/>
  <c r="Y9" i="64" s="1"/>
  <c r="C103" i="75"/>
  <c r="F103" i="75" s="1"/>
  <c r="Y18" i="64" s="1"/>
  <c r="R8" i="75"/>
  <c r="R4" i="75" s="1"/>
  <c r="S3" i="75" s="1"/>
  <c r="T8" i="75"/>
  <c r="T4" i="75" s="1"/>
  <c r="U3" i="75" s="1"/>
  <c r="H8" i="75"/>
  <c r="L8" i="75"/>
  <c r="C76" i="75"/>
  <c r="F76" i="75" s="1"/>
  <c r="Y15" i="64" s="1"/>
  <c r="N6" i="75"/>
  <c r="N4" i="75" s="1"/>
  <c r="P6" i="75"/>
  <c r="P4" i="75" s="1"/>
  <c r="Q3" i="75" s="1"/>
  <c r="H6" i="75"/>
  <c r="L6" i="75"/>
  <c r="C4" i="75"/>
  <c r="F4" i="75" s="1"/>
  <c r="Y7" i="64" s="1"/>
  <c r="K3" i="75" l="1"/>
  <c r="L4" i="75"/>
  <c r="M3" i="75" s="1"/>
  <c r="O3" i="75"/>
  <c r="H4" i="75"/>
  <c r="I3" i="75" s="1"/>
  <c r="AA19" i="64" l="1" a="1"/>
  <c r="AA19" i="64" s="1"/>
  <c r="Z19" i="64"/>
  <c r="S25" i="64"/>
  <c r="AI19" i="64"/>
  <c r="AI18" i="64"/>
  <c r="AI17" i="64"/>
  <c r="AI16" i="64"/>
  <c r="AI15" i="64"/>
  <c r="AI14" i="64"/>
  <c r="AI13" i="64"/>
  <c r="AI12" i="64"/>
  <c r="AI11" i="64"/>
  <c r="AI10" i="64"/>
  <c r="AI9" i="64"/>
  <c r="AI8" i="64"/>
  <c r="AI7" i="64"/>
  <c r="AD7" i="64"/>
  <c r="D21" i="73"/>
  <c r="D20" i="73"/>
  <c r="D19" i="73"/>
  <c r="D18" i="73"/>
  <c r="D17" i="73"/>
  <c r="D16" i="73"/>
  <c r="D15" i="73"/>
  <c r="D14" i="73"/>
  <c r="D13" i="73"/>
  <c r="D12" i="73"/>
  <c r="D11" i="73"/>
  <c r="D10" i="73"/>
  <c r="D9" i="73"/>
  <c r="R85" i="69"/>
  <c r="Q85" i="69"/>
  <c r="P85" i="69"/>
  <c r="O85" i="69"/>
  <c r="N85" i="69"/>
  <c r="M85" i="69"/>
  <c r="L85" i="69"/>
  <c r="K85" i="69"/>
  <c r="J85" i="69"/>
  <c r="I85" i="69"/>
  <c r="H85" i="69"/>
  <c r="G85" i="69"/>
  <c r="R84" i="69" l="1"/>
  <c r="Q84" i="69"/>
  <c r="P84" i="69"/>
  <c r="O84" i="69"/>
  <c r="N84" i="69"/>
  <c r="M84" i="69"/>
  <c r="L84" i="69"/>
  <c r="K84" i="69"/>
  <c r="J84" i="69"/>
  <c r="I84" i="69"/>
  <c r="H84" i="69"/>
  <c r="G84" i="69"/>
  <c r="AC15" i="73"/>
  <c r="AC16" i="73"/>
  <c r="AC17" i="73"/>
  <c r="AC18" i="73"/>
  <c r="AC10" i="73"/>
  <c r="AC11" i="73"/>
  <c r="AC12" i="73"/>
  <c r="AC13" i="73"/>
  <c r="AC14" i="73"/>
  <c r="AC19" i="73"/>
  <c r="AC20" i="73"/>
  <c r="AC9" i="73"/>
  <c r="AC3" i="74" l="1"/>
  <c r="AD3" i="74"/>
  <c r="AE3" i="74" s="1"/>
  <c r="AC4" i="74"/>
  <c r="AD4" i="74"/>
  <c r="AE4" i="74" s="1"/>
  <c r="AC5" i="74"/>
  <c r="AD5" i="74"/>
  <c r="AE5" i="74" s="1"/>
  <c r="AC6" i="74"/>
  <c r="AD6" i="74"/>
  <c r="AE6" i="74" s="1"/>
  <c r="AC7" i="74"/>
  <c r="AD7" i="74"/>
  <c r="AE7" i="74" s="1"/>
  <c r="AC8" i="74"/>
  <c r="AD8" i="74"/>
  <c r="AC9" i="74"/>
  <c r="AD9" i="74"/>
  <c r="AE9" i="74" s="1"/>
  <c r="AC10" i="74"/>
  <c r="AD10" i="74"/>
  <c r="AE10" i="74" s="1"/>
  <c r="AC11" i="74"/>
  <c r="AD11" i="74"/>
  <c r="AC12" i="74"/>
  <c r="AD12" i="74"/>
  <c r="AE12" i="74" s="1"/>
  <c r="AC13" i="74"/>
  <c r="AD13" i="74"/>
  <c r="AE13" i="74" s="1"/>
  <c r="AD2" i="74"/>
  <c r="AE2" i="74" s="1"/>
  <c r="AC2" i="74"/>
  <c r="T3" i="74"/>
  <c r="T4" i="74"/>
  <c r="T5" i="74"/>
  <c r="T6" i="74"/>
  <c r="T7" i="74"/>
  <c r="T8" i="74"/>
  <c r="T9" i="74"/>
  <c r="T10" i="74"/>
  <c r="T11" i="74"/>
  <c r="T12" i="74"/>
  <c r="T13" i="74"/>
  <c r="T2" i="74"/>
  <c r="F3" i="74"/>
  <c r="G3" i="74"/>
  <c r="H3" i="74"/>
  <c r="I3" i="74"/>
  <c r="J3" i="74"/>
  <c r="K3" i="74"/>
  <c r="L3" i="74"/>
  <c r="M3" i="74"/>
  <c r="N3" i="74"/>
  <c r="O3" i="74"/>
  <c r="P3" i="74"/>
  <c r="Q3" i="74"/>
  <c r="F4" i="74"/>
  <c r="G4" i="74"/>
  <c r="H4" i="74"/>
  <c r="I4" i="74"/>
  <c r="J4" i="74"/>
  <c r="K4" i="74"/>
  <c r="L4" i="74"/>
  <c r="M4" i="74"/>
  <c r="N4" i="74"/>
  <c r="O4" i="74"/>
  <c r="P4" i="74"/>
  <c r="Q4" i="74"/>
  <c r="F5" i="74"/>
  <c r="G5" i="74"/>
  <c r="H5" i="74"/>
  <c r="I5" i="74"/>
  <c r="J5" i="74"/>
  <c r="K5" i="74"/>
  <c r="L5" i="74"/>
  <c r="M5" i="74"/>
  <c r="N5" i="74"/>
  <c r="O5" i="74"/>
  <c r="P5" i="74"/>
  <c r="Q5" i="74"/>
  <c r="F6" i="74"/>
  <c r="G6" i="74"/>
  <c r="H6" i="74"/>
  <c r="I6" i="74"/>
  <c r="J6" i="74"/>
  <c r="K6" i="74"/>
  <c r="L6" i="74"/>
  <c r="M6" i="74"/>
  <c r="N6" i="74"/>
  <c r="O6" i="74"/>
  <c r="P6" i="74"/>
  <c r="Q6" i="74"/>
  <c r="F7" i="74"/>
  <c r="G7" i="74"/>
  <c r="H7" i="74"/>
  <c r="I7" i="74"/>
  <c r="J7" i="74"/>
  <c r="K7" i="74"/>
  <c r="L7" i="74"/>
  <c r="M7" i="74"/>
  <c r="N7" i="74"/>
  <c r="O7" i="74"/>
  <c r="P7" i="74"/>
  <c r="Q7" i="74"/>
  <c r="F8" i="74"/>
  <c r="G8" i="74"/>
  <c r="H8" i="74"/>
  <c r="I8" i="74"/>
  <c r="J8" i="74"/>
  <c r="K8" i="74"/>
  <c r="L8" i="74"/>
  <c r="M8" i="74"/>
  <c r="N8" i="74"/>
  <c r="O8" i="74"/>
  <c r="P8" i="74"/>
  <c r="Q8" i="74"/>
  <c r="F9" i="74"/>
  <c r="G9" i="74"/>
  <c r="H9" i="74"/>
  <c r="I9" i="74"/>
  <c r="J9" i="74"/>
  <c r="K9" i="74"/>
  <c r="L9" i="74"/>
  <c r="M9" i="74"/>
  <c r="N9" i="74"/>
  <c r="O9" i="74"/>
  <c r="P9" i="74"/>
  <c r="Q9" i="74"/>
  <c r="F10" i="74"/>
  <c r="G10" i="74"/>
  <c r="H10" i="74"/>
  <c r="I10" i="74"/>
  <c r="J10" i="74"/>
  <c r="K10" i="74"/>
  <c r="L10" i="74"/>
  <c r="M10" i="74"/>
  <c r="N10" i="74"/>
  <c r="O10" i="74"/>
  <c r="P10" i="74"/>
  <c r="Q10" i="74"/>
  <c r="F11" i="74"/>
  <c r="G11" i="74"/>
  <c r="H11" i="74"/>
  <c r="I11" i="74"/>
  <c r="J11" i="74"/>
  <c r="K11" i="74"/>
  <c r="L11" i="74"/>
  <c r="M11" i="74"/>
  <c r="N11" i="74"/>
  <c r="O11" i="74"/>
  <c r="P11" i="74"/>
  <c r="Q11" i="74"/>
  <c r="F12" i="74"/>
  <c r="G12" i="74"/>
  <c r="H12" i="74"/>
  <c r="I12" i="74"/>
  <c r="J12" i="74"/>
  <c r="K12" i="74"/>
  <c r="L12" i="74"/>
  <c r="M12" i="74"/>
  <c r="N12" i="74"/>
  <c r="O12" i="74"/>
  <c r="P12" i="74"/>
  <c r="Q12" i="74"/>
  <c r="F13" i="74"/>
  <c r="G13" i="74"/>
  <c r="H13" i="74"/>
  <c r="I13" i="74"/>
  <c r="J13" i="74"/>
  <c r="K13" i="74"/>
  <c r="L13" i="74"/>
  <c r="M13" i="74"/>
  <c r="N13" i="74"/>
  <c r="O13" i="74"/>
  <c r="P13" i="74"/>
  <c r="Q13" i="74"/>
  <c r="Q2" i="74"/>
  <c r="P2" i="74"/>
  <c r="O2" i="74"/>
  <c r="N2" i="74"/>
  <c r="M2" i="74"/>
  <c r="L2" i="74"/>
  <c r="K2" i="74"/>
  <c r="J2" i="74"/>
  <c r="I2" i="74"/>
  <c r="H2" i="74"/>
  <c r="G2" i="74"/>
  <c r="F2" i="74"/>
  <c r="E2" i="74"/>
  <c r="D2" i="74"/>
  <c r="A2" i="74"/>
  <c r="A4" i="74" s="1"/>
  <c r="C13" i="74"/>
  <c r="C12" i="74"/>
  <c r="AE11" i="74"/>
  <c r="C11" i="74"/>
  <c r="C10" i="74"/>
  <c r="C9" i="74"/>
  <c r="AE8" i="74"/>
  <c r="C8" i="74"/>
  <c r="C7" i="74"/>
  <c r="C6" i="74"/>
  <c r="C5" i="74"/>
  <c r="C4" i="74"/>
  <c r="C3" i="74"/>
  <c r="C2" i="74"/>
  <c r="AF9" i="74" l="1"/>
  <c r="A3" i="74"/>
  <c r="AF10" i="74"/>
  <c r="A13" i="74"/>
  <c r="A6" i="74"/>
  <c r="AF2" i="74"/>
  <c r="AF7" i="74"/>
  <c r="AF11" i="74"/>
  <c r="AF3" i="74"/>
  <c r="AF6" i="74"/>
  <c r="AF13" i="74"/>
  <c r="AF12" i="74"/>
  <c r="AF4" i="74"/>
  <c r="AF5" i="74"/>
  <c r="A5" i="74"/>
  <c r="AF8" i="74"/>
  <c r="A7" i="74"/>
  <c r="A8" i="74"/>
  <c r="A9" i="74"/>
  <c r="A10" i="74"/>
  <c r="A11" i="74"/>
  <c r="A12" i="74"/>
  <c r="V7" i="64" l="1"/>
  <c r="L40" i="68"/>
  <c r="R70" i="69" l="1"/>
  <c r="Q70" i="69"/>
  <c r="P70" i="69"/>
  <c r="O70" i="69"/>
  <c r="N70" i="69"/>
  <c r="M70" i="69"/>
  <c r="L70" i="69"/>
  <c r="K70" i="69"/>
  <c r="J70" i="69"/>
  <c r="I70" i="69"/>
  <c r="H70" i="69"/>
  <c r="G70" i="69"/>
  <c r="R58" i="69"/>
  <c r="Q58" i="69"/>
  <c r="P58" i="69"/>
  <c r="O58" i="69"/>
  <c r="N58" i="69"/>
  <c r="M58" i="69"/>
  <c r="L58" i="69"/>
  <c r="K58" i="69"/>
  <c r="J58" i="69"/>
  <c r="I58" i="69"/>
  <c r="H58" i="69"/>
  <c r="G58" i="69"/>
  <c r="W19" i="64" l="1"/>
  <c r="W18" i="64"/>
  <c r="W17" i="64"/>
  <c r="W16" i="64"/>
  <c r="W15" i="64"/>
  <c r="W14" i="64"/>
  <c r="W13" i="64"/>
  <c r="W12" i="64"/>
  <c r="W11" i="64"/>
  <c r="W10" i="64"/>
  <c r="W9" i="64"/>
  <c r="W8" i="64"/>
  <c r="AF7" i="64"/>
  <c r="U8" i="64"/>
  <c r="T8" i="64"/>
  <c r="U7" i="64" l="1"/>
  <c r="BL20" i="73"/>
  <c r="BL19" i="73"/>
  <c r="BL18" i="73"/>
  <c r="BL17" i="73"/>
  <c r="BL16" i="73"/>
  <c r="BL15" i="73"/>
  <c r="BL14" i="73"/>
  <c r="BL13" i="73"/>
  <c r="BL12" i="73"/>
  <c r="BL11" i="73"/>
  <c r="BL10" i="73"/>
  <c r="BK20" i="73"/>
  <c r="BK19" i="73"/>
  <c r="BK18" i="73"/>
  <c r="BK17" i="73"/>
  <c r="BK16" i="73"/>
  <c r="BK15" i="73"/>
  <c r="BK14" i="73"/>
  <c r="BK13" i="73"/>
  <c r="BK12" i="73"/>
  <c r="BK11" i="73"/>
  <c r="BK10" i="73"/>
  <c r="BK9" i="73"/>
  <c r="BJ20" i="73"/>
  <c r="BJ19" i="73"/>
  <c r="BJ18" i="73"/>
  <c r="BJ17" i="73"/>
  <c r="BJ16" i="73"/>
  <c r="BJ15" i="73"/>
  <c r="BJ14" i="73"/>
  <c r="BJ13" i="73"/>
  <c r="BJ12" i="73"/>
  <c r="BJ11" i="73"/>
  <c r="BJ10" i="73"/>
  <c r="BJ9" i="73"/>
  <c r="BI20" i="73"/>
  <c r="BI19" i="73"/>
  <c r="BI18" i="73"/>
  <c r="BI17" i="73"/>
  <c r="BI16" i="73"/>
  <c r="BI15" i="73"/>
  <c r="BI14" i="73"/>
  <c r="BI13" i="73"/>
  <c r="BI12" i="73"/>
  <c r="BI11" i="73"/>
  <c r="BI10" i="73"/>
  <c r="BI9" i="73"/>
  <c r="BH20" i="73"/>
  <c r="BH19" i="73"/>
  <c r="BH18" i="73"/>
  <c r="BH17" i="73"/>
  <c r="BH16" i="73"/>
  <c r="BH15" i="73"/>
  <c r="BH14" i="73"/>
  <c r="BH13" i="73"/>
  <c r="BH12" i="73"/>
  <c r="BH11" i="73"/>
  <c r="BH10" i="73"/>
  <c r="BH9" i="73"/>
  <c r="BG20" i="73"/>
  <c r="BG19" i="73"/>
  <c r="BG18" i="73"/>
  <c r="BG17" i="73"/>
  <c r="BG16" i="73"/>
  <c r="BG15" i="73"/>
  <c r="BG14" i="73"/>
  <c r="BG13" i="73"/>
  <c r="BG12" i="73"/>
  <c r="BG10" i="73"/>
  <c r="BA10" i="73"/>
  <c r="BG9" i="73"/>
  <c r="BA9" i="73"/>
  <c r="BF20" i="73"/>
  <c r="BF19" i="73"/>
  <c r="BF18" i="73"/>
  <c r="BF17" i="73"/>
  <c r="BF16" i="73"/>
  <c r="BF15" i="73"/>
  <c r="BF14" i="73"/>
  <c r="BF13" i="73"/>
  <c r="BF12" i="73"/>
  <c r="BF11" i="73"/>
  <c r="BF10" i="73"/>
  <c r="BE21" i="73"/>
  <c r="BE20" i="73"/>
  <c r="BE19" i="73"/>
  <c r="BE18" i="73"/>
  <c r="BE17" i="73"/>
  <c r="BE16" i="73"/>
  <c r="BE15" i="73"/>
  <c r="BE14" i="73"/>
  <c r="BE13" i="73"/>
  <c r="BE12" i="73"/>
  <c r="BE11" i="73"/>
  <c r="BE10" i="73"/>
  <c r="BE9" i="73"/>
  <c r="BD21" i="73"/>
  <c r="BD20" i="73"/>
  <c r="BD19" i="73"/>
  <c r="BD18" i="73"/>
  <c r="BD17" i="73"/>
  <c r="BD16" i="73"/>
  <c r="BD15" i="73"/>
  <c r="BD14" i="73"/>
  <c r="BD13" i="73"/>
  <c r="BD12" i="73"/>
  <c r="BD11" i="73"/>
  <c r="BD10" i="73"/>
  <c r="BD9" i="73"/>
  <c r="BC21" i="73"/>
  <c r="BC20" i="73"/>
  <c r="BC19" i="73"/>
  <c r="BC18" i="73"/>
  <c r="BC17" i="73"/>
  <c r="BC16" i="73"/>
  <c r="BC15" i="73"/>
  <c r="BC14" i="73"/>
  <c r="BC13" i="73"/>
  <c r="BC12" i="73"/>
  <c r="BC11" i="73"/>
  <c r="BC10" i="73"/>
  <c r="BC9" i="73"/>
  <c r="BB21" i="73"/>
  <c r="BB20" i="73"/>
  <c r="BB19" i="73"/>
  <c r="BB18" i="73"/>
  <c r="BB17" i="73"/>
  <c r="BB16" i="73"/>
  <c r="BB15" i="73"/>
  <c r="BB14" i="73"/>
  <c r="BB13" i="73"/>
  <c r="BB12" i="73"/>
  <c r="BB11" i="73"/>
  <c r="BB10" i="73"/>
  <c r="BB9" i="73"/>
  <c r="BA14" i="73"/>
  <c r="BA20" i="73"/>
  <c r="BA19" i="73"/>
  <c r="BA18" i="73"/>
  <c r="BA17" i="73"/>
  <c r="BA16" i="73"/>
  <c r="BA15" i="73"/>
  <c r="BA13" i="73"/>
  <c r="BA12" i="73"/>
  <c r="AZ9" i="73"/>
  <c r="AD5" i="73" l="1"/>
  <c r="AD4" i="73"/>
  <c r="A10" i="73" s="1"/>
  <c r="A17" i="73" l="1"/>
  <c r="A20" i="73"/>
  <c r="A18" i="73"/>
  <c r="A16" i="73"/>
  <c r="A19" i="73"/>
  <c r="A15" i="73"/>
  <c r="A21" i="73"/>
  <c r="A9" i="73"/>
  <c r="A14" i="73"/>
  <c r="A13" i="73"/>
  <c r="A12" i="73"/>
  <c r="A11" i="73"/>
  <c r="BA9" i="72"/>
  <c r="BA11" i="72"/>
  <c r="BA13" i="72"/>
  <c r="BA15" i="72"/>
  <c r="BA17" i="72"/>
  <c r="BA19" i="72"/>
  <c r="BA21" i="72"/>
  <c r="BA23" i="72"/>
  <c r="BA25" i="72"/>
  <c r="BA27" i="72"/>
  <c r="BA29" i="72"/>
  <c r="BA31" i="72"/>
  <c r="BA7" i="72"/>
  <c r="BA29" i="71"/>
  <c r="BA9" i="71"/>
  <c r="BA13" i="71"/>
  <c r="BA15" i="71"/>
  <c r="BA17" i="71"/>
  <c r="BA19" i="71"/>
  <c r="BA21" i="71"/>
  <c r="BA23" i="71"/>
  <c r="BA25" i="71"/>
  <c r="BA27" i="71"/>
  <c r="I10" i="71" l="1"/>
  <c r="AC19" i="64"/>
  <c r="N39" i="68"/>
  <c r="AK24" i="68"/>
  <c r="AJ24" i="68"/>
  <c r="AI24" i="68"/>
  <c r="AH24" i="68"/>
  <c r="AG24" i="68"/>
  <c r="AF24" i="68"/>
  <c r="AE24" i="68"/>
  <c r="AD24" i="68"/>
  <c r="AC24" i="68"/>
  <c r="AB24" i="68"/>
  <c r="AA24" i="68"/>
  <c r="Z24" i="68"/>
  <c r="Y24" i="68"/>
  <c r="X24" i="68"/>
  <c r="W24" i="68"/>
  <c r="V24" i="68"/>
  <c r="U24" i="68"/>
  <c r="T24" i="68"/>
  <c r="S24" i="68"/>
  <c r="R24" i="68"/>
  <c r="Q24" i="68"/>
  <c r="P24" i="68"/>
  <c r="O24" i="68"/>
  <c r="N24" i="68"/>
  <c r="AK23" i="68"/>
  <c r="AJ23" i="68"/>
  <c r="AI23" i="68"/>
  <c r="AH23" i="68"/>
  <c r="AG23" i="68"/>
  <c r="AF23" i="68"/>
  <c r="AE23" i="68"/>
  <c r="AD23" i="68"/>
  <c r="AC23" i="68"/>
  <c r="AB23" i="68"/>
  <c r="AA23" i="68"/>
  <c r="Z23" i="68"/>
  <c r="Y23" i="68"/>
  <c r="X23" i="68"/>
  <c r="W23" i="68"/>
  <c r="V23" i="68"/>
  <c r="U23" i="68"/>
  <c r="T23" i="68"/>
  <c r="S23" i="68"/>
  <c r="R23" i="68"/>
  <c r="Q23" i="68"/>
  <c r="P23" i="68"/>
  <c r="O23" i="68"/>
  <c r="N23" i="68"/>
  <c r="AK22" i="68"/>
  <c r="AJ22" i="68"/>
  <c r="AI22" i="68"/>
  <c r="AH22" i="68"/>
  <c r="AG22" i="68"/>
  <c r="AF22" i="68"/>
  <c r="AE22" i="68"/>
  <c r="AD22" i="68"/>
  <c r="AC22" i="68"/>
  <c r="AB22" i="68"/>
  <c r="AA22" i="68"/>
  <c r="Z22" i="68"/>
  <c r="Y22" i="68"/>
  <c r="X22" i="68"/>
  <c r="W22" i="68"/>
  <c r="V22" i="68"/>
  <c r="U22" i="68"/>
  <c r="T22" i="68"/>
  <c r="S22" i="68"/>
  <c r="R22" i="68"/>
  <c r="Q22" i="68"/>
  <c r="P22" i="68"/>
  <c r="O22" i="68"/>
  <c r="N22" i="68"/>
  <c r="AK21" i="68"/>
  <c r="AJ21" i="68"/>
  <c r="AI21" i="68"/>
  <c r="AH21" i="68"/>
  <c r="AG21" i="68"/>
  <c r="AF21" i="68"/>
  <c r="AE21" i="68"/>
  <c r="AD21" i="68"/>
  <c r="AC21" i="68"/>
  <c r="AB21" i="68"/>
  <c r="AA21" i="68"/>
  <c r="Z21" i="68"/>
  <c r="Y21" i="68"/>
  <c r="X21" i="68"/>
  <c r="W21" i="68"/>
  <c r="V21" i="68"/>
  <c r="U21" i="68"/>
  <c r="T21" i="68"/>
  <c r="S21" i="68"/>
  <c r="R21" i="68"/>
  <c r="Q21" i="68"/>
  <c r="P21" i="68"/>
  <c r="O21" i="68"/>
  <c r="N21" i="68"/>
  <c r="AK20" i="68"/>
  <c r="AJ20" i="68"/>
  <c r="AI20" i="68"/>
  <c r="AH20" i="68"/>
  <c r="AG20" i="68"/>
  <c r="AF20" i="68"/>
  <c r="AE20" i="68"/>
  <c r="AD20" i="68"/>
  <c r="AC20" i="68"/>
  <c r="AB20" i="68"/>
  <c r="AA20" i="68"/>
  <c r="Z20" i="68"/>
  <c r="Y20" i="68"/>
  <c r="X20" i="68"/>
  <c r="W20" i="68"/>
  <c r="V20" i="68"/>
  <c r="U20" i="68"/>
  <c r="T20" i="68"/>
  <c r="S20" i="68"/>
  <c r="R20" i="68"/>
  <c r="Q20" i="68"/>
  <c r="P20" i="68"/>
  <c r="O20" i="68"/>
  <c r="N20" i="68"/>
  <c r="AK19" i="68"/>
  <c r="AJ19" i="68"/>
  <c r="AI19" i="68"/>
  <c r="AH19" i="68"/>
  <c r="AG19" i="68"/>
  <c r="AF19" i="68"/>
  <c r="AE19" i="68"/>
  <c r="AD19" i="68"/>
  <c r="AC19" i="68"/>
  <c r="AB19" i="68"/>
  <c r="AA19" i="68"/>
  <c r="Z19" i="68"/>
  <c r="Y19" i="68"/>
  <c r="X19" i="68"/>
  <c r="W19" i="68"/>
  <c r="V19" i="68"/>
  <c r="U19" i="68"/>
  <c r="T19" i="68"/>
  <c r="S19" i="68"/>
  <c r="R19" i="68"/>
  <c r="Q19" i="68"/>
  <c r="P19" i="68"/>
  <c r="O19" i="68"/>
  <c r="N19" i="68"/>
  <c r="AK18" i="68"/>
  <c r="AJ18" i="68"/>
  <c r="AI18" i="68"/>
  <c r="AH18" i="68"/>
  <c r="AG18" i="68"/>
  <c r="AF18" i="68"/>
  <c r="AE18" i="68"/>
  <c r="AD18" i="68"/>
  <c r="AC18" i="68"/>
  <c r="AB18" i="68"/>
  <c r="AA18" i="68"/>
  <c r="Z18" i="68"/>
  <c r="Y18" i="68"/>
  <c r="X18" i="68"/>
  <c r="W18" i="68"/>
  <c r="V18" i="68"/>
  <c r="U18" i="68"/>
  <c r="T18" i="68"/>
  <c r="S18" i="68"/>
  <c r="R18" i="68"/>
  <c r="Q18" i="68"/>
  <c r="P18" i="68"/>
  <c r="O18" i="68"/>
  <c r="N18" i="68"/>
  <c r="AK17" i="68"/>
  <c r="AJ17" i="68"/>
  <c r="AI17" i="68"/>
  <c r="AH17" i="68"/>
  <c r="AG17" i="68"/>
  <c r="AF17" i="68"/>
  <c r="AE17" i="68"/>
  <c r="AD17" i="68"/>
  <c r="AC17" i="68"/>
  <c r="AB17" i="68"/>
  <c r="AA17" i="68"/>
  <c r="Z17" i="68"/>
  <c r="Y17" i="68"/>
  <c r="X17" i="68"/>
  <c r="W17" i="68"/>
  <c r="V17" i="68"/>
  <c r="U17" i="68"/>
  <c r="T17" i="68"/>
  <c r="S17" i="68"/>
  <c r="R17" i="68"/>
  <c r="Q17" i="68"/>
  <c r="P17" i="68"/>
  <c r="O17" i="68"/>
  <c r="N17" i="68"/>
  <c r="AK16" i="68"/>
  <c r="AJ16" i="68"/>
  <c r="AI16" i="68"/>
  <c r="AH16" i="68"/>
  <c r="AG16" i="68"/>
  <c r="AF16" i="68"/>
  <c r="AE16" i="68"/>
  <c r="AD16" i="68"/>
  <c r="AC16" i="68"/>
  <c r="AB16" i="68"/>
  <c r="AA16" i="68"/>
  <c r="Z16" i="68"/>
  <c r="Y16" i="68"/>
  <c r="X16" i="68"/>
  <c r="W16" i="68"/>
  <c r="V16" i="68"/>
  <c r="U16" i="68"/>
  <c r="T16" i="68"/>
  <c r="S16" i="68"/>
  <c r="R16" i="68"/>
  <c r="Q16" i="68"/>
  <c r="P16" i="68"/>
  <c r="O16" i="68"/>
  <c r="N16" i="68"/>
  <c r="AK15" i="68"/>
  <c r="AJ15" i="68"/>
  <c r="AI15" i="68"/>
  <c r="AH15" i="68"/>
  <c r="AG15" i="68"/>
  <c r="AF15" i="68"/>
  <c r="AE15" i="68"/>
  <c r="AD15" i="68"/>
  <c r="AC15" i="68"/>
  <c r="AB15" i="68"/>
  <c r="AA15" i="68"/>
  <c r="Z15" i="68"/>
  <c r="Y15" i="68"/>
  <c r="X15" i="68"/>
  <c r="W15" i="68"/>
  <c r="V15" i="68"/>
  <c r="U15" i="68"/>
  <c r="T15" i="68"/>
  <c r="S15" i="68"/>
  <c r="R15" i="68"/>
  <c r="Q15" i="68"/>
  <c r="P15" i="68"/>
  <c r="O15" i="68"/>
  <c r="N15" i="68"/>
  <c r="AL19" i="64"/>
  <c r="AS31" i="72"/>
  <c r="AS32" i="72"/>
  <c r="D31" i="72"/>
  <c r="D32" i="72"/>
  <c r="AW31" i="72"/>
  <c r="AW32" i="72"/>
  <c r="AV31" i="72"/>
  <c r="AV32" i="72"/>
  <c r="AU31" i="72"/>
  <c r="AU32" i="72"/>
  <c r="AT31" i="72"/>
  <c r="AT32" i="72"/>
  <c r="AR31" i="72"/>
  <c r="AR32" i="72"/>
  <c r="AO31" i="72"/>
  <c r="AO32" i="72"/>
  <c r="AN31" i="72"/>
  <c r="AN32" i="72"/>
  <c r="AM31" i="72"/>
  <c r="AM32" i="72"/>
  <c r="AL31" i="72"/>
  <c r="AL32" i="72"/>
  <c r="AK31" i="72"/>
  <c r="AK32" i="72"/>
  <c r="AJ31" i="72"/>
  <c r="AJ32" i="72"/>
  <c r="AG31" i="72"/>
  <c r="AG32" i="72"/>
  <c r="AF31" i="72"/>
  <c r="AF32" i="72"/>
  <c r="AE31" i="72"/>
  <c r="AE32" i="72"/>
  <c r="AD31" i="72"/>
  <c r="AD32" i="72"/>
  <c r="AC31" i="72"/>
  <c r="AC32" i="72"/>
  <c r="AB31" i="72"/>
  <c r="AB32" i="72"/>
  <c r="Y31" i="72"/>
  <c r="Y32" i="72"/>
  <c r="X31" i="72"/>
  <c r="X32" i="72"/>
  <c r="W31" i="72"/>
  <c r="W32" i="72"/>
  <c r="V31" i="72"/>
  <c r="V32" i="72"/>
  <c r="U31" i="72"/>
  <c r="U32" i="72"/>
  <c r="T31" i="72"/>
  <c r="T32" i="72"/>
  <c r="Q31" i="72"/>
  <c r="Q32" i="72"/>
  <c r="P31" i="72"/>
  <c r="P32" i="72"/>
  <c r="O31" i="72"/>
  <c r="O32" i="72"/>
  <c r="N31" i="72"/>
  <c r="N32" i="72"/>
  <c r="M31" i="72"/>
  <c r="M32" i="72"/>
  <c r="L31" i="72"/>
  <c r="L32" i="72"/>
  <c r="I31" i="72"/>
  <c r="I32" i="72"/>
  <c r="H31" i="72"/>
  <c r="H32" i="72"/>
  <c r="G31" i="72"/>
  <c r="G32" i="72"/>
  <c r="F31" i="72"/>
  <c r="F32" i="72"/>
  <c r="E31" i="72"/>
  <c r="E32" i="72"/>
  <c r="AS31" i="71"/>
  <c r="AS32" i="71" s="1"/>
  <c r="AW31" i="71"/>
  <c r="AW32" i="71" s="1"/>
  <c r="AV31" i="71"/>
  <c r="AV32" i="71" s="1"/>
  <c r="AU31" i="71"/>
  <c r="AT31" i="71"/>
  <c r="AT32" i="71" s="1"/>
  <c r="AR31" i="71"/>
  <c r="AR32" i="71" s="1"/>
  <c r="AO31" i="71"/>
  <c r="AO32" i="71"/>
  <c r="AN31" i="71"/>
  <c r="AN32" i="71"/>
  <c r="AM31" i="71"/>
  <c r="AM32" i="71"/>
  <c r="AL31" i="71"/>
  <c r="AL32" i="71"/>
  <c r="AK31" i="71"/>
  <c r="AK32" i="71"/>
  <c r="AJ31" i="71"/>
  <c r="AJ32" i="71"/>
  <c r="AG31" i="71"/>
  <c r="AG32" i="71"/>
  <c r="AF31" i="71"/>
  <c r="AF32" i="71"/>
  <c r="AE31" i="71"/>
  <c r="AE32" i="71"/>
  <c r="AD31" i="71"/>
  <c r="AD32" i="71"/>
  <c r="AC31" i="71"/>
  <c r="AC32" i="71"/>
  <c r="AB31" i="71"/>
  <c r="AB32" i="71"/>
  <c r="Y32" i="71"/>
  <c r="X31" i="71"/>
  <c r="X32" i="71"/>
  <c r="T32" i="71"/>
  <c r="Y31" i="71"/>
  <c r="W31" i="71"/>
  <c r="W32" i="71"/>
  <c r="V31" i="71"/>
  <c r="V32" i="71"/>
  <c r="U31" i="71"/>
  <c r="U32" i="71"/>
  <c r="T31" i="71"/>
  <c r="R32" i="71"/>
  <c r="R31" i="71"/>
  <c r="Q31" i="71"/>
  <c r="Q32" i="71"/>
  <c r="L31" i="71"/>
  <c r="L32" i="71"/>
  <c r="P31" i="71"/>
  <c r="P32" i="71"/>
  <c r="O31" i="71"/>
  <c r="O32" i="71"/>
  <c r="N31" i="71"/>
  <c r="N32" i="71"/>
  <c r="M31" i="71"/>
  <c r="M32" i="71"/>
  <c r="J30" i="71"/>
  <c r="I31" i="71"/>
  <c r="I32" i="71"/>
  <c r="E31" i="71"/>
  <c r="E32" i="71" s="1"/>
  <c r="D31" i="71"/>
  <c r="D32" i="71" s="1"/>
  <c r="H31" i="71"/>
  <c r="H32" i="71"/>
  <c r="G31" i="71"/>
  <c r="G32" i="71"/>
  <c r="F31" i="71"/>
  <c r="F32" i="71"/>
  <c r="J31" i="72"/>
  <c r="R31" i="72"/>
  <c r="R32" i="72"/>
  <c r="S31" i="72"/>
  <c r="Z31" i="72"/>
  <c r="Z32" i="72"/>
  <c r="AA31" i="72"/>
  <c r="AH31" i="72"/>
  <c r="AH32" i="72"/>
  <c r="AI31" i="72"/>
  <c r="AP31" i="72"/>
  <c r="AP32" i="72"/>
  <c r="AQ31" i="72"/>
  <c r="AX31" i="72"/>
  <c r="AX32" i="72"/>
  <c r="AY31" i="72"/>
  <c r="AP31" i="71"/>
  <c r="AH31" i="71"/>
  <c r="AH32" i="71"/>
  <c r="AI31" i="71"/>
  <c r="Z31" i="71"/>
  <c r="Z32" i="71"/>
  <c r="AA31" i="71"/>
  <c r="S31" i="71"/>
  <c r="AP32" i="71"/>
  <c r="AQ31" i="71"/>
  <c r="BC31" i="72"/>
  <c r="J32" i="72"/>
  <c r="K31" i="72"/>
  <c r="AF19" i="64"/>
  <c r="BB31" i="72"/>
  <c r="T18" i="64"/>
  <c r="T7" i="64"/>
  <c r="L19" i="64"/>
  <c r="R19" i="64"/>
  <c r="Q19" i="64"/>
  <c r="P19" i="64"/>
  <c r="O19" i="64"/>
  <c r="M19" i="64"/>
  <c r="I19" i="64"/>
  <c r="H19" i="64"/>
  <c r="AC21" i="73" s="1"/>
  <c r="J19" i="64"/>
  <c r="G19" i="64"/>
  <c r="BI21" i="73" s="1"/>
  <c r="E19" i="64"/>
  <c r="D19" i="64"/>
  <c r="C8" i="64"/>
  <c r="B8" i="64"/>
  <c r="M12" i="72"/>
  <c r="M10" i="72"/>
  <c r="BB27" i="72"/>
  <c r="BC25" i="72"/>
  <c r="BB25" i="72"/>
  <c r="BC21" i="72"/>
  <c r="BB21" i="72"/>
  <c r="BC19" i="72"/>
  <c r="BB19" i="72"/>
  <c r="BC15" i="72"/>
  <c r="BB15" i="72"/>
  <c r="BC13" i="72"/>
  <c r="BB15" i="71"/>
  <c r="AX26" i="72"/>
  <c r="AX24" i="72"/>
  <c r="AX22" i="72"/>
  <c r="AY21" i="72"/>
  <c r="AX20" i="72"/>
  <c r="AX18" i="72"/>
  <c r="AX16" i="72"/>
  <c r="AY15" i="72"/>
  <c r="AX14" i="72"/>
  <c r="AY13" i="72"/>
  <c r="AX13" i="72"/>
  <c r="AX12" i="72"/>
  <c r="AP28" i="72"/>
  <c r="AP26" i="72"/>
  <c r="AP24" i="72"/>
  <c r="AP22" i="72"/>
  <c r="AP20" i="72"/>
  <c r="AP18" i="72"/>
  <c r="AP16" i="72"/>
  <c r="AP14" i="72"/>
  <c r="AP12" i="72"/>
  <c r="AP10" i="72"/>
  <c r="AH30" i="72"/>
  <c r="AH28" i="72"/>
  <c r="AH26" i="72"/>
  <c r="AH24" i="72"/>
  <c r="AH22" i="72"/>
  <c r="AI21" i="72"/>
  <c r="AH20" i="72"/>
  <c r="AH18" i="72"/>
  <c r="AH16" i="72"/>
  <c r="AH14" i="72"/>
  <c r="AH12" i="72"/>
  <c r="AH10" i="72"/>
  <c r="Z30" i="72"/>
  <c r="Z29" i="72"/>
  <c r="Z28" i="72"/>
  <c r="AA27" i="72"/>
  <c r="Z27" i="72"/>
  <c r="Z26" i="72"/>
  <c r="Z25" i="72"/>
  <c r="Z24" i="72"/>
  <c r="AA23" i="72"/>
  <c r="Z23" i="72"/>
  <c r="Z22" i="72"/>
  <c r="Z21" i="72"/>
  <c r="AA21" i="72"/>
  <c r="Z20" i="72"/>
  <c r="AA19" i="72"/>
  <c r="Z19" i="72"/>
  <c r="Z18" i="72"/>
  <c r="AA17" i="72"/>
  <c r="Z17" i="72"/>
  <c r="Z16" i="72"/>
  <c r="Z15" i="72"/>
  <c r="AA15" i="72"/>
  <c r="Z14" i="72"/>
  <c r="Z13" i="72"/>
  <c r="Z12" i="72"/>
  <c r="AA11" i="72"/>
  <c r="Z11" i="72"/>
  <c r="Z10" i="72"/>
  <c r="Z9" i="72"/>
  <c r="Z7" i="72"/>
  <c r="Z8" i="72"/>
  <c r="AA7" i="72"/>
  <c r="R29" i="72"/>
  <c r="R28" i="72"/>
  <c r="R27" i="72"/>
  <c r="R26" i="72"/>
  <c r="S25" i="72"/>
  <c r="R25" i="72"/>
  <c r="R23" i="72"/>
  <c r="R22" i="72"/>
  <c r="R21" i="72"/>
  <c r="R20" i="72"/>
  <c r="R19" i="72"/>
  <c r="R17" i="72"/>
  <c r="BC17" i="72"/>
  <c r="R16" i="72"/>
  <c r="R15" i="72"/>
  <c r="S15" i="72"/>
  <c r="R13" i="72"/>
  <c r="BB13" i="72"/>
  <c r="R11" i="72"/>
  <c r="R9" i="72"/>
  <c r="R7" i="72"/>
  <c r="J29" i="72"/>
  <c r="J30" i="72"/>
  <c r="K29" i="72"/>
  <c r="AF18" i="64"/>
  <c r="J28" i="72"/>
  <c r="K27" i="72"/>
  <c r="J27" i="72"/>
  <c r="J26" i="72"/>
  <c r="J25" i="72"/>
  <c r="J24" i="72"/>
  <c r="K23" i="72"/>
  <c r="J23" i="72"/>
  <c r="J22" i="72"/>
  <c r="J21" i="72"/>
  <c r="K21" i="72"/>
  <c r="J20" i="72"/>
  <c r="J19" i="72"/>
  <c r="J18" i="72"/>
  <c r="J17" i="72"/>
  <c r="J16" i="72"/>
  <c r="J15" i="72"/>
  <c r="J14" i="72"/>
  <c r="J13" i="72"/>
  <c r="J11" i="72"/>
  <c r="J9" i="72"/>
  <c r="BB9" i="72"/>
  <c r="J7" i="72"/>
  <c r="AX29" i="71"/>
  <c r="AX27" i="71"/>
  <c r="AX25" i="71"/>
  <c r="AX23" i="71"/>
  <c r="AX21" i="71"/>
  <c r="AX19" i="71"/>
  <c r="AX17" i="71"/>
  <c r="AX15" i="71"/>
  <c r="AX13" i="71"/>
  <c r="AX11" i="71"/>
  <c r="AX9" i="71"/>
  <c r="AX7" i="71"/>
  <c r="AP29" i="71"/>
  <c r="AP27" i="71"/>
  <c r="AP25" i="71"/>
  <c r="AP23" i="71"/>
  <c r="AP21" i="71"/>
  <c r="AP19" i="71"/>
  <c r="AP17" i="71"/>
  <c r="AP15" i="71"/>
  <c r="AP13" i="71"/>
  <c r="AP11" i="71"/>
  <c r="AP9" i="71"/>
  <c r="AP7" i="71"/>
  <c r="Z29" i="71"/>
  <c r="Z27" i="71"/>
  <c r="Z25" i="71"/>
  <c r="Z23" i="71"/>
  <c r="Z21" i="71"/>
  <c r="Z19" i="71"/>
  <c r="Z17" i="71"/>
  <c r="Z16" i="71"/>
  <c r="Z15" i="71"/>
  <c r="Z14" i="71"/>
  <c r="Z13" i="71"/>
  <c r="Z12" i="71"/>
  <c r="Z11" i="71"/>
  <c r="Z10" i="71"/>
  <c r="Z9" i="71"/>
  <c r="S27" i="71"/>
  <c r="S25" i="71"/>
  <c r="S23" i="71"/>
  <c r="S21" i="71"/>
  <c r="S19" i="71"/>
  <c r="S17" i="71"/>
  <c r="S15" i="71"/>
  <c r="S13" i="71"/>
  <c r="S11" i="71"/>
  <c r="S9" i="71"/>
  <c r="R29" i="71"/>
  <c r="R30" i="71"/>
  <c r="R28" i="71"/>
  <c r="R27" i="71"/>
  <c r="R26" i="71"/>
  <c r="R25" i="71"/>
  <c r="R24" i="71"/>
  <c r="R23" i="71"/>
  <c r="R22" i="71"/>
  <c r="R21" i="71"/>
  <c r="R20" i="71"/>
  <c r="R19" i="71"/>
  <c r="R18" i="71"/>
  <c r="R17" i="71"/>
  <c r="R16" i="71"/>
  <c r="R15" i="71"/>
  <c r="R14" i="71"/>
  <c r="R13" i="71"/>
  <c r="R12" i="71"/>
  <c r="R11" i="71"/>
  <c r="R10" i="71"/>
  <c r="R9" i="71"/>
  <c r="AH16" i="71"/>
  <c r="AH29" i="71"/>
  <c r="AH27" i="71"/>
  <c r="AH25" i="71"/>
  <c r="AH23" i="71"/>
  <c r="AH21" i="71"/>
  <c r="AH19" i="71"/>
  <c r="AH17" i="71"/>
  <c r="AH15" i="71"/>
  <c r="AH13" i="71"/>
  <c r="AH11" i="71"/>
  <c r="AH9" i="71"/>
  <c r="R7" i="71"/>
  <c r="J29" i="71"/>
  <c r="J27" i="71"/>
  <c r="BB27" i="71"/>
  <c r="J25" i="71"/>
  <c r="J26" i="71"/>
  <c r="K25" i="71"/>
  <c r="J23" i="71"/>
  <c r="J21" i="71"/>
  <c r="J19" i="71"/>
  <c r="J17" i="71"/>
  <c r="J15" i="71"/>
  <c r="BC15" i="71"/>
  <c r="J13" i="71"/>
  <c r="J11" i="71"/>
  <c r="J9" i="71"/>
  <c r="AY25" i="72"/>
  <c r="AQ13" i="72"/>
  <c r="AI27" i="72"/>
  <c r="AI25" i="72"/>
  <c r="AI9" i="72"/>
  <c r="AA29" i="72"/>
  <c r="AA25" i="72"/>
  <c r="AA9" i="72"/>
  <c r="S27" i="72"/>
  <c r="S21" i="72"/>
  <c r="N20" i="73"/>
  <c r="N19" i="73"/>
  <c r="N18" i="73"/>
  <c r="N17" i="73"/>
  <c r="N16" i="73"/>
  <c r="N15" i="73"/>
  <c r="N14" i="73"/>
  <c r="N13" i="73"/>
  <c r="N12" i="73"/>
  <c r="N11" i="73"/>
  <c r="N10" i="73"/>
  <c r="N9" i="73"/>
  <c r="AO8" i="72"/>
  <c r="AO20" i="72"/>
  <c r="AH29" i="72"/>
  <c r="AH27" i="72"/>
  <c r="AH25" i="72"/>
  <c r="AH23" i="72"/>
  <c r="AH21" i="72"/>
  <c r="AH19" i="72"/>
  <c r="AH17" i="72"/>
  <c r="AH15" i="72"/>
  <c r="AH13" i="72"/>
  <c r="AH11" i="72"/>
  <c r="AH9" i="72"/>
  <c r="AP29" i="72"/>
  <c r="AP30" i="72"/>
  <c r="AQ29" i="72"/>
  <c r="AP27" i="72"/>
  <c r="AP25" i="72"/>
  <c r="AP23" i="72"/>
  <c r="AP21" i="72"/>
  <c r="AP19" i="72"/>
  <c r="AP17" i="72"/>
  <c r="AP15" i="72"/>
  <c r="AP13" i="72"/>
  <c r="AP11" i="72"/>
  <c r="AP9" i="72"/>
  <c r="AX29" i="72"/>
  <c r="AX27" i="72"/>
  <c r="AX28" i="72"/>
  <c r="AY27" i="72"/>
  <c r="AF17" i="64"/>
  <c r="AX25" i="72"/>
  <c r="AX23" i="72"/>
  <c r="AX21" i="72"/>
  <c r="AX19" i="72"/>
  <c r="AX17" i="72"/>
  <c r="AX15" i="72"/>
  <c r="AX11" i="72"/>
  <c r="AX9" i="72"/>
  <c r="AX10" i="72"/>
  <c r="AY9" i="72"/>
  <c r="AS30" i="72"/>
  <c r="AX30" i="72"/>
  <c r="AY29" i="72"/>
  <c r="AB30" i="72"/>
  <c r="Q30" i="72"/>
  <c r="I30" i="72"/>
  <c r="H30" i="72"/>
  <c r="AT28" i="72"/>
  <c r="AL28" i="72"/>
  <c r="AK28" i="72"/>
  <c r="AC28" i="72"/>
  <c r="AB28" i="72"/>
  <c r="T28" i="72"/>
  <c r="I28" i="72"/>
  <c r="AV26" i="72"/>
  <c r="AU26" i="72"/>
  <c r="AM26" i="72"/>
  <c r="AL26" i="72"/>
  <c r="AD26" i="72"/>
  <c r="AC26" i="72"/>
  <c r="U26" i="72"/>
  <c r="T26" i="72"/>
  <c r="L26" i="72"/>
  <c r="AW24" i="72"/>
  <c r="AV24" i="72"/>
  <c r="AN24" i="72"/>
  <c r="AM24" i="72"/>
  <c r="AE24" i="72"/>
  <c r="AD24" i="72"/>
  <c r="V24" i="72"/>
  <c r="U24" i="72"/>
  <c r="M24" i="72"/>
  <c r="L24" i="72"/>
  <c r="AW22" i="72"/>
  <c r="AO22" i="72"/>
  <c r="AN22" i="72"/>
  <c r="AF22" i="72"/>
  <c r="AE22" i="72"/>
  <c r="W22" i="72"/>
  <c r="V22" i="72"/>
  <c r="M22" i="72"/>
  <c r="D22" i="72"/>
  <c r="AG20" i="72"/>
  <c r="AF20" i="72"/>
  <c r="W20" i="72"/>
  <c r="N20" i="72"/>
  <c r="F20" i="72"/>
  <c r="E20" i="72"/>
  <c r="AR18" i="72"/>
  <c r="AG18" i="72"/>
  <c r="P18" i="72"/>
  <c r="G18" i="72"/>
  <c r="F18" i="72"/>
  <c r="AS16" i="72"/>
  <c r="AR16" i="72"/>
  <c r="Q16" i="72"/>
  <c r="P16" i="72"/>
  <c r="H16" i="72"/>
  <c r="G16" i="72"/>
  <c r="AS14" i="72"/>
  <c r="AR14" i="72"/>
  <c r="AJ14" i="72"/>
  <c r="AB14" i="72"/>
  <c r="Q14" i="72"/>
  <c r="R14" i="72"/>
  <c r="S13" i="72"/>
  <c r="AF10" i="64"/>
  <c r="I14" i="72"/>
  <c r="H14" i="72"/>
  <c r="AL12" i="72"/>
  <c r="AK12" i="72"/>
  <c r="AC12" i="72"/>
  <c r="AB12" i="72"/>
  <c r="T12" i="72"/>
  <c r="I12" i="72"/>
  <c r="AV10" i="72"/>
  <c r="AU10" i="72"/>
  <c r="AM10" i="72"/>
  <c r="AL10" i="72"/>
  <c r="AD10" i="72"/>
  <c r="AC10" i="72"/>
  <c r="AB10" i="72"/>
  <c r="U10" i="72"/>
  <c r="T10" i="72"/>
  <c r="L10" i="72"/>
  <c r="I10" i="72"/>
  <c r="AW8" i="72"/>
  <c r="AV8" i="72"/>
  <c r="AN8" i="72"/>
  <c r="AM8" i="72"/>
  <c r="AL8" i="72"/>
  <c r="AE8" i="72"/>
  <c r="AD8" i="72"/>
  <c r="AC8" i="72"/>
  <c r="V8" i="72"/>
  <c r="U8" i="72"/>
  <c r="T8" i="72"/>
  <c r="M8" i="72"/>
  <c r="L8" i="72"/>
  <c r="AX7" i="72"/>
  <c r="AP7" i="72"/>
  <c r="AH7" i="72"/>
  <c r="AH8" i="72"/>
  <c r="AI7" i="72"/>
  <c r="AW4" i="72"/>
  <c r="AW20" i="72"/>
  <c r="AV4" i="72"/>
  <c r="AV22" i="72"/>
  <c r="AU4" i="72"/>
  <c r="AU24" i="72"/>
  <c r="AT4" i="72"/>
  <c r="AT12" i="72"/>
  <c r="AS4" i="72"/>
  <c r="AS28" i="72"/>
  <c r="AR4" i="72"/>
  <c r="AR30" i="72"/>
  <c r="AO4" i="72"/>
  <c r="AO18" i="72"/>
  <c r="AN4" i="72"/>
  <c r="AN20" i="72"/>
  <c r="AM4" i="72"/>
  <c r="AM22" i="72"/>
  <c r="AL4" i="72"/>
  <c r="AL24" i="72"/>
  <c r="AK4" i="72"/>
  <c r="AK26" i="72"/>
  <c r="AJ4" i="72"/>
  <c r="AG4" i="72"/>
  <c r="AG16" i="72"/>
  <c r="AF4" i="72"/>
  <c r="AF18" i="72"/>
  <c r="AE4" i="72"/>
  <c r="AE20" i="72"/>
  <c r="AD4" i="72"/>
  <c r="AD22" i="72"/>
  <c r="AC4" i="72"/>
  <c r="AC24" i="72"/>
  <c r="AB4" i="72"/>
  <c r="AB26" i="72"/>
  <c r="Y4" i="72"/>
  <c r="Y16" i="72"/>
  <c r="X4" i="72"/>
  <c r="X18" i="72"/>
  <c r="W4" i="72"/>
  <c r="W18" i="72"/>
  <c r="V4" i="72"/>
  <c r="V20" i="72"/>
  <c r="U4" i="72"/>
  <c r="U22" i="72"/>
  <c r="T4" i="72"/>
  <c r="T24" i="72"/>
  <c r="Q4" i="72"/>
  <c r="Q28" i="72"/>
  <c r="P4" i="72"/>
  <c r="P30" i="72"/>
  <c r="O4" i="72"/>
  <c r="O18" i="72"/>
  <c r="N4" i="72"/>
  <c r="M4" i="72"/>
  <c r="M20" i="72"/>
  <c r="L4" i="72"/>
  <c r="L22" i="72"/>
  <c r="I4" i="72"/>
  <c r="I26" i="72"/>
  <c r="H4" i="72"/>
  <c r="H28" i="72"/>
  <c r="G4" i="72"/>
  <c r="G30" i="72"/>
  <c r="F4" i="72"/>
  <c r="F16" i="72"/>
  <c r="E4" i="72"/>
  <c r="D4" i="72"/>
  <c r="AD19" i="64"/>
  <c r="D4" i="71"/>
  <c r="D10" i="71"/>
  <c r="E4" i="71"/>
  <c r="E8" i="71"/>
  <c r="F4" i="71"/>
  <c r="G4" i="71"/>
  <c r="H4" i="71"/>
  <c r="I4" i="71"/>
  <c r="L4" i="71"/>
  <c r="M4" i="71"/>
  <c r="M22" i="71"/>
  <c r="N4" i="71"/>
  <c r="N8" i="71"/>
  <c r="O4" i="71"/>
  <c r="O22" i="71"/>
  <c r="P4" i="71"/>
  <c r="Q4" i="71"/>
  <c r="T4" i="71"/>
  <c r="U4" i="71"/>
  <c r="V4" i="71"/>
  <c r="W4" i="71"/>
  <c r="W20" i="71"/>
  <c r="X4" i="71"/>
  <c r="X22" i="71"/>
  <c r="Y4" i="71"/>
  <c r="Y20" i="71"/>
  <c r="AB4" i="71"/>
  <c r="AC4" i="71"/>
  <c r="AD4" i="71"/>
  <c r="AE4" i="71"/>
  <c r="AF4" i="71"/>
  <c r="AG4" i="71"/>
  <c r="AG18" i="71"/>
  <c r="AJ4" i="71"/>
  <c r="AJ18" i="71"/>
  <c r="AK4" i="71"/>
  <c r="AK16" i="71"/>
  <c r="AL4" i="71"/>
  <c r="AM4" i="71"/>
  <c r="AN4" i="71"/>
  <c r="AO4" i="71"/>
  <c r="AR4" i="71"/>
  <c r="AS4" i="71"/>
  <c r="AS14" i="71"/>
  <c r="AT4" i="71"/>
  <c r="AT16" i="71"/>
  <c r="AU4" i="71"/>
  <c r="AU14" i="71"/>
  <c r="AV4" i="71"/>
  <c r="AW4" i="71"/>
  <c r="J7" i="71"/>
  <c r="BB7" i="71"/>
  <c r="Z7" i="71"/>
  <c r="Z8" i="71"/>
  <c r="AA7" i="71"/>
  <c r="AH7" i="71"/>
  <c r="D8" i="71"/>
  <c r="F8" i="71"/>
  <c r="G8" i="71"/>
  <c r="H8" i="71"/>
  <c r="I8" i="71"/>
  <c r="L8" i="71"/>
  <c r="R8" i="71"/>
  <c r="S7" i="71"/>
  <c r="P8" i="71"/>
  <c r="Q8" i="71"/>
  <c r="T8" i="71"/>
  <c r="U8" i="71"/>
  <c r="V8" i="71"/>
  <c r="AB8" i="71"/>
  <c r="AC8" i="71"/>
  <c r="AD8" i="71"/>
  <c r="AH8" i="71"/>
  <c r="AI7" i="71"/>
  <c r="AE8" i="71"/>
  <c r="AF8" i="71"/>
  <c r="AL8" i="71"/>
  <c r="AM8" i="71"/>
  <c r="AN8" i="71"/>
  <c r="AO8" i="71"/>
  <c r="AR8" i="71"/>
  <c r="AU8" i="71"/>
  <c r="AV8" i="71"/>
  <c r="AW8" i="71"/>
  <c r="F10" i="71"/>
  <c r="G10" i="71"/>
  <c r="H10" i="71"/>
  <c r="L10" i="71"/>
  <c r="P10" i="71"/>
  <c r="Q10" i="71"/>
  <c r="T10" i="71"/>
  <c r="U10" i="71"/>
  <c r="V10" i="71"/>
  <c r="AB10" i="71"/>
  <c r="AC10" i="71"/>
  <c r="AD10" i="71"/>
  <c r="AE10" i="71"/>
  <c r="AF10" i="71"/>
  <c r="AK10" i="71"/>
  <c r="AL10" i="71"/>
  <c r="AM10" i="71"/>
  <c r="AN10" i="71"/>
  <c r="AO10" i="71"/>
  <c r="AR10" i="71"/>
  <c r="AT10" i="71"/>
  <c r="AU10" i="71"/>
  <c r="AV10" i="71"/>
  <c r="AW10" i="71"/>
  <c r="F12" i="71"/>
  <c r="G12" i="71"/>
  <c r="H12" i="71"/>
  <c r="I12" i="71"/>
  <c r="L12" i="71"/>
  <c r="P12" i="71"/>
  <c r="Q12" i="71"/>
  <c r="T12" i="71"/>
  <c r="U12" i="71"/>
  <c r="V12" i="71"/>
  <c r="AB12" i="71"/>
  <c r="AC12" i="71"/>
  <c r="AD12" i="71"/>
  <c r="AE12" i="71"/>
  <c r="AF12" i="71"/>
  <c r="AJ12" i="71"/>
  <c r="AK12" i="71"/>
  <c r="AL12" i="71"/>
  <c r="AM12" i="71"/>
  <c r="AN12" i="71"/>
  <c r="AO12" i="71"/>
  <c r="AR12" i="71"/>
  <c r="AS12" i="71"/>
  <c r="AT12" i="71"/>
  <c r="AU12" i="71"/>
  <c r="AV12" i="71"/>
  <c r="AW12" i="71"/>
  <c r="F14" i="71"/>
  <c r="G14" i="71"/>
  <c r="H14" i="71"/>
  <c r="I14" i="71"/>
  <c r="L14" i="71"/>
  <c r="P14" i="71"/>
  <c r="Q14" i="71"/>
  <c r="T14" i="71"/>
  <c r="U14" i="71"/>
  <c r="V14" i="71"/>
  <c r="Y14" i="71"/>
  <c r="AB14" i="71"/>
  <c r="AC14" i="71"/>
  <c r="AD14" i="71"/>
  <c r="AE14" i="71"/>
  <c r="AF14" i="71"/>
  <c r="AJ14" i="71"/>
  <c r="AK14" i="71"/>
  <c r="AL14" i="71"/>
  <c r="AM14" i="71"/>
  <c r="AN14" i="71"/>
  <c r="AO14" i="71"/>
  <c r="AR14" i="71"/>
  <c r="AT14" i="71"/>
  <c r="AV14" i="71"/>
  <c r="AW14" i="71"/>
  <c r="F16" i="71"/>
  <c r="G16" i="71"/>
  <c r="H16" i="71"/>
  <c r="I16" i="71"/>
  <c r="L16" i="71"/>
  <c r="O16" i="71"/>
  <c r="P16" i="71"/>
  <c r="Q16" i="71"/>
  <c r="T16" i="71"/>
  <c r="U16" i="71"/>
  <c r="V16" i="71"/>
  <c r="X16" i="71"/>
  <c r="Y16" i="71"/>
  <c r="AB16" i="71"/>
  <c r="AC16" i="71"/>
  <c r="AD16" i="71"/>
  <c r="AE16" i="71"/>
  <c r="AF16" i="71"/>
  <c r="AG16" i="71"/>
  <c r="AJ16" i="71"/>
  <c r="AL16" i="71"/>
  <c r="AM16" i="71"/>
  <c r="AN16" i="71"/>
  <c r="AO16" i="71"/>
  <c r="AR16" i="71"/>
  <c r="AV16" i="71"/>
  <c r="AW16" i="71"/>
  <c r="E18" i="71"/>
  <c r="F18" i="71"/>
  <c r="G18" i="71"/>
  <c r="H18" i="71"/>
  <c r="I18" i="71"/>
  <c r="L18" i="71"/>
  <c r="N18" i="71"/>
  <c r="O18" i="71"/>
  <c r="P18" i="71"/>
  <c r="Q18" i="71"/>
  <c r="T18" i="71"/>
  <c r="U18" i="71"/>
  <c r="V18" i="71"/>
  <c r="W18" i="71"/>
  <c r="X18" i="71"/>
  <c r="Y18" i="71"/>
  <c r="AB18" i="71"/>
  <c r="AC18" i="71"/>
  <c r="AD18" i="71"/>
  <c r="AE18" i="71"/>
  <c r="AF18" i="71"/>
  <c r="AL18" i="71"/>
  <c r="AM18" i="71"/>
  <c r="AN18" i="71"/>
  <c r="AO18" i="71"/>
  <c r="AR18" i="71"/>
  <c r="AV18" i="71"/>
  <c r="AW18" i="71"/>
  <c r="D20" i="71"/>
  <c r="E20" i="71"/>
  <c r="F20" i="71"/>
  <c r="G20" i="71"/>
  <c r="H20" i="71"/>
  <c r="I20" i="71"/>
  <c r="L20" i="71"/>
  <c r="M20" i="71"/>
  <c r="N20" i="71"/>
  <c r="O20" i="71"/>
  <c r="P20" i="71"/>
  <c r="Q20" i="71"/>
  <c r="T20" i="71"/>
  <c r="U20" i="71"/>
  <c r="V20" i="71"/>
  <c r="X20" i="71"/>
  <c r="AB20" i="71"/>
  <c r="AC20" i="71"/>
  <c r="AD20" i="71"/>
  <c r="AE20" i="71"/>
  <c r="AF20" i="71"/>
  <c r="AL20" i="71"/>
  <c r="AM20" i="71"/>
  <c r="AN20" i="71"/>
  <c r="AO20" i="71"/>
  <c r="AR20" i="71"/>
  <c r="AV20" i="71"/>
  <c r="AW20" i="71"/>
  <c r="D22" i="71"/>
  <c r="E22" i="71"/>
  <c r="F22" i="71"/>
  <c r="G22" i="71"/>
  <c r="H22" i="71"/>
  <c r="I22" i="71"/>
  <c r="L22" i="71"/>
  <c r="N22" i="71"/>
  <c r="P22" i="71"/>
  <c r="Q22" i="71"/>
  <c r="T22" i="71"/>
  <c r="U22" i="71"/>
  <c r="V22" i="71"/>
  <c r="AB22" i="71"/>
  <c r="AC22" i="71"/>
  <c r="AD22" i="71"/>
  <c r="AE22" i="71"/>
  <c r="AH22" i="71"/>
  <c r="AI21" i="71"/>
  <c r="AF22" i="71"/>
  <c r="AL22" i="71"/>
  <c r="AM22" i="71"/>
  <c r="AN22" i="71"/>
  <c r="AO22" i="71"/>
  <c r="AR22" i="71"/>
  <c r="AV22" i="71"/>
  <c r="AW22" i="71"/>
  <c r="D24" i="71"/>
  <c r="F24" i="71"/>
  <c r="G24" i="71"/>
  <c r="H24" i="71"/>
  <c r="I24" i="71"/>
  <c r="L24" i="71"/>
  <c r="P24" i="71"/>
  <c r="Q24" i="71"/>
  <c r="T24" i="71"/>
  <c r="U24" i="71"/>
  <c r="V24" i="71"/>
  <c r="AB24" i="71"/>
  <c r="AC24" i="71"/>
  <c r="AD24" i="71"/>
  <c r="AE24" i="71"/>
  <c r="AF24" i="71"/>
  <c r="AL24" i="71"/>
  <c r="AM24" i="71"/>
  <c r="AN24" i="71"/>
  <c r="AO24" i="71"/>
  <c r="AR24" i="71"/>
  <c r="AU24" i="71"/>
  <c r="AV24" i="71"/>
  <c r="AW24" i="71"/>
  <c r="F26" i="71"/>
  <c r="G26" i="71"/>
  <c r="H26" i="71"/>
  <c r="I26" i="71"/>
  <c r="L26" i="71"/>
  <c r="P26" i="71"/>
  <c r="Q26" i="71"/>
  <c r="T26" i="71"/>
  <c r="U26" i="71"/>
  <c r="V26" i="71"/>
  <c r="AB26" i="71"/>
  <c r="AC26" i="71"/>
  <c r="AD26" i="71"/>
  <c r="AE26" i="71"/>
  <c r="AF26" i="71"/>
  <c r="AK26" i="71"/>
  <c r="AL26" i="71"/>
  <c r="AM26" i="71"/>
  <c r="AN26" i="71"/>
  <c r="AO26" i="71"/>
  <c r="AR26" i="71"/>
  <c r="AT26" i="71"/>
  <c r="AU26" i="71"/>
  <c r="AV26" i="71"/>
  <c r="AW26" i="71"/>
  <c r="F28" i="71"/>
  <c r="G28" i="71"/>
  <c r="H28" i="71"/>
  <c r="I28" i="71"/>
  <c r="L28" i="71"/>
  <c r="P28" i="71"/>
  <c r="Q28" i="71"/>
  <c r="T28" i="71"/>
  <c r="U28" i="71"/>
  <c r="V28" i="71"/>
  <c r="AB28" i="71"/>
  <c r="AC28" i="71"/>
  <c r="AD28" i="71"/>
  <c r="AE28" i="71"/>
  <c r="AF28" i="71"/>
  <c r="AJ28" i="71"/>
  <c r="AK28" i="71"/>
  <c r="AL28" i="71"/>
  <c r="AM28" i="71"/>
  <c r="AN28" i="71"/>
  <c r="AO28" i="71"/>
  <c r="AR28" i="71"/>
  <c r="AS28" i="71"/>
  <c r="AT28" i="71"/>
  <c r="AU28" i="71"/>
  <c r="AV28" i="71"/>
  <c r="AW28" i="71"/>
  <c r="F30" i="71"/>
  <c r="G30" i="71"/>
  <c r="H30" i="71"/>
  <c r="I30" i="71"/>
  <c r="L30" i="71"/>
  <c r="P30" i="71"/>
  <c r="Q30" i="71"/>
  <c r="T30" i="71"/>
  <c r="U30" i="71"/>
  <c r="V30" i="71"/>
  <c r="Y30" i="71"/>
  <c r="AB30" i="71"/>
  <c r="AC30" i="71"/>
  <c r="AD30" i="71"/>
  <c r="AE30" i="71"/>
  <c r="AF30" i="71"/>
  <c r="AJ30" i="71"/>
  <c r="AK30" i="71"/>
  <c r="AL30" i="71"/>
  <c r="AM30" i="71"/>
  <c r="AN30" i="71"/>
  <c r="AO30" i="71"/>
  <c r="AR30" i="71"/>
  <c r="AT30" i="71"/>
  <c r="AV30" i="71"/>
  <c r="AW30" i="71"/>
  <c r="D20" i="72"/>
  <c r="D18" i="72"/>
  <c r="D16" i="72"/>
  <c r="D30" i="72"/>
  <c r="D14" i="72"/>
  <c r="D28" i="72"/>
  <c r="D12" i="72"/>
  <c r="D26" i="72"/>
  <c r="D10" i="72"/>
  <c r="D24" i="72"/>
  <c r="D8" i="72"/>
  <c r="N18" i="72"/>
  <c r="N16" i="72"/>
  <c r="N30" i="72"/>
  <c r="N14" i="72"/>
  <c r="N28" i="72"/>
  <c r="N12" i="72"/>
  <c r="N26" i="72"/>
  <c r="N10" i="72"/>
  <c r="N24" i="72"/>
  <c r="N8" i="72"/>
  <c r="N22" i="72"/>
  <c r="X16" i="72"/>
  <c r="X30" i="72"/>
  <c r="X14" i="72"/>
  <c r="X28" i="72"/>
  <c r="X12" i="72"/>
  <c r="X26" i="72"/>
  <c r="X10" i="72"/>
  <c r="X24" i="72"/>
  <c r="X8" i="72"/>
  <c r="X22" i="72"/>
  <c r="X20" i="72"/>
  <c r="AJ28" i="72"/>
  <c r="AQ27" i="72"/>
  <c r="AJ12" i="72"/>
  <c r="AJ26" i="72"/>
  <c r="AJ10" i="72"/>
  <c r="AJ24" i="72"/>
  <c r="AJ8" i="72"/>
  <c r="AJ22" i="72"/>
  <c r="AJ20" i="72"/>
  <c r="AJ18" i="72"/>
  <c r="AJ16" i="72"/>
  <c r="AT26" i="72"/>
  <c r="AT10" i="72"/>
  <c r="AT24" i="72"/>
  <c r="AT8" i="72"/>
  <c r="AT22" i="72"/>
  <c r="AT20" i="72"/>
  <c r="AT18" i="72"/>
  <c r="AT16" i="72"/>
  <c r="AT30" i="72"/>
  <c r="AT14" i="72"/>
  <c r="AJ30" i="72"/>
  <c r="E18" i="72"/>
  <c r="E16" i="72"/>
  <c r="E30" i="72"/>
  <c r="E14" i="72"/>
  <c r="E28" i="72"/>
  <c r="E12" i="72"/>
  <c r="E26" i="72"/>
  <c r="E10" i="72"/>
  <c r="E24" i="72"/>
  <c r="E8" i="72"/>
  <c r="E22" i="72"/>
  <c r="O16" i="72"/>
  <c r="O30" i="72"/>
  <c r="O14" i="72"/>
  <c r="O28" i="72"/>
  <c r="O12" i="72"/>
  <c r="O26" i="72"/>
  <c r="O10" i="72"/>
  <c r="O24" i="72"/>
  <c r="O8" i="72"/>
  <c r="O22" i="72"/>
  <c r="O20" i="72"/>
  <c r="Y30" i="72"/>
  <c r="Y14" i="72"/>
  <c r="Y28" i="72"/>
  <c r="Y12" i="72"/>
  <c r="Y26" i="72"/>
  <c r="Y10" i="72"/>
  <c r="Y24" i="72"/>
  <c r="Y8" i="72"/>
  <c r="Y22" i="72"/>
  <c r="Y20" i="72"/>
  <c r="Y18" i="72"/>
  <c r="AU12" i="72"/>
  <c r="AU28" i="72"/>
  <c r="AK30" i="72"/>
  <c r="AK14" i="72"/>
  <c r="W8" i="72"/>
  <c r="AF8" i="72"/>
  <c r="V10" i="72"/>
  <c r="AE10" i="72"/>
  <c r="AN10" i="72"/>
  <c r="AW10" i="72"/>
  <c r="L12" i="72"/>
  <c r="U12" i="72"/>
  <c r="AD12" i="72"/>
  <c r="AM12" i="72"/>
  <c r="AV12" i="72"/>
  <c r="T14" i="72"/>
  <c r="AC14" i="72"/>
  <c r="AL14" i="72"/>
  <c r="AU14" i="72"/>
  <c r="I16" i="72"/>
  <c r="AB16" i="72"/>
  <c r="AK16" i="72"/>
  <c r="H18" i="72"/>
  <c r="Q18" i="72"/>
  <c r="AS18" i="72"/>
  <c r="AY17" i="72"/>
  <c r="G20" i="72"/>
  <c r="P20" i="72"/>
  <c r="AR20" i="72"/>
  <c r="F22" i="72"/>
  <c r="AG22" i="72"/>
  <c r="W24" i="72"/>
  <c r="AF24" i="72"/>
  <c r="AO24" i="72"/>
  <c r="M26" i="72"/>
  <c r="V26" i="72"/>
  <c r="AE26" i="72"/>
  <c r="AN26" i="72"/>
  <c r="AW26" i="72"/>
  <c r="L28" i="72"/>
  <c r="U28" i="72"/>
  <c r="AD28" i="72"/>
  <c r="AM28" i="72"/>
  <c r="AV28" i="72"/>
  <c r="T30" i="72"/>
  <c r="AC30" i="72"/>
  <c r="AI29" i="72"/>
  <c r="AL30" i="72"/>
  <c r="AU30" i="72"/>
  <c r="F8" i="72"/>
  <c r="AG8" i="72"/>
  <c r="W10" i="72"/>
  <c r="AF10" i="72"/>
  <c r="AO10" i="72"/>
  <c r="V12" i="72"/>
  <c r="AE12" i="72"/>
  <c r="AN12" i="72"/>
  <c r="AW12" i="72"/>
  <c r="L14" i="72"/>
  <c r="U14" i="72"/>
  <c r="AD14" i="72"/>
  <c r="AM14" i="72"/>
  <c r="AV14" i="72"/>
  <c r="T16" i="72"/>
  <c r="AC16" i="72"/>
  <c r="AL16" i="72"/>
  <c r="AU16" i="72"/>
  <c r="I18" i="72"/>
  <c r="AB18" i="72"/>
  <c r="AK18" i="72"/>
  <c r="H20" i="72"/>
  <c r="Q20" i="72"/>
  <c r="AS20" i="72"/>
  <c r="G22" i="72"/>
  <c r="P22" i="72"/>
  <c r="AR22" i="72"/>
  <c r="F24" i="72"/>
  <c r="AG24" i="72"/>
  <c r="W26" i="72"/>
  <c r="AF26" i="72"/>
  <c r="AO26" i="72"/>
  <c r="M28" i="72"/>
  <c r="V28" i="72"/>
  <c r="AE28" i="72"/>
  <c r="AN28" i="72"/>
  <c r="AW28" i="72"/>
  <c r="L30" i="72"/>
  <c r="U30" i="72"/>
  <c r="AD30" i="72"/>
  <c r="AM30" i="72"/>
  <c r="AV30" i="72"/>
  <c r="G8" i="72"/>
  <c r="P8" i="72"/>
  <c r="AR8" i="72"/>
  <c r="AX8" i="72"/>
  <c r="AY7" i="72"/>
  <c r="F10" i="72"/>
  <c r="AG10" i="72"/>
  <c r="W12" i="72"/>
  <c r="AF12" i="72"/>
  <c r="AO12" i="72"/>
  <c r="M14" i="72"/>
  <c r="V14" i="72"/>
  <c r="AE14" i="72"/>
  <c r="AN14" i="72"/>
  <c r="AW14" i="72"/>
  <c r="L16" i="72"/>
  <c r="U16" i="72"/>
  <c r="AD16" i="72"/>
  <c r="AM16" i="72"/>
  <c r="AV16" i="72"/>
  <c r="T18" i="72"/>
  <c r="AC18" i="72"/>
  <c r="AL18" i="72"/>
  <c r="AU18" i="72"/>
  <c r="I20" i="72"/>
  <c r="AB20" i="72"/>
  <c r="AK20" i="72"/>
  <c r="H22" i="72"/>
  <c r="Q22" i="72"/>
  <c r="AS22" i="72"/>
  <c r="G24" i="72"/>
  <c r="P24" i="72"/>
  <c r="AR24" i="72"/>
  <c r="AY23" i="72"/>
  <c r="F26" i="72"/>
  <c r="AG26" i="72"/>
  <c r="W28" i="72"/>
  <c r="AF28" i="72"/>
  <c r="AO28" i="72"/>
  <c r="M30" i="72"/>
  <c r="V30" i="72"/>
  <c r="AE30" i="72"/>
  <c r="AN30" i="72"/>
  <c r="AW30" i="72"/>
  <c r="H8" i="72"/>
  <c r="Q8" i="72"/>
  <c r="AS8" i="72"/>
  <c r="G10" i="72"/>
  <c r="P10" i="72"/>
  <c r="AR10" i="72"/>
  <c r="F12" i="72"/>
  <c r="AG12" i="72"/>
  <c r="W14" i="72"/>
  <c r="AF14" i="72"/>
  <c r="AO14" i="72"/>
  <c r="M16" i="72"/>
  <c r="V16" i="72"/>
  <c r="AE16" i="72"/>
  <c r="AN16" i="72"/>
  <c r="AW16" i="72"/>
  <c r="L18" i="72"/>
  <c r="U18" i="72"/>
  <c r="AD18" i="72"/>
  <c r="AM18" i="72"/>
  <c r="AV18" i="72"/>
  <c r="T20" i="72"/>
  <c r="AC20" i="72"/>
  <c r="AL20" i="72"/>
  <c r="AU20" i="72"/>
  <c r="I22" i="72"/>
  <c r="AB22" i="72"/>
  <c r="AK22" i="72"/>
  <c r="H24" i="72"/>
  <c r="Q24" i="72"/>
  <c r="AS24" i="72"/>
  <c r="G26" i="72"/>
  <c r="P26" i="72"/>
  <c r="AR26" i="72"/>
  <c r="F28" i="72"/>
  <c r="AG28" i="72"/>
  <c r="W30" i="72"/>
  <c r="AF30" i="72"/>
  <c r="AO30" i="72"/>
  <c r="I8" i="72"/>
  <c r="AB8" i="72"/>
  <c r="AK8" i="72"/>
  <c r="H10" i="72"/>
  <c r="Q10" i="72"/>
  <c r="AS10" i="72"/>
  <c r="G12" i="72"/>
  <c r="P12" i="72"/>
  <c r="AR12" i="72"/>
  <c r="F14" i="72"/>
  <c r="AG14" i="72"/>
  <c r="W16" i="72"/>
  <c r="AF16" i="72"/>
  <c r="AO16" i="72"/>
  <c r="M18" i="72"/>
  <c r="V18" i="72"/>
  <c r="AE18" i="72"/>
  <c r="AN18" i="72"/>
  <c r="AW18" i="72"/>
  <c r="L20" i="72"/>
  <c r="U20" i="72"/>
  <c r="AD20" i="72"/>
  <c r="AM20" i="72"/>
  <c r="AV20" i="72"/>
  <c r="T22" i="72"/>
  <c r="AC22" i="72"/>
  <c r="AL22" i="72"/>
  <c r="AU22" i="72"/>
  <c r="I24" i="72"/>
  <c r="AB24" i="72"/>
  <c r="AK24" i="72"/>
  <c r="H26" i="72"/>
  <c r="Q26" i="72"/>
  <c r="AS26" i="72"/>
  <c r="G28" i="72"/>
  <c r="P28" i="72"/>
  <c r="AR28" i="72"/>
  <c r="F30" i="72"/>
  <c r="AG30" i="72"/>
  <c r="AU8" i="72"/>
  <c r="AK10" i="72"/>
  <c r="H12" i="72"/>
  <c r="Q12" i="72"/>
  <c r="AS12" i="72"/>
  <c r="G14" i="72"/>
  <c r="P14" i="72"/>
  <c r="AG30" i="71"/>
  <c r="X30" i="71"/>
  <c r="O30" i="71"/>
  <c r="Y28" i="71"/>
  <c r="AS26" i="71"/>
  <c r="AJ26" i="71"/>
  <c r="AT24" i="71"/>
  <c r="AK24" i="71"/>
  <c r="AU22" i="71"/>
  <c r="M18" i="71"/>
  <c r="D18" i="71"/>
  <c r="W16" i="71"/>
  <c r="N16" i="71"/>
  <c r="E16" i="71"/>
  <c r="AG14" i="71"/>
  <c r="X14" i="71"/>
  <c r="O14" i="71"/>
  <c r="Y12" i="71"/>
  <c r="AS10" i="71"/>
  <c r="AJ10" i="71"/>
  <c r="AT8" i="71"/>
  <c r="AK8" i="71"/>
  <c r="W30" i="71"/>
  <c r="N30" i="71"/>
  <c r="E30" i="71"/>
  <c r="AG28" i="71"/>
  <c r="X28" i="71"/>
  <c r="O28" i="71"/>
  <c r="Y26" i="71"/>
  <c r="AS24" i="71"/>
  <c r="AX24" i="71"/>
  <c r="AY23" i="71"/>
  <c r="AJ24" i="71"/>
  <c r="AP24" i="71"/>
  <c r="AQ23" i="71"/>
  <c r="AT22" i="71"/>
  <c r="AK22" i="71"/>
  <c r="AU20" i="71"/>
  <c r="M16" i="71"/>
  <c r="D16" i="71"/>
  <c r="W14" i="71"/>
  <c r="N14" i="71"/>
  <c r="E14" i="71"/>
  <c r="AG12" i="71"/>
  <c r="X12" i="71"/>
  <c r="O12" i="71"/>
  <c r="Y10" i="71"/>
  <c r="AS8" i="71"/>
  <c r="AJ8" i="71"/>
  <c r="M30" i="71"/>
  <c r="D30" i="71"/>
  <c r="W28" i="71"/>
  <c r="N28" i="71"/>
  <c r="E28" i="71"/>
  <c r="AG26" i="71"/>
  <c r="X26" i="71"/>
  <c r="O26" i="71"/>
  <c r="Y24" i="71"/>
  <c r="AS22" i="71"/>
  <c r="AJ22" i="71"/>
  <c r="AT20" i="71"/>
  <c r="AK20" i="71"/>
  <c r="AU18" i="71"/>
  <c r="M14" i="71"/>
  <c r="D14" i="71"/>
  <c r="W12" i="71"/>
  <c r="N12" i="71"/>
  <c r="E12" i="71"/>
  <c r="AG10" i="71"/>
  <c r="X10" i="71"/>
  <c r="O10" i="71"/>
  <c r="Y8" i="71"/>
  <c r="M28" i="71"/>
  <c r="D28" i="71"/>
  <c r="W26" i="71"/>
  <c r="N26" i="71"/>
  <c r="E26" i="71"/>
  <c r="AG24" i="71"/>
  <c r="X24" i="71"/>
  <c r="O24" i="71"/>
  <c r="Y22" i="71"/>
  <c r="AS20" i="71"/>
  <c r="AJ20" i="71"/>
  <c r="AT18" i="71"/>
  <c r="AK18" i="71"/>
  <c r="AU16" i="71"/>
  <c r="M12" i="71"/>
  <c r="D12" i="71"/>
  <c r="W10" i="71"/>
  <c r="N10" i="71"/>
  <c r="E10" i="71"/>
  <c r="J10" i="71"/>
  <c r="K9" i="71"/>
  <c r="AE8" i="64"/>
  <c r="AG8" i="71"/>
  <c r="X8" i="71"/>
  <c r="O8" i="71"/>
  <c r="AU30" i="71"/>
  <c r="M26" i="71"/>
  <c r="D26" i="71"/>
  <c r="W24" i="71"/>
  <c r="N24" i="71"/>
  <c r="E24" i="71"/>
  <c r="AG22" i="71"/>
  <c r="AS18" i="71"/>
  <c r="M10" i="71"/>
  <c r="W8" i="71"/>
  <c r="M24" i="71"/>
  <c r="W22" i="71"/>
  <c r="AG20" i="71"/>
  <c r="AS16" i="71"/>
  <c r="M8" i="71"/>
  <c r="AS30" i="71"/>
  <c r="T8" i="68"/>
  <c r="C1" i="68"/>
  <c r="C1" i="69"/>
  <c r="T9" i="64"/>
  <c r="U9" i="64"/>
  <c r="T10" i="64"/>
  <c r="U10" i="64"/>
  <c r="T11" i="64"/>
  <c r="U11" i="64"/>
  <c r="T12" i="64"/>
  <c r="U12" i="64"/>
  <c r="T13" i="64"/>
  <c r="U13" i="64"/>
  <c r="T14" i="64"/>
  <c r="U14" i="64"/>
  <c r="T15" i="64"/>
  <c r="U15" i="64"/>
  <c r="T16" i="64"/>
  <c r="U16" i="64"/>
  <c r="T17" i="64"/>
  <c r="U17" i="64"/>
  <c r="U18" i="64"/>
  <c r="N8" i="68"/>
  <c r="AO7" i="64" s="1"/>
  <c r="C2" i="69"/>
  <c r="AQ11" i="64"/>
  <c r="T66" i="69"/>
  <c r="AQ18" i="64"/>
  <c r="AQ17" i="64"/>
  <c r="AQ16" i="64"/>
  <c r="AQ15" i="64"/>
  <c r="AQ14" i="64"/>
  <c r="AQ13" i="64"/>
  <c r="AQ12" i="64"/>
  <c r="AQ10" i="64"/>
  <c r="AQ9" i="64"/>
  <c r="AQ8" i="64"/>
  <c r="AQ7" i="64"/>
  <c r="AN8" i="64"/>
  <c r="AN9" i="64"/>
  <c r="AN10" i="64"/>
  <c r="AN11" i="64"/>
  <c r="AN12" i="64"/>
  <c r="AN13" i="64"/>
  <c r="AN14" i="64"/>
  <c r="AN15" i="64"/>
  <c r="AN16" i="64"/>
  <c r="AN17" i="64"/>
  <c r="AN18" i="64"/>
  <c r="AN7" i="64"/>
  <c r="P8" i="68"/>
  <c r="C2" i="68"/>
  <c r="R10" i="68"/>
  <c r="N10" i="68"/>
  <c r="Q9" i="68"/>
  <c r="P9" i="68"/>
  <c r="O9" i="68"/>
  <c r="N9" i="68"/>
  <c r="AK37" i="68"/>
  <c r="AJ37" i="68"/>
  <c r="AI37" i="68"/>
  <c r="AH37" i="68"/>
  <c r="AG37" i="68"/>
  <c r="AF37" i="68"/>
  <c r="AE37" i="68"/>
  <c r="AD37" i="68"/>
  <c r="AC37" i="68"/>
  <c r="AB37" i="68"/>
  <c r="AA37" i="68"/>
  <c r="Z37" i="68"/>
  <c r="Y37" i="68"/>
  <c r="X37" i="68"/>
  <c r="W37" i="68"/>
  <c r="V37" i="68"/>
  <c r="U37" i="68"/>
  <c r="T37" i="68"/>
  <c r="S37" i="68"/>
  <c r="R37" i="68"/>
  <c r="Q37" i="68"/>
  <c r="P37" i="68"/>
  <c r="O37" i="68"/>
  <c r="N37" i="68"/>
  <c r="AK36" i="68"/>
  <c r="AJ36" i="68"/>
  <c r="AI36" i="68"/>
  <c r="AH36" i="68"/>
  <c r="AG36" i="68"/>
  <c r="AF36" i="68"/>
  <c r="AE36" i="68"/>
  <c r="AD36" i="68"/>
  <c r="AC36" i="68"/>
  <c r="AB36" i="68"/>
  <c r="AA36" i="68"/>
  <c r="Z36" i="68"/>
  <c r="Y36" i="68"/>
  <c r="X36" i="68"/>
  <c r="W36" i="68"/>
  <c r="V36" i="68"/>
  <c r="U36" i="68"/>
  <c r="T36" i="68"/>
  <c r="S36" i="68"/>
  <c r="R36" i="68"/>
  <c r="Q36" i="68"/>
  <c r="P36" i="68"/>
  <c r="O36" i="68"/>
  <c r="N36" i="68"/>
  <c r="AK35" i="68"/>
  <c r="AJ35" i="68"/>
  <c r="AI35" i="68"/>
  <c r="AH35" i="68"/>
  <c r="AG35" i="68"/>
  <c r="AF35" i="68"/>
  <c r="AE35" i="68"/>
  <c r="AD35" i="68"/>
  <c r="AC35" i="68"/>
  <c r="AB35" i="68"/>
  <c r="AA35" i="68"/>
  <c r="Z35" i="68"/>
  <c r="Y35" i="68"/>
  <c r="X35" i="68"/>
  <c r="W35" i="68"/>
  <c r="V35" i="68"/>
  <c r="U35" i="68"/>
  <c r="T35" i="68"/>
  <c r="S35" i="68"/>
  <c r="R35" i="68"/>
  <c r="Q35" i="68"/>
  <c r="P35" i="68"/>
  <c r="O35" i="68"/>
  <c r="N35" i="68"/>
  <c r="AK34" i="68"/>
  <c r="AJ34" i="68"/>
  <c r="AI34" i="68"/>
  <c r="AH34" i="68"/>
  <c r="AG34" i="68"/>
  <c r="AF34" i="68"/>
  <c r="AE34" i="68"/>
  <c r="AD34" i="68"/>
  <c r="AC34" i="68"/>
  <c r="AB34" i="68"/>
  <c r="AA34" i="68"/>
  <c r="Z34" i="68"/>
  <c r="Y34" i="68"/>
  <c r="X34" i="68"/>
  <c r="W34" i="68"/>
  <c r="V34" i="68"/>
  <c r="U34" i="68"/>
  <c r="T34" i="68"/>
  <c r="S34" i="68"/>
  <c r="R34" i="68"/>
  <c r="Q34" i="68"/>
  <c r="P34" i="68"/>
  <c r="O34" i="68"/>
  <c r="N34" i="68"/>
  <c r="AK33" i="68"/>
  <c r="AJ33" i="68"/>
  <c r="AI33" i="68"/>
  <c r="AH33" i="68"/>
  <c r="AG33" i="68"/>
  <c r="AF33" i="68"/>
  <c r="AE33" i="68"/>
  <c r="AD33" i="68"/>
  <c r="AC33" i="68"/>
  <c r="AB33" i="68"/>
  <c r="AA33" i="68"/>
  <c r="Z33" i="68"/>
  <c r="Y33" i="68"/>
  <c r="X33" i="68"/>
  <c r="W33" i="68"/>
  <c r="V33" i="68"/>
  <c r="U33" i="68"/>
  <c r="T33" i="68"/>
  <c r="S33" i="68"/>
  <c r="R33" i="68"/>
  <c r="Q33" i="68"/>
  <c r="P33" i="68"/>
  <c r="O33" i="68"/>
  <c r="N33" i="68"/>
  <c r="AK32" i="68"/>
  <c r="AJ32" i="68"/>
  <c r="AI32" i="68"/>
  <c r="AH32" i="68"/>
  <c r="AG32" i="68"/>
  <c r="AF32" i="68"/>
  <c r="AE32" i="68"/>
  <c r="AD32" i="68"/>
  <c r="AC32" i="68"/>
  <c r="AB32" i="68"/>
  <c r="AA32" i="68"/>
  <c r="Z32" i="68"/>
  <c r="Y32" i="68"/>
  <c r="X32" i="68"/>
  <c r="W32" i="68"/>
  <c r="V32" i="68"/>
  <c r="U32" i="68"/>
  <c r="T32" i="68"/>
  <c r="S32" i="68"/>
  <c r="R32" i="68"/>
  <c r="Q32" i="68"/>
  <c r="P32" i="68"/>
  <c r="O32" i="68"/>
  <c r="N32" i="68"/>
  <c r="AK31" i="68"/>
  <c r="AJ31" i="68"/>
  <c r="AI31" i="68"/>
  <c r="AH31" i="68"/>
  <c r="AG31" i="68"/>
  <c r="AF31" i="68"/>
  <c r="AE31" i="68"/>
  <c r="AD31" i="68"/>
  <c r="AC31" i="68"/>
  <c r="AB31" i="68"/>
  <c r="AA31" i="68"/>
  <c r="Z31" i="68"/>
  <c r="Y31" i="68"/>
  <c r="X31" i="68"/>
  <c r="W31" i="68"/>
  <c r="V31" i="68"/>
  <c r="U31" i="68"/>
  <c r="T31" i="68"/>
  <c r="S31" i="68"/>
  <c r="R31" i="68"/>
  <c r="Q31" i="68"/>
  <c r="P31" i="68"/>
  <c r="O31" i="68"/>
  <c r="N31" i="68"/>
  <c r="AK30" i="68"/>
  <c r="AJ30" i="68"/>
  <c r="AI30" i="68"/>
  <c r="AH30" i="68"/>
  <c r="AG30" i="68"/>
  <c r="AF30" i="68"/>
  <c r="AE30" i="68"/>
  <c r="AD30" i="68"/>
  <c r="AC30" i="68"/>
  <c r="AB30" i="68"/>
  <c r="AA30" i="68"/>
  <c r="Z30" i="68"/>
  <c r="Y30" i="68"/>
  <c r="X30" i="68"/>
  <c r="W30" i="68"/>
  <c r="V30" i="68"/>
  <c r="U30" i="68"/>
  <c r="T30" i="68"/>
  <c r="S30" i="68"/>
  <c r="R30" i="68"/>
  <c r="Q30" i="68"/>
  <c r="P30" i="68"/>
  <c r="O30" i="68"/>
  <c r="N30" i="68"/>
  <c r="AK29" i="68"/>
  <c r="AJ29" i="68"/>
  <c r="AI29" i="68"/>
  <c r="AH29" i="68"/>
  <c r="AG29" i="68"/>
  <c r="AF29" i="68"/>
  <c r="AE29" i="68"/>
  <c r="AD29" i="68"/>
  <c r="AC29" i="68"/>
  <c r="AB29" i="68"/>
  <c r="AA29" i="68"/>
  <c r="Z29" i="68"/>
  <c r="Y29" i="68"/>
  <c r="X29" i="68"/>
  <c r="W29" i="68"/>
  <c r="V29" i="68"/>
  <c r="U29" i="68"/>
  <c r="T29" i="68"/>
  <c r="S29" i="68"/>
  <c r="R29" i="68"/>
  <c r="Q29" i="68"/>
  <c r="P29" i="68"/>
  <c r="O29" i="68"/>
  <c r="N29" i="68"/>
  <c r="AK28" i="68"/>
  <c r="AJ28" i="68"/>
  <c r="AI28" i="68"/>
  <c r="AH28" i="68"/>
  <c r="AG28" i="68"/>
  <c r="AF28" i="68"/>
  <c r="AE28" i="68"/>
  <c r="AD28" i="68"/>
  <c r="AC28" i="68"/>
  <c r="AB28" i="68"/>
  <c r="AA28" i="68"/>
  <c r="Z28" i="68"/>
  <c r="Y28" i="68"/>
  <c r="X28" i="68"/>
  <c r="W28" i="68"/>
  <c r="V28" i="68"/>
  <c r="U28" i="68"/>
  <c r="T28" i="68"/>
  <c r="S28" i="68"/>
  <c r="R28" i="68"/>
  <c r="Q28" i="68"/>
  <c r="P28" i="68"/>
  <c r="O28" i="68"/>
  <c r="N28" i="68"/>
  <c r="AK27" i="68"/>
  <c r="AJ27" i="68"/>
  <c r="AI27" i="68"/>
  <c r="AH27" i="68"/>
  <c r="AG27" i="68"/>
  <c r="AF27" i="68"/>
  <c r="AE27" i="68"/>
  <c r="AD27" i="68"/>
  <c r="AC27" i="68"/>
  <c r="AB27" i="68"/>
  <c r="AA27" i="68"/>
  <c r="Z27" i="68"/>
  <c r="Y27" i="68"/>
  <c r="X27" i="68"/>
  <c r="W27" i="68"/>
  <c r="V27" i="68"/>
  <c r="U27" i="68"/>
  <c r="T27" i="68"/>
  <c r="S27" i="68"/>
  <c r="R27" i="68"/>
  <c r="Q27" i="68"/>
  <c r="P27" i="68"/>
  <c r="O27" i="68"/>
  <c r="N27" i="68"/>
  <c r="AK26" i="68"/>
  <c r="AJ26" i="68"/>
  <c r="AI26" i="68"/>
  <c r="AH26" i="68"/>
  <c r="AG26" i="68"/>
  <c r="AF26" i="68"/>
  <c r="AE26" i="68"/>
  <c r="AD26" i="68"/>
  <c r="AC26" i="68"/>
  <c r="AB26" i="68"/>
  <c r="AA26" i="68"/>
  <c r="Z26" i="68"/>
  <c r="Y26" i="68"/>
  <c r="X26" i="68"/>
  <c r="W26" i="68"/>
  <c r="V26" i="68"/>
  <c r="U26" i="68"/>
  <c r="T26" i="68"/>
  <c r="S26" i="68"/>
  <c r="R26" i="68"/>
  <c r="Q26" i="68"/>
  <c r="P26" i="68"/>
  <c r="O26" i="68"/>
  <c r="N26" i="68"/>
  <c r="AK25" i="68"/>
  <c r="AJ25" i="68"/>
  <c r="AI25" i="68"/>
  <c r="AH25" i="68"/>
  <c r="AG25" i="68"/>
  <c r="AF25" i="68"/>
  <c r="AE25" i="68"/>
  <c r="AD25" i="68"/>
  <c r="AC25" i="68"/>
  <c r="AB25" i="68"/>
  <c r="AA25" i="68"/>
  <c r="Z25" i="68"/>
  <c r="Y25" i="68"/>
  <c r="X25" i="68"/>
  <c r="W25" i="68"/>
  <c r="V25" i="68"/>
  <c r="U25" i="68"/>
  <c r="T25" i="68"/>
  <c r="S25" i="68"/>
  <c r="R25" i="68"/>
  <c r="Q25" i="68"/>
  <c r="P25" i="68"/>
  <c r="O25" i="68"/>
  <c r="N25" i="68"/>
  <c r="AK14" i="68"/>
  <c r="AJ14" i="68"/>
  <c r="AI14" i="68"/>
  <c r="AH14" i="68"/>
  <c r="AG14" i="68"/>
  <c r="AF14" i="68"/>
  <c r="AE14" i="68"/>
  <c r="AD14" i="68"/>
  <c r="AC14" i="68"/>
  <c r="AB14" i="68"/>
  <c r="AA14" i="68"/>
  <c r="Z14" i="68"/>
  <c r="Y14" i="68"/>
  <c r="X14" i="68"/>
  <c r="W14" i="68"/>
  <c r="V14" i="68"/>
  <c r="U14" i="68"/>
  <c r="T14" i="68"/>
  <c r="S14" i="68"/>
  <c r="R14" i="68"/>
  <c r="Q14" i="68"/>
  <c r="P14" i="68"/>
  <c r="O14" i="68"/>
  <c r="N14" i="68"/>
  <c r="AK13" i="68"/>
  <c r="AJ13" i="68"/>
  <c r="AI13" i="68"/>
  <c r="AH13" i="68"/>
  <c r="AG13" i="68"/>
  <c r="AF13" i="68"/>
  <c r="AE13" i="68"/>
  <c r="AD13" i="68"/>
  <c r="AC13" i="68"/>
  <c r="AB13" i="68"/>
  <c r="AA13" i="68"/>
  <c r="Z13" i="68"/>
  <c r="Y13" i="68"/>
  <c r="X13" i="68"/>
  <c r="W13" i="68"/>
  <c r="V13" i="68"/>
  <c r="U13" i="68"/>
  <c r="T13" i="68"/>
  <c r="S13" i="68"/>
  <c r="R13" i="68"/>
  <c r="Q13" i="68"/>
  <c r="P13" i="68"/>
  <c r="O13" i="68"/>
  <c r="N13" i="68"/>
  <c r="AK12" i="68"/>
  <c r="AJ12" i="68"/>
  <c r="AI12" i="68"/>
  <c r="AH12" i="68"/>
  <c r="AG12" i="68"/>
  <c r="AF12" i="68"/>
  <c r="AE12" i="68"/>
  <c r="AD12" i="68"/>
  <c r="AC12" i="68"/>
  <c r="AB12" i="68"/>
  <c r="AA12" i="68"/>
  <c r="Z12" i="68"/>
  <c r="Y12" i="68"/>
  <c r="X12" i="68"/>
  <c r="W12" i="68"/>
  <c r="V12" i="68"/>
  <c r="U12" i="68"/>
  <c r="T12" i="68"/>
  <c r="S12" i="68"/>
  <c r="R12" i="68"/>
  <c r="Q12" i="68"/>
  <c r="P12" i="68"/>
  <c r="O12" i="68"/>
  <c r="N12" i="68"/>
  <c r="AK11" i="68"/>
  <c r="AJ11" i="68"/>
  <c r="AI11" i="68"/>
  <c r="AH11" i="68"/>
  <c r="AG11" i="68"/>
  <c r="AF11" i="68"/>
  <c r="AE11" i="68"/>
  <c r="AD11" i="68"/>
  <c r="AC11" i="68"/>
  <c r="AB11" i="68"/>
  <c r="AA11" i="68"/>
  <c r="Z11" i="68"/>
  <c r="Y11" i="68"/>
  <c r="X11" i="68"/>
  <c r="W11" i="68"/>
  <c r="V11" i="68"/>
  <c r="U11" i="68"/>
  <c r="T11" i="68"/>
  <c r="S11" i="68"/>
  <c r="R11" i="68"/>
  <c r="Q11" i="68"/>
  <c r="P11" i="68"/>
  <c r="O11" i="68"/>
  <c r="N11" i="68"/>
  <c r="AK10" i="68"/>
  <c r="AJ10" i="68"/>
  <c r="AI10" i="68"/>
  <c r="AH10" i="68"/>
  <c r="AG10" i="68"/>
  <c r="AF10" i="68"/>
  <c r="AE10" i="68"/>
  <c r="AD10" i="68"/>
  <c r="AC10" i="68"/>
  <c r="AB10" i="68"/>
  <c r="AA10" i="68"/>
  <c r="Z10" i="68"/>
  <c r="Y10" i="68"/>
  <c r="X10" i="68"/>
  <c r="W10" i="68"/>
  <c r="V10" i="68"/>
  <c r="U10" i="68"/>
  <c r="T10" i="68"/>
  <c r="S10" i="68"/>
  <c r="Q10" i="68"/>
  <c r="P10" i="68"/>
  <c r="O10" i="68"/>
  <c r="AK9" i="68"/>
  <c r="AJ9" i="68"/>
  <c r="AI9" i="68"/>
  <c r="AH9" i="68"/>
  <c r="AG9" i="68"/>
  <c r="AF9" i="68"/>
  <c r="AE9" i="68"/>
  <c r="AD9" i="68"/>
  <c r="AC9" i="68"/>
  <c r="AB9" i="68"/>
  <c r="AA9" i="68"/>
  <c r="Z9" i="68"/>
  <c r="Y9" i="68"/>
  <c r="X9" i="68"/>
  <c r="W9" i="68"/>
  <c r="V9" i="68"/>
  <c r="U9" i="68"/>
  <c r="T9" i="68"/>
  <c r="S9" i="68"/>
  <c r="R9" i="68"/>
  <c r="AK8" i="68"/>
  <c r="AJ8" i="68"/>
  <c r="AO18" i="64" s="1"/>
  <c r="AI8" i="68"/>
  <c r="AH8" i="68"/>
  <c r="AG8" i="68"/>
  <c r="AF8" i="68"/>
  <c r="AE8" i="68"/>
  <c r="AD8" i="68"/>
  <c r="AC8" i="68"/>
  <c r="AB8" i="68"/>
  <c r="AO14" i="64" s="1"/>
  <c r="AA8" i="68"/>
  <c r="Z8" i="68"/>
  <c r="Y8" i="68"/>
  <c r="X8" i="68"/>
  <c r="W8" i="68"/>
  <c r="V8" i="68"/>
  <c r="U8" i="68"/>
  <c r="S8" i="68"/>
  <c r="R8" i="68"/>
  <c r="Q8" i="68"/>
  <c r="O8" i="68"/>
  <c r="AJ39" i="68"/>
  <c r="AH39" i="68"/>
  <c r="AF39" i="68"/>
  <c r="AD39" i="68"/>
  <c r="AB39" i="68"/>
  <c r="Z39" i="68"/>
  <c r="X39" i="68"/>
  <c r="V39" i="68"/>
  <c r="T39" i="68"/>
  <c r="R39" i="68"/>
  <c r="P39" i="68"/>
  <c r="L38" i="68"/>
  <c r="AL30" i="67"/>
  <c r="AJ30" i="67"/>
  <c r="AH30" i="67"/>
  <c r="AF30" i="67"/>
  <c r="AD30" i="67"/>
  <c r="AB30" i="67"/>
  <c r="Z30" i="67"/>
  <c r="X30" i="67"/>
  <c r="V30" i="67"/>
  <c r="T30" i="67"/>
  <c r="R30" i="67"/>
  <c r="P30" i="67"/>
  <c r="N29" i="67"/>
  <c r="N31" i="67"/>
  <c r="AM28" i="67"/>
  <c r="AL28" i="67"/>
  <c r="AK28" i="67"/>
  <c r="AJ28" i="67"/>
  <c r="AI28" i="67"/>
  <c r="AH28" i="67"/>
  <c r="AG28" i="67"/>
  <c r="AF28" i="67"/>
  <c r="AE28" i="67"/>
  <c r="AD28" i="67"/>
  <c r="AC28" i="67"/>
  <c r="AB28" i="67"/>
  <c r="AA28" i="67"/>
  <c r="Z28" i="67"/>
  <c r="Y28" i="67"/>
  <c r="X28" i="67"/>
  <c r="W28" i="67"/>
  <c r="V28" i="67"/>
  <c r="U28" i="67"/>
  <c r="T28" i="67"/>
  <c r="S28" i="67"/>
  <c r="R28" i="67"/>
  <c r="Q28" i="67"/>
  <c r="P28" i="67"/>
  <c r="AM27" i="67"/>
  <c r="AL27" i="67"/>
  <c r="AK27" i="67"/>
  <c r="AJ27" i="67"/>
  <c r="AI27" i="67"/>
  <c r="AH27" i="67"/>
  <c r="AG27" i="67"/>
  <c r="AF27" i="67"/>
  <c r="AE27" i="67"/>
  <c r="AD27" i="67"/>
  <c r="AC27" i="67"/>
  <c r="AB27" i="67"/>
  <c r="AA27" i="67"/>
  <c r="Z27" i="67"/>
  <c r="Y27" i="67"/>
  <c r="X27" i="67"/>
  <c r="W27" i="67"/>
  <c r="V27" i="67"/>
  <c r="U27" i="67"/>
  <c r="T27" i="67"/>
  <c r="S27" i="67"/>
  <c r="R27" i="67"/>
  <c r="Q27" i="67"/>
  <c r="P27" i="67"/>
  <c r="AM26" i="67"/>
  <c r="AL26" i="67"/>
  <c r="AK26" i="67"/>
  <c r="AJ26" i="67"/>
  <c r="AI26" i="67"/>
  <c r="AH26" i="67"/>
  <c r="AG26" i="67"/>
  <c r="AF26" i="67"/>
  <c r="AE26" i="67"/>
  <c r="AD26" i="67"/>
  <c r="AC26" i="67"/>
  <c r="AB26" i="67"/>
  <c r="AA26" i="67"/>
  <c r="Z26" i="67"/>
  <c r="Y26" i="67"/>
  <c r="X26" i="67"/>
  <c r="W26" i="67"/>
  <c r="V26" i="67"/>
  <c r="U26" i="67"/>
  <c r="T26" i="67"/>
  <c r="S26" i="67"/>
  <c r="R26" i="67"/>
  <c r="Q26" i="67"/>
  <c r="P26" i="67"/>
  <c r="AM25" i="67"/>
  <c r="AL25" i="67"/>
  <c r="AK25" i="67"/>
  <c r="AJ25" i="67"/>
  <c r="AI25" i="67"/>
  <c r="AH25" i="67"/>
  <c r="AG25" i="67"/>
  <c r="AF25" i="67"/>
  <c r="AE25" i="67"/>
  <c r="AD25" i="67"/>
  <c r="AC25" i="67"/>
  <c r="AB25" i="67"/>
  <c r="AA25" i="67"/>
  <c r="Z25" i="67"/>
  <c r="Y25" i="67"/>
  <c r="X25" i="67"/>
  <c r="W25" i="67"/>
  <c r="V25" i="67"/>
  <c r="U25" i="67"/>
  <c r="T25" i="67"/>
  <c r="S25" i="67"/>
  <c r="R25" i="67"/>
  <c r="Q25" i="67"/>
  <c r="P25" i="67"/>
  <c r="AM24" i="67"/>
  <c r="AL24" i="67"/>
  <c r="AK24" i="67"/>
  <c r="AJ24" i="67"/>
  <c r="AI24" i="67"/>
  <c r="AH24" i="67"/>
  <c r="AG24" i="67"/>
  <c r="AF24" i="67"/>
  <c r="AE24" i="67"/>
  <c r="AD24" i="67"/>
  <c r="AC24" i="67"/>
  <c r="AB24" i="67"/>
  <c r="AA24" i="67"/>
  <c r="Z24" i="67"/>
  <c r="Y24" i="67"/>
  <c r="X24" i="67"/>
  <c r="W24" i="67"/>
  <c r="V24" i="67"/>
  <c r="U24" i="67"/>
  <c r="T24" i="67"/>
  <c r="S24" i="67"/>
  <c r="R24" i="67"/>
  <c r="Q24" i="67"/>
  <c r="P24" i="67"/>
  <c r="AM23" i="67"/>
  <c r="AL23" i="67"/>
  <c r="AK23" i="67"/>
  <c r="AJ23" i="67"/>
  <c r="AI23" i="67"/>
  <c r="AH23" i="67"/>
  <c r="AG23" i="67"/>
  <c r="AF23" i="67"/>
  <c r="AE23" i="67"/>
  <c r="AD23" i="67"/>
  <c r="AC23" i="67"/>
  <c r="AB23" i="67"/>
  <c r="AA23" i="67"/>
  <c r="Z23" i="67"/>
  <c r="Y23" i="67"/>
  <c r="X23" i="67"/>
  <c r="W23" i="67"/>
  <c r="V23" i="67"/>
  <c r="U23" i="67"/>
  <c r="T23" i="67"/>
  <c r="S23" i="67"/>
  <c r="R23" i="67"/>
  <c r="Q23" i="67"/>
  <c r="P23" i="67"/>
  <c r="AM22" i="67"/>
  <c r="AL22" i="67"/>
  <c r="AK22" i="67"/>
  <c r="AJ22" i="67"/>
  <c r="AI22" i="67"/>
  <c r="AH22" i="67"/>
  <c r="AG22" i="67"/>
  <c r="AF22" i="67"/>
  <c r="AE22" i="67"/>
  <c r="AD22" i="67"/>
  <c r="AC22" i="67"/>
  <c r="AB22" i="67"/>
  <c r="AA22" i="67"/>
  <c r="Z22" i="67"/>
  <c r="Y22" i="67"/>
  <c r="X22" i="67"/>
  <c r="W22" i="67"/>
  <c r="V22" i="67"/>
  <c r="U22" i="67"/>
  <c r="T22" i="67"/>
  <c r="S22" i="67"/>
  <c r="R22" i="67"/>
  <c r="Q22" i="67"/>
  <c r="P22" i="67"/>
  <c r="AM21" i="67"/>
  <c r="AL21" i="67"/>
  <c r="AK21" i="67"/>
  <c r="AJ21" i="67"/>
  <c r="AI21" i="67"/>
  <c r="AH21" i="67"/>
  <c r="AG21" i="67"/>
  <c r="AF21" i="67"/>
  <c r="AE21" i="67"/>
  <c r="AD21" i="67"/>
  <c r="AC21" i="67"/>
  <c r="AB21" i="67"/>
  <c r="AA21" i="67"/>
  <c r="Z21" i="67"/>
  <c r="Y21" i="67"/>
  <c r="X21" i="67"/>
  <c r="W21" i="67"/>
  <c r="V21" i="67"/>
  <c r="U21" i="67"/>
  <c r="T21" i="67"/>
  <c r="S21" i="67"/>
  <c r="R21" i="67"/>
  <c r="Q21" i="67"/>
  <c r="P21" i="67"/>
  <c r="AM20" i="67"/>
  <c r="AL20" i="67"/>
  <c r="AK20" i="67"/>
  <c r="AJ20" i="67"/>
  <c r="AI20" i="67"/>
  <c r="AH20" i="67"/>
  <c r="AG20" i="67"/>
  <c r="AF20" i="67"/>
  <c r="AE20" i="67"/>
  <c r="AD20" i="67"/>
  <c r="AC20" i="67"/>
  <c r="AB20" i="67"/>
  <c r="AA20" i="67"/>
  <c r="Z20" i="67"/>
  <c r="Y20" i="67"/>
  <c r="X20" i="67"/>
  <c r="W20" i="67"/>
  <c r="V20" i="67"/>
  <c r="U20" i="67"/>
  <c r="T20" i="67"/>
  <c r="S20" i="67"/>
  <c r="R20" i="67"/>
  <c r="Q20" i="67"/>
  <c r="P20" i="67"/>
  <c r="AM19" i="67"/>
  <c r="AL19" i="67"/>
  <c r="AK19" i="67"/>
  <c r="AJ19" i="67"/>
  <c r="AI19" i="67"/>
  <c r="AH19" i="67"/>
  <c r="AG19" i="67"/>
  <c r="AF19" i="67"/>
  <c r="AE19" i="67"/>
  <c r="AD19" i="67"/>
  <c r="AC19" i="67"/>
  <c r="AB19" i="67"/>
  <c r="AA19" i="67"/>
  <c r="Z19" i="67"/>
  <c r="Y19" i="67"/>
  <c r="X19" i="67"/>
  <c r="W19" i="67"/>
  <c r="V19" i="67"/>
  <c r="U19" i="67"/>
  <c r="T19" i="67"/>
  <c r="S19" i="67"/>
  <c r="R19" i="67"/>
  <c r="Q19" i="67"/>
  <c r="P19" i="67"/>
  <c r="AM18" i="67"/>
  <c r="AL18" i="67"/>
  <c r="AK18" i="67"/>
  <c r="AJ18" i="67"/>
  <c r="AI18" i="67"/>
  <c r="AH18" i="67"/>
  <c r="AG18" i="67"/>
  <c r="AF18" i="67"/>
  <c r="AE18" i="67"/>
  <c r="AD18" i="67"/>
  <c r="AC18" i="67"/>
  <c r="AB18" i="67"/>
  <c r="AA18" i="67"/>
  <c r="Z18" i="67"/>
  <c r="Y18" i="67"/>
  <c r="X18" i="67"/>
  <c r="W18" i="67"/>
  <c r="V18" i="67"/>
  <c r="U18" i="67"/>
  <c r="T18" i="67"/>
  <c r="S18" i="67"/>
  <c r="R18" i="67"/>
  <c r="Q18" i="67"/>
  <c r="P18" i="67"/>
  <c r="AM17" i="67"/>
  <c r="AL17" i="67"/>
  <c r="AK17" i="67"/>
  <c r="AJ17" i="67"/>
  <c r="AI17" i="67"/>
  <c r="AH17" i="67"/>
  <c r="AG17" i="67"/>
  <c r="AF17" i="67"/>
  <c r="AE17" i="67"/>
  <c r="AD17" i="67"/>
  <c r="AC17" i="67"/>
  <c r="AB17" i="67"/>
  <c r="AA17" i="67"/>
  <c r="Z17" i="67"/>
  <c r="Y17" i="67"/>
  <c r="X17" i="67"/>
  <c r="W17" i="67"/>
  <c r="V17" i="67"/>
  <c r="U17" i="67"/>
  <c r="T17" i="67"/>
  <c r="S17" i="67"/>
  <c r="R17" i="67"/>
  <c r="Q17" i="67"/>
  <c r="P17" i="67"/>
  <c r="AM16" i="67"/>
  <c r="AL16" i="67"/>
  <c r="AK16" i="67"/>
  <c r="AJ16" i="67"/>
  <c r="AI16" i="67"/>
  <c r="AH16" i="67"/>
  <c r="AG16" i="67"/>
  <c r="AF16" i="67"/>
  <c r="AE16" i="67"/>
  <c r="AD16" i="67"/>
  <c r="AC16" i="67"/>
  <c r="AB16" i="67"/>
  <c r="AA16" i="67"/>
  <c r="Z16" i="67"/>
  <c r="Y16" i="67"/>
  <c r="X16" i="67"/>
  <c r="W16" i="67"/>
  <c r="V16" i="67"/>
  <c r="U16" i="67"/>
  <c r="T16" i="67"/>
  <c r="S16" i="67"/>
  <c r="R16" i="67"/>
  <c r="Q16" i="67"/>
  <c r="P16" i="67"/>
  <c r="AM15" i="67"/>
  <c r="AL15" i="67"/>
  <c r="AK15" i="67"/>
  <c r="AJ15" i="67"/>
  <c r="AI15" i="67"/>
  <c r="AH15" i="67"/>
  <c r="AG15" i="67"/>
  <c r="AF15" i="67"/>
  <c r="AE15" i="67"/>
  <c r="AD15" i="67"/>
  <c r="AC15" i="67"/>
  <c r="AB15" i="67"/>
  <c r="AA15" i="67"/>
  <c r="Z15" i="67"/>
  <c r="Y15" i="67"/>
  <c r="X15" i="67"/>
  <c r="W15" i="67"/>
  <c r="V15" i="67"/>
  <c r="U15" i="67"/>
  <c r="T15" i="67"/>
  <c r="S15" i="67"/>
  <c r="R15" i="67"/>
  <c r="Q15" i="67"/>
  <c r="P15" i="67"/>
  <c r="AM14" i="67"/>
  <c r="AL14" i="67"/>
  <c r="AK14" i="67"/>
  <c r="AJ14" i="67"/>
  <c r="AI14" i="67"/>
  <c r="AH14" i="67"/>
  <c r="AG14" i="67"/>
  <c r="AF14" i="67"/>
  <c r="AE14" i="67"/>
  <c r="AD14" i="67"/>
  <c r="AC14" i="67"/>
  <c r="AB14" i="67"/>
  <c r="AA14" i="67"/>
  <c r="Z14" i="67"/>
  <c r="Y14" i="67"/>
  <c r="X14" i="67"/>
  <c r="W14" i="67"/>
  <c r="V14" i="67"/>
  <c r="U14" i="67"/>
  <c r="T14" i="67"/>
  <c r="S14" i="67"/>
  <c r="R14" i="67"/>
  <c r="Q14" i="67"/>
  <c r="P14" i="67"/>
  <c r="AM13" i="67"/>
  <c r="AL13" i="67"/>
  <c r="AK13" i="67"/>
  <c r="AJ13" i="67"/>
  <c r="AI13" i="67"/>
  <c r="AH13" i="67"/>
  <c r="AG13" i="67"/>
  <c r="AF13" i="67"/>
  <c r="AE13" i="67"/>
  <c r="AD13" i="67"/>
  <c r="AC13" i="67"/>
  <c r="AB13" i="67"/>
  <c r="AA13" i="67"/>
  <c r="Z13" i="67"/>
  <c r="Y13" i="67"/>
  <c r="X13" i="67"/>
  <c r="W13" i="67"/>
  <c r="V13" i="67"/>
  <c r="U13" i="67"/>
  <c r="T13" i="67"/>
  <c r="S13" i="67"/>
  <c r="R13" i="67"/>
  <c r="Q13" i="67"/>
  <c r="P13" i="67"/>
  <c r="AM12" i="67"/>
  <c r="AL12" i="67"/>
  <c r="AK12" i="67"/>
  <c r="AJ12" i="67"/>
  <c r="AI12" i="67"/>
  <c r="AH12" i="67"/>
  <c r="AG12" i="67"/>
  <c r="AF12" i="67"/>
  <c r="AE12" i="67"/>
  <c r="AD12" i="67"/>
  <c r="AC12" i="67"/>
  <c r="AB12" i="67"/>
  <c r="AA12" i="67"/>
  <c r="Z12" i="67"/>
  <c r="Y12" i="67"/>
  <c r="X12" i="67"/>
  <c r="W12" i="67"/>
  <c r="V12" i="67"/>
  <c r="U12" i="67"/>
  <c r="T12" i="67"/>
  <c r="S12" i="67"/>
  <c r="R12" i="67"/>
  <c r="Q12" i="67"/>
  <c r="P12" i="67"/>
  <c r="AM11" i="67"/>
  <c r="AL11" i="67"/>
  <c r="AK11" i="67"/>
  <c r="AJ11" i="67"/>
  <c r="AI11" i="67"/>
  <c r="AH11" i="67"/>
  <c r="AG11" i="67"/>
  <c r="AF11" i="67"/>
  <c r="AE11" i="67"/>
  <c r="AD11" i="67"/>
  <c r="AC11" i="67"/>
  <c r="AB11" i="67"/>
  <c r="AA11" i="67"/>
  <c r="Z11" i="67"/>
  <c r="Y11" i="67"/>
  <c r="X11" i="67"/>
  <c r="W11" i="67"/>
  <c r="V11" i="67"/>
  <c r="U11" i="67"/>
  <c r="T11" i="67"/>
  <c r="S11" i="67"/>
  <c r="R11" i="67"/>
  <c r="Q11" i="67"/>
  <c r="P11" i="67"/>
  <c r="AM10" i="67"/>
  <c r="AL10" i="67"/>
  <c r="AK10" i="67"/>
  <c r="AJ10" i="67"/>
  <c r="AI10" i="67"/>
  <c r="AH10" i="67"/>
  <c r="AG10" i="67"/>
  <c r="AF10" i="67"/>
  <c r="AE10" i="67"/>
  <c r="AD10" i="67"/>
  <c r="AC10" i="67"/>
  <c r="AB10" i="67"/>
  <c r="AA10" i="67"/>
  <c r="Z10" i="67"/>
  <c r="Y10" i="67"/>
  <c r="X10" i="67"/>
  <c r="W10" i="67"/>
  <c r="V10" i="67"/>
  <c r="U10" i="67"/>
  <c r="T10" i="67"/>
  <c r="S10" i="67"/>
  <c r="R10" i="67"/>
  <c r="Q10" i="67"/>
  <c r="P10" i="67"/>
  <c r="AM9" i="67"/>
  <c r="AL9" i="67"/>
  <c r="AL29" i="67"/>
  <c r="AL31" i="67"/>
  <c r="AK9" i="67"/>
  <c r="AJ9" i="67"/>
  <c r="AJ29" i="67"/>
  <c r="AJ31" i="67"/>
  <c r="AI9" i="67"/>
  <c r="AH9" i="67"/>
  <c r="AH29" i="67"/>
  <c r="AH31" i="67"/>
  <c r="AG9" i="67"/>
  <c r="AF9" i="67"/>
  <c r="AF29" i="67"/>
  <c r="AF31" i="67"/>
  <c r="AE9" i="67"/>
  <c r="AD9" i="67"/>
  <c r="AD29" i="67"/>
  <c r="AD31" i="67"/>
  <c r="AC9" i="67"/>
  <c r="AB9" i="67"/>
  <c r="AB29" i="67"/>
  <c r="AB31" i="67"/>
  <c r="AA9" i="67"/>
  <c r="Z9" i="67"/>
  <c r="Z29" i="67"/>
  <c r="Z31" i="67"/>
  <c r="Y9" i="67"/>
  <c r="X9" i="67"/>
  <c r="X29" i="67"/>
  <c r="X31" i="67"/>
  <c r="W9" i="67"/>
  <c r="V9" i="67"/>
  <c r="V29" i="67"/>
  <c r="V31" i="67"/>
  <c r="U9" i="67"/>
  <c r="T9" i="67"/>
  <c r="T29" i="67"/>
  <c r="T31" i="67"/>
  <c r="S9" i="67"/>
  <c r="R9" i="67"/>
  <c r="R29" i="67"/>
  <c r="R31" i="67"/>
  <c r="Q9" i="67"/>
  <c r="P9" i="67"/>
  <c r="P29" i="67"/>
  <c r="P31" i="67"/>
  <c r="C2" i="67"/>
  <c r="AQ17" i="72"/>
  <c r="K17" i="72"/>
  <c r="S19" i="72"/>
  <c r="AQ19" i="72"/>
  <c r="AI15" i="72"/>
  <c r="AI11" i="72"/>
  <c r="AQ21" i="72"/>
  <c r="K25" i="72"/>
  <c r="AI13" i="72"/>
  <c r="AI17" i="72"/>
  <c r="AY19" i="72"/>
  <c r="AY11" i="72"/>
  <c r="AQ23" i="72"/>
  <c r="AI19" i="72"/>
  <c r="AQ9" i="72"/>
  <c r="AQ25" i="72"/>
  <c r="AI23" i="72"/>
  <c r="AQ15" i="72"/>
  <c r="AQ11" i="72"/>
  <c r="AA9" i="71"/>
  <c r="AH10" i="71"/>
  <c r="AI9" i="71"/>
  <c r="AI15" i="71"/>
  <c r="AH14" i="71"/>
  <c r="AI13" i="71"/>
  <c r="AA13" i="71"/>
  <c r="AH12" i="71"/>
  <c r="AI11" i="71"/>
  <c r="AA11" i="71"/>
  <c r="AA15" i="71"/>
  <c r="AA13" i="72"/>
  <c r="AF16" i="64"/>
  <c r="AF14" i="64"/>
  <c r="K19" i="72"/>
  <c r="AF13" i="64"/>
  <c r="K15" i="72"/>
  <c r="AF11" i="64"/>
  <c r="K13" i="72"/>
  <c r="BC27" i="72"/>
  <c r="AP8" i="72"/>
  <c r="AQ7" i="72"/>
  <c r="R30" i="72"/>
  <c r="S29" i="72"/>
  <c r="BB29" i="72"/>
  <c r="R8" i="72"/>
  <c r="S7" i="72"/>
  <c r="BC7" i="72"/>
  <c r="BB7" i="72"/>
  <c r="BC9" i="72"/>
  <c r="J8" i="72"/>
  <c r="K7" i="72"/>
  <c r="J12" i="71"/>
  <c r="K11" i="71" s="1"/>
  <c r="BA11" i="71" s="1"/>
  <c r="AE9" i="64" s="1"/>
  <c r="BB11" i="71"/>
  <c r="J14" i="71"/>
  <c r="K13" i="71"/>
  <c r="BB13" i="71"/>
  <c r="J16" i="71"/>
  <c r="K15" i="71"/>
  <c r="J18" i="71"/>
  <c r="K17" i="71"/>
  <c r="BB17" i="71"/>
  <c r="J20" i="71"/>
  <c r="K19" i="71"/>
  <c r="BB19" i="71"/>
  <c r="J22" i="71"/>
  <c r="K21" i="71"/>
  <c r="BB21" i="71"/>
  <c r="J24" i="71"/>
  <c r="K23" i="71"/>
  <c r="BB23" i="71"/>
  <c r="BB25" i="71"/>
  <c r="J28" i="71"/>
  <c r="K27" i="71"/>
  <c r="K29" i="71"/>
  <c r="AE18" i="64"/>
  <c r="BB9" i="71"/>
  <c r="J8" i="71"/>
  <c r="K7" i="71"/>
  <c r="J10" i="72"/>
  <c r="K9" i="72"/>
  <c r="R10" i="72"/>
  <c r="S9" i="72"/>
  <c r="AF8" i="64"/>
  <c r="R12" i="72"/>
  <c r="S11" i="72"/>
  <c r="BC11" i="72"/>
  <c r="R24" i="72"/>
  <c r="S23" i="72"/>
  <c r="AF15" i="64"/>
  <c r="BB23" i="72"/>
  <c r="BC23" i="72"/>
  <c r="R18" i="72"/>
  <c r="S17" i="72"/>
  <c r="AF12" i="64"/>
  <c r="BB17" i="72"/>
  <c r="BB11" i="72"/>
  <c r="J12" i="72"/>
  <c r="K11" i="72"/>
  <c r="AF9" i="64"/>
  <c r="AX10" i="71"/>
  <c r="AY9" i="71"/>
  <c r="AX16" i="71"/>
  <c r="AY15" i="71"/>
  <c r="AX18" i="71"/>
  <c r="AY17" i="71"/>
  <c r="AX20" i="71"/>
  <c r="AY19" i="71"/>
  <c r="AX22" i="71"/>
  <c r="AY21" i="71"/>
  <c r="AX30" i="71"/>
  <c r="AY29" i="71"/>
  <c r="AP28" i="71"/>
  <c r="AQ27" i="71"/>
  <c r="AP26" i="71"/>
  <c r="AQ25" i="71"/>
  <c r="AP22" i="71"/>
  <c r="AQ21" i="71"/>
  <c r="AP16" i="71"/>
  <c r="AQ15" i="71"/>
  <c r="AE11" i="64"/>
  <c r="T13" i="73" s="1"/>
  <c r="AP14" i="71"/>
  <c r="AQ13" i="71"/>
  <c r="AP12" i="71"/>
  <c r="AQ11" i="71"/>
  <c r="AP10" i="71"/>
  <c r="AQ9" i="71"/>
  <c r="BC9" i="71"/>
  <c r="AP8" i="71"/>
  <c r="AQ7" i="71"/>
  <c r="AH18" i="71"/>
  <c r="AI17" i="71"/>
  <c r="AH20" i="71"/>
  <c r="AI19" i="71"/>
  <c r="AH28" i="71"/>
  <c r="AI27" i="71"/>
  <c r="AH30" i="71"/>
  <c r="Z30" i="71"/>
  <c r="AA29" i="71"/>
  <c r="Z26" i="71"/>
  <c r="AA25" i="71"/>
  <c r="BC23" i="71"/>
  <c r="Z24" i="71"/>
  <c r="AA23" i="71"/>
  <c r="Z22" i="71"/>
  <c r="AA21" i="71"/>
  <c r="Z20" i="71"/>
  <c r="AA19" i="71"/>
  <c r="Z18" i="71"/>
  <c r="AA17" i="71"/>
  <c r="BC17" i="71"/>
  <c r="BC19" i="71"/>
  <c r="Z28" i="71"/>
  <c r="AA27" i="71"/>
  <c r="BC21" i="71"/>
  <c r="AH24" i="71"/>
  <c r="AI23" i="71"/>
  <c r="AE15" i="64"/>
  <c r="AH26" i="71"/>
  <c r="AI25" i="71"/>
  <c r="BC25" i="71"/>
  <c r="BC27" i="71"/>
  <c r="AI29" i="71"/>
  <c r="AP30" i="71"/>
  <c r="AP20" i="71"/>
  <c r="AQ19" i="71"/>
  <c r="AP18" i="71"/>
  <c r="AQ17" i="71"/>
  <c r="BC13" i="71"/>
  <c r="BC11" i="71"/>
  <c r="AX12" i="71"/>
  <c r="AY11" i="71"/>
  <c r="AX14" i="71"/>
  <c r="AY13" i="71"/>
  <c r="AX26" i="71"/>
  <c r="AY25" i="71"/>
  <c r="AX28" i="71"/>
  <c r="AY27" i="71"/>
  <c r="AQ29" i="71"/>
  <c r="AE13" i="64"/>
  <c r="T15" i="73" s="1"/>
  <c r="AE14" i="64"/>
  <c r="AE10" i="64"/>
  <c r="AE12" i="64"/>
  <c r="AE17" i="64"/>
  <c r="T19" i="73" s="1"/>
  <c r="AE16" i="64"/>
  <c r="S29" i="71"/>
  <c r="BB29" i="71"/>
  <c r="BC29" i="71"/>
  <c r="AD9" i="64"/>
  <c r="AD16" i="64"/>
  <c r="AD17" i="64"/>
  <c r="AD14" i="64"/>
  <c r="AD13" i="64"/>
  <c r="AD18" i="64"/>
  <c r="AD10" i="64"/>
  <c r="AD8" i="64"/>
  <c r="AD12" i="64"/>
  <c r="AD11" i="64"/>
  <c r="Q9" i="73"/>
  <c r="BC29" i="72"/>
  <c r="AD15" i="64"/>
  <c r="Q15" i="73" l="1"/>
  <c r="Q16" i="73"/>
  <c r="Q19" i="73"/>
  <c r="Q18" i="73"/>
  <c r="Q21" i="73"/>
  <c r="Q14" i="73"/>
  <c r="Q11" i="73"/>
  <c r="Q10" i="73"/>
  <c r="Q20" i="73"/>
  <c r="Q17" i="73"/>
  <c r="Q13" i="73"/>
  <c r="Q12" i="73"/>
  <c r="T18" i="73"/>
  <c r="T20" i="73"/>
  <c r="C9" i="64"/>
  <c r="E3" i="74"/>
  <c r="T14" i="73"/>
  <c r="T12" i="73"/>
  <c r="D3" i="74"/>
  <c r="V8" i="64"/>
  <c r="AO9" i="64"/>
  <c r="O71" i="69"/>
  <c r="G71" i="69"/>
  <c r="N71" i="69"/>
  <c r="M71" i="69"/>
  <c r="R71" i="69"/>
  <c r="J71" i="69"/>
  <c r="L71" i="69"/>
  <c r="Q71" i="69"/>
  <c r="I71" i="69"/>
  <c r="P71" i="69"/>
  <c r="H71" i="69"/>
  <c r="H73" i="69" s="1"/>
  <c r="K71" i="69"/>
  <c r="AN19" i="64"/>
  <c r="N21" i="73"/>
  <c r="BK21" i="73"/>
  <c r="BJ21" i="73"/>
  <c r="U19" i="64"/>
  <c r="T17" i="73"/>
  <c r="T16" i="73"/>
  <c r="T10" i="73"/>
  <c r="T19" i="64"/>
  <c r="BH21" i="73"/>
  <c r="B9" i="64"/>
  <c r="AZ10" i="73"/>
  <c r="BL9" i="73"/>
  <c r="BF9" i="73"/>
  <c r="T11" i="73"/>
  <c r="J31" i="71"/>
  <c r="BA11" i="73"/>
  <c r="BG11" i="73"/>
  <c r="AQ19" i="64"/>
  <c r="BG21" i="73"/>
  <c r="AO8" i="64"/>
  <c r="AO10" i="64"/>
  <c r="N38" i="68"/>
  <c r="N40" i="68" s="1"/>
  <c r="AP7" i="64" s="1"/>
  <c r="AO16" i="64"/>
  <c r="AB38" i="68"/>
  <c r="AB40" i="68" s="1"/>
  <c r="AP14" i="64" s="1"/>
  <c r="AO17" i="64"/>
  <c r="AO15" i="64"/>
  <c r="P38" i="68"/>
  <c r="P40" i="68" s="1"/>
  <c r="AP8" i="64" s="1"/>
  <c r="AO11" i="64"/>
  <c r="AD38" i="68"/>
  <c r="AD40" i="68" s="1"/>
  <c r="AP15" i="64" s="1"/>
  <c r="T38" i="68"/>
  <c r="T40" i="68" s="1"/>
  <c r="AP10" i="64" s="1"/>
  <c r="AO12" i="64"/>
  <c r="Z38" i="68"/>
  <c r="Z40" i="68" s="1"/>
  <c r="AP13" i="64" s="1"/>
  <c r="AH38" i="68"/>
  <c r="AH40" i="68" s="1"/>
  <c r="AP17" i="64" s="1"/>
  <c r="X38" i="68"/>
  <c r="X40" i="68" s="1"/>
  <c r="AP12" i="64" s="1"/>
  <c r="AF38" i="68"/>
  <c r="AF40" i="68" s="1"/>
  <c r="AP16" i="64" s="1"/>
  <c r="R38" i="68"/>
  <c r="R40" i="68" s="1"/>
  <c r="AP9" i="64" s="1"/>
  <c r="AO13" i="64"/>
  <c r="AJ38" i="68"/>
  <c r="AJ40" i="68" s="1"/>
  <c r="AP18" i="64" s="1"/>
  <c r="V38" i="68"/>
  <c r="V40" i="68" s="1"/>
  <c r="AP11" i="64" s="1"/>
  <c r="AH8" i="64"/>
  <c r="AG7" i="64"/>
  <c r="W9" i="73" s="1"/>
  <c r="AG8" i="64"/>
  <c r="W10" i="73" s="1"/>
  <c r="AX8" i="71"/>
  <c r="AY7" i="71" s="1"/>
  <c r="BA7" i="71" s="1"/>
  <c r="AE7" i="64" s="1"/>
  <c r="T9" i="73" s="1"/>
  <c r="BC7" i="71"/>
  <c r="AX31" i="71"/>
  <c r="BC31" i="71" s="1"/>
  <c r="AU32" i="71"/>
  <c r="Z10" i="73" l="1"/>
  <c r="C10" i="64"/>
  <c r="E4" i="74"/>
  <c r="AZ11" i="73"/>
  <c r="D4" i="74"/>
  <c r="V9" i="64"/>
  <c r="Q72" i="69"/>
  <c r="Q73" i="69"/>
  <c r="L72" i="69"/>
  <c r="L73" i="69"/>
  <c r="J72" i="69"/>
  <c r="J73" i="69"/>
  <c r="R72" i="69"/>
  <c r="R73" i="69"/>
  <c r="K72" i="69"/>
  <c r="K73" i="69"/>
  <c r="M72" i="69"/>
  <c r="M73" i="69"/>
  <c r="N72" i="69"/>
  <c r="N73" i="69"/>
  <c r="P72" i="69"/>
  <c r="P73" i="69"/>
  <c r="O72" i="69"/>
  <c r="O73" i="69"/>
  <c r="G72" i="69"/>
  <c r="G73" i="69"/>
  <c r="I72" i="69"/>
  <c r="I73" i="69"/>
  <c r="H72" i="69"/>
  <c r="AH9" i="64"/>
  <c r="AG9" i="64"/>
  <c r="W11" i="73" s="1"/>
  <c r="B10" i="64"/>
  <c r="B11" i="64" s="1"/>
  <c r="AH7" i="64"/>
  <c r="W7" i="64"/>
  <c r="BL21" i="73"/>
  <c r="BF21" i="73"/>
  <c r="BA21" i="73"/>
  <c r="BB31" i="71"/>
  <c r="J32" i="71"/>
  <c r="K31" i="71" s="1"/>
  <c r="AO19" i="64"/>
  <c r="AB8" i="64"/>
  <c r="AX32" i="71"/>
  <c r="AY31" i="71" s="1"/>
  <c r="S3" i="74" l="1"/>
  <c r="AJ8" i="64"/>
  <c r="H10" i="73" s="1"/>
  <c r="AV10" i="73" s="1"/>
  <c r="AR10" i="64"/>
  <c r="AS10" i="64" s="1"/>
  <c r="J74" i="69"/>
  <c r="AR13" i="64"/>
  <c r="AS13" i="64" s="1"/>
  <c r="M74" i="69"/>
  <c r="AR17" i="64"/>
  <c r="AS17" i="64" s="1"/>
  <c r="Q74" i="69"/>
  <c r="Z11" i="73"/>
  <c r="AR12" i="64"/>
  <c r="AS12" i="64" s="1"/>
  <c r="L74" i="69"/>
  <c r="AR14" i="64"/>
  <c r="AS14" i="64" s="1"/>
  <c r="N74" i="69"/>
  <c r="AR18" i="64"/>
  <c r="AS18" i="64" s="1"/>
  <c r="R74" i="69"/>
  <c r="O74" i="69"/>
  <c r="AR15" i="64"/>
  <c r="AS15" i="64" s="1"/>
  <c r="Z9" i="73"/>
  <c r="AR16" i="64"/>
  <c r="AS16" i="64" s="1"/>
  <c r="P74" i="69"/>
  <c r="H74" i="69"/>
  <c r="AR8" i="64"/>
  <c r="AS8" i="64" s="1"/>
  <c r="I74" i="69"/>
  <c r="AR9" i="64"/>
  <c r="AS9" i="64" s="1"/>
  <c r="K74" i="69"/>
  <c r="AR11" i="64"/>
  <c r="AS11" i="64" s="1"/>
  <c r="G74" i="69"/>
  <c r="AR7" i="64"/>
  <c r="AS7" i="64" s="1"/>
  <c r="AB7" i="64"/>
  <c r="AZ12" i="73"/>
  <c r="D5" i="74"/>
  <c r="V10" i="64"/>
  <c r="D6" i="74"/>
  <c r="C11" i="64"/>
  <c r="AZ13" i="73" s="1"/>
  <c r="E5" i="74"/>
  <c r="AB9" i="64"/>
  <c r="AH10" i="64"/>
  <c r="BA31" i="71"/>
  <c r="AE19" i="64" s="1"/>
  <c r="AP19" i="64"/>
  <c r="B12" i="64"/>
  <c r="AH11" i="64"/>
  <c r="K10" i="73"/>
  <c r="S4" i="74" l="1"/>
  <c r="AJ9" i="64"/>
  <c r="H11" i="73" s="1"/>
  <c r="AV11" i="73" s="1"/>
  <c r="S2" i="74"/>
  <c r="AJ7" i="64"/>
  <c r="H9" i="73" s="1"/>
  <c r="AV9" i="73" s="1"/>
  <c r="Z13" i="73"/>
  <c r="Z12" i="73"/>
  <c r="AB10" i="64"/>
  <c r="AT10" i="64" s="1"/>
  <c r="R5" i="74" s="1"/>
  <c r="AG10" i="64"/>
  <c r="W12" i="73" s="1"/>
  <c r="C12" i="64"/>
  <c r="E6" i="74"/>
  <c r="K9" i="73"/>
  <c r="G9" i="73" s="1"/>
  <c r="AZ14" i="73"/>
  <c r="D7" i="74"/>
  <c r="V12" i="64"/>
  <c r="V11" i="64"/>
  <c r="AB11" i="64" s="1"/>
  <c r="G10" i="73"/>
  <c r="AG10" i="73" s="1"/>
  <c r="AR19" i="64"/>
  <c r="AS19" i="64" s="1"/>
  <c r="AT8" i="64"/>
  <c r="R3" i="74" s="1"/>
  <c r="K11" i="73"/>
  <c r="G11" i="73" s="1"/>
  <c r="E11" i="73" s="1"/>
  <c r="AN11" i="73" s="1"/>
  <c r="AU11" i="73" s="1"/>
  <c r="T21" i="73"/>
  <c r="AT9" i="64"/>
  <c r="R4" i="74" s="1"/>
  <c r="AT7" i="64"/>
  <c r="R2" i="74" s="1"/>
  <c r="AH12" i="64"/>
  <c r="B13" i="64"/>
  <c r="K12" i="73" l="1"/>
  <c r="G12" i="73" s="1"/>
  <c r="E12" i="73" s="1"/>
  <c r="AN12" i="73" s="1"/>
  <c r="AU12" i="73" s="1"/>
  <c r="S6" i="74"/>
  <c r="AJ11" i="64"/>
  <c r="S5" i="74"/>
  <c r="AJ10" i="64"/>
  <c r="H12" i="73" s="1"/>
  <c r="AV12" i="73" s="1"/>
  <c r="Z14" i="73"/>
  <c r="AG12" i="64"/>
  <c r="W14" i="73" s="1"/>
  <c r="D8" i="74"/>
  <c r="AG11" i="64"/>
  <c r="W13" i="73" s="1"/>
  <c r="C13" i="64"/>
  <c r="E7" i="74"/>
  <c r="E10" i="73"/>
  <c r="AG11" i="73"/>
  <c r="AG12" i="73"/>
  <c r="E9" i="73"/>
  <c r="AG9" i="73"/>
  <c r="AT11" i="64"/>
  <c r="R6" i="74" s="1"/>
  <c r="K13" i="73"/>
  <c r="G13" i="73" s="1"/>
  <c r="E13" i="73" s="1"/>
  <c r="AN13" i="73" s="1"/>
  <c r="AU13" i="73" s="1"/>
  <c r="AH13" i="64"/>
  <c r="B14" i="64"/>
  <c r="AB12" i="64"/>
  <c r="AI11" i="73"/>
  <c r="AP11" i="73" s="1"/>
  <c r="AJ11" i="73"/>
  <c r="AQ11" i="73" s="1"/>
  <c r="AM11" i="73"/>
  <c r="AT11" i="73" s="1"/>
  <c r="AK11" i="73"/>
  <c r="AR11" i="73" s="1"/>
  <c r="AL11" i="73"/>
  <c r="AS11" i="73" s="1"/>
  <c r="AI12" i="73" l="1"/>
  <c r="AP12" i="73" s="1"/>
  <c r="AK12" i="73"/>
  <c r="AR12" i="73" s="1"/>
  <c r="AM12" i="73"/>
  <c r="AT12" i="73" s="1"/>
  <c r="AJ12" i="73"/>
  <c r="AQ12" i="73" s="1"/>
  <c r="AL12" i="73"/>
  <c r="AS12" i="73" s="1"/>
  <c r="S7" i="74"/>
  <c r="AJ12" i="64"/>
  <c r="H14" i="73" s="1"/>
  <c r="AV14" i="73" s="1"/>
  <c r="AN9" i="73"/>
  <c r="AU9" i="73" s="1"/>
  <c r="AM9" i="73"/>
  <c r="AT9" i="73" s="1"/>
  <c r="Z15" i="73"/>
  <c r="AL10" i="73"/>
  <c r="AS10" i="73" s="1"/>
  <c r="AN10" i="73"/>
  <c r="AU10" i="73" s="1"/>
  <c r="H13" i="73"/>
  <c r="AV13" i="73" s="1"/>
  <c r="C14" i="64"/>
  <c r="AZ16" i="73" s="1"/>
  <c r="E8" i="74"/>
  <c r="D9" i="74"/>
  <c r="V14" i="64"/>
  <c r="V13" i="64"/>
  <c r="AZ15" i="73"/>
  <c r="AJ10" i="73"/>
  <c r="AQ10" i="73" s="1"/>
  <c r="AM10" i="73"/>
  <c r="AT10" i="73" s="1"/>
  <c r="AI10" i="73"/>
  <c r="AP10" i="73" s="1"/>
  <c r="AK10" i="73"/>
  <c r="AR10" i="73" s="1"/>
  <c r="AL9" i="73"/>
  <c r="AS9" i="73" s="1"/>
  <c r="AK9" i="73"/>
  <c r="AR9" i="73" s="1"/>
  <c r="AJ9" i="73"/>
  <c r="AQ9" i="73" s="1"/>
  <c r="AI9" i="73"/>
  <c r="AP9" i="73" s="1"/>
  <c r="AG13" i="73"/>
  <c r="AT12" i="64"/>
  <c r="R7" i="74" s="1"/>
  <c r="AW11" i="73"/>
  <c r="K14" i="73"/>
  <c r="G14" i="73" s="1"/>
  <c r="E14" i="73" s="1"/>
  <c r="AN14" i="73" s="1"/>
  <c r="AU14" i="73" s="1"/>
  <c r="B15" i="64"/>
  <c r="AH14" i="64"/>
  <c r="AW12" i="73" l="1"/>
  <c r="Z16" i="73"/>
  <c r="AG14" i="64"/>
  <c r="W16" i="73" s="1"/>
  <c r="AG13" i="64"/>
  <c r="W15" i="73" s="1"/>
  <c r="D10" i="74"/>
  <c r="AB13" i="64"/>
  <c r="C15" i="64"/>
  <c r="AH15" i="64" s="1"/>
  <c r="E9" i="74"/>
  <c r="AW10" i="73"/>
  <c r="AE10" i="73" s="1"/>
  <c r="AD10" i="73" s="1"/>
  <c r="AB14" i="64"/>
  <c r="AW9" i="73"/>
  <c r="AE9" i="73" s="1"/>
  <c r="AD9" i="73" s="1"/>
  <c r="AE12" i="73"/>
  <c r="AD12" i="73" s="1"/>
  <c r="AE11" i="73"/>
  <c r="AD11" i="73" s="1"/>
  <c r="B16" i="64"/>
  <c r="AG14" i="73"/>
  <c r="AL13" i="73"/>
  <c r="AS13" i="73" s="1"/>
  <c r="AI13" i="73"/>
  <c r="AP13" i="73" s="1"/>
  <c r="AJ13" i="73"/>
  <c r="AQ13" i="73" s="1"/>
  <c r="AK13" i="73"/>
  <c r="AR13" i="73" s="1"/>
  <c r="AM13" i="73"/>
  <c r="AT13" i="73" s="1"/>
  <c r="S9" i="74" l="1"/>
  <c r="AJ14" i="64"/>
  <c r="S8" i="74"/>
  <c r="AJ13" i="64"/>
  <c r="H15" i="73" s="1"/>
  <c r="AV15" i="73" s="1"/>
  <c r="Z17" i="73"/>
  <c r="D11" i="74"/>
  <c r="C16" i="64"/>
  <c r="V16" i="64" s="1"/>
  <c r="E10" i="74"/>
  <c r="V15" i="64"/>
  <c r="AB15" i="64" s="1"/>
  <c r="AZ17" i="73"/>
  <c r="K15" i="73"/>
  <c r="G15" i="73" s="1"/>
  <c r="E15" i="73" s="1"/>
  <c r="AT13" i="64"/>
  <c r="R8" i="74" s="1"/>
  <c r="K16" i="73"/>
  <c r="G16" i="73" s="1"/>
  <c r="E16" i="73" s="1"/>
  <c r="AN16" i="73" s="1"/>
  <c r="AU16" i="73" s="1"/>
  <c r="H16" i="73"/>
  <c r="AV16" i="73" s="1"/>
  <c r="AT14" i="64"/>
  <c r="R9" i="74" s="1"/>
  <c r="AW13" i="73"/>
  <c r="AK14" i="73"/>
  <c r="AR14" i="73" s="1"/>
  <c r="AM14" i="73"/>
  <c r="AT14" i="73" s="1"/>
  <c r="AL14" i="73"/>
  <c r="AS14" i="73" s="1"/>
  <c r="AI14" i="73"/>
  <c r="AP14" i="73" s="1"/>
  <c r="AJ14" i="73"/>
  <c r="AQ14" i="73" s="1"/>
  <c r="AH16" i="64"/>
  <c r="B17" i="64"/>
  <c r="S10" i="74" l="1"/>
  <c r="AJ15" i="64"/>
  <c r="AI15" i="73"/>
  <c r="AP15" i="73" s="1"/>
  <c r="AN15" i="73"/>
  <c r="AU15" i="73" s="1"/>
  <c r="Z18" i="73"/>
  <c r="AL15" i="73"/>
  <c r="AS15" i="73" s="1"/>
  <c r="AG16" i="64"/>
  <c r="W18" i="73" s="1"/>
  <c r="AM15" i="73"/>
  <c r="AT15" i="73" s="1"/>
  <c r="AJ15" i="73"/>
  <c r="AQ15" i="73" s="1"/>
  <c r="AK15" i="73"/>
  <c r="AR15" i="73" s="1"/>
  <c r="AG15" i="64"/>
  <c r="W17" i="73" s="1"/>
  <c r="AG15" i="73"/>
  <c r="D12" i="74"/>
  <c r="C17" i="64"/>
  <c r="V17" i="64" s="1"/>
  <c r="E11" i="74"/>
  <c r="AZ18" i="73"/>
  <c r="AG16" i="73"/>
  <c r="K17" i="73"/>
  <c r="G17" i="73" s="1"/>
  <c r="E17" i="73" s="1"/>
  <c r="AN17" i="73" s="1"/>
  <c r="AU17" i="73" s="1"/>
  <c r="AB16" i="64"/>
  <c r="AT15" i="64"/>
  <c r="R10" i="74" s="1"/>
  <c r="AE13" i="73"/>
  <c r="AD13" i="73" s="1"/>
  <c r="AW14" i="73"/>
  <c r="B18" i="64"/>
  <c r="AI16" i="73"/>
  <c r="AP16" i="73" s="1"/>
  <c r="AK16" i="73"/>
  <c r="AR16" i="73" s="1"/>
  <c r="AJ16" i="73"/>
  <c r="AQ16" i="73" s="1"/>
  <c r="AM16" i="73"/>
  <c r="AT16" i="73" s="1"/>
  <c r="AL16" i="73"/>
  <c r="AS16" i="73" s="1"/>
  <c r="S11" i="74" l="1"/>
  <c r="AJ16" i="64"/>
  <c r="H18" i="73" s="1"/>
  <c r="AV18" i="73" s="1"/>
  <c r="AW15" i="73"/>
  <c r="AE15" i="73" s="1"/>
  <c r="AD15" i="73" s="1"/>
  <c r="AG17" i="64"/>
  <c r="W19" i="73" s="1"/>
  <c r="H17" i="73"/>
  <c r="AV17" i="73" s="1"/>
  <c r="C18" i="64"/>
  <c r="E13" i="74" s="1"/>
  <c r="E12" i="74"/>
  <c r="AZ19" i="73"/>
  <c r="AZ20" i="73"/>
  <c r="D13" i="74"/>
  <c r="V18" i="64"/>
  <c r="C19" i="64"/>
  <c r="AH17" i="64"/>
  <c r="AG17" i="73"/>
  <c r="AT16" i="64"/>
  <c r="R11" i="74" s="1"/>
  <c r="K18" i="73"/>
  <c r="G18" i="73" s="1"/>
  <c r="E18" i="73" s="1"/>
  <c r="AN18" i="73" s="1"/>
  <c r="AU18" i="73" s="1"/>
  <c r="B19" i="64"/>
  <c r="AB17" i="64"/>
  <c r="AE14" i="73"/>
  <c r="AD14" i="73" s="1"/>
  <c r="AH18" i="64"/>
  <c r="AG18" i="64"/>
  <c r="W20" i="73" s="1"/>
  <c r="AW16" i="73"/>
  <c r="AM17" i="73"/>
  <c r="AT17" i="73" s="1"/>
  <c r="AK17" i="73"/>
  <c r="AR17" i="73" s="1"/>
  <c r="AL17" i="73"/>
  <c r="AS17" i="73" s="1"/>
  <c r="AI17" i="73"/>
  <c r="AP17" i="73" s="1"/>
  <c r="AJ17" i="73"/>
  <c r="AQ17" i="73" s="1"/>
  <c r="S12" i="74" l="1"/>
  <c r="AJ17" i="64"/>
  <c r="H19" i="73" s="1"/>
  <c r="AV19" i="73" s="1"/>
  <c r="Z20" i="73"/>
  <c r="Z19" i="73"/>
  <c r="AZ21" i="73"/>
  <c r="V19" i="64"/>
  <c r="AB18" i="64"/>
  <c r="K19" i="73"/>
  <c r="G19" i="73" s="1"/>
  <c r="E19" i="73" s="1"/>
  <c r="AN19" i="73" s="1"/>
  <c r="AU19" i="73" s="1"/>
  <c r="AH19" i="64"/>
  <c r="AG18" i="73"/>
  <c r="AT17" i="64"/>
  <c r="R12" i="74" s="1"/>
  <c r="AE16" i="73"/>
  <c r="AD16" i="73" s="1"/>
  <c r="AW17" i="73"/>
  <c r="AJ18" i="73"/>
  <c r="AQ18" i="73" s="1"/>
  <c r="AM18" i="73"/>
  <c r="AT18" i="73" s="1"/>
  <c r="AI18" i="73"/>
  <c r="AP18" i="73" s="1"/>
  <c r="AK18" i="73"/>
  <c r="AR18" i="73" s="1"/>
  <c r="AL18" i="73"/>
  <c r="AS18" i="73" s="1"/>
  <c r="K20" i="73" l="1"/>
  <c r="G20" i="73" s="1"/>
  <c r="E20" i="73" s="1"/>
  <c r="AN20" i="73" s="1"/>
  <c r="AU20" i="73" s="1"/>
  <c r="AJ18" i="64"/>
  <c r="H20" i="73" s="1"/>
  <c r="AV20" i="73" s="1"/>
  <c r="AT18" i="64"/>
  <c r="R13" i="74" s="1"/>
  <c r="Z21" i="73"/>
  <c r="S13" i="74"/>
  <c r="AG19" i="73"/>
  <c r="AG19" i="64"/>
  <c r="Y19" i="64"/>
  <c r="AB19" i="64" s="1"/>
  <c r="AE17" i="73"/>
  <c r="AD17" i="73" s="1"/>
  <c r="AI19" i="73"/>
  <c r="AP19" i="73" s="1"/>
  <c r="AJ19" i="73"/>
  <c r="AQ19" i="73" s="1"/>
  <c r="AK19" i="73"/>
  <c r="AR19" i="73" s="1"/>
  <c r="AL19" i="73"/>
  <c r="AS19" i="73" s="1"/>
  <c r="AM19" i="73"/>
  <c r="AT19" i="73" s="1"/>
  <c r="AW18" i="73"/>
  <c r="AG20" i="73" l="1"/>
  <c r="X25" i="64"/>
  <c r="X26" i="64" s="1"/>
  <c r="X27" i="64" s="1"/>
  <c r="W25" i="64"/>
  <c r="W26" i="64" s="1"/>
  <c r="W27" i="64" s="1"/>
  <c r="V25" i="64"/>
  <c r="V26" i="64" s="1"/>
  <c r="V27" i="64" s="1"/>
  <c r="U25" i="64"/>
  <c r="U26" i="64" s="1"/>
  <c r="U27" i="64" s="1"/>
  <c r="T25" i="64"/>
  <c r="T26" i="64" s="1"/>
  <c r="T27" i="64" s="1"/>
  <c r="AJ19" i="64"/>
  <c r="V23" i="64" s="1"/>
  <c r="W21" i="73"/>
  <c r="K21" i="73"/>
  <c r="G21" i="73" s="1"/>
  <c r="AT19" i="64"/>
  <c r="AE18" i="73"/>
  <c r="AD18" i="73" s="1"/>
  <c r="AL20" i="73"/>
  <c r="AS20" i="73" s="1"/>
  <c r="AI20" i="73"/>
  <c r="AP20" i="73" s="1"/>
  <c r="AJ20" i="73"/>
  <c r="AQ20" i="73" s="1"/>
  <c r="AK20" i="73"/>
  <c r="AR20" i="73" s="1"/>
  <c r="AM20" i="73"/>
  <c r="AT20" i="73" s="1"/>
  <c r="AW19" i="73"/>
  <c r="H21" i="73" l="1"/>
  <c r="AV21" i="73" s="1"/>
  <c r="AG21" i="73"/>
  <c r="Q23" i="64" s="1"/>
  <c r="E21" i="73"/>
  <c r="AN21" i="73" s="1"/>
  <c r="AU21" i="73" s="1"/>
  <c r="AE19" i="73"/>
  <c r="AD19" i="73" s="1"/>
  <c r="AW20" i="73"/>
  <c r="AI21" i="73" l="1"/>
  <c r="AP21" i="73" s="1"/>
  <c r="AL21" i="73"/>
  <c r="AS21" i="73" s="1"/>
  <c r="AK21" i="73"/>
  <c r="AR21" i="73" s="1"/>
  <c r="AM21" i="73"/>
  <c r="AT21" i="73" s="1"/>
  <c r="AJ21" i="73"/>
  <c r="AQ21" i="73" s="1"/>
  <c r="AE20" i="73"/>
  <c r="AD20" i="73" s="1"/>
  <c r="AW21" i="73" l="1"/>
  <c r="AE21" i="73" s="1"/>
  <c r="AD21" i="73" l="1"/>
  <c r="M23" i="6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Jyumpei Watanabe</author>
  </authors>
  <commentList>
    <comment ref="AI8" authorId="0" shapeId="0" xr:uid="{DB7A70F2-1D0E-47E5-A1DF-0202682C6A32}">
      <text>
        <r>
          <rPr>
            <b/>
            <sz val="9"/>
            <color indexed="81"/>
            <rFont val="MS P ゴシック"/>
            <family val="3"/>
            <charset val="128"/>
          </rPr>
          <t>（③+…）のパターン</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Jyumpei Watanabe</author>
    <author>tanaka</author>
    <author>小林</author>
    <author>kyoto</author>
    <author>なかたに</author>
    <author>masci639</author>
  </authors>
  <commentList>
    <comment ref="B3" authorId="0" shapeId="0" xr:uid="{00000000-0006-0000-0200-000001000000}">
      <text>
        <r>
          <rPr>
            <b/>
            <sz val="9"/>
            <color indexed="10"/>
            <rFont val="MS P ゴシック"/>
            <family val="3"/>
            <charset val="128"/>
          </rPr>
          <t xml:space="preserve">利用定員の変更があった場合は、数式を壊して、
数値を直接入力して下さい。
</t>
        </r>
        <r>
          <rPr>
            <b/>
            <sz val="9"/>
            <color indexed="81"/>
            <rFont val="MS P ゴシック"/>
            <family val="3"/>
            <charset val="128"/>
          </rPr>
          <t xml:space="preserve">
</t>
        </r>
        <r>
          <rPr>
            <sz val="9"/>
            <color indexed="81"/>
            <rFont val="MS P ゴシック"/>
            <family val="3"/>
            <charset val="128"/>
          </rPr>
          <t>例）6月1日付で定員変更⇒6月分の定員を修正
（以降の月は、前月数値を自動引用されます）</t>
        </r>
      </text>
    </comment>
    <comment ref="C3" authorId="0" shapeId="0" xr:uid="{00000000-0006-0000-0200-000002000000}">
      <text>
        <r>
          <rPr>
            <b/>
            <sz val="9"/>
            <color indexed="81"/>
            <rFont val="MS P ゴシック"/>
            <family val="3"/>
            <charset val="128"/>
          </rPr>
          <t>同左</t>
        </r>
      </text>
    </comment>
    <comment ref="X3" authorId="1" shapeId="0" xr:uid="{00000000-0006-0000-0200-000003000000}">
      <text>
        <r>
          <rPr>
            <sz val="9"/>
            <color indexed="81"/>
            <rFont val="MS P ゴシック"/>
            <family val="3"/>
            <charset val="128"/>
          </rPr>
          <t>未配置の場合は公定価格における「施設長未配置減算」適用の対象となります。</t>
        </r>
      </text>
    </comment>
    <comment ref="AA4" authorId="2" shapeId="0" xr:uid="{00000000-0006-0000-0200-000005000000}">
      <text>
        <r>
          <rPr>
            <b/>
            <sz val="9"/>
            <color indexed="81"/>
            <rFont val="MS P ゴシック"/>
            <family val="3"/>
            <charset val="128"/>
          </rPr>
          <t xml:space="preserve">以下の要件を全て満たす（加算対象）上で、年度末において加算申請を行う場合は、「１」を入力
・必要保育士数を超えて保育士を配置している（（C）＞（A））
・職員の平均経験年数（処遇改善等加算Ⅰにおける職員1人あたりの平均経験年数）が12年以上の場合
</t>
        </r>
        <r>
          <rPr>
            <b/>
            <sz val="9"/>
            <color indexed="10"/>
            <rFont val="MS P ゴシック"/>
            <family val="3"/>
            <charset val="128"/>
          </rPr>
          <t>※令和５年度から、</t>
        </r>
        <r>
          <rPr>
            <b/>
            <u/>
            <sz val="9"/>
            <color indexed="10"/>
            <rFont val="MS P ゴシック"/>
            <family val="3"/>
            <charset val="128"/>
          </rPr>
          <t>利用定員121名以上の施設</t>
        </r>
        <r>
          <rPr>
            <b/>
            <sz val="9"/>
            <color indexed="10"/>
            <rFont val="MS P ゴシック"/>
            <family val="3"/>
            <charset val="128"/>
          </rPr>
          <t>については、「２」人まで申請可能</t>
        </r>
      </text>
    </comment>
    <comment ref="AC4" authorId="3" shapeId="0" xr:uid="{00000000-0006-0000-0200-000006000000}">
      <text>
        <r>
          <rPr>
            <b/>
            <sz val="9"/>
            <color indexed="81"/>
            <rFont val="ＭＳ Ｐゴシック"/>
            <family val="3"/>
            <charset val="128"/>
          </rPr>
          <t>少数点第1位まで入力してください。　区分1⇒1、区分2⇒0.6、区分3⇒0.5、区分4⇒0.3、区分5⇒0.2</t>
        </r>
        <r>
          <rPr>
            <sz val="9"/>
            <color indexed="81"/>
            <rFont val="ＭＳ Ｐゴシック"/>
            <family val="3"/>
            <charset val="128"/>
          </rPr>
          <t xml:space="preserve">
</t>
        </r>
      </text>
    </comment>
    <comment ref="AE4" authorId="2" shapeId="0" xr:uid="{00000000-0006-0000-0200-000007000000}">
      <text>
        <r>
          <rPr>
            <b/>
            <sz val="9"/>
            <color indexed="81"/>
            <rFont val="MS P ゴシック"/>
            <family val="3"/>
            <charset val="128"/>
          </rPr>
          <t>様式１-１を入力してください。</t>
        </r>
      </text>
    </comment>
    <comment ref="AF4" authorId="2" shapeId="0" xr:uid="{00000000-0006-0000-0200-000008000000}">
      <text>
        <r>
          <rPr>
            <b/>
            <sz val="9"/>
            <color indexed="81"/>
            <rFont val="MS P ゴシック"/>
            <family val="3"/>
            <charset val="128"/>
          </rPr>
          <t>様式１-２を入力してください。</t>
        </r>
      </text>
    </comment>
    <comment ref="AL4" authorId="4" shapeId="0" xr:uid="{00000000-0006-0000-0200-000009000000}">
      <text>
        <r>
          <rPr>
            <b/>
            <sz val="8"/>
            <color indexed="81"/>
            <rFont val="MS P ゴシック"/>
            <family val="3"/>
            <charset val="128"/>
          </rPr>
          <t>実施している場合は、以下の数字を入力。
〇週5日：2.0、〇週4日：1.6、〇週3日：1.2、〇週2日：0.8、〇週1日：0.4
※保育園と一体的に実施し、本体保育の保育士による支援が受けられる場合は、以下
○週5日：1.0、〇週4日：0.8、〇週3日：0.6、〇週2日：0.4、〇週1日：0.2　</t>
        </r>
      </text>
    </comment>
    <comment ref="AT6" authorId="5" shapeId="0" xr:uid="{3320B0C0-2D3F-4622-A2B5-1CFD34BA2771}">
      <text>
        <r>
          <rPr>
            <b/>
            <sz val="11"/>
            <color indexed="10"/>
            <rFont val="BIZ UDゴシック"/>
            <family val="3"/>
            <charset val="128"/>
          </rPr>
          <t xml:space="preserve">【注意】
</t>
        </r>
        <r>
          <rPr>
            <b/>
            <u/>
            <sz val="11"/>
            <color indexed="10"/>
            <rFont val="BIZ UDゴシック"/>
            <family val="3"/>
            <charset val="128"/>
          </rPr>
          <t>この欄は、現在の実配置数が、必置職員数（条例で定める配置基準）や給付費の加算要件を満たしているかを示しています。</t>
        </r>
        <r>
          <rPr>
            <b/>
            <sz val="11"/>
            <color indexed="10"/>
            <rFont val="BIZ UDゴシック"/>
            <family val="3"/>
            <charset val="128"/>
          </rPr>
          <t xml:space="preserve">
</t>
        </r>
        <r>
          <rPr>
            <sz val="11"/>
            <color indexed="10"/>
            <rFont val="BIZ UDゴシック"/>
            <family val="3"/>
            <charset val="128"/>
          </rPr>
          <t>マイナスの場合は、配置基準を満たしていないか、給付費の加算の適用ができません。</t>
        </r>
        <r>
          <rPr>
            <b/>
            <sz val="11"/>
            <color indexed="10"/>
            <rFont val="BIZ UDゴシック"/>
            <family val="3"/>
            <charset val="128"/>
          </rPr>
          <t xml:space="preserve">
</t>
        </r>
        <r>
          <rPr>
            <b/>
            <u/>
            <sz val="11"/>
            <color indexed="10"/>
            <rFont val="BIZ UDゴシック"/>
            <family val="3"/>
            <charset val="128"/>
          </rPr>
          <t>※人件費等補助金の補助算定職員数との関連を示したものではありません。これについては、本表の下部を御確認ください。</t>
        </r>
      </text>
    </comment>
    <comment ref="F7" authorId="3" shapeId="0" xr:uid="{00000000-0006-0000-0200-00000A000000}">
      <text>
        <r>
          <rPr>
            <b/>
            <sz val="9"/>
            <color indexed="81"/>
            <rFont val="ＭＳ Ｐゴシック"/>
            <family val="3"/>
            <charset val="128"/>
          </rPr>
          <t>令和5年8</t>
        </r>
        <r>
          <rPr>
            <b/>
            <sz val="9"/>
            <color indexed="12"/>
            <rFont val="ＭＳ Ｐゴシック"/>
            <family val="3"/>
            <charset val="128"/>
          </rPr>
          <t>月3日</t>
        </r>
        <r>
          <rPr>
            <b/>
            <sz val="9"/>
            <color indexed="81"/>
            <rFont val="ＭＳ Ｐゴシック"/>
            <family val="3"/>
            <charset val="128"/>
          </rPr>
          <t>から
令和6年4</t>
        </r>
        <r>
          <rPr>
            <b/>
            <sz val="9"/>
            <color indexed="12"/>
            <rFont val="ＭＳ Ｐゴシック"/>
            <family val="3"/>
            <charset val="128"/>
          </rPr>
          <t>月1日</t>
        </r>
        <r>
          <rPr>
            <b/>
            <sz val="9"/>
            <color indexed="81"/>
            <rFont val="ＭＳ Ｐゴシック"/>
            <family val="3"/>
            <charset val="128"/>
          </rPr>
          <t>までの間に
生まれた児童数</t>
        </r>
      </text>
    </comment>
    <comment ref="N7" authorId="3" shapeId="0" xr:uid="{00000000-0006-0000-0200-00000B000000}">
      <text>
        <r>
          <rPr>
            <b/>
            <sz val="9"/>
            <color indexed="81"/>
            <rFont val="ＭＳ Ｐゴシック"/>
            <family val="3"/>
            <charset val="128"/>
          </rPr>
          <t>令和5年8</t>
        </r>
        <r>
          <rPr>
            <b/>
            <sz val="9"/>
            <color indexed="12"/>
            <rFont val="ＭＳ Ｐゴシック"/>
            <family val="3"/>
            <charset val="128"/>
          </rPr>
          <t>月3日</t>
        </r>
        <r>
          <rPr>
            <b/>
            <sz val="9"/>
            <color indexed="81"/>
            <rFont val="ＭＳ Ｐゴシック"/>
            <family val="3"/>
            <charset val="128"/>
          </rPr>
          <t>から
令和6年4</t>
        </r>
        <r>
          <rPr>
            <b/>
            <sz val="9"/>
            <color indexed="12"/>
            <rFont val="ＭＳ Ｐゴシック"/>
            <family val="3"/>
            <charset val="128"/>
          </rPr>
          <t>月1日</t>
        </r>
        <r>
          <rPr>
            <b/>
            <sz val="9"/>
            <color indexed="81"/>
            <rFont val="ＭＳ Ｐゴシック"/>
            <family val="3"/>
            <charset val="128"/>
          </rPr>
          <t>までの間に
生まれた児童数</t>
        </r>
      </text>
    </comment>
    <comment ref="R27" authorId="0" shapeId="0" xr:uid="{6660BDB4-6E21-425C-89FC-713D669FA4DD}">
      <text>
        <r>
          <rPr>
            <sz val="9"/>
            <color indexed="81"/>
            <rFont val="MS P ゴシック"/>
            <family val="3"/>
            <charset val="128"/>
          </rPr>
          <t>10月から雇用開始なら、「10」を選択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小林</author>
  </authors>
  <commentList>
    <comment ref="C7" authorId="0" shapeId="0" xr:uid="{00000000-0006-0000-0300-000001000000}">
      <text>
        <r>
          <rPr>
            <b/>
            <sz val="9"/>
            <color indexed="81"/>
            <rFont val="MS P ゴシック"/>
            <family val="3"/>
            <charset val="128"/>
          </rPr>
          <t>標準時間利用児童の内訳を入力してください。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小林</author>
  </authors>
  <commentList>
    <comment ref="C7" authorId="0" shapeId="0" xr:uid="{00000000-0006-0000-0400-000001000000}">
      <text>
        <r>
          <rPr>
            <b/>
            <sz val="9"/>
            <color indexed="81"/>
            <rFont val="MS P ゴシック"/>
            <family val="3"/>
            <charset val="128"/>
          </rPr>
          <t>標準時間利用児童の内訳を入力してください。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Kyoto</author>
    <author>nakajo</author>
    <author>tanaka-y</author>
    <author>Sai</author>
    <author>SUZUKI</author>
  </authors>
  <commentList>
    <comment ref="B6" authorId="0" shapeId="0" xr:uid="{00000000-0006-0000-0500-000001000000}">
      <text>
        <r>
          <rPr>
            <b/>
            <sz val="18"/>
            <color indexed="10"/>
            <rFont val="MS P ゴシック"/>
            <family val="3"/>
            <charset val="128"/>
          </rPr>
          <t>本園に専従の常勤保育士以外の職員は入力しないでください。
（他の保育所又は社会福祉施設等と兼務している常勤保育士は、本シートではなく、様式３に入力してください）
また、施設長、放課後児童クラブ担当は除きます。</t>
        </r>
      </text>
    </comment>
    <comment ref="D6" authorId="0" shapeId="0" xr:uid="{00000000-0006-0000-0500-000002000000}">
      <text>
        <r>
          <rPr>
            <b/>
            <sz val="12"/>
            <color indexed="81"/>
            <rFont val="MS P ゴシック"/>
            <family val="3"/>
            <charset val="128"/>
          </rPr>
          <t>幼稚園教諭、小学校教諭または養護教諭に係る普通免許状を有している指定研修修了者は京都市に対して事前の届出が必要です。</t>
        </r>
      </text>
    </comment>
    <comment ref="G6" authorId="0" shapeId="0" xr:uid="{00000000-0006-0000-0500-000003000000}">
      <text>
        <r>
          <rPr>
            <b/>
            <sz val="12"/>
            <color indexed="81"/>
            <rFont val="MS P ゴシック"/>
            <family val="3"/>
            <charset val="128"/>
          </rPr>
          <t>勤務した月について○を入力してください。</t>
        </r>
      </text>
    </comment>
    <comment ref="B8" authorId="1" shapeId="0" xr:uid="{5F6CE0A9-F949-4E62-9D84-0E8615E282B1}">
      <text>
        <r>
          <rPr>
            <b/>
            <sz val="16"/>
            <color indexed="81"/>
            <rFont val="MS P ゴシック"/>
            <family val="3"/>
            <charset val="128"/>
          </rPr>
          <t>【誰でも通園コメント】
誰でも通園として配置された職員は、様式３（非専従の常勤＋非常勤）シートに記載してください。</t>
        </r>
      </text>
    </comment>
    <comment ref="D63" authorId="2" shapeId="0" xr:uid="{00000000-0006-0000-0500-000004000000}">
      <text>
        <r>
          <rPr>
            <b/>
            <sz val="12"/>
            <color indexed="81"/>
            <rFont val="MS P ゴシック"/>
            <family val="3"/>
            <charset val="128"/>
          </rPr>
          <t>乳児３名以下の場合は、以下の２要件を満たす保育所に限り、これらの職員を１人（常勤換算後）に限って保育士とみなすことができる。
①勤務経験が概ね３年に満たない看護師等については、子育て支援員研修の受講（又は直近の研修を受講予定）していること
②看護師等が保育士と合同の組・グループを編成し、原則として同一の乳児室など同一空間内で保育を行うこと</t>
        </r>
      </text>
    </comment>
    <comment ref="G63" authorId="0" shapeId="0" xr:uid="{00000000-0006-0000-0500-000005000000}">
      <text>
        <r>
          <rPr>
            <b/>
            <sz val="12"/>
            <color indexed="81"/>
            <rFont val="MS P ゴシック"/>
            <family val="3"/>
            <charset val="128"/>
          </rPr>
          <t>各月の</t>
        </r>
        <r>
          <rPr>
            <b/>
            <sz val="12"/>
            <color indexed="10"/>
            <rFont val="MS P ゴシック"/>
            <family val="3"/>
            <charset val="128"/>
          </rPr>
          <t>勤務時間数</t>
        </r>
        <r>
          <rPr>
            <b/>
            <sz val="12"/>
            <color indexed="81"/>
            <rFont val="MS P ゴシック"/>
            <family val="3"/>
            <charset val="128"/>
          </rPr>
          <t>を入力してください。
（常勤の場合、就業規則で定める常勤職員の１箇月の勤務時間数）</t>
        </r>
      </text>
    </comment>
    <comment ref="G74" authorId="3" shapeId="0" xr:uid="{2797032A-A093-4D77-A93F-EE679F47F133}">
      <text>
        <r>
          <rPr>
            <b/>
            <sz val="12"/>
            <color indexed="81"/>
            <rFont val="MS P ゴシック"/>
            <family val="3"/>
            <charset val="128"/>
          </rPr>
          <t>「注」が表示される場合
　表示される月の乳児の初日児童数が３名以下なので、保育士とみなす看護師等の勤務経験が概ね３年に満たない場合、子育て支援員研修を受講（又は直近の研修を受講予定）している必要があります。
　別途ご案内する、受講状況に関する所定の手続きをしてください。</t>
        </r>
      </text>
    </comment>
    <comment ref="A76" authorId="4" shapeId="0" xr:uid="{F1957FAE-3CFB-48D7-8057-E20C0B108C08}">
      <text>
        <r>
          <rPr>
            <b/>
            <sz val="26"/>
            <color indexed="81"/>
            <rFont val="MS P ゴシック"/>
            <family val="3"/>
            <charset val="128"/>
          </rPr>
          <t>本欄は、人件費等補助金上の職員算定にのみ使用する欄です。
心理士の配置数は、保育士等の配置基準の算定には含められません。（＝本欄で算定された職員数は、様式１のAS列には影響しません。）</t>
        </r>
      </text>
    </comment>
    <comment ref="G77" authorId="0" shapeId="0" xr:uid="{129E5F64-EABB-4F71-9DD2-069402948C75}">
      <text>
        <r>
          <rPr>
            <b/>
            <sz val="12"/>
            <color indexed="81"/>
            <rFont val="MS P ゴシック"/>
            <family val="3"/>
            <charset val="128"/>
          </rPr>
          <t>各月の</t>
        </r>
        <r>
          <rPr>
            <b/>
            <sz val="12"/>
            <color indexed="10"/>
            <rFont val="MS P ゴシック"/>
            <family val="3"/>
            <charset val="128"/>
          </rPr>
          <t>勤務時間数</t>
        </r>
        <r>
          <rPr>
            <b/>
            <sz val="12"/>
            <color indexed="81"/>
            <rFont val="MS P ゴシック"/>
            <family val="3"/>
            <charset val="128"/>
          </rPr>
          <t>を入力してください。
（常勤の場合、就業規則で定める常勤職員の１箇月の勤務時間数）</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中谷</author>
    <author>kyoto</author>
  </authors>
  <commentList>
    <comment ref="G4" authorId="0" shapeId="0" xr:uid="{6E7F064F-5351-4E32-9AE4-00D91363AE17}">
      <text>
        <r>
          <rPr>
            <b/>
            <sz val="14"/>
            <color indexed="10"/>
            <rFont val="MS P ゴシック"/>
            <family val="3"/>
            <charset val="128"/>
          </rPr>
          <t>他の保育所又は社会福祉施設等と兼務</t>
        </r>
        <r>
          <rPr>
            <b/>
            <sz val="14"/>
            <color indexed="81"/>
            <rFont val="MS P ゴシック"/>
            <family val="3"/>
            <charset val="128"/>
          </rPr>
          <t>している常勤保育士は、</t>
        </r>
        <r>
          <rPr>
            <b/>
            <sz val="14"/>
            <color indexed="10"/>
            <rFont val="MS P ゴシック"/>
            <family val="3"/>
            <charset val="128"/>
          </rPr>
          <t xml:space="preserve">
本保育所の勤務時間数だけを水色網掛け箇所（Ｎ列～ＡＫ列）に直接入力</t>
        </r>
        <r>
          <rPr>
            <b/>
            <sz val="14"/>
            <color indexed="81"/>
            <rFont val="MS P ゴシック"/>
            <family val="3"/>
            <charset val="128"/>
          </rPr>
          <t>してください。</t>
        </r>
        <r>
          <rPr>
            <b/>
            <sz val="14"/>
            <color indexed="10"/>
            <rFont val="MS P ゴシック"/>
            <family val="3"/>
            <charset val="128"/>
          </rPr>
          <t xml:space="preserve">
※他の保育所又は社会福祉施設等の勤務時間は含まない</t>
        </r>
        <r>
          <rPr>
            <b/>
            <sz val="14"/>
            <color indexed="81"/>
            <rFont val="MS P ゴシック"/>
            <family val="3"/>
            <charset val="128"/>
          </rPr>
          <t>でください。</t>
        </r>
      </text>
    </comment>
    <comment ref="L5" authorId="1" shapeId="0" xr:uid="{00000000-0006-0000-0600-000001000000}">
      <text>
        <r>
          <rPr>
            <b/>
            <sz val="12"/>
            <color indexed="81"/>
            <rFont val="ＭＳ Ｐゴシック"/>
            <family val="3"/>
            <charset val="128"/>
          </rPr>
          <t>雇用契約等における1箇月あたりの勤務時間を入力してください。
変形労働時間を採用されている場合は、各月の勤務時間を直接入力してください。</t>
        </r>
      </text>
    </comment>
    <comment ref="L39" authorId="1" shapeId="0" xr:uid="{00000000-0006-0000-0600-000002000000}">
      <text>
        <r>
          <rPr>
            <b/>
            <sz val="12"/>
            <color indexed="81"/>
            <rFont val="ＭＳ Ｐゴシック"/>
            <family val="3"/>
            <charset val="128"/>
          </rPr>
          <t>目安：１６４～１７３時間程度
　例）就業規則において週40時間と規定されている場合
　　　40時間×52週（年間の週間数）÷12月（年間の月数）＝173時間（小数点第1位四捨五入）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Kitajima</author>
  </authors>
  <commentList>
    <comment ref="H1" authorId="0" shapeId="0" xr:uid="{5B8F786C-12F0-4DBB-8924-269F01D4C210}">
      <text>
        <r>
          <rPr>
            <sz val="9"/>
            <color indexed="81"/>
            <rFont val="MS P ゴシック"/>
            <family val="3"/>
            <charset val="128"/>
          </rPr>
          <t>1歳児配置改善加算、3歳児配置改善加算、4歳以上児配置改善加算の適用前提</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C6" authorId="0" shapeId="0" xr:uid="{00000000-0006-0000-0700-000001000000}">
      <text>
        <r>
          <rPr>
            <b/>
            <sz val="12"/>
            <color indexed="81"/>
            <rFont val="ＭＳ Ｐゴシック"/>
            <family val="3"/>
            <charset val="128"/>
          </rPr>
          <t>以前からの継続雇用の場合は，平成27年4月～と入力してください。</t>
        </r>
      </text>
    </comment>
    <comment ref="A30" authorId="0" shapeId="0" xr:uid="{00000000-0006-0000-0700-000002000000}">
      <text>
        <r>
          <rPr>
            <b/>
            <sz val="12"/>
            <color indexed="81"/>
            <rFont val="ＭＳ Ｐゴシック"/>
            <family val="3"/>
            <charset val="128"/>
          </rPr>
          <t>目安：１６４～１７３時間程度
　例）就業規則において週40時間と規定されている場合
　　　40時間×52週（年間の週間数）÷12月（年間の月数）＝173時間（小数点第1位四捨五入）</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<sst xmlns="http://schemas.openxmlformats.org/spreadsheetml/2006/main" count="1298" uniqueCount="304">
  <si>
    <t>３歳児</t>
    <rPh sb="1" eb="2">
      <t>サイ</t>
    </rPh>
    <rPh sb="2" eb="3">
      <t>ジ</t>
    </rPh>
    <phoneticPr fontId="1"/>
  </si>
  <si>
    <t>対象月</t>
    <rPh sb="0" eb="2">
      <t>タイショウ</t>
    </rPh>
    <rPh sb="2" eb="3">
      <t>ツキ</t>
    </rPh>
    <phoneticPr fontId="1"/>
  </si>
  <si>
    <t>５月</t>
    <rPh sb="1" eb="2">
      <t>ツキ</t>
    </rPh>
    <phoneticPr fontId="1"/>
  </si>
  <si>
    <t>６月</t>
    <rPh sb="1" eb="2">
      <t>ツキ</t>
    </rPh>
    <phoneticPr fontId="1"/>
  </si>
  <si>
    <t>７月</t>
    <rPh sb="1" eb="2">
      <t>ツキ</t>
    </rPh>
    <phoneticPr fontId="1"/>
  </si>
  <si>
    <t>８月</t>
    <rPh sb="1" eb="2">
      <t>ツキ</t>
    </rPh>
    <phoneticPr fontId="1"/>
  </si>
  <si>
    <t>９月</t>
    <rPh sb="1" eb="2">
      <t>ツキ</t>
    </rPh>
    <phoneticPr fontId="1"/>
  </si>
  <si>
    <t>１０月</t>
    <rPh sb="2" eb="3">
      <t>ツキ</t>
    </rPh>
    <phoneticPr fontId="1"/>
  </si>
  <si>
    <t>１１月</t>
    <rPh sb="2" eb="3">
      <t>ツキ</t>
    </rPh>
    <phoneticPr fontId="1"/>
  </si>
  <si>
    <t>１２月</t>
    <rPh sb="2" eb="3">
      <t>ツキ</t>
    </rPh>
    <phoneticPr fontId="1"/>
  </si>
  <si>
    <t>３月</t>
    <rPh sb="1" eb="2">
      <t>ツキ</t>
    </rPh>
    <phoneticPr fontId="1"/>
  </si>
  <si>
    <t>保健師又は看護師</t>
    <rPh sb="0" eb="3">
      <t>ホケンシ</t>
    </rPh>
    <rPh sb="3" eb="4">
      <t>マタ</t>
    </rPh>
    <rPh sb="5" eb="8">
      <t>カンゴシ</t>
    </rPh>
    <phoneticPr fontId="1"/>
  </si>
  <si>
    <t>４月</t>
    <rPh sb="1" eb="2">
      <t>ツキ</t>
    </rPh>
    <phoneticPr fontId="1"/>
  </si>
  <si>
    <t>１月</t>
    <rPh sb="1" eb="2">
      <t>ツキ</t>
    </rPh>
    <phoneticPr fontId="1"/>
  </si>
  <si>
    <t>番号</t>
    <rPh sb="0" eb="2">
      <t>バンゴウ</t>
    </rPh>
    <phoneticPr fontId="1"/>
  </si>
  <si>
    <t>保育士定数に充てることができる　　保育士等の合計</t>
    <rPh sb="0" eb="3">
      <t>ホイクシ</t>
    </rPh>
    <rPh sb="3" eb="5">
      <t>テイスウ</t>
    </rPh>
    <rPh sb="6" eb="7">
      <t>ア</t>
    </rPh>
    <rPh sb="17" eb="20">
      <t>ホイクシ</t>
    </rPh>
    <rPh sb="20" eb="21">
      <t>トウ</t>
    </rPh>
    <rPh sb="22" eb="23">
      <t>ゴウ</t>
    </rPh>
    <rPh sb="23" eb="24">
      <t>ケイ</t>
    </rPh>
    <phoneticPr fontId="1"/>
  </si>
  <si>
    <t>時間数合計（Ａ）</t>
    <rPh sb="0" eb="3">
      <t>ジカンスウ</t>
    </rPh>
    <rPh sb="3" eb="5">
      <t>ゴウケイ</t>
    </rPh>
    <phoneticPr fontId="1"/>
  </si>
  <si>
    <t>２月</t>
  </si>
  <si>
    <t>一時預かり事業</t>
    <rPh sb="0" eb="2">
      <t>イチジ</t>
    </rPh>
    <rPh sb="2" eb="3">
      <t>アズ</t>
    </rPh>
    <rPh sb="5" eb="7">
      <t>ジギョウ</t>
    </rPh>
    <phoneticPr fontId="1"/>
  </si>
  <si>
    <t>２歳児</t>
    <rPh sb="1" eb="3">
      <t>サイジ</t>
    </rPh>
    <phoneticPr fontId="1"/>
  </si>
  <si>
    <t>４歳児</t>
    <rPh sb="1" eb="3">
      <t>サイジ</t>
    </rPh>
    <phoneticPr fontId="1"/>
  </si>
  <si>
    <t>５歳児</t>
    <rPh sb="1" eb="3">
      <t>サイジ</t>
    </rPh>
    <phoneticPr fontId="1"/>
  </si>
  <si>
    <t>０歳児</t>
    <rPh sb="1" eb="3">
      <t>サイジ</t>
    </rPh>
    <phoneticPr fontId="1"/>
  </si>
  <si>
    <t>時間</t>
    <rPh sb="0" eb="2">
      <t>ジカン</t>
    </rPh>
    <phoneticPr fontId="1"/>
  </si>
  <si>
    <t>分</t>
    <rPh sb="0" eb="1">
      <t>ブン</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</si>
  <si>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</si>
  <si>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</si>
  <si>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</si>
  <si>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</si>
  <si>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</si>
  <si>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</si>
  <si>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</si>
  <si>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</si>
  <si>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</si>
  <si>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</si>
  <si>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</si>
  <si>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</si>
  <si>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</si>
  <si>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</si>
  <si>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</si>
  <si>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</si>
  <si>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</si>
  <si>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</si>
  <si>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</si>
  <si>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</si>
  <si>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保育園名</t>
    <rPh sb="2" eb="3">
      <t>エン</t>
    </rPh>
    <phoneticPr fontId="1"/>
  </si>
  <si>
    <t>標準時間対応</t>
    <rPh sb="0" eb="2">
      <t>ヒョウジュン</t>
    </rPh>
    <rPh sb="2" eb="4">
      <t>ジカン</t>
    </rPh>
    <rPh sb="4" eb="6">
      <t>タイオウ</t>
    </rPh>
    <phoneticPr fontId="1"/>
  </si>
  <si>
    <t>過不足</t>
    <rPh sb="0" eb="3">
      <t>カブソク</t>
    </rPh>
    <phoneticPr fontId="1"/>
  </si>
  <si>
    <t>雇用期間</t>
    <rPh sb="0" eb="2">
      <t>コヨウ</t>
    </rPh>
    <rPh sb="2" eb="4">
      <t>キカン</t>
    </rPh>
    <phoneticPr fontId="1"/>
  </si>
  <si>
    <t>月</t>
    <rPh sb="0" eb="1">
      <t>ガツ</t>
    </rPh>
    <phoneticPr fontId="1"/>
  </si>
  <si>
    <t>～</t>
    <phoneticPr fontId="1"/>
  </si>
  <si>
    <t>月</t>
    <rPh sb="0" eb="1">
      <t>ツキ</t>
    </rPh>
    <phoneticPr fontId="1"/>
  </si>
  <si>
    <t>年</t>
    <rPh sb="0" eb="1">
      <t>ネン</t>
    </rPh>
    <phoneticPr fontId="1"/>
  </si>
  <si>
    <t>○</t>
    <phoneticPr fontId="1"/>
  </si>
  <si>
    <t>保育園名</t>
    <phoneticPr fontId="1"/>
  </si>
  <si>
    <t>※水色の部分は計算式が入っているため，入力できません。</t>
    <phoneticPr fontId="1"/>
  </si>
  <si>
    <t>【非常勤の保育士】</t>
    <phoneticPr fontId="1"/>
  </si>
  <si>
    <t>番号</t>
    <phoneticPr fontId="1"/>
  </si>
  <si>
    <t>保育士</t>
    <phoneticPr fontId="1"/>
  </si>
  <si>
    <t>雇用期間</t>
    <phoneticPr fontId="1"/>
  </si>
  <si>
    <t>1月あたりの平均勤務時間</t>
    <phoneticPr fontId="1"/>
  </si>
  <si>
    <t>時間</t>
    <phoneticPr fontId="1"/>
  </si>
  <si>
    <t>分</t>
    <phoneticPr fontId="1"/>
  </si>
  <si>
    <t>平成</t>
    <phoneticPr fontId="1"/>
  </si>
  <si>
    <t>年</t>
    <phoneticPr fontId="1"/>
  </si>
  <si>
    <t>月</t>
    <phoneticPr fontId="1"/>
  </si>
  <si>
    <t>時間数合計（Ａ）</t>
    <phoneticPr fontId="1"/>
  </si>
  <si>
    <t>就業規則で定める常勤職員の1ヶ月の労働時間数（Ｂ）</t>
    <phoneticPr fontId="1"/>
  </si>
  <si>
    <t>常勤者換算（Ａ／Ｂ）（小数点２位を切り捨て　例： 1.46⇒1.4）</t>
    <phoneticPr fontId="1"/>
  </si>
  <si>
    <t>(単位:人）</t>
    <rPh sb="1" eb="3">
      <t>タンイ</t>
    </rPh>
    <rPh sb="4" eb="5">
      <t>ニン</t>
    </rPh>
    <phoneticPr fontId="1"/>
  </si>
  <si>
    <t>他市町村児童がいる場合は「○」を入力してください。</t>
    <rPh sb="0" eb="1">
      <t>タ</t>
    </rPh>
    <rPh sb="1" eb="4">
      <t>シチョウソン</t>
    </rPh>
    <rPh sb="4" eb="6">
      <t>ジドウ</t>
    </rPh>
    <rPh sb="9" eb="11">
      <t>バアイ</t>
    </rPh>
    <rPh sb="16" eb="18">
      <t>ニュウリョク</t>
    </rPh>
    <phoneticPr fontId="1"/>
  </si>
  <si>
    <t>主任保育士専任加算
（有りの　　場合「１」を入力してください）</t>
    <rPh sb="22" eb="24">
      <t>ニュウリョク</t>
    </rPh>
    <phoneticPr fontId="1"/>
  </si>
  <si>
    <t>当該保育園に勤務する職員数（各月初日時点）</t>
    <rPh sb="4" eb="5">
      <t>エン</t>
    </rPh>
    <rPh sb="18" eb="20">
      <t>ジテン</t>
    </rPh>
    <phoneticPr fontId="1"/>
  </si>
  <si>
    <t>就業規則で定める常勤職員の1箇月の勤務時間数（Ｂ）</t>
    <rPh sb="0" eb="2">
      <t>シュウギョウ</t>
    </rPh>
    <rPh sb="2" eb="4">
      <t>キソク</t>
    </rPh>
    <rPh sb="5" eb="6">
      <t>サダ</t>
    </rPh>
    <rPh sb="8" eb="10">
      <t>ジョウキン</t>
    </rPh>
    <rPh sb="10" eb="12">
      <t>ショクイン</t>
    </rPh>
    <rPh sb="14" eb="15">
      <t>カ</t>
    </rPh>
    <rPh sb="15" eb="16">
      <t>ゲツ</t>
    </rPh>
    <rPh sb="17" eb="19">
      <t>キンム</t>
    </rPh>
    <rPh sb="19" eb="22">
      <t>ジカンスウ</t>
    </rPh>
    <phoneticPr fontId="1"/>
  </si>
  <si>
    <t>1箇月あたりの勤務時間</t>
    <rPh sb="1" eb="2">
      <t>カ</t>
    </rPh>
    <rPh sb="2" eb="3">
      <t>ガツ</t>
    </rPh>
    <rPh sb="7" eb="9">
      <t>キンム</t>
    </rPh>
    <rPh sb="9" eb="11">
      <t>ジカン</t>
    </rPh>
    <phoneticPr fontId="1"/>
  </si>
  <si>
    <t>勤　　務　　時　　間</t>
    <rPh sb="0" eb="1">
      <t>ツトム</t>
    </rPh>
    <rPh sb="3" eb="4">
      <t>ツトム</t>
    </rPh>
    <rPh sb="6" eb="7">
      <t>トキ</t>
    </rPh>
    <rPh sb="9" eb="10">
      <t>アイダ</t>
    </rPh>
    <phoneticPr fontId="1"/>
  </si>
  <si>
    <t>～</t>
    <phoneticPr fontId="1"/>
  </si>
  <si>
    <t>1歳児加配</t>
    <rPh sb="1" eb="3">
      <t>サイジ</t>
    </rPh>
    <rPh sb="3" eb="5">
      <t>カハイ</t>
    </rPh>
    <phoneticPr fontId="1"/>
  </si>
  <si>
    <r>
      <t xml:space="preserve">必要保育士数
(市基準)
</t>
    </r>
    <r>
      <rPr>
        <b/>
        <sz val="9"/>
        <rFont val="ＭＳ Ｐゴシック"/>
        <family val="3"/>
        <charset val="128"/>
      </rPr>
      <t>①～③の合計</t>
    </r>
    <rPh sb="0" eb="2">
      <t>ヒツヨウ</t>
    </rPh>
    <rPh sb="2" eb="4">
      <t>ホイク</t>
    </rPh>
    <rPh sb="4" eb="6">
      <t>シスウ</t>
    </rPh>
    <rPh sb="8" eb="9">
      <t>シ</t>
    </rPh>
    <rPh sb="9" eb="11">
      <t>キジュン</t>
    </rPh>
    <rPh sb="19" eb="21">
      <t>ゴウケイ</t>
    </rPh>
    <phoneticPr fontId="1"/>
  </si>
  <si>
    <t>このうち　常勤換算後の数</t>
    <phoneticPr fontId="1"/>
  </si>
  <si>
    <t>保育士（氏名）</t>
    <rPh sb="0" eb="3">
      <t>ホイクシ</t>
    </rPh>
    <rPh sb="4" eb="6">
      <t>シメイ</t>
    </rPh>
    <phoneticPr fontId="1"/>
  </si>
  <si>
    <t>資格内容</t>
    <rPh sb="0" eb="2">
      <t>シカク</t>
    </rPh>
    <rPh sb="2" eb="4">
      <t>ナイヨウ</t>
    </rPh>
    <phoneticPr fontId="1"/>
  </si>
  <si>
    <t>勤　　務　　実　　績</t>
    <rPh sb="0" eb="1">
      <t>ツトム</t>
    </rPh>
    <rPh sb="3" eb="4">
      <t>ツトム</t>
    </rPh>
    <rPh sb="6" eb="7">
      <t>ジツ</t>
    </rPh>
    <rPh sb="9" eb="10">
      <t>セキ</t>
    </rPh>
    <phoneticPr fontId="1"/>
  </si>
  <si>
    <t>常勤職員数合計</t>
    <rPh sb="0" eb="2">
      <t>ジョウキン</t>
    </rPh>
    <rPh sb="2" eb="4">
      <t>ショクイン</t>
    </rPh>
    <rPh sb="4" eb="5">
      <t>スウ</t>
    </rPh>
    <rPh sb="5" eb="7">
      <t>ゴウケイ</t>
    </rPh>
    <phoneticPr fontId="1"/>
  </si>
  <si>
    <t>保育士</t>
    <rPh sb="0" eb="3">
      <t>ホイクシ</t>
    </rPh>
    <phoneticPr fontId="1"/>
  </si>
  <si>
    <t>幼稚園教諭</t>
    <rPh sb="0" eb="3">
      <t>ヨウチエン</t>
    </rPh>
    <rPh sb="3" eb="5">
      <t>キョウユ</t>
    </rPh>
    <phoneticPr fontId="1"/>
  </si>
  <si>
    <t>小学校教諭
又は養護教諭</t>
    <rPh sb="0" eb="3">
      <t>ショウガッコウ</t>
    </rPh>
    <rPh sb="3" eb="5">
      <t>キョウユ</t>
    </rPh>
    <rPh sb="6" eb="7">
      <t>マタ</t>
    </rPh>
    <rPh sb="8" eb="10">
      <t>ヨウゴ</t>
    </rPh>
    <rPh sb="10" eb="12">
      <t>キョウユ</t>
    </rPh>
    <phoneticPr fontId="1"/>
  </si>
  <si>
    <t>【保健師・看護師・准看護師】</t>
    <rPh sb="1" eb="3">
      <t>ホケン</t>
    </rPh>
    <rPh sb="3" eb="4">
      <t>シ</t>
    </rPh>
    <rPh sb="5" eb="7">
      <t>カンゴ</t>
    </rPh>
    <rPh sb="7" eb="8">
      <t>シ</t>
    </rPh>
    <rPh sb="9" eb="10">
      <t>ジュン</t>
    </rPh>
    <rPh sb="10" eb="12">
      <t>カンゴ</t>
    </rPh>
    <rPh sb="12" eb="13">
      <t>シ</t>
    </rPh>
    <phoneticPr fontId="1"/>
  </si>
  <si>
    <t>保健師</t>
    <rPh sb="0" eb="2">
      <t>ホケン</t>
    </rPh>
    <rPh sb="2" eb="3">
      <t>シ</t>
    </rPh>
    <phoneticPr fontId="1"/>
  </si>
  <si>
    <t>看護師</t>
    <rPh sb="0" eb="2">
      <t>カンゴ</t>
    </rPh>
    <rPh sb="2" eb="3">
      <t>シ</t>
    </rPh>
    <phoneticPr fontId="1"/>
  </si>
  <si>
    <t>准看護師</t>
    <rPh sb="0" eb="1">
      <t>ジュン</t>
    </rPh>
    <rPh sb="1" eb="3">
      <t>カンゴ</t>
    </rPh>
    <rPh sb="3" eb="4">
      <t>シ</t>
    </rPh>
    <phoneticPr fontId="1"/>
  </si>
  <si>
    <t>氏　名</t>
    <rPh sb="0" eb="1">
      <t>シ</t>
    </rPh>
    <rPh sb="2" eb="3">
      <t>メイ</t>
    </rPh>
    <phoneticPr fontId="1"/>
  </si>
  <si>
    <t>職員数合計</t>
    <rPh sb="0" eb="2">
      <t>ショクイン</t>
    </rPh>
    <rPh sb="2" eb="3">
      <t>スウ</t>
    </rPh>
    <rPh sb="3" eb="4">
      <t>ゴウ</t>
    </rPh>
    <rPh sb="4" eb="5">
      <t>ケイ</t>
    </rPh>
    <phoneticPr fontId="1"/>
  </si>
  <si>
    <t>就業規則で定める常勤職員の１箇月の勤務時間数</t>
    <rPh sb="0" eb="2">
      <t>シュウギョウ</t>
    </rPh>
    <rPh sb="2" eb="4">
      <t>キソク</t>
    </rPh>
    <rPh sb="5" eb="6">
      <t>サダ</t>
    </rPh>
    <rPh sb="8" eb="10">
      <t>ジョウキン</t>
    </rPh>
    <rPh sb="10" eb="12">
      <t>ショクイン</t>
    </rPh>
    <rPh sb="14" eb="15">
      <t>カ</t>
    </rPh>
    <rPh sb="15" eb="16">
      <t>ゲツ</t>
    </rPh>
    <rPh sb="17" eb="19">
      <t>キンム</t>
    </rPh>
    <rPh sb="19" eb="21">
      <t>ジカン</t>
    </rPh>
    <rPh sb="21" eb="22">
      <t>スウ</t>
    </rPh>
    <phoneticPr fontId="1"/>
  </si>
  <si>
    <t>施設長の配置状況</t>
    <rPh sb="0" eb="2">
      <t>シセツ</t>
    </rPh>
    <rPh sb="2" eb="3">
      <t>チョウ</t>
    </rPh>
    <rPh sb="4" eb="6">
      <t>ハイチ</t>
    </rPh>
    <rPh sb="6" eb="8">
      <t>ジョウキョウハイチ</t>
    </rPh>
    <phoneticPr fontId="1"/>
  </si>
  <si>
    <t>１歳児</t>
    <rPh sb="1" eb="3">
      <t>サイジ</t>
    </rPh>
    <phoneticPr fontId="1"/>
  </si>
  <si>
    <t>合計
（本園）</t>
    <rPh sb="0" eb="1">
      <t>ゴウ</t>
    </rPh>
    <rPh sb="1" eb="2">
      <t>ケイ</t>
    </rPh>
    <rPh sb="4" eb="5">
      <t>ホン</t>
    </rPh>
    <rPh sb="5" eb="6">
      <t>エン</t>
    </rPh>
    <phoneticPr fontId="1"/>
  </si>
  <si>
    <t>合計
（分園）</t>
    <rPh sb="0" eb="1">
      <t>ゴウ</t>
    </rPh>
    <rPh sb="1" eb="2">
      <t>ケイ</t>
    </rPh>
    <rPh sb="4" eb="6">
      <t>ブンエン</t>
    </rPh>
    <phoneticPr fontId="1"/>
  </si>
  <si>
    <t xml:space="preserve">
入所児童数（本園）</t>
    <rPh sb="1" eb="3">
      <t>ニュウショ</t>
    </rPh>
    <rPh sb="3" eb="5">
      <t>ジドウ</t>
    </rPh>
    <rPh sb="5" eb="6">
      <t>スウ</t>
    </rPh>
    <rPh sb="7" eb="8">
      <t>ホン</t>
    </rPh>
    <rPh sb="8" eb="9">
      <t>エン</t>
    </rPh>
    <phoneticPr fontId="1"/>
  </si>
  <si>
    <t xml:space="preserve">
入所児童数（分園）</t>
    <rPh sb="1" eb="3">
      <t>ニュウショ</t>
    </rPh>
    <rPh sb="3" eb="5">
      <t>ジドウ</t>
    </rPh>
    <rPh sb="5" eb="6">
      <t>スウ</t>
    </rPh>
    <rPh sb="7" eb="9">
      <t>ブンエン</t>
    </rPh>
    <phoneticPr fontId="1"/>
  </si>
  <si>
    <t>（４桁コード）</t>
    <rPh sb="2" eb="3">
      <t>ケタ</t>
    </rPh>
    <phoneticPr fontId="1"/>
  </si>
  <si>
    <t>（4桁コード）</t>
    <rPh sb="2" eb="3">
      <t>ケタ</t>
    </rPh>
    <phoneticPr fontId="1"/>
  </si>
  <si>
    <t>うち1歳児加配対象児童数</t>
    <rPh sb="3" eb="5">
      <t>サイジ</t>
    </rPh>
    <rPh sb="5" eb="7">
      <t>カハイ</t>
    </rPh>
    <rPh sb="7" eb="9">
      <t>タイショウ</t>
    </rPh>
    <rPh sb="9" eb="11">
      <t>ジドウ</t>
    </rPh>
    <rPh sb="11" eb="12">
      <t>スウ</t>
    </rPh>
    <phoneticPr fontId="1"/>
  </si>
  <si>
    <t>4桁コード</t>
    <rPh sb="1" eb="2">
      <t>ケタ</t>
    </rPh>
    <phoneticPr fontId="1"/>
  </si>
  <si>
    <t>施設名</t>
    <rPh sb="0" eb="2">
      <t>シセツ</t>
    </rPh>
    <rPh sb="2" eb="3">
      <t>メイ</t>
    </rPh>
    <phoneticPr fontId="1"/>
  </si>
  <si>
    <t>国制度給付費における加算</t>
    <rPh sb="0" eb="1">
      <t>クニ</t>
    </rPh>
    <rPh sb="1" eb="3">
      <t>セイド</t>
    </rPh>
    <rPh sb="3" eb="6">
      <t>キュウフヒ</t>
    </rPh>
    <rPh sb="10" eb="12">
      <t>カサン</t>
    </rPh>
    <phoneticPr fontId="1"/>
  </si>
  <si>
    <t>チーム保育推進加算</t>
    <rPh sb="3" eb="5">
      <t>ホイク</t>
    </rPh>
    <rPh sb="5" eb="7">
      <t>スイシン</t>
    </rPh>
    <rPh sb="7" eb="9">
      <t>カサン</t>
    </rPh>
    <phoneticPr fontId="1"/>
  </si>
  <si>
    <t>標準対応休憩保育士</t>
  </si>
  <si>
    <t>本市独自事業実施に要する保育士等数</t>
    <rPh sb="0" eb="2">
      <t>ホンシ</t>
    </rPh>
    <rPh sb="2" eb="4">
      <t>ドクジ</t>
    </rPh>
    <phoneticPr fontId="1"/>
  </si>
  <si>
    <t>割合</t>
    <rPh sb="0" eb="2">
      <t>ワリアイ</t>
    </rPh>
    <phoneticPr fontId="1"/>
  </si>
  <si>
    <t>平均</t>
    <rPh sb="0" eb="2">
      <t>ヘイキン</t>
    </rPh>
    <phoneticPr fontId="1"/>
  </si>
  <si>
    <t>３月</t>
  </si>
  <si>
    <t>利用人数</t>
    <rPh sb="0" eb="2">
      <t>リヨウ</t>
    </rPh>
    <rPh sb="2" eb="4">
      <t>ニンズウ</t>
    </rPh>
    <phoneticPr fontId="1"/>
  </si>
  <si>
    <t>１月</t>
  </si>
  <si>
    <t>１２月</t>
  </si>
  <si>
    <t>１１月</t>
  </si>
  <si>
    <t>１０月</t>
  </si>
  <si>
    <t>９月</t>
  </si>
  <si>
    <t>８月</t>
  </si>
  <si>
    <t>７月</t>
  </si>
  <si>
    <t>６月</t>
  </si>
  <si>
    <t>５月</t>
  </si>
  <si>
    <t>必要職員数</t>
    <rPh sb="0" eb="5">
      <t>ヒツヨウショクインスウ</t>
    </rPh>
    <phoneticPr fontId="1"/>
  </si>
  <si>
    <t>計</t>
    <rPh sb="0" eb="1">
      <t>ケイ</t>
    </rPh>
    <phoneticPr fontId="1"/>
  </si>
  <si>
    <t>11時間</t>
    <rPh sb="2" eb="4">
      <t>ジカン</t>
    </rPh>
    <phoneticPr fontId="1"/>
  </si>
  <si>
    <t>10.5時間</t>
    <rPh sb="4" eb="6">
      <t>ジカン</t>
    </rPh>
    <phoneticPr fontId="1"/>
  </si>
  <si>
    <t>10時間</t>
    <rPh sb="2" eb="4">
      <t>ジカン</t>
    </rPh>
    <phoneticPr fontId="1"/>
  </si>
  <si>
    <t>9.5時間</t>
    <rPh sb="3" eb="5">
      <t>ジカン</t>
    </rPh>
    <phoneticPr fontId="1"/>
  </si>
  <si>
    <t>9時間</t>
    <rPh sb="1" eb="3">
      <t>ジカン</t>
    </rPh>
    <phoneticPr fontId="1"/>
  </si>
  <si>
    <t>8.5時間</t>
    <rPh sb="3" eb="5">
      <t>ジカン</t>
    </rPh>
    <phoneticPr fontId="1"/>
  </si>
  <si>
    <t>5歳児</t>
    <rPh sb="1" eb="3">
      <t>サイジ</t>
    </rPh>
    <phoneticPr fontId="1"/>
  </si>
  <si>
    <t>4歳児</t>
    <rPh sb="1" eb="3">
      <t>サイジ</t>
    </rPh>
    <phoneticPr fontId="1"/>
  </si>
  <si>
    <t>3歳児</t>
    <rPh sb="1" eb="3">
      <t>サイジ</t>
    </rPh>
    <phoneticPr fontId="1"/>
  </si>
  <si>
    <t>2歳児</t>
    <rPh sb="1" eb="3">
      <t>サイジ</t>
    </rPh>
    <phoneticPr fontId="1"/>
  </si>
  <si>
    <t>1歳児</t>
    <rPh sb="1" eb="3">
      <t>サイジ</t>
    </rPh>
    <phoneticPr fontId="1"/>
  </si>
  <si>
    <t>0歳児</t>
    <rPh sb="1" eb="3">
      <t>サイジ</t>
    </rPh>
    <phoneticPr fontId="1"/>
  </si>
  <si>
    <t>標準保育時間対応
【本園】</t>
    <rPh sb="10" eb="11">
      <t>ホン</t>
    </rPh>
    <rPh sb="11" eb="12">
      <t>エン</t>
    </rPh>
    <phoneticPr fontId="1"/>
  </si>
  <si>
    <t>標準保育時間対応
【分園】</t>
    <rPh sb="10" eb="11">
      <t>ブン</t>
    </rPh>
    <rPh sb="11" eb="12">
      <t>エン</t>
    </rPh>
    <phoneticPr fontId="1"/>
  </si>
  <si>
    <t>４桁コード</t>
    <rPh sb="1" eb="2">
      <t>ケタ</t>
    </rPh>
    <phoneticPr fontId="1"/>
  </si>
  <si>
    <t>①</t>
    <phoneticPr fontId="1"/>
  </si>
  <si>
    <t>②</t>
    <phoneticPr fontId="1"/>
  </si>
  <si>
    <t>③</t>
    <phoneticPr fontId="1"/>
  </si>
  <si>
    <t>④</t>
    <phoneticPr fontId="1"/>
  </si>
  <si>
    <t>⑤</t>
    <phoneticPr fontId="1"/>
  </si>
  <si>
    <t>⑥</t>
    <phoneticPr fontId="1"/>
  </si>
  <si>
    <t>国基準＋
条例基準</t>
    <rPh sb="0" eb="1">
      <t>クニ</t>
    </rPh>
    <rPh sb="1" eb="3">
      <t>キジュン</t>
    </rPh>
    <rPh sb="5" eb="7">
      <t>ジョウレイ</t>
    </rPh>
    <rPh sb="7" eb="9">
      <t>キジュン</t>
    </rPh>
    <phoneticPr fontId="1"/>
  </si>
  <si>
    <t>障害児</t>
    <rPh sb="0" eb="2">
      <t>ショウガイ</t>
    </rPh>
    <rPh sb="2" eb="3">
      <t>ジ</t>
    </rPh>
    <phoneticPr fontId="1"/>
  </si>
  <si>
    <t>休憩対応</t>
    <rPh sb="0" eb="2">
      <t>キュウケイ</t>
    </rPh>
    <rPh sb="2" eb="4">
      <t>タイオウ</t>
    </rPh>
    <phoneticPr fontId="1"/>
  </si>
  <si>
    <t>標準時間休憩</t>
    <rPh sb="0" eb="2">
      <t>ヒョウジュン</t>
    </rPh>
    <rPh sb="2" eb="4">
      <t>ジカン</t>
    </rPh>
    <rPh sb="4" eb="6">
      <t>キュウケイ</t>
    </rPh>
    <phoneticPr fontId="1"/>
  </si>
  <si>
    <t>４月</t>
    <rPh sb="1" eb="2">
      <t>ガツ</t>
    </rPh>
    <phoneticPr fontId="1"/>
  </si>
  <si>
    <t>５月</t>
    <rPh sb="1" eb="2">
      <t>ガツ</t>
    </rPh>
    <phoneticPr fontId="1"/>
  </si>
  <si>
    <t>６月</t>
    <rPh sb="1" eb="2">
      <t>ガツ</t>
    </rPh>
    <phoneticPr fontId="1"/>
  </si>
  <si>
    <t>Ａ</t>
    <phoneticPr fontId="1"/>
  </si>
  <si>
    <t>実配置＞最大配置</t>
    <rPh sb="0" eb="1">
      <t>ジツ</t>
    </rPh>
    <rPh sb="1" eb="3">
      <t>ハイチ</t>
    </rPh>
    <rPh sb="4" eb="6">
      <t>サイダイ</t>
    </rPh>
    <rPh sb="6" eb="8">
      <t>ハイチ</t>
    </rPh>
    <phoneticPr fontId="1"/>
  </si>
  <si>
    <t>Ｂ</t>
    <phoneticPr fontId="1"/>
  </si>
  <si>
    <t>①＋②＜実配置＜最大配置</t>
    <rPh sb="4" eb="5">
      <t>ジツ</t>
    </rPh>
    <rPh sb="5" eb="7">
      <t>ハイチ</t>
    </rPh>
    <rPh sb="8" eb="10">
      <t>サイダイ</t>
    </rPh>
    <rPh sb="10" eb="12">
      <t>ハイチ</t>
    </rPh>
    <phoneticPr fontId="1"/>
  </si>
  <si>
    <t>Ｃ</t>
    <phoneticPr fontId="1"/>
  </si>
  <si>
    <t>実配置＜①＋②</t>
    <rPh sb="0" eb="1">
      <t>ジツ</t>
    </rPh>
    <rPh sb="1" eb="3">
      <t>ハイチ</t>
    </rPh>
    <phoneticPr fontId="1"/>
  </si>
  <si>
    <t>0,1歳児の標準時間利用児の有無</t>
    <rPh sb="3" eb="4">
      <t>サイ</t>
    </rPh>
    <rPh sb="4" eb="5">
      <t>ジ</t>
    </rPh>
    <rPh sb="6" eb="8">
      <t>ヒョウジュン</t>
    </rPh>
    <rPh sb="8" eb="10">
      <t>ジカン</t>
    </rPh>
    <rPh sb="10" eb="12">
      <t>リヨウ</t>
    </rPh>
    <rPh sb="12" eb="13">
      <t>ジ</t>
    </rPh>
    <rPh sb="14" eb="16">
      <t>ウム</t>
    </rPh>
    <phoneticPr fontId="1"/>
  </si>
  <si>
    <t>標準時間利用児童の人数</t>
    <rPh sb="0" eb="2">
      <t>ヒョウジュン</t>
    </rPh>
    <rPh sb="2" eb="4">
      <t>ジカン</t>
    </rPh>
    <rPh sb="4" eb="6">
      <t>リヨウ</t>
    </rPh>
    <rPh sb="6" eb="8">
      <t>ジドウ</t>
    </rPh>
    <rPh sb="9" eb="11">
      <t>ニンズウ</t>
    </rPh>
    <phoneticPr fontId="1"/>
  </si>
  <si>
    <r>
      <t>分園における</t>
    </r>
    <r>
      <rPr>
        <b/>
        <u/>
        <sz val="14"/>
        <rFont val="ＭＳ Ｐゴシック"/>
        <family val="3"/>
        <charset val="128"/>
      </rPr>
      <t>２・３号の</t>
    </r>
    <r>
      <rPr>
        <b/>
        <sz val="14"/>
        <rFont val="ＭＳ Ｐゴシック"/>
        <family val="3"/>
        <charset val="128"/>
      </rPr>
      <t>標準時間利用児童の内訳を入力してください！（本園分は様式１-１に入力し，こちらには入力しないでください！）</t>
    </r>
    <rPh sb="0" eb="2">
      <t>ブンエン</t>
    </rPh>
    <rPh sb="9" eb="10">
      <t>ゴウ</t>
    </rPh>
    <rPh sb="11" eb="13">
      <t>ヒョウジュン</t>
    </rPh>
    <rPh sb="13" eb="15">
      <t>ジカン</t>
    </rPh>
    <rPh sb="15" eb="17">
      <t>リヨウ</t>
    </rPh>
    <rPh sb="17" eb="19">
      <t>ジドウ</t>
    </rPh>
    <rPh sb="20" eb="22">
      <t>ウチワケ</t>
    </rPh>
    <rPh sb="23" eb="25">
      <t>ニュウリョク</t>
    </rPh>
    <rPh sb="33" eb="34">
      <t>ホン</t>
    </rPh>
    <rPh sb="34" eb="35">
      <t>エン</t>
    </rPh>
    <rPh sb="35" eb="36">
      <t>ブン</t>
    </rPh>
    <rPh sb="37" eb="39">
      <t>ヨウシキ</t>
    </rPh>
    <rPh sb="43" eb="45">
      <t>ニュウリョク</t>
    </rPh>
    <rPh sb="52" eb="54">
      <t>ニュウリョク</t>
    </rPh>
    <phoneticPr fontId="1"/>
  </si>
  <si>
    <t>★</t>
    <phoneticPr fontId="1"/>
  </si>
  <si>
    <t>様式ver.</t>
    <rPh sb="0" eb="2">
      <t>ヨウシキ</t>
    </rPh>
    <phoneticPr fontId="26"/>
  </si>
  <si>
    <t>利用定員90人以下</t>
    <rPh sb="6" eb="7">
      <t>ニン</t>
    </rPh>
    <rPh sb="7" eb="9">
      <t>イカ</t>
    </rPh>
    <phoneticPr fontId="1"/>
  </si>
  <si>
    <t>休憩保育士（利用定員90超）
※90以下も含めて1名</t>
  </si>
  <si>
    <t>年度平均</t>
    <rPh sb="0" eb="2">
      <t>ネンド</t>
    </rPh>
    <rPh sb="2" eb="4">
      <t>ヘイキン</t>
    </rPh>
    <phoneticPr fontId="1"/>
  </si>
  <si>
    <t>利用定員（本園）</t>
    <rPh sb="5" eb="6">
      <t>ホン</t>
    </rPh>
    <rPh sb="6" eb="7">
      <t>エン</t>
    </rPh>
    <phoneticPr fontId="1"/>
  </si>
  <si>
    <t>利用定員（分園）</t>
    <rPh sb="5" eb="7">
      <t>ブンエン</t>
    </rPh>
    <phoneticPr fontId="1"/>
  </si>
  <si>
    <r>
      <t xml:space="preserve">各月初日入所児童数
</t>
    </r>
    <r>
      <rPr>
        <b/>
        <sz val="10"/>
        <color indexed="10"/>
        <rFont val="ＭＳ Ｐゴシック"/>
        <family val="3"/>
        <charset val="128"/>
      </rPr>
      <t>（利用定員内外及び他市町村児童を含む。私的契約児は含まない。）</t>
    </r>
    <rPh sb="0" eb="2">
      <t>カクツキ</t>
    </rPh>
    <rPh sb="2" eb="4">
      <t>ショニチ</t>
    </rPh>
    <rPh sb="4" eb="6">
      <t>ニュウショ</t>
    </rPh>
    <rPh sb="6" eb="9">
      <t>ジドウスウ</t>
    </rPh>
    <rPh sb="15" eb="17">
      <t>ナイガイ</t>
    </rPh>
    <rPh sb="17" eb="18">
      <t>オヨ</t>
    </rPh>
    <rPh sb="19" eb="20">
      <t>タ</t>
    </rPh>
    <rPh sb="20" eb="23">
      <t>シチョウソン</t>
    </rPh>
    <rPh sb="23" eb="25">
      <t>ジドウ</t>
    </rPh>
    <rPh sb="26" eb="27">
      <t>フク</t>
    </rPh>
    <rPh sb="29" eb="31">
      <t>シテキ</t>
    </rPh>
    <rPh sb="31" eb="33">
      <t>ケイヤク</t>
    </rPh>
    <rPh sb="33" eb="34">
      <t>ジ</t>
    </rPh>
    <rPh sb="35" eb="36">
      <t>フク</t>
    </rPh>
    <phoneticPr fontId="1"/>
  </si>
  <si>
    <r>
      <t xml:space="preserve">必要保育士数
(市基準＋国加配)
</t>
    </r>
    <r>
      <rPr>
        <b/>
        <sz val="9"/>
        <rFont val="ＭＳ Ｐゴシック"/>
        <family val="3"/>
        <charset val="128"/>
      </rPr>
      <t>⑤～⑦の合計</t>
    </r>
    <rPh sb="0" eb="2">
      <t>ヒツヨウ</t>
    </rPh>
    <rPh sb="2" eb="4">
      <t>ホイク</t>
    </rPh>
    <rPh sb="4" eb="6">
      <t>シスウ</t>
    </rPh>
    <rPh sb="8" eb="9">
      <t>シ</t>
    </rPh>
    <rPh sb="9" eb="11">
      <t>キジュン</t>
    </rPh>
    <rPh sb="12" eb="13">
      <t>クニ</t>
    </rPh>
    <rPh sb="13" eb="15">
      <t>カハイ</t>
    </rPh>
    <rPh sb="23" eb="25">
      <t>ゴウケイ</t>
    </rPh>
    <phoneticPr fontId="1"/>
  </si>
  <si>
    <t>常勤換算後
実配置数
ア</t>
    <rPh sb="0" eb="2">
      <t>ジョウキン</t>
    </rPh>
    <rPh sb="2" eb="4">
      <t>カンサン</t>
    </rPh>
    <rPh sb="4" eb="5">
      <t>ゴ</t>
    </rPh>
    <rPh sb="6" eb="7">
      <t>ジツ</t>
    </rPh>
    <rPh sb="7" eb="9">
      <t>ハイチ</t>
    </rPh>
    <rPh sb="9" eb="10">
      <t>スウ</t>
    </rPh>
    <phoneticPr fontId="1"/>
  </si>
  <si>
    <t>補助算定時
の職員数
（※）</t>
    <rPh sb="0" eb="2">
      <t>ホジョ</t>
    </rPh>
    <rPh sb="2" eb="4">
      <t>サンテイ</t>
    </rPh>
    <rPh sb="4" eb="5">
      <t>ジ</t>
    </rPh>
    <rPh sb="7" eb="9">
      <t>ショクイン</t>
    </rPh>
    <rPh sb="9" eb="10">
      <t>スウ</t>
    </rPh>
    <phoneticPr fontId="1"/>
  </si>
  <si>
    <t>(給付関係）</t>
    <rPh sb="1" eb="5">
      <t>キュウフカンケイ</t>
    </rPh>
    <phoneticPr fontId="1"/>
  </si>
  <si>
    <t>⑦</t>
    <phoneticPr fontId="1"/>
  </si>
  <si>
    <t>⑧</t>
    <phoneticPr fontId="1"/>
  </si>
  <si>
    <t>⑩</t>
    <phoneticPr fontId="1"/>
  </si>
  <si>
    <t>補助算定時の職員数（保育士等分）</t>
    <rPh sb="0" eb="2">
      <t>ホジョ</t>
    </rPh>
    <rPh sb="2" eb="4">
      <t>サンテイ</t>
    </rPh>
    <rPh sb="4" eb="5">
      <t>ジ</t>
    </rPh>
    <rPh sb="6" eb="8">
      <t>ショクイン</t>
    </rPh>
    <rPh sb="8" eb="9">
      <t>スウ</t>
    </rPh>
    <rPh sb="10" eb="13">
      <t>ホイクシ</t>
    </rPh>
    <rPh sb="13" eb="14">
      <t>トウ</t>
    </rPh>
    <rPh sb="14" eb="15">
      <t>ブン</t>
    </rPh>
    <phoneticPr fontId="1"/>
  </si>
  <si>
    <t>判定（保育士等分）</t>
    <phoneticPr fontId="1"/>
  </si>
  <si>
    <t>③+⑤</t>
    <phoneticPr fontId="1"/>
  </si>
  <si>
    <t>③+⑤+⑥</t>
    <phoneticPr fontId="1"/>
  </si>
  <si>
    <t>③+⑤+⑥+⑦</t>
    <phoneticPr fontId="1"/>
  </si>
  <si>
    <t>③+⑤+⑥+⑦+⑧</t>
    <phoneticPr fontId="1"/>
  </si>
  <si>
    <t>最大配置数</t>
    <rPh sb="0" eb="2">
      <t>サイダイ</t>
    </rPh>
    <rPh sb="2" eb="4">
      <t>ハイチ</t>
    </rPh>
    <rPh sb="4" eb="5">
      <t>スウ</t>
    </rPh>
    <phoneticPr fontId="1"/>
  </si>
  <si>
    <t>引用値</t>
    <phoneticPr fontId="1"/>
  </si>
  <si>
    <t>利用定員</t>
    <rPh sb="0" eb="2">
      <t>リヨウ</t>
    </rPh>
    <rPh sb="2" eb="4">
      <t>テイイン</t>
    </rPh>
    <phoneticPr fontId="1"/>
  </si>
  <si>
    <t>０歳・標準</t>
    <rPh sb="1" eb="2">
      <t>サイ</t>
    </rPh>
    <rPh sb="3" eb="5">
      <t>ヒョウジュン</t>
    </rPh>
    <phoneticPr fontId="1"/>
  </si>
  <si>
    <t>１歳・標準</t>
    <rPh sb="1" eb="2">
      <t>サイ</t>
    </rPh>
    <rPh sb="3" eb="5">
      <t>ヒョウジュン</t>
    </rPh>
    <phoneticPr fontId="1"/>
  </si>
  <si>
    <t>２歳・標準</t>
    <rPh sb="1" eb="2">
      <t>サイ</t>
    </rPh>
    <rPh sb="3" eb="5">
      <t>ヒョウジュン</t>
    </rPh>
    <phoneticPr fontId="1"/>
  </si>
  <si>
    <t>３歳・標準</t>
    <rPh sb="1" eb="2">
      <t>サイ</t>
    </rPh>
    <rPh sb="3" eb="5">
      <t>ヒョウジュン</t>
    </rPh>
    <phoneticPr fontId="1"/>
  </si>
  <si>
    <t>４歳・標準</t>
    <rPh sb="1" eb="2">
      <t>サイ</t>
    </rPh>
    <rPh sb="3" eb="5">
      <t>ヒョウジュン</t>
    </rPh>
    <phoneticPr fontId="1"/>
  </si>
  <si>
    <t>５歳・標準</t>
    <rPh sb="1" eb="2">
      <t>サイ</t>
    </rPh>
    <rPh sb="3" eb="5">
      <t>ヒョウジュン</t>
    </rPh>
    <phoneticPr fontId="1"/>
  </si>
  <si>
    <t>０歳・短</t>
    <rPh sb="1" eb="2">
      <t>サイ</t>
    </rPh>
    <rPh sb="3" eb="4">
      <t>タン</t>
    </rPh>
    <phoneticPr fontId="1"/>
  </si>
  <si>
    <t>１歳・短</t>
    <rPh sb="1" eb="2">
      <t>サイ</t>
    </rPh>
    <rPh sb="3" eb="4">
      <t>タン</t>
    </rPh>
    <phoneticPr fontId="1"/>
  </si>
  <si>
    <t>２歳・短</t>
    <rPh sb="1" eb="2">
      <t>サイ</t>
    </rPh>
    <rPh sb="3" eb="4">
      <t>タン</t>
    </rPh>
    <phoneticPr fontId="1"/>
  </si>
  <si>
    <t>３歳・短</t>
    <rPh sb="1" eb="2">
      <t>サイ</t>
    </rPh>
    <rPh sb="3" eb="4">
      <t>タン</t>
    </rPh>
    <phoneticPr fontId="1"/>
  </si>
  <si>
    <t>４歳・短</t>
    <rPh sb="1" eb="2">
      <t>サイ</t>
    </rPh>
    <rPh sb="3" eb="4">
      <t>タン</t>
    </rPh>
    <phoneticPr fontId="1"/>
  </si>
  <si>
    <t>５歳・短</t>
    <rPh sb="1" eb="2">
      <t>サイ</t>
    </rPh>
    <rPh sb="3" eb="4">
      <t>タン</t>
    </rPh>
    <phoneticPr fontId="1"/>
  </si>
  <si>
    <t>クエリ抽出用</t>
    <rPh sb="3" eb="6">
      <t>チュウシュツヨウ</t>
    </rPh>
    <phoneticPr fontId="1"/>
  </si>
  <si>
    <r>
      <t>①－（</t>
    </r>
    <r>
      <rPr>
        <u/>
        <sz val="11"/>
        <rFont val="ＭＳ Ｐゴシック"/>
        <family val="3"/>
        <charset val="128"/>
      </rPr>
      <t>③+・・・</t>
    </r>
    <r>
      <rPr>
        <sz val="11"/>
        <rFont val="ＭＳ Ｐゴシック"/>
        <family val="3"/>
        <charset val="128"/>
      </rPr>
      <t>）</t>
    </r>
    <phoneticPr fontId="1"/>
  </si>
  <si>
    <r>
      <t xml:space="preserve">最大配置数
</t>
    </r>
    <r>
      <rPr>
        <sz val="11"/>
        <rFont val="ＭＳ Ｐ明朝"/>
        <family val="1"/>
        <charset val="128"/>
      </rPr>
      <t>（様式1（B））</t>
    </r>
    <r>
      <rPr>
        <sz val="12"/>
        <rFont val="ＭＳ Ｐ明朝"/>
        <family val="1"/>
        <charset val="128"/>
      </rPr>
      <t xml:space="preserve">
イ</t>
    </r>
    <rPh sb="0" eb="2">
      <t>サイダイ</t>
    </rPh>
    <rPh sb="2" eb="4">
      <t>ハイチ</t>
    </rPh>
    <rPh sb="4" eb="5">
      <t>スウ</t>
    </rPh>
    <rPh sb="7" eb="9">
      <t>ヨウシキ</t>
    </rPh>
    <phoneticPr fontId="1"/>
  </si>
  <si>
    <t>「人件費等補助金」及び「障害児加配補助金」の算定に係る職員数について</t>
    <rPh sb="1" eb="4">
      <t>ジンケンヒ</t>
    </rPh>
    <rPh sb="4" eb="5">
      <t>トウ</t>
    </rPh>
    <rPh sb="5" eb="8">
      <t>ホジョキン</t>
    </rPh>
    <rPh sb="9" eb="10">
      <t>オヨ</t>
    </rPh>
    <rPh sb="12" eb="14">
      <t>ショウガイ</t>
    </rPh>
    <rPh sb="14" eb="15">
      <t>ジ</t>
    </rPh>
    <rPh sb="15" eb="17">
      <t>カハイ</t>
    </rPh>
    <rPh sb="17" eb="20">
      <t>ホジョキン</t>
    </rPh>
    <rPh sb="22" eb="24">
      <t>サンテイ</t>
    </rPh>
    <rPh sb="25" eb="26">
      <t>カカ</t>
    </rPh>
    <rPh sb="27" eb="29">
      <t>ショクイン</t>
    </rPh>
    <rPh sb="29" eb="30">
      <t>スウ</t>
    </rPh>
    <phoneticPr fontId="1"/>
  </si>
  <si>
    <t>「人件費等補助金」及び「障害児加配補助金」の算定対象となる本市独自の加配保育士等数</t>
    <rPh sb="1" eb="4">
      <t>ジンケンヒ</t>
    </rPh>
    <rPh sb="4" eb="5">
      <t>トウ</t>
    </rPh>
    <rPh sb="5" eb="8">
      <t>ホジョキン</t>
    </rPh>
    <rPh sb="9" eb="10">
      <t>オヨ</t>
    </rPh>
    <rPh sb="12" eb="14">
      <t>ショウガイ</t>
    </rPh>
    <rPh sb="14" eb="15">
      <t>ジ</t>
    </rPh>
    <rPh sb="15" eb="17">
      <t>カハイ</t>
    </rPh>
    <rPh sb="17" eb="20">
      <t>ホジョキン</t>
    </rPh>
    <rPh sb="22" eb="24">
      <t>サンテイ</t>
    </rPh>
    <rPh sb="24" eb="26">
      <t>タイショウ</t>
    </rPh>
    <rPh sb="29" eb="31">
      <t>ホンシ</t>
    </rPh>
    <rPh sb="31" eb="33">
      <t>ドクジ</t>
    </rPh>
    <rPh sb="34" eb="36">
      <t>カハイ</t>
    </rPh>
    <rPh sb="36" eb="39">
      <t>ホイクシ</t>
    </rPh>
    <rPh sb="39" eb="40">
      <t>トウ</t>
    </rPh>
    <rPh sb="40" eb="41">
      <t>スウ</t>
    </rPh>
    <phoneticPr fontId="1"/>
  </si>
  <si>
    <t>常勤専従保育士 　</t>
    <rPh sb="0" eb="2">
      <t>ジョウキン</t>
    </rPh>
    <rPh sb="2" eb="4">
      <t>センジュウ</t>
    </rPh>
    <rPh sb="4" eb="7">
      <t>ホイクシ</t>
    </rPh>
    <phoneticPr fontId="1"/>
  </si>
  <si>
    <t>常勤非専従・非常勤保育士</t>
    <rPh sb="0" eb="2">
      <t>ジョウキン</t>
    </rPh>
    <rPh sb="2" eb="3">
      <t>ヒ</t>
    </rPh>
    <rPh sb="3" eb="5">
      <t>センジュウ</t>
    </rPh>
    <rPh sb="6" eb="9">
      <t>ヒジョウキン</t>
    </rPh>
    <rPh sb="9" eb="12">
      <t>ホイクシ</t>
    </rPh>
    <phoneticPr fontId="1"/>
  </si>
  <si>
    <t>【常勤の専従保育士】</t>
    <rPh sb="1" eb="3">
      <t>ジョウキン</t>
    </rPh>
    <rPh sb="4" eb="6">
      <t>センジュウ</t>
    </rPh>
    <rPh sb="6" eb="9">
      <t>ホイクシ</t>
    </rPh>
    <phoneticPr fontId="1"/>
  </si>
  <si>
    <t>【非専従の常勤保育士及び非常勤保育士】</t>
    <rPh sb="1" eb="2">
      <t>ヒ</t>
    </rPh>
    <rPh sb="2" eb="4">
      <t>センジュウ</t>
    </rPh>
    <rPh sb="5" eb="7">
      <t>ジョウキン</t>
    </rPh>
    <rPh sb="7" eb="10">
      <t>ホイクシ</t>
    </rPh>
    <rPh sb="10" eb="11">
      <t>オヨ</t>
    </rPh>
    <rPh sb="12" eb="15">
      <t>ヒジョウキン</t>
    </rPh>
    <rPh sb="15" eb="18">
      <t>ホイクシ</t>
    </rPh>
    <phoneticPr fontId="1"/>
  </si>
  <si>
    <t>人件費
補助金分</t>
    <phoneticPr fontId="1"/>
  </si>
  <si>
    <t>障害児
補助金分</t>
    <rPh sb="0" eb="2">
      <t>ショウガイ</t>
    </rPh>
    <rPh sb="2" eb="3">
      <t>ジ</t>
    </rPh>
    <rPh sb="4" eb="7">
      <t>ホジョキン</t>
    </rPh>
    <rPh sb="7" eb="8">
      <t>ブン</t>
    </rPh>
    <phoneticPr fontId="1"/>
  </si>
  <si>
    <t>人件費
補助金分</t>
    <rPh sb="0" eb="3">
      <t>ジンケンヒ</t>
    </rPh>
    <rPh sb="4" eb="7">
      <t>ホジョキン</t>
    </rPh>
    <rPh sb="7" eb="8">
      <t>ブン</t>
    </rPh>
    <phoneticPr fontId="1"/>
  </si>
  <si>
    <t>障害児
加配</t>
    <rPh sb="0" eb="3">
      <t>ショウガイジ</t>
    </rPh>
    <rPh sb="4" eb="6">
      <t>カハイ</t>
    </rPh>
    <phoneticPr fontId="1"/>
  </si>
  <si>
    <t>（施設長、放課後児童クラブ担当は除く）</t>
    <rPh sb="1" eb="3">
      <t>シセツ</t>
    </rPh>
    <rPh sb="3" eb="4">
      <t>チョウ</t>
    </rPh>
    <phoneticPr fontId="1"/>
  </si>
  <si>
    <t>※水色の部分は計算式が入っているため、入力できません。</t>
    <rPh sb="1" eb="3">
      <t>ミズイロ</t>
    </rPh>
    <rPh sb="4" eb="6">
      <t>ブブン</t>
    </rPh>
    <rPh sb="7" eb="9">
      <t>ケイサン</t>
    </rPh>
    <rPh sb="9" eb="10">
      <t>シキ</t>
    </rPh>
    <rPh sb="11" eb="12">
      <t>ハイ</t>
    </rPh>
    <rPh sb="19" eb="21">
      <t>ニュウリョク</t>
    </rPh>
    <phoneticPr fontId="1"/>
  </si>
  <si>
    <r>
      <t>本園における</t>
    </r>
    <r>
      <rPr>
        <b/>
        <u/>
        <sz val="14"/>
        <rFont val="ＭＳ Ｐゴシック"/>
        <family val="3"/>
        <charset val="128"/>
      </rPr>
      <t>２・３号</t>
    </r>
    <r>
      <rPr>
        <b/>
        <sz val="14"/>
        <rFont val="ＭＳ Ｐゴシック"/>
        <family val="3"/>
        <charset val="128"/>
      </rPr>
      <t>の標準時間利用児童の内訳を入力してください！（分園分は様式１-２に入力し、こちらには入力しないでください！）</t>
    </r>
    <rPh sb="0" eb="2">
      <t>ホンエン</t>
    </rPh>
    <rPh sb="9" eb="10">
      <t>ゴウ</t>
    </rPh>
    <rPh sb="11" eb="13">
      <t>ヒョウジュン</t>
    </rPh>
    <rPh sb="13" eb="15">
      <t>ジカン</t>
    </rPh>
    <rPh sb="15" eb="17">
      <t>リヨウ</t>
    </rPh>
    <rPh sb="17" eb="19">
      <t>ジドウ</t>
    </rPh>
    <rPh sb="20" eb="22">
      <t>ウチワケ</t>
    </rPh>
    <rPh sb="23" eb="25">
      <t>ニュウリョク</t>
    </rPh>
    <rPh sb="33" eb="35">
      <t>ブンエン</t>
    </rPh>
    <rPh sb="35" eb="36">
      <t>ブン</t>
    </rPh>
    <rPh sb="37" eb="39">
      <t>ヨウシキ</t>
    </rPh>
    <rPh sb="43" eb="45">
      <t>ニュウリョク</t>
    </rPh>
    <rPh sb="52" eb="54">
      <t>ニュウリョク</t>
    </rPh>
    <phoneticPr fontId="1"/>
  </si>
  <si>
    <t>【補助算定職員数（人件費等補助金関係）】</t>
    <rPh sb="1" eb="3">
      <t>ホジョ</t>
    </rPh>
    <rPh sb="3" eb="5">
      <t>サンテイ</t>
    </rPh>
    <rPh sb="5" eb="8">
      <t>ショクインスウ</t>
    </rPh>
    <rPh sb="9" eb="12">
      <t>ジンケンヒ</t>
    </rPh>
    <rPh sb="12" eb="13">
      <t>トウ</t>
    </rPh>
    <rPh sb="13" eb="16">
      <t>ホジョキン</t>
    </rPh>
    <rPh sb="16" eb="18">
      <t>カンケイ</t>
    </rPh>
    <phoneticPr fontId="1"/>
  </si>
  <si>
    <t>【過不足（人件費等補助金関係）】</t>
    <rPh sb="1" eb="4">
      <t>カフソク</t>
    </rPh>
    <rPh sb="5" eb="8">
      <t>ジンケンヒ</t>
    </rPh>
    <rPh sb="8" eb="9">
      <t>トウ</t>
    </rPh>
    <rPh sb="9" eb="12">
      <t>ホジョキン</t>
    </rPh>
    <rPh sb="12" eb="14">
      <t>カンケイ</t>
    </rPh>
    <phoneticPr fontId="1"/>
  </si>
  <si>
    <t>※人件費等補助金の補助算定職員数は、年間平均で算出します。</t>
    <phoneticPr fontId="1"/>
  </si>
  <si>
    <t>職種別補助金</t>
    <rPh sb="0" eb="3">
      <t>ショクシュベツ</t>
    </rPh>
    <rPh sb="3" eb="6">
      <t>ホジョキン</t>
    </rPh>
    <phoneticPr fontId="1"/>
  </si>
  <si>
    <t>障害児（１号）</t>
    <rPh sb="0" eb="2">
      <t>ショウガイ</t>
    </rPh>
    <rPh sb="2" eb="3">
      <t>ジ</t>
    </rPh>
    <rPh sb="5" eb="6">
      <t>ゴウ</t>
    </rPh>
    <phoneticPr fontId="1"/>
  </si>
  <si>
    <t>障害児（２・３号）</t>
    <rPh sb="0" eb="2">
      <t>ショウガイ</t>
    </rPh>
    <rPh sb="2" eb="3">
      <t>ジ</t>
    </rPh>
    <rPh sb="7" eb="8">
      <t>ゴウ</t>
    </rPh>
    <phoneticPr fontId="1"/>
  </si>
  <si>
    <t>　また、補助算定職員数は、補助上限に影響します。</t>
    <phoneticPr fontId="1"/>
  </si>
  <si>
    <r>
      <t>マイナスの場合、表示されている人数まで追加で雇用しても、人件費等補助金の算定対象になります。
ただし、</t>
    </r>
    <r>
      <rPr>
        <b/>
        <u/>
        <sz val="11"/>
        <color rgb="FFFF0000"/>
        <rFont val="ＭＳ Ｐゴシック"/>
        <family val="3"/>
        <charset val="128"/>
      </rPr>
      <t>実配置数の増減で変わるのは「保育士等の補助上限」であり、直ちに補助金は増えません。</t>
    </r>
    <r>
      <rPr>
        <sz val="11"/>
        <rFont val="ＭＳ Ｐゴシック"/>
        <family val="3"/>
        <charset val="128"/>
      </rPr>
      <t xml:space="preserve">
補助金額は、補助上限のほか、各園の人件費総額、給付費収入によって変わります。御留意ください。</t>
    </r>
    <phoneticPr fontId="1"/>
  </si>
  <si>
    <r>
      <t xml:space="preserve">【補助算定の状況（加配適用状況）】
</t>
    </r>
    <r>
      <rPr>
        <sz val="11"/>
        <rFont val="ＭＳ Ｐゴシック"/>
        <family val="3"/>
        <charset val="128"/>
      </rPr>
      <t>※○が増えると、補助算定職員数が増え、保育士等の人件費等補助金の補助上限が上がります。
※補助上限は補助算定職員数×単価で計算します。</t>
    </r>
    <rPh sb="1" eb="3">
      <t>ホジョ</t>
    </rPh>
    <rPh sb="3" eb="5">
      <t>サンテイ</t>
    </rPh>
    <rPh sb="6" eb="8">
      <t>ジョウキョウ</t>
    </rPh>
    <rPh sb="9" eb="11">
      <t>カハイ</t>
    </rPh>
    <rPh sb="11" eb="13">
      <t>テキヨウ</t>
    </rPh>
    <rPh sb="13" eb="15">
      <t>ジョウキョウ</t>
    </rPh>
    <rPh sb="21" eb="22">
      <t>フ</t>
    </rPh>
    <rPh sb="26" eb="28">
      <t>ホジョ</t>
    </rPh>
    <rPh sb="28" eb="30">
      <t>サンテイ</t>
    </rPh>
    <rPh sb="30" eb="33">
      <t>ショクインスウ</t>
    </rPh>
    <rPh sb="34" eb="35">
      <t>フ</t>
    </rPh>
    <rPh sb="37" eb="40">
      <t>ホイクシ</t>
    </rPh>
    <rPh sb="40" eb="41">
      <t>トウ</t>
    </rPh>
    <rPh sb="42" eb="45">
      <t>ジンケンヒ</t>
    </rPh>
    <rPh sb="45" eb="46">
      <t>トウ</t>
    </rPh>
    <rPh sb="46" eb="49">
      <t>ホジョキン</t>
    </rPh>
    <rPh sb="50" eb="52">
      <t>ホジョ</t>
    </rPh>
    <rPh sb="52" eb="54">
      <t>ジョウゲン</t>
    </rPh>
    <rPh sb="55" eb="56">
      <t>ア</t>
    </rPh>
    <rPh sb="63" eb="65">
      <t>ホジョ</t>
    </rPh>
    <rPh sb="65" eb="67">
      <t>ジョウゲン</t>
    </rPh>
    <rPh sb="68" eb="70">
      <t>ホジョ</t>
    </rPh>
    <rPh sb="70" eb="72">
      <t>サンテイ</t>
    </rPh>
    <rPh sb="72" eb="75">
      <t>ショクインスウ</t>
    </rPh>
    <rPh sb="76" eb="78">
      <t>タンカ</t>
    </rPh>
    <rPh sb="79" eb="81">
      <t>ケイサン</t>
    </rPh>
    <phoneticPr fontId="1"/>
  </si>
  <si>
    <t>1歳児
加配</t>
    <rPh sb="1" eb="3">
      <t>サイジ</t>
    </rPh>
    <rPh sb="4" eb="6">
      <t>カハイ</t>
    </rPh>
    <phoneticPr fontId="1"/>
  </si>
  <si>
    <t>標準保育
時間対応</t>
    <phoneticPr fontId="1"/>
  </si>
  <si>
    <t>休憩
保育士
（利用定員90超）</t>
    <phoneticPr fontId="1"/>
  </si>
  <si>
    <t>標準対応休憩
保育士</t>
    <phoneticPr fontId="1"/>
  </si>
  <si>
    <t>①上記【補助算定職員数】の算定に含まれている加配</t>
    <rPh sb="1" eb="3">
      <t>ジョウキ</t>
    </rPh>
    <rPh sb="4" eb="6">
      <t>ホジョ</t>
    </rPh>
    <rPh sb="6" eb="8">
      <t>サンテイ</t>
    </rPh>
    <rPh sb="8" eb="10">
      <t>ショクイン</t>
    </rPh>
    <rPh sb="10" eb="11">
      <t>スウ</t>
    </rPh>
    <rPh sb="13" eb="15">
      <t>サンテイ</t>
    </rPh>
    <rPh sb="16" eb="17">
      <t>フク</t>
    </rPh>
    <rPh sb="22" eb="24">
      <t>カハイ</t>
    </rPh>
    <phoneticPr fontId="1"/>
  </si>
  <si>
    <t>②各加配を算定に含めるために必要な実配置数（年間平均）</t>
    <rPh sb="1" eb="2">
      <t>カク</t>
    </rPh>
    <rPh sb="2" eb="4">
      <t>カハイ</t>
    </rPh>
    <rPh sb="5" eb="7">
      <t>サンテイ</t>
    </rPh>
    <rPh sb="8" eb="9">
      <t>フク</t>
    </rPh>
    <rPh sb="14" eb="16">
      <t>ヒツヨウ</t>
    </rPh>
    <rPh sb="17" eb="18">
      <t>ジツ</t>
    </rPh>
    <rPh sb="18" eb="20">
      <t>ハイチ</t>
    </rPh>
    <rPh sb="20" eb="21">
      <t>スウ</t>
    </rPh>
    <rPh sb="22" eb="24">
      <t>ネンカン</t>
    </rPh>
    <rPh sb="24" eb="26">
      <t>ヘイキンネンヘイキン</t>
    </rPh>
    <phoneticPr fontId="1"/>
  </si>
  <si>
    <t>雇用
開始月</t>
    <phoneticPr fontId="1"/>
  </si>
  <si>
    <r>
      <t xml:space="preserve">③今後配置必要実配置数
</t>
    </r>
    <r>
      <rPr>
        <sz val="10"/>
        <rFont val="ＭＳ Ｐゴシック"/>
        <family val="3"/>
        <charset val="128"/>
      </rPr>
      <t>※②を満たすために新たな職員の雇用を検討されている場合は、何月からの雇用を想定されているかを黄色マーカー（R２7セル）にて選択のうえでご覧ください。</t>
    </r>
    <rPh sb="80" eb="81">
      <t>ラン</t>
    </rPh>
    <phoneticPr fontId="1"/>
  </si>
  <si>
    <t>コメント
参照</t>
    <rPh sb="5" eb="7">
      <t>サンショウ</t>
    </rPh>
    <phoneticPr fontId="1"/>
  </si>
  <si>
    <t>職員数合計（常勤換算値、小数点第２位まで表示）</t>
    <rPh sb="0" eb="2">
      <t>ショクイン</t>
    </rPh>
    <rPh sb="2" eb="3">
      <t>スウ</t>
    </rPh>
    <rPh sb="3" eb="5">
      <t>ゴウケイ</t>
    </rPh>
    <rPh sb="6" eb="8">
      <t>ジョウキン</t>
    </rPh>
    <rPh sb="8" eb="10">
      <t>カンサン</t>
    </rPh>
    <rPh sb="10" eb="11">
      <t>アタイ</t>
    </rPh>
    <rPh sb="12" eb="15">
      <t>ショウスウテン</t>
    </rPh>
    <rPh sb="15" eb="16">
      <t>ダイ</t>
    </rPh>
    <rPh sb="17" eb="18">
      <t>イ</t>
    </rPh>
    <rPh sb="20" eb="22">
      <t>ヒョウジ</t>
    </rPh>
    <phoneticPr fontId="1"/>
  </si>
  <si>
    <t>保育士とみなすことができる人数（小数点第２位まで表示）【本園分】</t>
    <rPh sb="0" eb="3">
      <t>ホイクシ</t>
    </rPh>
    <rPh sb="13" eb="15">
      <t>ニンズウ</t>
    </rPh>
    <rPh sb="16" eb="19">
      <t>ショウスウテン</t>
    </rPh>
    <rPh sb="19" eb="20">
      <t>ダイ</t>
    </rPh>
    <rPh sb="21" eb="22">
      <t>イ</t>
    </rPh>
    <rPh sb="24" eb="26">
      <t>ヒョウジ</t>
    </rPh>
    <rPh sb="28" eb="29">
      <t>ホン</t>
    </rPh>
    <rPh sb="29" eb="30">
      <t>エン</t>
    </rPh>
    <rPh sb="30" eb="31">
      <t>ブン</t>
    </rPh>
    <phoneticPr fontId="1"/>
  </si>
  <si>
    <t>保育士とみなすことができる人数（小数点第２位まで表示）【分園分】</t>
    <rPh sb="0" eb="3">
      <t>ホイクシ</t>
    </rPh>
    <rPh sb="13" eb="15">
      <t>ニンズウ</t>
    </rPh>
    <rPh sb="16" eb="19">
      <t>ショウスウテン</t>
    </rPh>
    <rPh sb="19" eb="20">
      <t>ダイ</t>
    </rPh>
    <rPh sb="21" eb="22">
      <t>イ</t>
    </rPh>
    <rPh sb="24" eb="26">
      <t>ヒョウジ</t>
    </rPh>
    <rPh sb="28" eb="30">
      <t>ブンエン</t>
    </rPh>
    <rPh sb="30" eb="31">
      <t>ブン</t>
    </rPh>
    <phoneticPr fontId="1"/>
  </si>
  <si>
    <t>常勤換算Ａ／Ｂ（小数点第２位まで表示）</t>
    <phoneticPr fontId="1"/>
  </si>
  <si>
    <t>月</t>
    <rPh sb="0" eb="1">
      <t>ゲツ</t>
    </rPh>
    <phoneticPr fontId="1"/>
  </si>
  <si>
    <t>月（文字化）</t>
    <rPh sb="0" eb="1">
      <t>ゲツ</t>
    </rPh>
    <rPh sb="2" eb="5">
      <t>モジカ</t>
    </rPh>
    <phoneticPr fontId="1"/>
  </si>
  <si>
    <t>過不足数</t>
    <rPh sb="0" eb="3">
      <t>カブソク</t>
    </rPh>
    <phoneticPr fontId="1"/>
  </si>
  <si>
    <t>必要保育士数（市基準+国加配）</t>
    <rPh sb="0" eb="2">
      <t>ヒツヨウ</t>
    </rPh>
    <rPh sb="2" eb="5">
      <t>ホイクシ</t>
    </rPh>
    <rPh sb="5" eb="6">
      <t>スウ</t>
    </rPh>
    <rPh sb="7" eb="8">
      <t>シ</t>
    </rPh>
    <rPh sb="8" eb="10">
      <t>キジュン</t>
    </rPh>
    <rPh sb="11" eb="12">
      <t>クニ</t>
    </rPh>
    <rPh sb="12" eb="14">
      <t>カハイ</t>
    </rPh>
    <phoneticPr fontId="1"/>
  </si>
  <si>
    <t>一時預かり必要保育士数</t>
    <rPh sb="0" eb="2">
      <t>イチジ</t>
    </rPh>
    <rPh sb="2" eb="3">
      <t>アズ</t>
    </rPh>
    <rPh sb="5" eb="7">
      <t>ヒツヨウ</t>
    </rPh>
    <rPh sb="7" eb="10">
      <t>ホイクシ</t>
    </rPh>
    <rPh sb="10" eb="11">
      <t>スウ</t>
    </rPh>
    <phoneticPr fontId="1"/>
  </si>
  <si>
    <t>主任保育士専任加算</t>
    <rPh sb="0" eb="2">
      <t>シュニン</t>
    </rPh>
    <rPh sb="2" eb="5">
      <t>ホイクシ</t>
    </rPh>
    <rPh sb="5" eb="7">
      <t>センニン</t>
    </rPh>
    <rPh sb="7" eb="9">
      <t>カサン</t>
    </rPh>
    <phoneticPr fontId="1"/>
  </si>
  <si>
    <t>チーム保育申請（ありの場合○）</t>
    <rPh sb="3" eb="5">
      <t>ホイク</t>
    </rPh>
    <rPh sb="5" eb="7">
      <t>シンセイ</t>
    </rPh>
    <rPh sb="11" eb="13">
      <t>バアイ</t>
    </rPh>
    <phoneticPr fontId="1"/>
  </si>
  <si>
    <t>チーム保育要件（3歳児以上在所の場合○）</t>
    <rPh sb="3" eb="5">
      <t>ホイク</t>
    </rPh>
    <rPh sb="5" eb="7">
      <t>ヨウケン</t>
    </rPh>
    <rPh sb="9" eb="11">
      <t>サイジ</t>
    </rPh>
    <rPh sb="11" eb="13">
      <t>イジョウ</t>
    </rPh>
    <rPh sb="13" eb="15">
      <t>ザイショ</t>
    </rPh>
    <rPh sb="16" eb="18">
      <t>バアイ</t>
    </rPh>
    <phoneticPr fontId="1"/>
  </si>
  <si>
    <t>利用定員（本園）</t>
    <rPh sb="0" eb="2">
      <t>リヨウ</t>
    </rPh>
    <rPh sb="2" eb="4">
      <t>テイイン</t>
    </rPh>
    <rPh sb="5" eb="6">
      <t>ホン</t>
    </rPh>
    <rPh sb="6" eb="7">
      <t>エン</t>
    </rPh>
    <phoneticPr fontId="1"/>
  </si>
  <si>
    <t>利用定員（分園）</t>
    <rPh sb="0" eb="2">
      <t>リヨウ</t>
    </rPh>
    <rPh sb="2" eb="4">
      <t>テイイン</t>
    </rPh>
    <rPh sb="5" eb="7">
      <t>ブンエン</t>
    </rPh>
    <phoneticPr fontId="1"/>
  </si>
  <si>
    <t>0歳児数（本園）</t>
    <rPh sb="1" eb="3">
      <t>サイジ</t>
    </rPh>
    <rPh sb="3" eb="4">
      <t>カズ</t>
    </rPh>
    <phoneticPr fontId="1"/>
  </si>
  <si>
    <t>1歳児数（本園）</t>
    <rPh sb="1" eb="3">
      <t>サイジ</t>
    </rPh>
    <phoneticPr fontId="1"/>
  </si>
  <si>
    <t>2歳児数（本園）</t>
    <rPh sb="1" eb="3">
      <t>サイジ</t>
    </rPh>
    <phoneticPr fontId="1"/>
  </si>
  <si>
    <t>3歳児数（本園）</t>
    <rPh sb="1" eb="3">
      <t>サイジ</t>
    </rPh>
    <phoneticPr fontId="1"/>
  </si>
  <si>
    <t>4歳児数（本園）</t>
    <rPh sb="1" eb="3">
      <t>サイジ</t>
    </rPh>
    <phoneticPr fontId="1"/>
  </si>
  <si>
    <t>5歳児数（本園）</t>
    <rPh sb="1" eb="3">
      <t>サイジ</t>
    </rPh>
    <phoneticPr fontId="1"/>
  </si>
  <si>
    <t>0歳児数（分園）</t>
    <rPh sb="1" eb="3">
      <t>サイジ</t>
    </rPh>
    <rPh sb="3" eb="4">
      <t>カズ</t>
    </rPh>
    <phoneticPr fontId="1"/>
  </si>
  <si>
    <t>1歳児数（分園）</t>
    <rPh sb="1" eb="3">
      <t>サイジ</t>
    </rPh>
    <phoneticPr fontId="1"/>
  </si>
  <si>
    <t>2歳児数（分園）</t>
    <rPh sb="1" eb="3">
      <t>サイジ</t>
    </rPh>
    <phoneticPr fontId="1"/>
  </si>
  <si>
    <t>3歳児数（分園）</t>
    <rPh sb="1" eb="3">
      <t>サイジ</t>
    </rPh>
    <phoneticPr fontId="1"/>
  </si>
  <si>
    <t>4歳児数（分園）</t>
    <rPh sb="1" eb="3">
      <t>サイジ</t>
    </rPh>
    <phoneticPr fontId="1"/>
  </si>
  <si>
    <t>5歳児数（分園）</t>
    <rPh sb="1" eb="3">
      <t>サイジ</t>
    </rPh>
    <phoneticPr fontId="1"/>
  </si>
  <si>
    <t>3歳児加配</t>
    <rPh sb="1" eb="5">
      <t>サイジカハイ</t>
    </rPh>
    <phoneticPr fontId="1"/>
  </si>
  <si>
    <r>
      <rPr>
        <b/>
        <sz val="8.5"/>
        <color indexed="30"/>
        <rFont val="ＭＳ Ｐゴシック"/>
        <family val="3"/>
        <charset val="128"/>
      </rPr>
      <t>最大</t>
    </r>
    <r>
      <rPr>
        <b/>
        <sz val="8.5"/>
        <rFont val="ＭＳ Ｐゴシック"/>
        <family val="3"/>
        <charset val="128"/>
      </rPr>
      <t xml:space="preserve">保育士数
(市基準＋国加配+市独自加配)
</t>
    </r>
    <r>
      <rPr>
        <b/>
        <sz val="9"/>
        <rFont val="ＭＳ Ｐゴシック"/>
        <family val="3"/>
        <charset val="128"/>
      </rPr>
      <t>⑤～⑭の合計</t>
    </r>
    <rPh sb="0" eb="2">
      <t>サイダイ</t>
    </rPh>
    <rPh sb="2" eb="5">
      <t>ホイクシ</t>
    </rPh>
    <rPh sb="5" eb="6">
      <t>スウ</t>
    </rPh>
    <rPh sb="8" eb="9">
      <t>シ</t>
    </rPh>
    <rPh sb="9" eb="11">
      <t>キジュン</t>
    </rPh>
    <rPh sb="12" eb="13">
      <t>クニ</t>
    </rPh>
    <rPh sb="13" eb="15">
      <t>カハイ</t>
    </rPh>
    <rPh sb="16" eb="17">
      <t>シ</t>
    </rPh>
    <rPh sb="17" eb="19">
      <t>ドクジ</t>
    </rPh>
    <rPh sb="19" eb="21">
      <t>カハイ</t>
    </rPh>
    <rPh sb="28" eb="30">
      <t>ゴウケイ</t>
    </rPh>
    <phoneticPr fontId="1"/>
  </si>
  <si>
    <t>(C)-(A)-⑮</t>
    <phoneticPr fontId="1"/>
  </si>
  <si>
    <t>３歳児
加配</t>
    <rPh sb="1" eb="3">
      <t>サイジ</t>
    </rPh>
    <rPh sb="4" eb="6">
      <t>カハイ</t>
    </rPh>
    <phoneticPr fontId="1"/>
  </si>
  <si>
    <t>⑨</t>
    <phoneticPr fontId="1"/>
  </si>
  <si>
    <t>３歳児</t>
    <rPh sb="1" eb="3">
      <t>サイジ</t>
    </rPh>
    <phoneticPr fontId="1"/>
  </si>
  <si>
    <t>⑪</t>
    <phoneticPr fontId="1"/>
  </si>
  <si>
    <t>※ ⑩は、①が、（イ－④）の数を下回るときは、①を満たすまで、③に、⑤→⑥→⑦→⑧→⑨の順に加算した合計とする。
　　⑪は、④と②の低い方を採用する。なお②は、④の範囲内で、アから③を引いた数とする。</t>
    <rPh sb="14" eb="15">
      <t>カズ</t>
    </rPh>
    <rPh sb="44" eb="45">
      <t>ジュン</t>
    </rPh>
    <rPh sb="66" eb="67">
      <t>ヒク</t>
    </rPh>
    <rPh sb="68" eb="69">
      <t>ホウ</t>
    </rPh>
    <rPh sb="70" eb="72">
      <t>サイヨウ</t>
    </rPh>
    <rPh sb="82" eb="85">
      <t>ハンイナイ</t>
    </rPh>
    <rPh sb="92" eb="93">
      <t>ヒ</t>
    </rPh>
    <rPh sb="95" eb="96">
      <t>カズ</t>
    </rPh>
    <phoneticPr fontId="1"/>
  </si>
  <si>
    <t>③+⑤+⑥+⑦+⑧+⑨</t>
    <phoneticPr fontId="1"/>
  </si>
  <si>
    <t>臨床心理士</t>
    <rPh sb="0" eb="5">
      <t>リンショウシンリシ</t>
    </rPh>
    <phoneticPr fontId="1"/>
  </si>
  <si>
    <t>公認心理師</t>
    <rPh sb="0" eb="2">
      <t>コウニン</t>
    </rPh>
    <rPh sb="2" eb="4">
      <t>シンリ</t>
    </rPh>
    <rPh sb="4" eb="5">
      <t>シ</t>
    </rPh>
    <phoneticPr fontId="1"/>
  </si>
  <si>
    <t>【心理士（臨床心理士・公認心理師）】</t>
    <phoneticPr fontId="1"/>
  </si>
  <si>
    <t>職員数合計（常勤換算値）</t>
    <rPh sb="0" eb="2">
      <t>ショクイン</t>
    </rPh>
    <rPh sb="2" eb="3">
      <t>スウ</t>
    </rPh>
    <rPh sb="3" eb="5">
      <t>ゴウケイ</t>
    </rPh>
    <rPh sb="6" eb="8">
      <t>ジョウキン</t>
    </rPh>
    <rPh sb="8" eb="10">
      <t>カンサン</t>
    </rPh>
    <rPh sb="10" eb="11">
      <t>アタイ</t>
    </rPh>
    <phoneticPr fontId="1"/>
  </si>
  <si>
    <t>実配置数(ⅰ)と補助算定職員数の最大値(ⅱ)との比較
（(ⅰ)-(ⅱ)）</t>
    <rPh sb="0" eb="1">
      <t>ジツ</t>
    </rPh>
    <rPh sb="1" eb="3">
      <t>ハイチ</t>
    </rPh>
    <rPh sb="3" eb="4">
      <t>スウ</t>
    </rPh>
    <rPh sb="8" eb="10">
      <t>ホジョ</t>
    </rPh>
    <rPh sb="10" eb="12">
      <t>サンテイ</t>
    </rPh>
    <rPh sb="12" eb="15">
      <t>ショクインスウ</t>
    </rPh>
    <rPh sb="16" eb="19">
      <t>サイダイチ</t>
    </rPh>
    <rPh sb="24" eb="26">
      <t>ヒカク</t>
    </rPh>
    <phoneticPr fontId="1"/>
  </si>
  <si>
    <t>Ｒ７．４</t>
    <phoneticPr fontId="1"/>
  </si>
  <si>
    <t>各月歳児別配置基準</t>
    <rPh sb="0" eb="1">
      <t>カク</t>
    </rPh>
    <rPh sb="1" eb="2">
      <t>ゲツ</t>
    </rPh>
    <rPh sb="2" eb="4">
      <t>サイジ</t>
    </rPh>
    <rPh sb="4" eb="5">
      <t>ベツ</t>
    </rPh>
    <rPh sb="5" eb="7">
      <t>ハイチ</t>
    </rPh>
    <rPh sb="7" eb="9">
      <t>キジュン</t>
    </rPh>
    <phoneticPr fontId="1"/>
  </si>
  <si>
    <t>（参考①）公定価格基準</t>
    <rPh sb="1" eb="3">
      <t>サンコウ</t>
    </rPh>
    <rPh sb="5" eb="7">
      <t>コウテイ</t>
    </rPh>
    <rPh sb="7" eb="9">
      <t>カカク</t>
    </rPh>
    <rPh sb="9" eb="11">
      <t>キジュン</t>
    </rPh>
    <phoneticPr fontId="1"/>
  </si>
  <si>
    <t>（参考②）国最低基準(1歳児×、3歳児×、4歳以上児×）</t>
    <rPh sb="1" eb="3">
      <t>サンコウ</t>
    </rPh>
    <rPh sb="5" eb="6">
      <t>クニ</t>
    </rPh>
    <rPh sb="6" eb="8">
      <t>サイテイ</t>
    </rPh>
    <rPh sb="8" eb="10">
      <t>キジュン</t>
    </rPh>
    <phoneticPr fontId="1"/>
  </si>
  <si>
    <t>（参考③）公定価格基準(1歳児○、3歳児○、4歳以上児×）</t>
    <rPh sb="1" eb="3">
      <t>サンコウ</t>
    </rPh>
    <rPh sb="5" eb="7">
      <t>コウテイ</t>
    </rPh>
    <rPh sb="7" eb="9">
      <t>カカク</t>
    </rPh>
    <rPh sb="9" eb="11">
      <t>キジュン</t>
    </rPh>
    <rPh sb="13" eb="15">
      <t>サイジ</t>
    </rPh>
    <rPh sb="18" eb="20">
      <t>サイジ</t>
    </rPh>
    <rPh sb="23" eb="24">
      <t>サイ</t>
    </rPh>
    <rPh sb="24" eb="26">
      <t>イジョウ</t>
    </rPh>
    <rPh sb="26" eb="27">
      <t>ジ</t>
    </rPh>
    <phoneticPr fontId="1"/>
  </si>
  <si>
    <t>（参考④）公定価格基準(1歳児○、3歳児×、4歳以上児○）</t>
    <rPh sb="1" eb="3">
      <t>サンコウ</t>
    </rPh>
    <rPh sb="5" eb="7">
      <t>コウテイ</t>
    </rPh>
    <rPh sb="7" eb="9">
      <t>カカク</t>
    </rPh>
    <rPh sb="9" eb="11">
      <t>キジュン</t>
    </rPh>
    <rPh sb="13" eb="15">
      <t>サイジ</t>
    </rPh>
    <rPh sb="18" eb="20">
      <t>サイジ</t>
    </rPh>
    <rPh sb="23" eb="24">
      <t>サイ</t>
    </rPh>
    <rPh sb="24" eb="26">
      <t>イジョウ</t>
    </rPh>
    <rPh sb="26" eb="27">
      <t>ジ</t>
    </rPh>
    <phoneticPr fontId="1"/>
  </si>
  <si>
    <t>（参考⑤）公定価格基準(1歳児○、3歳児×、4歳以上児×）</t>
    <rPh sb="1" eb="3">
      <t>サンコウ</t>
    </rPh>
    <rPh sb="5" eb="7">
      <t>コウテイ</t>
    </rPh>
    <rPh sb="7" eb="9">
      <t>カカク</t>
    </rPh>
    <rPh sb="9" eb="11">
      <t>キジュン</t>
    </rPh>
    <rPh sb="13" eb="15">
      <t>サイジ</t>
    </rPh>
    <rPh sb="18" eb="20">
      <t>サイジ</t>
    </rPh>
    <rPh sb="23" eb="24">
      <t>サイ</t>
    </rPh>
    <rPh sb="24" eb="26">
      <t>イジョウ</t>
    </rPh>
    <rPh sb="26" eb="27">
      <t>ジ</t>
    </rPh>
    <phoneticPr fontId="1"/>
  </si>
  <si>
    <t>（参考⑥）公定価格基準(1歳児×、3歳児○、4歳以上児○）</t>
    <rPh sb="1" eb="3">
      <t>サンコウ</t>
    </rPh>
    <rPh sb="5" eb="7">
      <t>コウテイ</t>
    </rPh>
    <rPh sb="7" eb="9">
      <t>カカク</t>
    </rPh>
    <rPh sb="9" eb="11">
      <t>キジュン</t>
    </rPh>
    <rPh sb="13" eb="15">
      <t>サイジ</t>
    </rPh>
    <rPh sb="18" eb="20">
      <t>サイジ</t>
    </rPh>
    <rPh sb="23" eb="24">
      <t>サイ</t>
    </rPh>
    <rPh sb="24" eb="26">
      <t>イジョウ</t>
    </rPh>
    <rPh sb="26" eb="27">
      <t>ジ</t>
    </rPh>
    <phoneticPr fontId="1"/>
  </si>
  <si>
    <t>（参考⑦）公定価格基準(1歳児×、3歳児○、4歳以上児×）</t>
    <rPh sb="1" eb="3">
      <t>サンコウ</t>
    </rPh>
    <rPh sb="5" eb="7">
      <t>コウテイ</t>
    </rPh>
    <rPh sb="7" eb="9">
      <t>カカク</t>
    </rPh>
    <rPh sb="9" eb="11">
      <t>キジュン</t>
    </rPh>
    <rPh sb="13" eb="15">
      <t>サイジ</t>
    </rPh>
    <rPh sb="18" eb="20">
      <t>サイジ</t>
    </rPh>
    <rPh sb="23" eb="24">
      <t>サイ</t>
    </rPh>
    <rPh sb="24" eb="26">
      <t>イジョウ</t>
    </rPh>
    <rPh sb="26" eb="27">
      <t>ジ</t>
    </rPh>
    <phoneticPr fontId="1"/>
  </si>
  <si>
    <t>（参考⑧）公定価格基準(1歳児×、3歳児×、4歳以上児○）</t>
    <rPh sb="1" eb="3">
      <t>サンコウ</t>
    </rPh>
    <rPh sb="5" eb="7">
      <t>コウテイ</t>
    </rPh>
    <rPh sb="7" eb="9">
      <t>カカク</t>
    </rPh>
    <rPh sb="9" eb="11">
      <t>キジュン</t>
    </rPh>
    <rPh sb="13" eb="15">
      <t>サイジ</t>
    </rPh>
    <rPh sb="18" eb="20">
      <t>サイジ</t>
    </rPh>
    <rPh sb="23" eb="24">
      <t>サイ</t>
    </rPh>
    <rPh sb="24" eb="26">
      <t>イジョウ</t>
    </rPh>
    <rPh sb="26" eb="27">
      <t>ジ</t>
    </rPh>
    <phoneticPr fontId="1"/>
  </si>
  <si>
    <t>本園</t>
    <rPh sb="0" eb="1">
      <t>ホン</t>
    </rPh>
    <rPh sb="1" eb="2">
      <t>エン</t>
    </rPh>
    <phoneticPr fontId="1"/>
  </si>
  <si>
    <t>児童数</t>
    <rPh sb="0" eb="2">
      <t>ジドウ</t>
    </rPh>
    <rPh sb="2" eb="3">
      <t>スウ</t>
    </rPh>
    <phoneticPr fontId="1"/>
  </si>
  <si>
    <t>必要保育士等</t>
    <rPh sb="0" eb="2">
      <t>ヒツヨウ</t>
    </rPh>
    <rPh sb="2" eb="5">
      <t>ホイクシ</t>
    </rPh>
    <rPh sb="5" eb="6">
      <t>トウ</t>
    </rPh>
    <phoneticPr fontId="1"/>
  </si>
  <si>
    <t>2・3号</t>
    <rPh sb="3" eb="4">
      <t>ゴウ</t>
    </rPh>
    <phoneticPr fontId="1"/>
  </si>
  <si>
    <t>０歳児</t>
    <rPh sb="1" eb="3">
      <t>サイジ</t>
    </rPh>
    <phoneticPr fontId="66"/>
  </si>
  <si>
    <t>1歳児</t>
    <rPh sb="1" eb="3">
      <t>サイジ</t>
    </rPh>
    <phoneticPr fontId="66"/>
  </si>
  <si>
    <t>2歳児</t>
    <rPh sb="1" eb="3">
      <t>サイジ</t>
    </rPh>
    <phoneticPr fontId="66"/>
  </si>
  <si>
    <t>3歳児</t>
    <rPh sb="1" eb="3">
      <t>サイジ</t>
    </rPh>
    <phoneticPr fontId="66"/>
  </si>
  <si>
    <t>4歳児</t>
    <rPh sb="1" eb="3">
      <t>サイジ</t>
    </rPh>
    <phoneticPr fontId="66"/>
  </si>
  <si>
    <t>5歳児</t>
    <rPh sb="1" eb="3">
      <t>サイジ</t>
    </rPh>
    <phoneticPr fontId="66"/>
  </si>
  <si>
    <t>必要保育士等</t>
    <phoneticPr fontId="1"/>
  </si>
  <si>
    <t>分園</t>
    <rPh sb="0" eb="2">
      <t>ブンエン</t>
    </rPh>
    <phoneticPr fontId="1"/>
  </si>
  <si>
    <t>計</t>
    <rPh sb="0" eb="1">
      <t>ケイ</t>
    </rPh>
    <phoneticPr fontId="66"/>
  </si>
  <si>
    <t>計→</t>
    <rPh sb="0" eb="1">
      <t>ケイ</t>
    </rPh>
    <phoneticPr fontId="1"/>
  </si>
  <si>
    <t>必要保育士数（公定価格基準／1○3○4○）</t>
    <rPh sb="0" eb="2">
      <t>ヒツヨウ</t>
    </rPh>
    <rPh sb="2" eb="5">
      <t>ホイクシ</t>
    </rPh>
    <rPh sb="5" eb="6">
      <t>スウ</t>
    </rPh>
    <rPh sb="7" eb="9">
      <t>コウテイ</t>
    </rPh>
    <rPh sb="9" eb="11">
      <t>カカク</t>
    </rPh>
    <rPh sb="11" eb="13">
      <t>キジュン</t>
    </rPh>
    <phoneticPr fontId="1"/>
  </si>
  <si>
    <t>必要保育士数（公定価格基準／1×3×4×）</t>
    <rPh sb="0" eb="2">
      <t>ヒツヨウ</t>
    </rPh>
    <rPh sb="2" eb="5">
      <t>ホイクシ</t>
    </rPh>
    <rPh sb="5" eb="6">
      <t>スウ</t>
    </rPh>
    <rPh sb="7" eb="9">
      <t>コウテイ</t>
    </rPh>
    <rPh sb="9" eb="11">
      <t>カカク</t>
    </rPh>
    <rPh sb="11" eb="13">
      <t>キジュン</t>
    </rPh>
    <phoneticPr fontId="1"/>
  </si>
  <si>
    <t>必要保育士数（公定価格基準／1○3○4×）</t>
    <phoneticPr fontId="1"/>
  </si>
  <si>
    <t>必要保育士数（公定価格基準／1○3×4○）</t>
    <phoneticPr fontId="1"/>
  </si>
  <si>
    <t>必要保育士数（公定価格基準／1○3×4×）</t>
    <phoneticPr fontId="1"/>
  </si>
  <si>
    <t>必要保育士数（公定価格基準／1×3○4○）</t>
    <phoneticPr fontId="1"/>
  </si>
  <si>
    <t>必要保育士数（公定価格基準／1×3○4×）</t>
    <phoneticPr fontId="1"/>
  </si>
  <si>
    <t>必要保育士数（公定価格基準／1×3×4○）</t>
    <phoneticPr fontId="1"/>
  </si>
  <si>
    <t>常勤職員勤務時間数</t>
    <rPh sb="0" eb="2">
      <t>ジョウキン</t>
    </rPh>
    <rPh sb="2" eb="4">
      <t>ショクイン</t>
    </rPh>
    <rPh sb="4" eb="6">
      <t>キンム</t>
    </rPh>
    <rPh sb="6" eb="8">
      <t>ジカン</t>
    </rPh>
    <rPh sb="8" eb="9">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</si>
</sst>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_(* #,##0_);_(* \(#,##0\);_(* &quot;-&quot;_);_(@_)"/>
    <numFmt numFmtId="177" formatCode="0_ "/>
    <numFmt numFmtId="178" formatCode="0.0_ "/>
    <numFmt numFmtId="179" formatCode="0.0"/>
    <numFmt numFmtId="180" formatCode="0.000"/>
    <numFmt numFmtId="181" formatCode="0_);[Red]\(0\)"/>
    <numFmt numFmtId="182" formatCode="0.0_);[Red]\(0.0\)"/>
    <numFmt numFmtId="183" formatCode="#,###"/>
    <numFmt numFmtId="184" formatCode="#,##0_ "/>
    <numFmt numFmtId="185" formatCode="#,##0.0_ "/>
    <numFmt numFmtId="186" formatCode="0;\-0;;@"/>
    <numFmt numFmtId="187" formatCode="#,##0.00&quot;人&quot;;&quot;△&quot;#,##0.00&quot;人&quot;"/>
    <numFmt numFmtId="188" formatCode="#,##0&quot;人&quot;;&quot;△&quot;#,##0&quot;人&quot;"/>
    <numFmt numFmtId="189" formatCode="_ * #,##0.0_ ;_ * \-#,##0.0_ ;_ * &quot;-&quot;?_ ;_ @_ "/>
    <numFmt numFmtId="190" formatCode="#,##0.0;&quot;△&quot;#,##0.0"/>
    <numFmt numFmtId="191" formatCode="0.0;&quot;▲ &quot;0.0"/>
    <numFmt numFmtId="192" formatCode="#&quot;月&quot;"/>
    <numFmt numFmtId="193" formatCode="0.00_);[Red]\(0.00\)"/>
    <numFmt numFmtId="194" formatCode="0.00_ "/>
    <numFmt numFmtId="195" formatCode="#,##0.00_ "/>
    <numFmt numFmtId="196" formatCode="00"/>
  </numFmts>
  <fonts count="70">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b/>
      <sz val="9"/>
      <name val="ＭＳ Ｐゴシック"/>
      <family val="3"/>
      <charset val="128"/>
    </font>
    <font>
      <b/>
      <sz val="12"/>
      <name val="ＭＳ Ｐゴシック"/>
      <family val="3"/>
      <charset val="128"/>
    </font>
    <font>
      <b/>
      <sz val="16"/>
      <name val="ＭＳ Ｐゴシック"/>
      <family val="3"/>
      <charset val="128"/>
    </font>
    <font>
      <sz val="9"/>
      <name val="ＭＳ Ｐゴシック"/>
      <family val="3"/>
      <charset val="128"/>
    </font>
    <font>
      <b/>
      <sz val="14"/>
      <name val="ＭＳ Ｐゴシック"/>
      <family val="3"/>
      <charset val="128"/>
    </font>
    <font>
      <b/>
      <sz val="8"/>
      <name val="ＭＳ Ｐゴシック"/>
      <family val="3"/>
      <charset val="128"/>
    </font>
    <font>
      <sz val="8"/>
      <name val="ＭＳ Ｐゴシック"/>
      <family val="3"/>
      <charset val="128"/>
    </font>
    <font>
      <b/>
      <u/>
      <sz val="8"/>
      <name val="ＭＳ Ｐゴシック"/>
      <family val="3"/>
      <charset val="128"/>
    </font>
    <font>
      <b/>
      <sz val="8.5"/>
      <name val="ＭＳ Ｐゴシック"/>
      <family val="3"/>
      <charset val="128"/>
    </font>
    <font>
      <sz val="8.5"/>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81"/>
      <name val="ＭＳ Ｐゴシック"/>
      <family val="3"/>
      <charset val="128"/>
    </font>
    <font>
      <sz val="9"/>
      <color indexed="81"/>
      <name val="ＭＳ Ｐゴシック"/>
      <family val="3"/>
      <charset val="128"/>
    </font>
    <font>
      <b/>
      <sz val="12"/>
      <color indexed="81"/>
      <name val="MS P ゴシック"/>
      <family val="3"/>
      <charset val="128"/>
    </font>
    <font>
      <b/>
      <sz val="12"/>
      <color indexed="10"/>
      <name val="MS P ゴシック"/>
      <family val="3"/>
      <charset val="128"/>
    </font>
    <font>
      <sz val="12"/>
      <name val="ＭＳ Ｐゴシック"/>
      <family val="3"/>
      <charset val="128"/>
    </font>
    <font>
      <b/>
      <sz val="9"/>
      <color indexed="81"/>
      <name val="MS P ゴシック"/>
      <family val="3"/>
      <charset val="128"/>
    </font>
    <font>
      <b/>
      <sz val="8.5"/>
      <color indexed="30"/>
      <name val="ＭＳ Ｐゴシック"/>
      <family val="3"/>
      <charset val="128"/>
    </font>
    <font>
      <b/>
      <sz val="8"/>
      <color indexed="81"/>
      <name val="MS P ゴシック"/>
      <family val="3"/>
      <charset val="128"/>
    </font>
    <font>
      <b/>
      <u/>
      <sz val="14"/>
      <name val="ＭＳ Ｐゴシック"/>
      <family val="3"/>
      <charset val="128"/>
    </font>
    <font>
      <sz val="6"/>
      <name val="ＭＳ Ｐゴシック"/>
      <family val="3"/>
      <charset val="128"/>
    </font>
    <font>
      <sz val="9"/>
      <color indexed="81"/>
      <name val="MS P ゴシック"/>
      <family val="3"/>
      <charset val="128"/>
    </font>
    <font>
      <b/>
      <sz val="9"/>
      <color indexed="12"/>
      <name val="ＭＳ Ｐゴシック"/>
      <family val="3"/>
      <charset val="128"/>
    </font>
    <font>
      <b/>
      <sz val="9"/>
      <color indexed="10"/>
      <name val="MS P ゴシック"/>
      <family val="3"/>
      <charset val="128"/>
    </font>
    <font>
      <sz val="11"/>
      <color theme="1"/>
      <name val="ＭＳ Ｐゴシック"/>
      <family val="3"/>
      <charset val="128"/>
      <scheme val="minor"/>
    </font>
    <font>
      <sz val="11"/>
      <color theme="1"/>
      <name val="ＭＳ Ｐゴシック"/>
      <family val="3"/>
      <charset val="128"/>
    </font>
    <font>
      <b/>
      <sz val="12"/>
      <color rgb="FFC00000"/>
      <name val="ＭＳ Ｐゴシック"/>
      <family val="3"/>
      <charset val="128"/>
    </font>
    <font>
      <sz val="12"/>
      <color rgb="FFC00000"/>
      <name val="ＭＳ Ｐゴシック"/>
      <family val="3"/>
      <charset val="128"/>
    </font>
    <font>
      <b/>
      <sz val="11"/>
      <color rgb="FFFF0000"/>
      <name val="ＭＳ Ｐゴシック"/>
      <family val="3"/>
      <charset val="128"/>
    </font>
    <font>
      <sz val="8"/>
      <color rgb="FFFF0000"/>
      <name val="ＭＳ Ｐゴシック"/>
      <family val="3"/>
      <charset val="128"/>
    </font>
    <font>
      <sz val="11"/>
      <color rgb="FFC00000"/>
      <name val="ＭＳ Ｐゴシック"/>
      <family val="3"/>
      <charset val="128"/>
    </font>
    <font>
      <sz val="11"/>
      <color theme="1"/>
      <name val="ＭＳ 明朝"/>
      <family val="1"/>
      <charset val="128"/>
    </font>
    <font>
      <sz val="12"/>
      <color theme="1"/>
      <name val="ＭＳ Ｐ明朝"/>
      <family val="1"/>
      <charset val="128"/>
    </font>
    <font>
      <b/>
      <sz val="11"/>
      <color theme="1"/>
      <name val="ＭＳ 明朝"/>
      <family val="1"/>
      <charset val="128"/>
    </font>
    <font>
      <b/>
      <sz val="12"/>
      <color rgb="FFFF0000"/>
      <name val="ＭＳ Ｐゴシック"/>
      <family val="3"/>
      <charset val="128"/>
    </font>
    <font>
      <sz val="11"/>
      <color rgb="FFFF0000"/>
      <name val="ＭＳ Ｐゴシック"/>
      <family val="3"/>
      <charset val="128"/>
    </font>
    <font>
      <sz val="12"/>
      <color rgb="FFFF0000"/>
      <name val="ＭＳ Ｐ明朝"/>
      <family val="1"/>
      <charset val="128"/>
    </font>
    <font>
      <b/>
      <sz val="12"/>
      <color rgb="FFFF0000"/>
      <name val="ＭＳ Ｐ明朝"/>
      <family val="1"/>
      <charset val="128"/>
    </font>
    <font>
      <sz val="12"/>
      <color theme="1"/>
      <name val="ＭＳ ゴシック"/>
      <family val="3"/>
      <charset val="128"/>
    </font>
    <font>
      <sz val="16"/>
      <color theme="1"/>
      <name val="ＭＳ ゴシック"/>
      <family val="3"/>
      <charset val="128"/>
    </font>
    <font>
      <u/>
      <sz val="11"/>
      <name val="ＭＳ Ｐゴシック"/>
      <family val="3"/>
      <charset val="128"/>
    </font>
    <font>
      <sz val="12"/>
      <name val="ＭＳ Ｐ明朝"/>
      <family val="1"/>
      <charset val="128"/>
    </font>
    <font>
      <sz val="11"/>
      <name val="ＭＳ Ｐ明朝"/>
      <family val="1"/>
      <charset val="128"/>
    </font>
    <font>
      <b/>
      <sz val="12"/>
      <name val="ＭＳ Ｐ明朝"/>
      <family val="1"/>
      <charset val="128"/>
    </font>
    <font>
      <b/>
      <sz val="14"/>
      <color indexed="10"/>
      <name val="MS P ゴシック"/>
      <family val="3"/>
      <charset val="128"/>
    </font>
    <font>
      <b/>
      <sz val="14"/>
      <color indexed="81"/>
      <name val="MS P ゴシック"/>
      <family val="3"/>
      <charset val="128"/>
    </font>
    <font>
      <b/>
      <sz val="18"/>
      <color indexed="10"/>
      <name val="MS P ゴシック"/>
      <family val="3"/>
      <charset val="128"/>
    </font>
    <font>
      <b/>
      <u/>
      <sz val="9"/>
      <color indexed="10"/>
      <name val="MS P ゴシック"/>
      <family val="3"/>
      <charset val="128"/>
    </font>
    <font>
      <b/>
      <sz val="12"/>
      <color rgb="FFDA9694"/>
      <name val="ＭＳ Ｐゴシック"/>
      <family val="3"/>
      <charset val="128"/>
    </font>
    <font>
      <b/>
      <u/>
      <sz val="11"/>
      <color rgb="FFFF0000"/>
      <name val="ＭＳ Ｐゴシック"/>
      <family val="3"/>
      <charset val="128"/>
    </font>
    <font>
      <b/>
      <sz val="11"/>
      <color indexed="10"/>
      <name val="BIZ UDゴシック"/>
      <family val="3"/>
      <charset val="128"/>
    </font>
    <font>
      <b/>
      <u/>
      <sz val="11"/>
      <color indexed="10"/>
      <name val="BIZ UDゴシック"/>
      <family val="3"/>
      <charset val="128"/>
    </font>
    <font>
      <sz val="11"/>
      <color indexed="10"/>
      <name val="BIZ UDゴシック"/>
      <family val="3"/>
      <charset val="128"/>
    </font>
    <font>
      <b/>
      <sz val="26"/>
      <color indexed="81"/>
      <name val="MS P ゴシック"/>
      <family val="3"/>
      <charset val="128"/>
    </font>
    <font>
      <sz val="11"/>
      <name val="游ゴシック"/>
      <family val="3"/>
      <charset val="128"/>
    </font>
    <font>
      <b/>
      <sz val="11"/>
      <color theme="1"/>
      <name val="游ゴシック"/>
      <family val="3"/>
      <charset val="128"/>
    </font>
    <font>
      <b/>
      <sz val="11"/>
      <name val="游ゴシック"/>
      <family val="3"/>
      <charset val="128"/>
    </font>
    <font>
      <b/>
      <sz val="12"/>
      <color theme="1"/>
      <name val="游ゴシック"/>
      <family val="3"/>
      <charset val="128"/>
    </font>
    <font>
      <b/>
      <sz val="12"/>
      <name val="游ゴシック"/>
      <family val="3"/>
      <charset val="128"/>
    </font>
    <font>
      <sz val="9"/>
      <color theme="0" tint="-0.499984740745262"/>
      <name val="游ゴシック"/>
      <family val="3"/>
      <charset val="128"/>
    </font>
    <font>
      <sz val="6"/>
      <name val="ＭＳ Ｐゴシック"/>
      <family val="2"/>
      <charset val="128"/>
      <scheme val="minor"/>
    </font>
    <font>
      <b/>
      <sz val="12"/>
      <color rgb="FFFF0000"/>
      <name val="游ゴシック"/>
      <family val="3"/>
      <charset val="128"/>
    </font>
    <font>
      <b/>
      <sz val="11"/>
      <color rgb="FFFF0000"/>
      <name val="游ゴシック"/>
      <family val="3"/>
      <charset val="128"/>
    </font>
    <font>
      <b/>
      <sz val="16"/>
      <color indexed="81"/>
      <name val="MS P ゴシック"/>
      <family val="3"/>
      <charset val="128"/>
    </font>
  </fonts>
  <fills count="13">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rgb="FFFF0000"/>
        <bgColor indexed="64"/>
      </patternFill>
    </fill>
    <fill>
      <patternFill patternType="solid">
        <fgColor rgb="FFFFFF00"/>
        <bgColor indexed="64"/>
      </patternFill>
    </fill>
    <fill>
      <patternFill patternType="solid">
        <fgColor rgb="FFFDE9D9"/>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DAEEF3"/>
        <bgColor indexed="64"/>
      </patternFill>
    </fill>
  </fills>
  <borders count="2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ck">
        <color indexed="64"/>
      </left>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style="thick">
        <color indexed="64"/>
      </right>
      <top style="thin">
        <color indexed="64"/>
      </top>
      <bottom/>
      <diagonal/>
    </border>
    <border>
      <left/>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bottom/>
      <diagonal/>
    </border>
    <border>
      <left style="thick">
        <color indexed="64"/>
      </left>
      <right style="thick">
        <color indexed="64"/>
      </right>
      <top style="thick">
        <color indexed="64"/>
      </top>
      <bottom/>
      <diagonal/>
    </border>
    <border>
      <left style="dashed">
        <color indexed="64"/>
      </left>
      <right style="thin">
        <color indexed="64"/>
      </right>
      <top style="dashed">
        <color indexed="64"/>
      </top>
      <bottom/>
      <diagonal/>
    </border>
    <border>
      <left style="dashed">
        <color indexed="64"/>
      </left>
      <right/>
      <top style="dashed">
        <color indexed="64"/>
      </top>
      <bottom/>
      <diagonal/>
    </border>
    <border>
      <left style="thick">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diagonalUp="1">
      <left style="hair">
        <color indexed="64"/>
      </left>
      <right style="thin">
        <color indexed="64"/>
      </right>
      <top style="thin">
        <color indexed="64"/>
      </top>
      <bottom style="thin">
        <color indexed="64"/>
      </bottom>
      <diagonal style="hair">
        <color indexed="64"/>
      </diagonal>
    </border>
    <border>
      <left style="thin">
        <color indexed="64"/>
      </left>
      <right style="dashed">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diagonal/>
    </border>
    <border>
      <left style="thick">
        <color indexed="64"/>
      </left>
      <right style="thick">
        <color indexed="64"/>
      </right>
      <top/>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right style="thin">
        <color indexed="64"/>
      </right>
      <top style="thin">
        <color indexed="64"/>
      </top>
      <bottom style="hair">
        <color indexed="64"/>
      </bottom>
      <diagonal/>
    </border>
    <border>
      <left style="thick">
        <color indexed="64"/>
      </left>
      <right style="thick">
        <color indexed="64"/>
      </right>
      <top/>
      <bottom style="thick">
        <color indexed="64"/>
      </bottom>
      <diagonal/>
    </border>
    <border>
      <left style="thick">
        <color indexed="64"/>
      </left>
      <right style="thin">
        <color indexed="64"/>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ck">
        <color indexed="64"/>
      </left>
      <right style="thick">
        <color indexed="64"/>
      </right>
      <top style="thin">
        <color indexed="64"/>
      </top>
      <bottom style="double">
        <color indexed="64"/>
      </bottom>
      <diagonal/>
    </border>
    <border>
      <left style="medium">
        <color indexed="64"/>
      </left>
      <right style="thick">
        <color indexed="64"/>
      </right>
      <top style="thin">
        <color indexed="64"/>
      </top>
      <bottom style="double">
        <color indexed="64"/>
      </bottom>
      <diagonal/>
    </border>
    <border diagonalUp="1">
      <left style="hair">
        <color indexed="64"/>
      </left>
      <right style="thin">
        <color indexed="64"/>
      </right>
      <top/>
      <bottom style="thin">
        <color indexed="64"/>
      </bottom>
      <diagonal style="hair">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hair">
        <color indexed="64"/>
      </left>
      <right style="thin">
        <color indexed="64"/>
      </right>
      <top style="thin">
        <color indexed="64"/>
      </top>
      <bottom style="double">
        <color indexed="64"/>
      </bottom>
      <diagonal style="hair">
        <color indexed="64"/>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right/>
      <top style="thin">
        <color indexed="64"/>
      </top>
      <bottom style="double">
        <color indexed="64"/>
      </bottom>
      <diagonal/>
    </border>
    <border diagonalUp="1">
      <left/>
      <right style="thin">
        <color indexed="64"/>
      </right>
      <top/>
      <bottom style="thin">
        <color indexed="64"/>
      </bottom>
      <diagonal style="hair">
        <color indexed="64"/>
      </diagonal>
    </border>
    <border diagonalUp="1">
      <left style="thin">
        <color indexed="64"/>
      </left>
      <right style="medium">
        <color indexed="64"/>
      </right>
      <top style="double">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medium">
        <color indexed="64"/>
      </left>
      <right style="thick">
        <color indexed="64"/>
      </right>
      <top style="double">
        <color indexed="64"/>
      </top>
      <bottom style="medium">
        <color indexed="64"/>
      </bottom>
      <diagonal/>
    </border>
    <border>
      <left style="thick">
        <color indexed="64"/>
      </left>
      <right/>
      <top/>
      <bottom style="thick">
        <color indexed="64"/>
      </bottom>
      <diagonal/>
    </border>
    <border>
      <left/>
      <right style="thin">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double">
        <color indexed="64"/>
      </top>
      <bottom style="thick">
        <color indexed="64"/>
      </bottom>
      <diagonal/>
    </border>
    <border>
      <left style="dashed">
        <color indexed="64"/>
      </left>
      <right style="thick">
        <color indexed="64"/>
      </right>
      <top style="thin">
        <color indexed="64"/>
      </top>
      <bottom/>
      <diagonal/>
    </border>
    <border>
      <left style="dashed">
        <color indexed="64"/>
      </left>
      <right style="thick">
        <color indexed="64"/>
      </right>
      <top style="thin">
        <color indexed="64"/>
      </top>
      <bottom style="double">
        <color indexed="64"/>
      </bottom>
      <diagonal/>
    </border>
    <border>
      <left/>
      <right style="thick">
        <color indexed="64"/>
      </right>
      <top/>
      <bottom style="thick">
        <color indexed="64"/>
      </bottom>
      <diagonal/>
    </border>
    <border>
      <left/>
      <right style="thick">
        <color indexed="64"/>
      </right>
      <top/>
      <bottom/>
      <diagonal/>
    </border>
    <border>
      <left/>
      <right style="thick">
        <color indexed="64"/>
      </right>
      <top style="thin">
        <color indexed="64"/>
      </top>
      <bottom style="thin">
        <color indexed="64"/>
      </bottom>
      <diagonal/>
    </border>
    <border>
      <left style="thick">
        <color indexed="64"/>
      </left>
      <right style="thin">
        <color indexed="64"/>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top style="thick">
        <color indexed="64"/>
      </top>
      <bottom/>
      <diagonal/>
    </border>
    <border>
      <left/>
      <right style="thick">
        <color indexed="64"/>
      </right>
      <top style="thick">
        <color indexed="64"/>
      </top>
      <bottom/>
      <diagonal/>
    </border>
    <border>
      <left style="thin">
        <color indexed="64"/>
      </left>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style="dashed">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style="thick">
        <color indexed="64"/>
      </right>
      <top style="thick">
        <color indexed="64"/>
      </top>
      <bottom style="thin">
        <color indexed="64"/>
      </bottom>
      <diagonal/>
    </border>
    <border>
      <left style="thick">
        <color indexed="64"/>
      </left>
      <right/>
      <top style="thick">
        <color indexed="64"/>
      </top>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diagonalUp="1">
      <left style="thin">
        <color indexed="64"/>
      </left>
      <right/>
      <top/>
      <bottom style="thick">
        <color indexed="64"/>
      </bottom>
      <diagonal style="thin">
        <color indexed="64"/>
      </diagonal>
    </border>
    <border diagonalUp="1">
      <left/>
      <right style="thin">
        <color indexed="64"/>
      </right>
      <top/>
      <bottom style="thick">
        <color indexed="64"/>
      </bottom>
      <diagonal style="thin">
        <color indexed="64"/>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double">
        <color indexed="64"/>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double">
        <color indexed="64"/>
      </right>
      <top style="thin">
        <color indexed="64"/>
      </top>
      <bottom/>
      <diagonal/>
    </border>
    <border diagonalUp="1">
      <left/>
      <right style="thin">
        <color indexed="64"/>
      </right>
      <top style="thin">
        <color indexed="64"/>
      </top>
      <bottom style="thin">
        <color indexed="64"/>
      </bottom>
      <diagonal style="thin">
        <color indexed="64"/>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diagonalUp="1">
      <left/>
      <right style="thin">
        <color indexed="64"/>
      </right>
      <top style="thin">
        <color indexed="64"/>
      </top>
      <bottom style="thick">
        <color indexed="64"/>
      </bottom>
      <diagonal style="thin">
        <color indexed="64"/>
      </diagonal>
    </border>
    <border>
      <left style="thin">
        <color indexed="64"/>
      </left>
      <right style="thin">
        <color indexed="64"/>
      </right>
      <top style="double">
        <color indexed="64"/>
      </top>
      <bottom style="thin">
        <color indexed="64"/>
      </bottom>
      <diagonal/>
    </border>
    <border>
      <left style="thick">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ck">
        <color indexed="64"/>
      </right>
      <top style="thin">
        <color indexed="64"/>
      </top>
      <bottom style="thick">
        <color indexed="64"/>
      </bottom>
      <diagonal/>
    </border>
    <border>
      <left style="thick">
        <color indexed="64"/>
      </left>
      <right style="thick">
        <color indexed="64"/>
      </right>
      <top style="double">
        <color indexed="64"/>
      </top>
      <bottom style="thick">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dotted">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diagonalUp="1">
      <left/>
      <right/>
      <top/>
      <bottom style="dotted">
        <color indexed="64"/>
      </bottom>
      <diagonal style="dotted">
        <color indexed="64"/>
      </diagonal>
    </border>
    <border diagonalUp="1">
      <left/>
      <right/>
      <top style="dotted">
        <color indexed="64"/>
      </top>
      <bottom style="dotted">
        <color indexed="64"/>
      </bottom>
      <diagonal style="dotted">
        <color indexed="64"/>
      </diagonal>
    </border>
    <border diagonalUp="1">
      <left/>
      <right/>
      <top style="dotted">
        <color indexed="64"/>
      </top>
      <bottom style="medium">
        <color indexed="64"/>
      </bottom>
      <diagonal style="dotted">
        <color indexed="64"/>
      </diagonal>
    </border>
  </borders>
  <cellStyleXfs count="3">
    <xf numFmtId="0" fontId="0" fillId="0" borderId="0">
      <alignment vertical="center"/>
    </xf>
    <xf numFmtId="0" fontId="30" fillId="0" borderId="0">
      <alignment vertical="center"/>
    </xf>
    <xf numFmtId="0" fontId="31" fillId="0" borderId="0">
      <alignment vertical="center"/>
    </xf>
  </cellStyleXfs>
  <cellXfs count="741">
    <xf numFmtId="0" fontId="0" fillId="0" borderId="0" xfId="0">
      <alignment vertical="center"/>
    </xf>
    <xf numFmtId="0" fontId="0" fillId="0" borderId="0" xfId="0" applyProtection="1">
      <alignment vertical="center"/>
    </xf>
    <xf numFmtId="0" fontId="4" fillId="0" borderId="1" xfId="0" applyFont="1" applyBorder="1" applyAlignment="1" applyProtection="1">
      <alignment horizontal="center" vertical="center"/>
      <protection locked="0"/>
    </xf>
    <xf numFmtId="0" fontId="0" fillId="0" borderId="0" xfId="0" applyBorder="1" applyProtection="1">
      <alignment vertical="center"/>
      <protection locked="0"/>
    </xf>
    <xf numFmtId="0" fontId="0" fillId="0" borderId="0" xfId="0" applyProtection="1">
      <alignment vertical="center"/>
      <protection locked="0"/>
    </xf>
    <xf numFmtId="0" fontId="8"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horizontal="center" vertical="center"/>
    </xf>
    <xf numFmtId="0" fontId="9" fillId="0" borderId="0" xfId="0" applyFont="1" applyAlignment="1" applyProtection="1">
      <alignment horizontal="left" vertical="center"/>
    </xf>
    <xf numFmtId="0" fontId="6" fillId="0" borderId="0" xfId="0" applyFont="1" applyAlignment="1" applyProtection="1">
      <alignment horizontal="center" vertical="center"/>
    </xf>
    <xf numFmtId="0" fontId="7" fillId="0" borderId="0" xfId="0" applyFont="1" applyBorder="1" applyAlignment="1" applyProtection="1">
      <alignment vertical="center"/>
    </xf>
    <xf numFmtId="0" fontId="6" fillId="0" borderId="0" xfId="0" applyFont="1" applyAlignment="1" applyProtection="1">
      <alignment vertical="center"/>
    </xf>
    <xf numFmtId="0" fontId="2" fillId="0" borderId="0" xfId="0" applyFont="1" applyAlignment="1" applyProtection="1">
      <alignment vertical="center"/>
    </xf>
    <xf numFmtId="0" fontId="0" fillId="0" borderId="0" xfId="0" applyAlignment="1" applyProtection="1">
      <alignment vertical="center"/>
    </xf>
    <xf numFmtId="0" fontId="7" fillId="0" borderId="0" xfId="0" applyFont="1" applyProtection="1">
      <alignment vertical="center"/>
    </xf>
    <xf numFmtId="0" fontId="2" fillId="0" borderId="0" xfId="0" applyFont="1" applyProtection="1">
      <alignment vertical="center"/>
    </xf>
    <xf numFmtId="0" fontId="7" fillId="0" borderId="0" xfId="0" applyNumberFormat="1" applyFont="1" applyAlignment="1" applyProtection="1">
      <alignment horizontal="left" vertical="center"/>
    </xf>
    <xf numFmtId="0" fontId="9" fillId="0" borderId="0" xfId="0" applyFont="1" applyAlignment="1" applyProtection="1">
      <alignment horizontal="right" vertical="center"/>
    </xf>
    <xf numFmtId="0" fontId="6" fillId="0" borderId="0" xfId="0" applyFont="1" applyAlignment="1" applyProtection="1">
      <alignment horizontal="left" vertical="center"/>
    </xf>
    <xf numFmtId="0" fontId="0" fillId="0" borderId="0" xfId="0" applyAlignment="1" applyProtection="1">
      <alignment horizontal="right" vertical="center"/>
    </xf>
    <xf numFmtId="0" fontId="7" fillId="0" borderId="0" xfId="0" applyFont="1" applyAlignment="1" applyProtection="1">
      <alignment vertical="center"/>
    </xf>
    <xf numFmtId="0" fontId="0" fillId="0" borderId="1" xfId="0"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Fill="1" applyBorder="1" applyAlignment="1" applyProtection="1">
      <alignment vertical="center"/>
    </xf>
    <xf numFmtId="0" fontId="0" fillId="0" borderId="0" xfId="0" applyFill="1" applyBorder="1" applyProtection="1">
      <alignment vertical="center"/>
      <protection locked="0"/>
    </xf>
    <xf numFmtId="183" fontId="2" fillId="2" borderId="2" xfId="0" applyNumberFormat="1" applyFont="1" applyFill="1" applyBorder="1" applyAlignment="1" applyProtection="1">
      <alignment vertical="center"/>
    </xf>
    <xf numFmtId="0" fontId="4" fillId="0" borderId="3" xfId="0" applyFont="1" applyBorder="1" applyProtection="1">
      <alignment vertical="center"/>
      <protection locked="0"/>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4" xfId="0" applyFont="1" applyBorder="1" applyProtection="1">
      <alignment vertical="center"/>
      <protection locked="0"/>
    </xf>
    <xf numFmtId="0" fontId="4" fillId="0" borderId="5" xfId="0" applyFont="1" applyBorder="1" applyProtection="1">
      <alignment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177" fontId="2" fillId="2" borderId="8" xfId="0" applyNumberFormat="1" applyFont="1" applyFill="1" applyBorder="1" applyAlignment="1" applyProtection="1">
      <alignment vertical="center"/>
    </xf>
    <xf numFmtId="177" fontId="2" fillId="2" borderId="9" xfId="0" applyNumberFormat="1" applyFont="1" applyFill="1" applyBorder="1" applyAlignment="1" applyProtection="1">
      <alignment vertical="center"/>
    </xf>
    <xf numFmtId="0" fontId="4" fillId="2" borderId="10"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0" borderId="8" xfId="0" applyFont="1" applyBorder="1" applyProtection="1">
      <alignment vertical="center"/>
      <protection locked="0"/>
    </xf>
    <xf numFmtId="0" fontId="0" fillId="0" borderId="13" xfId="0" applyBorder="1" applyAlignment="1" applyProtection="1">
      <alignment vertical="center" wrapText="1"/>
    </xf>
    <xf numFmtId="0" fontId="0" fillId="0" borderId="14" xfId="0" applyBorder="1" applyAlignment="1" applyProtection="1">
      <alignment vertical="center" wrapText="1"/>
    </xf>
    <xf numFmtId="0" fontId="0" fillId="0" borderId="15" xfId="0" applyBorder="1" applyAlignment="1" applyProtection="1">
      <alignment vertical="center" wrapText="1"/>
    </xf>
    <xf numFmtId="0" fontId="0" fillId="0" borderId="16" xfId="0" applyBorder="1" applyAlignment="1" applyProtection="1">
      <alignment vertical="center" wrapText="1"/>
    </xf>
    <xf numFmtId="0" fontId="0" fillId="0" borderId="17" xfId="0" applyBorder="1" applyAlignment="1" applyProtection="1">
      <alignment vertical="center" wrapText="1"/>
    </xf>
    <xf numFmtId="0" fontId="32" fillId="0" borderId="18" xfId="0" applyNumberFormat="1" applyFont="1" applyBorder="1" applyAlignment="1" applyProtection="1">
      <alignment vertical="center" shrinkToFit="1"/>
    </xf>
    <xf numFmtId="0" fontId="32" fillId="0" borderId="0" xfId="0" applyNumberFormat="1" applyFont="1" applyBorder="1" applyAlignment="1" applyProtection="1">
      <alignment vertical="center" shrinkToFit="1"/>
    </xf>
    <xf numFmtId="177" fontId="2" fillId="2" borderId="12" xfId="0" applyNumberFormat="1" applyFont="1" applyFill="1" applyBorder="1" applyAlignment="1" applyProtection="1">
      <alignment vertical="center"/>
    </xf>
    <xf numFmtId="177" fontId="2" fillId="2" borderId="11" xfId="0" applyNumberFormat="1" applyFont="1" applyFill="1" applyBorder="1" applyAlignment="1" applyProtection="1">
      <alignment vertical="center"/>
    </xf>
    <xf numFmtId="0" fontId="4" fillId="2" borderId="5" xfId="0" applyFont="1" applyFill="1" applyBorder="1" applyAlignment="1" applyProtection="1">
      <alignment horizontal="center" vertical="center" wrapText="1"/>
    </xf>
    <xf numFmtId="177" fontId="2" fillId="2" borderId="5" xfId="0" applyNumberFormat="1" applyFont="1" applyFill="1" applyBorder="1" applyAlignment="1" applyProtection="1">
      <alignment vertical="center"/>
    </xf>
    <xf numFmtId="177" fontId="2" fillId="2" borderId="19" xfId="0" applyNumberFormat="1" applyFont="1" applyFill="1" applyBorder="1" applyAlignment="1" applyProtection="1">
      <alignment vertical="center"/>
    </xf>
    <xf numFmtId="177" fontId="2" fillId="2" borderId="20" xfId="0" applyNumberFormat="1" applyFont="1" applyFill="1" applyBorder="1" applyAlignment="1" applyProtection="1">
      <alignment vertical="center"/>
    </xf>
    <xf numFmtId="177" fontId="2" fillId="2" borderId="21" xfId="0" applyNumberFormat="1" applyFont="1" applyFill="1" applyBorder="1" applyAlignment="1" applyProtection="1">
      <alignment vertical="center"/>
    </xf>
    <xf numFmtId="177" fontId="2" fillId="2" borderId="22" xfId="0" applyNumberFormat="1" applyFont="1" applyFill="1" applyBorder="1" applyAlignment="1" applyProtection="1">
      <alignment vertical="center"/>
    </xf>
    <xf numFmtId="0" fontId="4" fillId="0" borderId="8" xfId="0" applyFont="1" applyBorder="1" applyAlignment="1" applyProtection="1">
      <alignment horizontal="center" vertical="center"/>
      <protection locked="0"/>
    </xf>
    <xf numFmtId="183" fontId="2" fillId="0" borderId="2" xfId="0" applyNumberFormat="1" applyFont="1" applyFill="1" applyBorder="1" applyAlignment="1" applyProtection="1">
      <alignment vertical="center"/>
      <protection locked="0"/>
    </xf>
    <xf numFmtId="0" fontId="0" fillId="0" borderId="1" xfId="0" applyFont="1" applyFill="1" applyBorder="1" applyAlignment="1" applyProtection="1">
      <alignment vertical="center"/>
      <protection locked="0"/>
    </xf>
    <xf numFmtId="0" fontId="0" fillId="0" borderId="2" xfId="0" applyFont="1" applyFill="1" applyBorder="1" applyAlignment="1" applyProtection="1">
      <alignment horizontal="center" vertical="center"/>
      <protection locked="0"/>
    </xf>
    <xf numFmtId="0" fontId="0" fillId="0" borderId="3" xfId="0" applyFont="1" applyFill="1" applyBorder="1" applyAlignment="1" applyProtection="1">
      <alignment vertical="center"/>
      <protection locked="0"/>
    </xf>
    <xf numFmtId="185" fontId="2" fillId="2" borderId="23" xfId="0" applyNumberFormat="1" applyFont="1" applyFill="1" applyBorder="1" applyAlignment="1" applyProtection="1">
      <alignment vertical="center"/>
    </xf>
    <xf numFmtId="184" fontId="2" fillId="2" borderId="23" xfId="0" applyNumberFormat="1" applyFont="1" applyFill="1" applyBorder="1" applyAlignment="1" applyProtection="1">
      <alignment vertical="center"/>
    </xf>
    <xf numFmtId="182" fontId="2" fillId="0" borderId="24" xfId="0" applyNumberFormat="1" applyFont="1" applyFill="1" applyBorder="1" applyAlignment="1" applyProtection="1">
      <alignment vertical="center"/>
      <protection locked="0"/>
    </xf>
    <xf numFmtId="178" fontId="2" fillId="2" borderId="2" xfId="0" applyNumberFormat="1" applyFont="1" applyFill="1" applyBorder="1" applyAlignment="1" applyProtection="1">
      <alignment vertical="center"/>
    </xf>
    <xf numFmtId="0" fontId="6" fillId="0" borderId="0" xfId="0" applyFont="1" applyBorder="1" applyAlignment="1" applyProtection="1">
      <alignment horizontal="center" vertical="center"/>
    </xf>
    <xf numFmtId="177" fontId="2" fillId="2" borderId="8" xfId="0" applyNumberFormat="1" applyFont="1" applyFill="1" applyBorder="1" applyAlignment="1" applyProtection="1">
      <alignment vertical="center"/>
      <protection locked="0"/>
    </xf>
    <xf numFmtId="177" fontId="2" fillId="2" borderId="26" xfId="0" applyNumberFormat="1" applyFont="1" applyFill="1" applyBorder="1" applyAlignment="1" applyProtection="1">
      <alignment vertical="center"/>
      <protection locked="0"/>
    </xf>
    <xf numFmtId="177" fontId="2" fillId="2" borderId="12" xfId="0" applyNumberFormat="1" applyFont="1" applyFill="1" applyBorder="1" applyAlignment="1" applyProtection="1">
      <alignment vertical="center"/>
      <protection locked="0"/>
    </xf>
    <xf numFmtId="177" fontId="2" fillId="2" borderId="9" xfId="0" applyNumberFormat="1" applyFont="1" applyFill="1" applyBorder="1" applyAlignment="1" applyProtection="1">
      <alignment vertical="center"/>
      <protection locked="0"/>
    </xf>
    <xf numFmtId="177" fontId="2" fillId="2" borderId="3" xfId="0" applyNumberFormat="1" applyFont="1" applyFill="1" applyBorder="1" applyAlignment="1" applyProtection="1">
      <alignment vertical="center"/>
      <protection locked="0"/>
    </xf>
    <xf numFmtId="177" fontId="2" fillId="2" borderId="11" xfId="0" applyNumberFormat="1" applyFont="1" applyFill="1" applyBorder="1" applyAlignment="1" applyProtection="1">
      <alignment vertical="center"/>
      <protection locked="0"/>
    </xf>
    <xf numFmtId="177" fontId="2" fillId="2" borderId="19" xfId="0" applyNumberFormat="1" applyFont="1" applyFill="1" applyBorder="1" applyAlignment="1" applyProtection="1">
      <alignment vertical="center"/>
      <protection locked="0"/>
    </xf>
    <xf numFmtId="177" fontId="2" fillId="2" borderId="27" xfId="0" applyNumberFormat="1" applyFont="1" applyFill="1" applyBorder="1" applyAlignment="1" applyProtection="1">
      <alignment vertical="center"/>
      <protection locked="0"/>
    </xf>
    <xf numFmtId="177" fontId="2" fillId="2" borderId="28" xfId="0" applyNumberFormat="1" applyFont="1" applyFill="1" applyBorder="1" applyAlignment="1" applyProtection="1">
      <alignment vertical="center"/>
      <protection locked="0"/>
    </xf>
    <xf numFmtId="177" fontId="2" fillId="2" borderId="29" xfId="0" applyNumberFormat="1" applyFont="1" applyFill="1" applyBorder="1" applyAlignment="1" applyProtection="1">
      <alignment vertical="center"/>
      <protection locked="0"/>
    </xf>
    <xf numFmtId="177" fontId="2" fillId="2" borderId="30" xfId="0" applyNumberFormat="1" applyFont="1" applyFill="1" applyBorder="1" applyAlignment="1" applyProtection="1">
      <alignment vertical="center"/>
      <protection locked="0"/>
    </xf>
    <xf numFmtId="177" fontId="2" fillId="2" borderId="21" xfId="0" applyNumberFormat="1" applyFont="1" applyFill="1" applyBorder="1" applyAlignment="1" applyProtection="1">
      <alignment vertical="center"/>
      <protection locked="0"/>
    </xf>
    <xf numFmtId="177" fontId="2" fillId="2" borderId="31" xfId="0" applyNumberFormat="1" applyFont="1" applyFill="1" applyBorder="1" applyAlignment="1" applyProtection="1">
      <alignment vertical="center"/>
      <protection locked="0"/>
    </xf>
    <xf numFmtId="177" fontId="2" fillId="2" borderId="32" xfId="0" applyNumberFormat="1" applyFont="1" applyFill="1" applyBorder="1" applyAlignment="1" applyProtection="1">
      <alignment vertical="center"/>
      <protection locked="0"/>
    </xf>
    <xf numFmtId="177" fontId="2" fillId="2" borderId="22" xfId="0" applyNumberFormat="1" applyFont="1" applyFill="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8" xfId="0" applyFont="1" applyBorder="1" applyAlignment="1" applyProtection="1">
      <alignment horizontal="center" vertical="center"/>
    </xf>
    <xf numFmtId="0" fontId="0" fillId="0" borderId="0" xfId="0" applyBorder="1" applyProtection="1">
      <alignment vertical="center"/>
    </xf>
    <xf numFmtId="0" fontId="0" fillId="0" borderId="33" xfId="0" applyBorder="1" applyAlignment="1" applyProtection="1">
      <alignment horizontal="center" vertical="center"/>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0" fillId="0" borderId="0" xfId="0" applyBorder="1" applyAlignment="1" applyProtection="1">
      <alignment vertical="center"/>
    </xf>
    <xf numFmtId="181" fontId="0" fillId="0" borderId="0" xfId="0" applyNumberFormat="1" applyProtection="1">
      <alignment vertical="center"/>
    </xf>
    <xf numFmtId="0" fontId="6" fillId="0" borderId="17" xfId="0" applyFont="1" applyBorder="1" applyAlignment="1" applyProtection="1">
      <alignment horizontal="center" vertical="center"/>
    </xf>
    <xf numFmtId="0" fontId="4" fillId="0" borderId="0" xfId="0" applyFont="1" applyAlignment="1" applyProtection="1">
      <alignment horizontal="right" vertical="center"/>
    </xf>
    <xf numFmtId="0" fontId="3" fillId="0" borderId="17" xfId="0" applyFont="1" applyBorder="1" applyAlignment="1" applyProtection="1">
      <alignment vertical="center" wrapText="1"/>
    </xf>
    <xf numFmtId="0" fontId="6" fillId="0" borderId="34" xfId="0" applyFont="1" applyBorder="1" applyAlignment="1" applyProtection="1">
      <alignment horizontal="center" vertical="center" wrapText="1"/>
    </xf>
    <xf numFmtId="181" fontId="10" fillId="0" borderId="24" xfId="0" applyNumberFormat="1" applyFont="1" applyFill="1" applyBorder="1" applyAlignment="1" applyProtection="1">
      <alignment vertical="center" wrapText="1"/>
    </xf>
    <xf numFmtId="0" fontId="10" fillId="0" borderId="24" xfId="0" applyFont="1" applyFill="1" applyBorder="1" applyAlignment="1" applyProtection="1">
      <alignment vertical="center" wrapText="1"/>
    </xf>
    <xf numFmtId="181" fontId="10" fillId="0" borderId="35" xfId="0" applyNumberFormat="1" applyFont="1" applyFill="1" applyBorder="1" applyAlignment="1" applyProtection="1">
      <alignment vertical="center" wrapText="1"/>
    </xf>
    <xf numFmtId="0" fontId="10" fillId="0" borderId="36" xfId="0" applyFont="1" applyFill="1" applyBorder="1" applyAlignment="1" applyProtection="1">
      <alignment vertical="center" wrapText="1"/>
    </xf>
    <xf numFmtId="0" fontId="11" fillId="0" borderId="37" xfId="0" applyFont="1" applyFill="1" applyBorder="1" applyAlignment="1" applyProtection="1">
      <alignment horizontal="center" vertical="top" wrapText="1"/>
    </xf>
    <xf numFmtId="0" fontId="11" fillId="0" borderId="38" xfId="0" applyFont="1" applyFill="1" applyBorder="1" applyAlignment="1" applyProtection="1">
      <alignment horizontal="center" vertical="top" wrapText="1"/>
    </xf>
    <xf numFmtId="181" fontId="10" fillId="0" borderId="39" xfId="0" applyNumberFormat="1" applyFont="1" applyFill="1" applyBorder="1" applyAlignment="1" applyProtection="1">
      <alignment vertical="center" wrapText="1"/>
    </xf>
    <xf numFmtId="0" fontId="12" fillId="0" borderId="38" xfId="0" applyFont="1" applyFill="1" applyBorder="1" applyAlignment="1" applyProtection="1">
      <alignment horizontal="center" vertical="top" wrapText="1"/>
    </xf>
    <xf numFmtId="0" fontId="10" fillId="0" borderId="40" xfId="0" applyFont="1" applyFill="1" applyBorder="1" applyAlignment="1" applyProtection="1">
      <alignment vertical="center" wrapText="1"/>
    </xf>
    <xf numFmtId="0" fontId="2" fillId="0" borderId="3" xfId="0" applyFont="1" applyBorder="1" applyAlignment="1" applyProtection="1">
      <alignment horizontal="right" vertical="center"/>
    </xf>
    <xf numFmtId="0" fontId="2" fillId="0" borderId="1" xfId="0" applyFont="1" applyBorder="1" applyAlignment="1" applyProtection="1">
      <alignment horizontal="right" vertical="center"/>
    </xf>
    <xf numFmtId="0" fontId="0" fillId="3" borderId="41" xfId="0" applyFont="1" applyFill="1" applyBorder="1" applyAlignment="1" applyProtection="1">
      <alignment vertical="center"/>
    </xf>
    <xf numFmtId="0" fontId="0" fillId="0" borderId="0" xfId="0" applyFont="1" applyProtection="1">
      <alignment vertical="center"/>
    </xf>
    <xf numFmtId="0" fontId="0" fillId="0" borderId="0" xfId="0" applyFont="1" applyAlignment="1" applyProtection="1">
      <alignment vertical="center" wrapText="1"/>
    </xf>
    <xf numFmtId="177" fontId="0" fillId="2" borderId="42" xfId="0" applyNumberFormat="1" applyFont="1" applyFill="1" applyBorder="1" applyAlignment="1" applyProtection="1">
      <alignment vertical="center"/>
    </xf>
    <xf numFmtId="0" fontId="6" fillId="0" borderId="0" xfId="0" applyNumberFormat="1" applyFont="1" applyAlignment="1" applyProtection="1">
      <alignment horizontal="right" vertical="center"/>
    </xf>
    <xf numFmtId="0" fontId="0" fillId="0" borderId="43"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44" xfId="0" applyBorder="1" applyAlignment="1" applyProtection="1">
      <alignment horizontal="center" vertical="center" wrapText="1"/>
    </xf>
    <xf numFmtId="0" fontId="0" fillId="0" borderId="1" xfId="0" applyFont="1" applyBorder="1" applyAlignment="1" applyProtection="1">
      <alignment vertical="center"/>
      <protection locked="0"/>
    </xf>
    <xf numFmtId="186" fontId="6" fillId="0" borderId="0" xfId="0" applyNumberFormat="1" applyFont="1" applyBorder="1" applyAlignment="1" applyProtection="1">
      <alignment horizontal="center" vertical="center" shrinkToFit="1"/>
    </xf>
    <xf numFmtId="181" fontId="2" fillId="2" borderId="45" xfId="0" applyNumberFormat="1" applyFont="1" applyFill="1" applyBorder="1" applyAlignment="1" applyProtection="1">
      <alignment vertical="center"/>
    </xf>
    <xf numFmtId="177" fontId="2" fillId="0" borderId="27" xfId="0" applyNumberFormat="1" applyFont="1" applyFill="1" applyBorder="1" applyAlignment="1" applyProtection="1">
      <alignment horizontal="center" vertical="center"/>
      <protection locked="0"/>
    </xf>
    <xf numFmtId="177" fontId="2" fillId="0" borderId="12" xfId="0" applyNumberFormat="1" applyFont="1" applyFill="1" applyBorder="1" applyAlignment="1" applyProtection="1">
      <alignment horizontal="center" vertical="center"/>
      <protection locked="0"/>
    </xf>
    <xf numFmtId="177" fontId="2" fillId="0" borderId="3" xfId="0" applyNumberFormat="1" applyFont="1" applyFill="1" applyBorder="1" applyAlignment="1" applyProtection="1">
      <alignment horizontal="center" vertical="center"/>
      <protection locked="0"/>
    </xf>
    <xf numFmtId="177" fontId="2" fillId="0" borderId="44" xfId="0" applyNumberFormat="1" applyFont="1" applyFill="1" applyBorder="1" applyAlignment="1" applyProtection="1">
      <alignment horizontal="center" vertical="center"/>
      <protection locked="0"/>
    </xf>
    <xf numFmtId="177" fontId="2" fillId="0" borderId="28" xfId="0" applyNumberFormat="1" applyFont="1" applyFill="1" applyBorder="1" applyAlignment="1" applyProtection="1">
      <alignment horizontal="center" vertical="center"/>
      <protection locked="0"/>
    </xf>
    <xf numFmtId="177" fontId="2" fillId="0" borderId="30" xfId="0" applyNumberFormat="1" applyFont="1" applyFill="1" applyBorder="1" applyAlignment="1" applyProtection="1">
      <alignment horizontal="center" vertical="center"/>
      <protection locked="0"/>
    </xf>
    <xf numFmtId="177" fontId="2" fillId="0" borderId="31" xfId="0" applyNumberFormat="1" applyFont="1" applyFill="1" applyBorder="1" applyAlignment="1" applyProtection="1">
      <alignment horizontal="center" vertical="center"/>
      <protection locked="0"/>
    </xf>
    <xf numFmtId="177" fontId="2" fillId="0" borderId="46" xfId="0"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shrinkToFit="1"/>
    </xf>
    <xf numFmtId="0" fontId="3" fillId="0" borderId="0" xfId="0" applyFont="1" applyBorder="1" applyAlignment="1" applyProtection="1">
      <alignment horizontal="center" vertical="center"/>
    </xf>
    <xf numFmtId="0" fontId="4" fillId="0" borderId="47"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8" fillId="0" borderId="49" xfId="0" applyFont="1" applyBorder="1" applyAlignment="1" applyProtection="1">
      <alignment horizontal="center" vertical="center"/>
    </xf>
    <xf numFmtId="0" fontId="8" fillId="0" borderId="50" xfId="0" applyFont="1" applyBorder="1" applyAlignment="1" applyProtection="1">
      <alignment horizontal="center" vertical="center"/>
    </xf>
    <xf numFmtId="0" fontId="8" fillId="0" borderId="51" xfId="0" applyFont="1" applyBorder="1" applyAlignment="1" applyProtection="1">
      <alignment horizontal="center" vertical="center" wrapText="1"/>
    </xf>
    <xf numFmtId="0" fontId="4" fillId="0" borderId="52" xfId="0" applyFont="1" applyBorder="1" applyAlignment="1" applyProtection="1">
      <alignment horizontal="center" vertical="center"/>
      <protection locked="0"/>
    </xf>
    <xf numFmtId="0" fontId="0" fillId="0" borderId="18" xfId="0" applyBorder="1" applyAlignment="1" applyProtection="1">
      <alignment horizontal="center" vertical="center" shrinkToFit="1"/>
    </xf>
    <xf numFmtId="0" fontId="21" fillId="0" borderId="0" xfId="0" applyFont="1" applyProtection="1">
      <alignment vertical="center"/>
    </xf>
    <xf numFmtId="0" fontId="21" fillId="0" borderId="0" xfId="0" applyFont="1" applyBorder="1" applyAlignment="1" applyProtection="1">
      <alignment horizontal="center" vertical="center"/>
    </xf>
    <xf numFmtId="0" fontId="6" fillId="0" borderId="0" xfId="0" applyFont="1" applyProtection="1">
      <alignment vertical="center"/>
    </xf>
    <xf numFmtId="178" fontId="33" fillId="0" borderId="3" xfId="0" applyNumberFormat="1" applyFont="1" applyBorder="1" applyProtection="1">
      <alignment vertical="center"/>
    </xf>
    <xf numFmtId="0" fontId="21" fillId="0" borderId="9" xfId="0" applyFont="1" applyBorder="1" applyProtection="1">
      <alignment vertical="center"/>
    </xf>
    <xf numFmtId="0" fontId="21" fillId="0" borderId="0" xfId="0" applyFont="1" applyFill="1" applyAlignment="1" applyProtection="1">
      <alignment vertical="top" wrapText="1"/>
    </xf>
    <xf numFmtId="183" fontId="3" fillId="0" borderId="24" xfId="0" applyNumberFormat="1" applyFont="1" applyFill="1" applyBorder="1" applyAlignment="1" applyProtection="1">
      <alignment horizontal="center" vertical="center" shrinkToFit="1"/>
      <protection locked="0"/>
    </xf>
    <xf numFmtId="0" fontId="0" fillId="0" borderId="9" xfId="0" applyFont="1" applyBorder="1" applyAlignment="1" applyProtection="1">
      <alignment vertical="center"/>
      <protection locked="0"/>
    </xf>
    <xf numFmtId="0" fontId="0" fillId="0" borderId="58" xfId="0" applyFont="1" applyFill="1" applyBorder="1" applyAlignment="1" applyProtection="1">
      <alignment horizontal="center" vertical="center"/>
      <protection locked="0"/>
    </xf>
    <xf numFmtId="0" fontId="3" fillId="0" borderId="8" xfId="0" applyFont="1" applyBorder="1" applyAlignment="1" applyProtection="1">
      <alignment vertical="center" wrapText="1"/>
    </xf>
    <xf numFmtId="0" fontId="0" fillId="0" borderId="59" xfId="0" applyFont="1" applyFill="1" applyBorder="1" applyAlignment="1" applyProtection="1">
      <alignment horizontal="center" vertical="center"/>
      <protection locked="0"/>
    </xf>
    <xf numFmtId="0" fontId="9" fillId="0" borderId="0" xfId="0" applyFont="1" applyAlignment="1">
      <alignment horizontal="right" vertical="center"/>
    </xf>
    <xf numFmtId="0" fontId="0" fillId="0" borderId="0" xfId="0" applyAlignment="1" applyProtection="1">
      <alignment horizontal="center" vertical="center"/>
    </xf>
    <xf numFmtId="0" fontId="6" fillId="0" borderId="60" xfId="0" applyFont="1" applyBorder="1" applyAlignment="1" applyProtection="1">
      <alignment vertical="center" shrinkToFit="1"/>
      <protection locked="0"/>
    </xf>
    <xf numFmtId="0" fontId="35" fillId="0" borderId="3" xfId="0" applyFont="1" applyBorder="1" applyAlignment="1" applyProtection="1">
      <alignment horizontal="center" vertical="center" wrapText="1"/>
    </xf>
    <xf numFmtId="0" fontId="10" fillId="0" borderId="61" xfId="0" applyFont="1" applyBorder="1" applyAlignment="1">
      <alignment vertical="center" wrapText="1"/>
    </xf>
    <xf numFmtId="185" fontId="2" fillId="2" borderId="23" xfId="0" applyNumberFormat="1" applyFont="1" applyFill="1" applyBorder="1">
      <alignment vertical="center"/>
    </xf>
    <xf numFmtId="0" fontId="10" fillId="5" borderId="63" xfId="0" applyFont="1" applyFill="1" applyBorder="1" applyAlignment="1">
      <alignment horizontal="center" vertical="center" wrapText="1"/>
    </xf>
    <xf numFmtId="0" fontId="11" fillId="5" borderId="18" xfId="0" applyFont="1" applyFill="1" applyBorder="1" applyAlignment="1">
      <alignment vertical="center" wrapText="1"/>
    </xf>
    <xf numFmtId="177" fontId="2" fillId="5" borderId="18" xfId="0" applyNumberFormat="1" applyFont="1" applyFill="1" applyBorder="1" applyAlignment="1" applyProtection="1">
      <alignment vertical="center"/>
    </xf>
    <xf numFmtId="0" fontId="10" fillId="5" borderId="63" xfId="0" applyFont="1" applyFill="1" applyBorder="1" applyAlignment="1" applyProtection="1">
      <alignment horizontal="center" vertical="center" wrapText="1"/>
    </xf>
    <xf numFmtId="0" fontId="11" fillId="5" borderId="63" xfId="0" applyFont="1" applyFill="1" applyBorder="1" applyAlignment="1" applyProtection="1">
      <alignment horizontal="center" vertical="center" wrapText="1"/>
    </xf>
    <xf numFmtId="177" fontId="2" fillId="5" borderId="63" xfId="0" applyNumberFormat="1" applyFont="1" applyFill="1" applyBorder="1" applyAlignment="1" applyProtection="1">
      <alignment vertical="center"/>
    </xf>
    <xf numFmtId="187" fontId="2" fillId="0" borderId="0" xfId="0" applyNumberFormat="1" applyFont="1">
      <alignment vertical="center"/>
    </xf>
    <xf numFmtId="0" fontId="0" fillId="2" borderId="64" xfId="0" applyFill="1" applyBorder="1">
      <alignment vertical="center"/>
    </xf>
    <xf numFmtId="0" fontId="0" fillId="2" borderId="65" xfId="0" applyFill="1" applyBorder="1">
      <alignment vertical="center"/>
    </xf>
    <xf numFmtId="0" fontId="0" fillId="2" borderId="66" xfId="0" applyFill="1" applyBorder="1">
      <alignment vertical="center"/>
    </xf>
    <xf numFmtId="0" fontId="2" fillId="0" borderId="64" xfId="0" applyFont="1" applyBorder="1" applyAlignment="1">
      <alignment horizontal="center" vertical="center"/>
    </xf>
    <xf numFmtId="0" fontId="0" fillId="2" borderId="67" xfId="0" applyFill="1" applyBorder="1">
      <alignment vertical="center"/>
    </xf>
    <xf numFmtId="0" fontId="0" fillId="2" borderId="68" xfId="0" applyFill="1" applyBorder="1">
      <alignment vertical="center"/>
    </xf>
    <xf numFmtId="0" fontId="0" fillId="2" borderId="69" xfId="0" applyFill="1" applyBorder="1">
      <alignment vertical="center"/>
    </xf>
    <xf numFmtId="0" fontId="0" fillId="2" borderId="70" xfId="0" applyFill="1" applyBorder="1">
      <alignment vertical="center"/>
    </xf>
    <xf numFmtId="0" fontId="2" fillId="0" borderId="71" xfId="0" applyFont="1" applyBorder="1" applyAlignment="1">
      <alignment horizontal="center" vertical="center"/>
    </xf>
    <xf numFmtId="0" fontId="0" fillId="2" borderId="72" xfId="0" applyFill="1" applyBorder="1">
      <alignment vertical="center"/>
    </xf>
    <xf numFmtId="0" fontId="0" fillId="2" borderId="73" xfId="0" applyFill="1" applyBorder="1">
      <alignment vertical="center"/>
    </xf>
    <xf numFmtId="0" fontId="0" fillId="2" borderId="74" xfId="0" applyFill="1" applyBorder="1">
      <alignment vertical="center"/>
    </xf>
    <xf numFmtId="0" fontId="0" fillId="2" borderId="75" xfId="0" applyFill="1" applyBorder="1">
      <alignment vertical="center"/>
    </xf>
    <xf numFmtId="0" fontId="2" fillId="0" borderId="76" xfId="0" applyFont="1" applyBorder="1" applyAlignment="1">
      <alignment horizontal="center" vertical="center"/>
    </xf>
    <xf numFmtId="0" fontId="2" fillId="0" borderId="2" xfId="0" applyFont="1" applyBorder="1" applyAlignment="1">
      <alignment horizontal="center" vertical="center" shrinkToFit="1"/>
    </xf>
    <xf numFmtId="0" fontId="2" fillId="0" borderId="72" xfId="0" applyFont="1" applyBorder="1" applyAlignment="1">
      <alignment horizontal="center" vertical="center"/>
    </xf>
    <xf numFmtId="0" fontId="0" fillId="0" borderId="44" xfId="0" applyBorder="1" applyAlignment="1">
      <alignment horizontal="center" vertical="center" shrinkToFit="1"/>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180" fontId="37" fillId="2" borderId="0" xfId="0" applyNumberFormat="1" applyFont="1" applyFill="1">
      <alignment vertical="center"/>
    </xf>
    <xf numFmtId="0" fontId="2" fillId="0" borderId="0" xfId="0" applyFont="1" applyAlignment="1">
      <alignment horizontal="center" vertical="center" wrapText="1"/>
    </xf>
    <xf numFmtId="188" fontId="0" fillId="2" borderId="78" xfId="0" applyNumberFormat="1" applyFill="1" applyBorder="1">
      <alignment vertical="center"/>
    </xf>
    <xf numFmtId="188" fontId="0" fillId="2" borderId="79" xfId="0" applyNumberFormat="1" applyFill="1" applyBorder="1">
      <alignment vertical="center"/>
    </xf>
    <xf numFmtId="188" fontId="0" fillId="2" borderId="2" xfId="0" applyNumberFormat="1" applyFill="1" applyBorder="1">
      <alignment vertical="center"/>
    </xf>
    <xf numFmtId="188" fontId="0" fillId="2" borderId="80" xfId="0" applyNumberFormat="1" applyFill="1" applyBorder="1">
      <alignment vertical="center"/>
    </xf>
    <xf numFmtId="0" fontId="0" fillId="2" borderId="71" xfId="0" applyFill="1" applyBorder="1">
      <alignment vertical="center"/>
    </xf>
    <xf numFmtId="181" fontId="6" fillId="0" borderId="0" xfId="0" applyNumberFormat="1" applyFont="1" applyBorder="1" applyAlignment="1" applyProtection="1">
      <alignment horizontal="center" vertical="center"/>
    </xf>
    <xf numFmtId="0" fontId="38" fillId="0" borderId="0" xfId="2" applyFont="1">
      <alignment vertical="center"/>
    </xf>
    <xf numFmtId="0" fontId="38" fillId="0" borderId="0" xfId="2" applyFont="1" applyAlignment="1">
      <alignment horizontal="center" vertical="center" shrinkToFit="1"/>
    </xf>
    <xf numFmtId="0" fontId="38" fillId="0" borderId="0" xfId="2" applyFont="1" applyAlignment="1">
      <alignment horizontal="center" vertical="center"/>
    </xf>
    <xf numFmtId="189" fontId="38" fillId="0" borderId="0" xfId="2" applyNumberFormat="1" applyFont="1" applyAlignment="1">
      <alignment horizontal="center" vertical="center" shrinkToFit="1"/>
    </xf>
    <xf numFmtId="0" fontId="38" fillId="0" borderId="0" xfId="2" applyFont="1" applyAlignment="1">
      <alignment horizontal="left" vertical="center"/>
    </xf>
    <xf numFmtId="176" fontId="38" fillId="0" borderId="0" xfId="2" applyNumberFormat="1" applyFont="1" applyAlignment="1">
      <alignment horizontal="center" vertical="center" shrinkToFit="1"/>
    </xf>
    <xf numFmtId="0" fontId="2" fillId="0" borderId="0" xfId="0" applyFont="1" applyAlignment="1">
      <alignment horizontal="center" vertical="center"/>
    </xf>
    <xf numFmtId="188" fontId="2" fillId="0" borderId="0" xfId="0" applyNumberFormat="1" applyFont="1">
      <alignment vertical="center"/>
    </xf>
    <xf numFmtId="0" fontId="2" fillId="0" borderId="0" xfId="0" applyFont="1">
      <alignment vertical="center"/>
    </xf>
    <xf numFmtId="188" fontId="0" fillId="0" borderId="2" xfId="0" applyNumberFormat="1" applyBorder="1" applyProtection="1">
      <alignment vertical="center"/>
      <protection locked="0"/>
    </xf>
    <xf numFmtId="188" fontId="0" fillId="0" borderId="80" xfId="0" applyNumberFormat="1" applyBorder="1" applyProtection="1">
      <alignment vertical="center"/>
      <protection locked="0"/>
    </xf>
    <xf numFmtId="188" fontId="0" fillId="0" borderId="81" xfId="0" applyNumberFormat="1" applyBorder="1" applyProtection="1">
      <alignment vertical="center"/>
      <protection locked="0"/>
    </xf>
    <xf numFmtId="188" fontId="0" fillId="0" borderId="82" xfId="0" applyNumberFormat="1" applyBorder="1" applyProtection="1">
      <alignment vertical="center"/>
      <protection locked="0"/>
    </xf>
    <xf numFmtId="188" fontId="0" fillId="0" borderId="58" xfId="0" applyNumberFormat="1" applyBorder="1" applyProtection="1">
      <alignment vertical="center"/>
      <protection locked="0"/>
    </xf>
    <xf numFmtId="188" fontId="0" fillId="0" borderId="83" xfId="0" applyNumberFormat="1" applyBorder="1" applyProtection="1">
      <alignment vertical="center"/>
      <protection locked="0"/>
    </xf>
    <xf numFmtId="185" fontId="2" fillId="2" borderId="84" xfId="0" applyNumberFormat="1" applyFont="1" applyFill="1" applyBorder="1" applyAlignment="1" applyProtection="1">
      <alignment vertical="center"/>
    </xf>
    <xf numFmtId="181" fontId="2" fillId="2" borderId="85" xfId="0" applyNumberFormat="1" applyFont="1" applyFill="1" applyBorder="1" applyAlignment="1" applyProtection="1">
      <alignment vertical="center"/>
    </xf>
    <xf numFmtId="177" fontId="0" fillId="2" borderId="86" xfId="0" applyNumberFormat="1" applyFont="1" applyFill="1" applyBorder="1" applyAlignment="1" applyProtection="1">
      <alignment vertical="center"/>
    </xf>
    <xf numFmtId="185" fontId="2" fillId="2" borderId="88" xfId="0" applyNumberFormat="1" applyFont="1" applyFill="1" applyBorder="1" applyAlignment="1" applyProtection="1">
      <alignment vertical="center"/>
    </xf>
    <xf numFmtId="0" fontId="0" fillId="3" borderId="90" xfId="0" applyFont="1" applyFill="1" applyBorder="1" applyAlignment="1" applyProtection="1">
      <alignment vertical="center"/>
    </xf>
    <xf numFmtId="183" fontId="2" fillId="2" borderId="76" xfId="0" applyNumberFormat="1" applyFont="1" applyFill="1" applyBorder="1" applyAlignment="1" applyProtection="1">
      <alignment vertical="center"/>
    </xf>
    <xf numFmtId="184" fontId="2" fillId="2" borderId="84" xfId="0" applyNumberFormat="1" applyFont="1" applyFill="1" applyBorder="1" applyAlignment="1" applyProtection="1">
      <alignment vertical="center"/>
    </xf>
    <xf numFmtId="178" fontId="2" fillId="2" borderId="76" xfId="0" applyNumberFormat="1" applyFont="1" applyFill="1" applyBorder="1" applyAlignment="1" applyProtection="1">
      <alignment vertical="center"/>
    </xf>
    <xf numFmtId="0" fontId="2" fillId="0" borderId="91" xfId="0" applyFont="1" applyBorder="1" applyAlignment="1" applyProtection="1">
      <alignment horizontal="right" vertical="center"/>
    </xf>
    <xf numFmtId="0" fontId="0" fillId="0" borderId="91" xfId="0" applyFont="1" applyFill="1" applyBorder="1" applyAlignment="1" applyProtection="1">
      <alignment vertical="center"/>
      <protection locked="0"/>
    </xf>
    <xf numFmtId="0" fontId="0" fillId="0" borderId="92" xfId="0" applyFont="1" applyFill="1" applyBorder="1" applyAlignment="1" applyProtection="1">
      <alignment vertical="center"/>
      <protection locked="0"/>
    </xf>
    <xf numFmtId="0" fontId="0" fillId="3" borderId="93" xfId="0" applyFont="1" applyFill="1" applyBorder="1" applyAlignment="1" applyProtection="1">
      <alignment vertical="center"/>
    </xf>
    <xf numFmtId="0" fontId="0" fillId="0" borderId="94" xfId="0" applyFont="1" applyFill="1" applyBorder="1" applyAlignment="1" applyProtection="1">
      <alignment horizontal="center" vertical="center"/>
      <protection locked="0"/>
    </xf>
    <xf numFmtId="0" fontId="0" fillId="0" borderId="95" xfId="0" applyFont="1" applyFill="1" applyBorder="1" applyAlignment="1" applyProtection="1">
      <alignment horizontal="center" vertical="center"/>
      <protection locked="0"/>
    </xf>
    <xf numFmtId="0" fontId="0" fillId="0" borderId="91" xfId="0" applyFont="1" applyFill="1" applyBorder="1" applyAlignment="1" applyProtection="1">
      <alignment horizontal="center" vertical="center"/>
      <protection locked="0"/>
    </xf>
    <xf numFmtId="183" fontId="2" fillId="2" borderId="91" xfId="0" applyNumberFormat="1" applyFont="1" applyFill="1" applyBorder="1" applyAlignment="1" applyProtection="1">
      <alignment vertical="center"/>
    </xf>
    <xf numFmtId="183" fontId="3" fillId="0" borderId="96" xfId="0" applyNumberFormat="1" applyFont="1" applyFill="1" applyBorder="1" applyAlignment="1" applyProtection="1">
      <alignment horizontal="center" vertical="center" shrinkToFit="1"/>
      <protection locked="0"/>
    </xf>
    <xf numFmtId="184" fontId="2" fillId="2" borderId="88" xfId="0" applyNumberFormat="1" applyFont="1" applyFill="1" applyBorder="1" applyAlignment="1" applyProtection="1">
      <alignment vertical="center"/>
    </xf>
    <xf numFmtId="183" fontId="2" fillId="0" borderId="91" xfId="0" applyNumberFormat="1" applyFont="1" applyFill="1" applyBorder="1" applyAlignment="1" applyProtection="1">
      <alignment vertical="center"/>
      <protection locked="0"/>
    </xf>
    <xf numFmtId="182" fontId="2" fillId="0" borderId="97" xfId="0" applyNumberFormat="1" applyFont="1" applyFill="1" applyBorder="1" applyAlignment="1" applyProtection="1">
      <alignment vertical="center"/>
      <protection locked="0"/>
    </xf>
    <xf numFmtId="178" fontId="2" fillId="2" borderId="91" xfId="0" applyNumberFormat="1" applyFont="1" applyFill="1" applyBorder="1" applyAlignment="1" applyProtection="1">
      <alignment vertical="center"/>
    </xf>
    <xf numFmtId="185" fontId="2" fillId="2" borderId="88" xfId="0" applyNumberFormat="1" applyFont="1" applyFill="1" applyBorder="1">
      <alignment vertical="center"/>
    </xf>
    <xf numFmtId="0" fontId="2" fillId="0" borderId="76" xfId="0" applyFont="1" applyBorder="1" applyAlignment="1" applyProtection="1">
      <alignment horizontal="center" vertical="center" wrapText="1"/>
    </xf>
    <xf numFmtId="0" fontId="0" fillId="3" borderId="98" xfId="0" applyFont="1" applyFill="1" applyBorder="1" applyAlignment="1" applyProtection="1">
      <alignment vertical="center"/>
    </xf>
    <xf numFmtId="0" fontId="0" fillId="6" borderId="99" xfId="0" applyFill="1" applyBorder="1" applyAlignment="1">
      <alignment horizontal="right" vertical="center"/>
    </xf>
    <xf numFmtId="0" fontId="0" fillId="0" borderId="79" xfId="0" applyFont="1" applyFill="1" applyBorder="1" applyAlignment="1" applyProtection="1">
      <alignment horizontal="center" vertical="center"/>
      <protection locked="0"/>
    </xf>
    <xf numFmtId="0" fontId="0" fillId="0" borderId="92" xfId="0" applyFont="1" applyFill="1" applyBorder="1" applyAlignment="1" applyProtection="1">
      <alignment horizontal="center" vertical="center"/>
      <protection locked="0"/>
    </xf>
    <xf numFmtId="0" fontId="0" fillId="0" borderId="100" xfId="0" applyBorder="1" applyAlignment="1" applyProtection="1">
      <alignment horizontal="right" vertical="center"/>
      <protection locked="0"/>
    </xf>
    <xf numFmtId="181" fontId="2" fillId="2" borderId="0" xfId="0" applyNumberFormat="1" applyFont="1" applyFill="1" applyBorder="1" applyAlignment="1">
      <alignment vertical="center"/>
    </xf>
    <xf numFmtId="182" fontId="2" fillId="2" borderId="0" xfId="0" applyNumberFormat="1" applyFont="1" applyFill="1" applyBorder="1" applyAlignment="1">
      <alignment vertical="center"/>
    </xf>
    <xf numFmtId="0" fontId="0" fillId="2" borderId="81" xfId="0" applyFill="1" applyBorder="1">
      <alignment vertical="center"/>
    </xf>
    <xf numFmtId="0" fontId="0" fillId="2" borderId="80" xfId="0" applyFill="1" applyBorder="1">
      <alignment vertical="center"/>
    </xf>
    <xf numFmtId="0" fontId="2" fillId="0" borderId="80" xfId="0" applyFont="1" applyBorder="1" applyAlignment="1">
      <alignment horizontal="center" vertical="center" shrinkToFit="1"/>
    </xf>
    <xf numFmtId="0" fontId="2" fillId="0" borderId="80" xfId="0" applyFont="1" applyFill="1" applyBorder="1" applyAlignment="1">
      <alignment horizontal="center" vertical="center" shrinkToFit="1"/>
    </xf>
    <xf numFmtId="182" fontId="2" fillId="2" borderId="101" xfId="0" applyNumberFormat="1" applyFont="1" applyFill="1" applyBorder="1" applyAlignment="1">
      <alignment vertical="center"/>
    </xf>
    <xf numFmtId="181" fontId="2" fillId="2" borderId="102" xfId="0" applyNumberFormat="1" applyFont="1" applyFill="1" applyBorder="1" applyAlignment="1" applyProtection="1">
      <alignment vertical="center"/>
    </xf>
    <xf numFmtId="185" fontId="2" fillId="2" borderId="103" xfId="0" applyNumberFormat="1" applyFont="1" applyFill="1" applyBorder="1" applyAlignment="1" applyProtection="1">
      <alignment vertical="center"/>
    </xf>
    <xf numFmtId="0" fontId="6" fillId="2" borderId="104" xfId="0" applyFont="1" applyFill="1" applyBorder="1" applyAlignment="1" applyProtection="1">
      <alignment horizontal="center" vertical="center"/>
    </xf>
    <xf numFmtId="181" fontId="0" fillId="2" borderId="105" xfId="0" applyNumberFormat="1" applyFont="1" applyFill="1" applyBorder="1" applyAlignment="1" applyProtection="1">
      <alignment vertical="center"/>
    </xf>
    <xf numFmtId="184" fontId="0" fillId="2" borderId="105" xfId="0" applyNumberFormat="1" applyFont="1" applyFill="1" applyBorder="1" applyAlignment="1" applyProtection="1">
      <alignment vertical="center"/>
    </xf>
    <xf numFmtId="0" fontId="6" fillId="0" borderId="109" xfId="0" applyFont="1" applyBorder="1" applyAlignment="1">
      <alignment horizontal="center" vertical="center" shrinkToFit="1"/>
    </xf>
    <xf numFmtId="0" fontId="0" fillId="0" borderId="76" xfId="0" applyBorder="1" applyAlignment="1" applyProtection="1">
      <alignment vertical="center"/>
      <protection locked="0"/>
    </xf>
    <xf numFmtId="0" fontId="0" fillId="0" borderId="91" xfId="0" applyBorder="1" applyAlignment="1" applyProtection="1">
      <alignment vertical="center"/>
      <protection locked="0"/>
    </xf>
    <xf numFmtId="0" fontId="0" fillId="2" borderId="76" xfId="0" applyFill="1" applyBorder="1" applyAlignment="1">
      <alignment vertical="center"/>
    </xf>
    <xf numFmtId="0" fontId="0" fillId="2" borderId="155" xfId="0" applyFill="1" applyBorder="1" applyAlignment="1">
      <alignment vertical="center"/>
    </xf>
    <xf numFmtId="0" fontId="0" fillId="6" borderId="99" xfId="0" applyFill="1" applyBorder="1" applyAlignment="1">
      <alignment vertical="center"/>
    </xf>
    <xf numFmtId="0" fontId="0" fillId="2" borderId="143" xfId="0" applyFill="1" applyBorder="1" applyAlignment="1">
      <alignment vertical="center"/>
    </xf>
    <xf numFmtId="0" fontId="44" fillId="0" borderId="0" xfId="2" applyFont="1" applyAlignment="1">
      <alignment horizontal="center" vertical="center"/>
    </xf>
    <xf numFmtId="0" fontId="38" fillId="0" borderId="0" xfId="2" applyFont="1" applyAlignment="1">
      <alignment horizontal="left" vertical="center" wrapText="1"/>
    </xf>
    <xf numFmtId="178" fontId="2" fillId="5" borderId="62" xfId="0" applyNumberFormat="1" applyFont="1" applyFill="1" applyBorder="1" applyProtection="1">
      <alignment vertical="center"/>
      <protection locked="0"/>
    </xf>
    <xf numFmtId="178" fontId="2" fillId="5" borderId="89" xfId="0" applyNumberFormat="1" applyFont="1" applyFill="1" applyBorder="1" applyProtection="1">
      <alignment vertical="center"/>
      <protection locked="0"/>
    </xf>
    <xf numFmtId="0" fontId="0" fillId="0" borderId="0" xfId="0" applyFont="1">
      <alignment vertical="center"/>
    </xf>
    <xf numFmtId="0" fontId="4" fillId="8" borderId="1"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161" xfId="0" applyFont="1" applyFill="1" applyBorder="1" applyAlignment="1">
      <alignment horizontal="center" vertical="center" wrapText="1"/>
    </xf>
    <xf numFmtId="0" fontId="4" fillId="8" borderId="164" xfId="0" applyFont="1" applyFill="1" applyBorder="1" applyAlignment="1">
      <alignment horizontal="center" vertical="center" wrapText="1"/>
    </xf>
    <xf numFmtId="0" fontId="4" fillId="8" borderId="156" xfId="0" applyFont="1" applyFill="1" applyBorder="1" applyAlignment="1">
      <alignment horizontal="center" vertical="center" wrapText="1"/>
    </xf>
    <xf numFmtId="0" fontId="4" fillId="8" borderId="157" xfId="0" applyFont="1" applyFill="1" applyBorder="1" applyAlignment="1">
      <alignment horizontal="center" vertical="center" wrapText="1"/>
    </xf>
    <xf numFmtId="0" fontId="4" fillId="8" borderId="158" xfId="0" applyFont="1" applyFill="1" applyBorder="1" applyAlignment="1">
      <alignment horizontal="center" vertical="center" wrapText="1"/>
    </xf>
    <xf numFmtId="179" fontId="0" fillId="8" borderId="1" xfId="0" applyNumberFormat="1" applyFont="1" applyFill="1" applyBorder="1">
      <alignment vertical="center"/>
    </xf>
    <xf numFmtId="179" fontId="0" fillId="8" borderId="162" xfId="0" applyNumberFormat="1" applyFont="1" applyFill="1" applyBorder="1">
      <alignment vertical="center"/>
    </xf>
    <xf numFmtId="0" fontId="0" fillId="8" borderId="27" xfId="0" applyFont="1" applyFill="1" applyBorder="1">
      <alignment vertical="center"/>
    </xf>
    <xf numFmtId="0" fontId="0" fillId="8" borderId="43" xfId="0" applyFont="1" applyFill="1" applyBorder="1">
      <alignment vertical="center"/>
    </xf>
    <xf numFmtId="0" fontId="0" fillId="8" borderId="1" xfId="0" applyFont="1" applyFill="1" applyBorder="1">
      <alignment vertical="center"/>
    </xf>
    <xf numFmtId="0" fontId="0" fillId="8" borderId="44" xfId="0" applyFont="1" applyFill="1" applyBorder="1">
      <alignment vertical="center"/>
    </xf>
    <xf numFmtId="179" fontId="0" fillId="8" borderId="163" xfId="0" applyNumberFormat="1" applyFont="1" applyFill="1" applyBorder="1">
      <alignment vertical="center"/>
    </xf>
    <xf numFmtId="0" fontId="0" fillId="8" borderId="28" xfId="0" applyFont="1" applyFill="1" applyBorder="1">
      <alignment vertical="center"/>
    </xf>
    <xf numFmtId="0" fontId="0" fillId="8" borderId="159" xfId="0" applyFont="1" applyFill="1" applyBorder="1">
      <alignment vertical="center"/>
    </xf>
    <xf numFmtId="0" fontId="0" fillId="8" borderId="160" xfId="0" applyFont="1" applyFill="1" applyBorder="1">
      <alignment vertical="center"/>
    </xf>
    <xf numFmtId="0" fontId="0" fillId="8" borderId="46" xfId="0" applyFont="1" applyFill="1" applyBorder="1">
      <alignment vertical="center"/>
    </xf>
    <xf numFmtId="190" fontId="42" fillId="2" borderId="80" xfId="2" applyNumberFormat="1" applyFont="1" applyFill="1" applyBorder="1" applyAlignment="1">
      <alignment horizontal="center" vertical="center" shrinkToFit="1"/>
    </xf>
    <xf numFmtId="190" fontId="42" fillId="2" borderId="150" xfId="2" applyNumberFormat="1" applyFont="1" applyFill="1" applyBorder="1" applyAlignment="1">
      <alignment horizontal="center" vertical="center" shrinkToFit="1"/>
    </xf>
    <xf numFmtId="190" fontId="42" fillId="2" borderId="154" xfId="2" applyNumberFormat="1" applyFont="1" applyFill="1" applyBorder="1" applyAlignment="1">
      <alignment horizontal="center" vertical="center" shrinkToFit="1"/>
    </xf>
    <xf numFmtId="190" fontId="42" fillId="2" borderId="76" xfId="2" applyNumberFormat="1" applyFont="1" applyFill="1" applyBorder="1" applyAlignment="1">
      <alignment horizontal="center" vertical="center" shrinkToFit="1"/>
    </xf>
    <xf numFmtId="0" fontId="47" fillId="9" borderId="9" xfId="2" applyFont="1" applyFill="1" applyBorder="1" applyAlignment="1">
      <alignment horizontal="center" vertical="center" shrinkToFit="1"/>
    </xf>
    <xf numFmtId="185" fontId="0" fillId="8" borderId="3" xfId="0" applyNumberFormat="1" applyFont="1" applyFill="1" applyBorder="1">
      <alignment vertical="center"/>
    </xf>
    <xf numFmtId="0" fontId="47" fillId="9" borderId="167" xfId="2" applyFont="1" applyFill="1" applyBorder="1" applyAlignment="1">
      <alignment horizontal="center" vertical="center" wrapText="1" shrinkToFit="1"/>
    </xf>
    <xf numFmtId="190" fontId="42" fillId="2" borderId="151" xfId="2" applyNumberFormat="1" applyFont="1" applyFill="1" applyBorder="1" applyAlignment="1">
      <alignment horizontal="center" vertical="center" shrinkToFit="1"/>
    </xf>
    <xf numFmtId="190" fontId="43" fillId="2" borderId="170" xfId="2" applyNumberFormat="1" applyFont="1" applyFill="1" applyBorder="1" applyAlignment="1">
      <alignment horizontal="center" vertical="center" shrinkToFit="1"/>
    </xf>
    <xf numFmtId="190" fontId="43" fillId="2" borderId="169" xfId="2" applyNumberFormat="1" applyFont="1" applyFill="1" applyBorder="1" applyAlignment="1">
      <alignment horizontal="center" vertical="center" shrinkToFit="1"/>
    </xf>
    <xf numFmtId="190" fontId="42" fillId="2" borderId="147" xfId="2" applyNumberFormat="1" applyFont="1" applyFill="1" applyBorder="1" applyAlignment="1">
      <alignment horizontal="center" vertical="center" shrinkToFit="1"/>
    </xf>
    <xf numFmtId="190" fontId="42" fillId="2" borderId="78" xfId="2" applyNumberFormat="1" applyFont="1" applyFill="1" applyBorder="1" applyAlignment="1">
      <alignment horizontal="center" vertical="center" shrinkToFit="1"/>
    </xf>
    <xf numFmtId="190" fontId="43" fillId="2" borderId="168" xfId="2" applyNumberFormat="1" applyFont="1" applyFill="1" applyBorder="1" applyAlignment="1">
      <alignment horizontal="center" vertical="center" shrinkToFit="1"/>
    </xf>
    <xf numFmtId="0" fontId="47" fillId="9" borderId="3" xfId="2" applyFont="1" applyFill="1" applyBorder="1" applyAlignment="1">
      <alignment horizontal="center" vertical="center" wrapText="1" shrinkToFit="1"/>
    </xf>
    <xf numFmtId="190" fontId="43" fillId="2" borderId="53" xfId="2" applyNumberFormat="1" applyFont="1" applyFill="1" applyBorder="1" applyAlignment="1">
      <alignment horizontal="center" vertical="center" shrinkToFit="1"/>
    </xf>
    <xf numFmtId="190" fontId="42" fillId="2" borderId="143" xfId="2" applyNumberFormat="1" applyFont="1" applyFill="1" applyBorder="1" applyAlignment="1">
      <alignment horizontal="center" vertical="center" shrinkToFit="1"/>
    </xf>
    <xf numFmtId="190" fontId="43" fillId="2" borderId="175" xfId="2" applyNumberFormat="1" applyFont="1" applyFill="1" applyBorder="1" applyAlignment="1">
      <alignment horizontal="center" vertical="center" shrinkToFit="1"/>
    </xf>
    <xf numFmtId="190" fontId="43" fillId="2" borderId="176" xfId="2" applyNumberFormat="1" applyFont="1" applyFill="1" applyBorder="1" applyAlignment="1">
      <alignment horizontal="center" vertical="center" shrinkToFit="1"/>
    </xf>
    <xf numFmtId="190" fontId="43" fillId="2" borderId="177" xfId="2" applyNumberFormat="1" applyFont="1" applyFill="1" applyBorder="1" applyAlignment="1">
      <alignment horizontal="center" vertical="center" shrinkToFit="1"/>
    </xf>
    <xf numFmtId="190" fontId="43" fillId="2" borderId="55" xfId="2" applyNumberFormat="1" applyFont="1" applyFill="1" applyBorder="1" applyAlignment="1">
      <alignment horizontal="center" vertical="center" shrinkToFit="1"/>
    </xf>
    <xf numFmtId="0" fontId="49" fillId="9" borderId="44" xfId="2" applyFont="1" applyFill="1" applyBorder="1" applyAlignment="1">
      <alignment horizontal="center" vertical="center" wrapText="1" shrinkToFit="1"/>
    </xf>
    <xf numFmtId="0" fontId="21" fillId="0" borderId="0" xfId="0" applyFont="1">
      <alignment vertical="center"/>
    </xf>
    <xf numFmtId="0" fontId="40" fillId="0" borderId="159" xfId="0" applyFont="1" applyBorder="1" applyAlignment="1">
      <alignment horizontal="center" vertical="center"/>
    </xf>
    <xf numFmtId="0" fontId="40" fillId="0" borderId="46" xfId="0" applyFont="1" applyBorder="1">
      <alignment vertical="center"/>
    </xf>
    <xf numFmtId="183" fontId="2" fillId="2" borderId="2" xfId="0" applyNumberFormat="1" applyFont="1" applyFill="1" applyBorder="1" applyProtection="1">
      <alignment vertical="center"/>
    </xf>
    <xf numFmtId="183" fontId="2" fillId="2" borderId="91" xfId="0" applyNumberFormat="1" applyFont="1" applyFill="1" applyBorder="1" applyProtection="1">
      <alignment vertical="center"/>
    </xf>
    <xf numFmtId="183" fontId="2" fillId="2" borderId="76" xfId="0" applyNumberFormat="1" applyFont="1" applyFill="1" applyBorder="1" applyProtection="1">
      <alignment vertical="center"/>
    </xf>
    <xf numFmtId="178" fontId="2" fillId="2" borderId="91" xfId="0" applyNumberFormat="1" applyFont="1" applyFill="1" applyBorder="1" applyProtection="1">
      <alignment vertical="center"/>
    </xf>
    <xf numFmtId="0" fontId="2" fillId="0" borderId="63" xfId="0" applyFont="1" applyFill="1" applyBorder="1" applyAlignment="1" applyProtection="1">
      <alignment horizontal="center" vertical="center" wrapText="1"/>
    </xf>
    <xf numFmtId="181" fontId="0" fillId="0" borderId="0" xfId="0" applyNumberFormat="1">
      <alignment vertical="center"/>
    </xf>
    <xf numFmtId="178" fontId="54" fillId="10" borderId="56" xfId="0" applyNumberFormat="1" applyFont="1" applyFill="1" applyBorder="1" applyAlignment="1">
      <alignment horizontal="center" vertical="center"/>
    </xf>
    <xf numFmtId="0" fontId="0" fillId="0" borderId="0" xfId="0" applyAlignment="1">
      <alignment vertical="center" wrapText="1"/>
    </xf>
    <xf numFmtId="0" fontId="0" fillId="4" borderId="189" xfId="0" applyFill="1" applyBorder="1" applyAlignment="1">
      <alignment horizontal="center" vertical="center" wrapText="1"/>
    </xf>
    <xf numFmtId="0" fontId="0" fillId="4" borderId="187" xfId="0" applyFill="1" applyBorder="1" applyAlignment="1">
      <alignment horizontal="center" vertical="center" wrapText="1"/>
    </xf>
    <xf numFmtId="0" fontId="0" fillId="0" borderId="24" xfId="0" applyBorder="1">
      <alignment vertical="center"/>
    </xf>
    <xf numFmtId="181" fontId="0" fillId="0" borderId="24" xfId="0" applyNumberFormat="1" applyBorder="1">
      <alignment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92" xfId="0" applyFont="1" applyBorder="1" applyAlignment="1">
      <alignment horizontal="center" vertical="center"/>
    </xf>
    <xf numFmtId="190" fontId="2" fillId="3" borderId="194" xfId="0" applyNumberFormat="1" applyFont="1" applyFill="1" applyBorder="1" applyAlignment="1">
      <alignment horizontal="center" vertical="center"/>
    </xf>
    <xf numFmtId="185" fontId="6" fillId="0" borderId="1" xfId="0" applyNumberFormat="1" applyFont="1" applyBorder="1" applyAlignment="1">
      <alignment horizontal="center" vertical="center"/>
    </xf>
    <xf numFmtId="0" fontId="2" fillId="4" borderId="196" xfId="0" applyFont="1" applyFill="1" applyBorder="1" applyAlignment="1">
      <alignment horizontal="center" vertical="center" wrapText="1"/>
    </xf>
    <xf numFmtId="192" fontId="2" fillId="8" borderId="197" xfId="0" applyNumberFormat="1" applyFont="1" applyFill="1" applyBorder="1" applyAlignment="1" applyProtection="1">
      <alignment horizontal="center" vertical="center"/>
      <protection locked="0"/>
    </xf>
    <xf numFmtId="190" fontId="2" fillId="3" borderId="198" xfId="0" applyNumberFormat="1" applyFont="1" applyFill="1" applyBorder="1" applyAlignment="1">
      <alignment horizontal="center" vertical="center"/>
    </xf>
    <xf numFmtId="185" fontId="6" fillId="0" borderId="196" xfId="0" applyNumberFormat="1" applyFont="1" applyBorder="1" applyAlignment="1">
      <alignment horizontal="center" vertical="center"/>
    </xf>
    <xf numFmtId="190" fontId="0" fillId="0" borderId="0" xfId="0" applyNumberFormat="1">
      <alignment vertical="center"/>
    </xf>
    <xf numFmtId="190" fontId="0" fillId="0" borderId="0" xfId="0" applyNumberFormat="1" applyAlignment="1">
      <alignment horizontal="center" vertical="center"/>
    </xf>
    <xf numFmtId="183" fontId="2" fillId="2" borderId="199" xfId="0" applyNumberFormat="1" applyFont="1" applyFill="1" applyBorder="1" applyAlignment="1" applyProtection="1">
      <alignment vertical="center"/>
    </xf>
    <xf numFmtId="182" fontId="2" fillId="2" borderId="200" xfId="0" applyNumberFormat="1" applyFont="1" applyFill="1" applyBorder="1" applyAlignment="1">
      <alignment vertical="center"/>
    </xf>
    <xf numFmtId="178" fontId="2" fillId="2" borderId="199" xfId="0" applyNumberFormat="1" applyFont="1" applyFill="1" applyBorder="1">
      <alignment vertical="center"/>
    </xf>
    <xf numFmtId="183" fontId="2" fillId="2" borderId="133" xfId="0" applyNumberFormat="1" applyFont="1" applyFill="1" applyBorder="1" applyAlignment="1" applyProtection="1">
      <alignment vertical="center"/>
    </xf>
    <xf numFmtId="0" fontId="0" fillId="6" borderId="201" xfId="0" applyFill="1" applyBorder="1" applyAlignment="1">
      <alignment horizontal="right" vertical="center"/>
    </xf>
    <xf numFmtId="183" fontId="2" fillId="0" borderId="96" xfId="0" applyNumberFormat="1" applyFont="1" applyFill="1" applyBorder="1" applyAlignment="1" applyProtection="1">
      <alignment vertical="center"/>
      <protection locked="0"/>
    </xf>
    <xf numFmtId="0" fontId="0" fillId="0" borderId="120" xfId="0" applyBorder="1" applyAlignment="1">
      <alignment horizontal="center" vertical="center" wrapText="1"/>
    </xf>
    <xf numFmtId="181" fontId="2" fillId="2" borderId="53" xfId="0" applyNumberFormat="1" applyFont="1" applyFill="1" applyBorder="1">
      <alignment vertical="center"/>
    </xf>
    <xf numFmtId="181" fontId="2" fillId="2" borderId="54" xfId="0" applyNumberFormat="1" applyFont="1" applyFill="1" applyBorder="1">
      <alignment vertical="center"/>
    </xf>
    <xf numFmtId="181" fontId="2" fillId="2" borderId="55" xfId="0" applyNumberFormat="1" applyFont="1" applyFill="1" applyBorder="1">
      <alignment vertical="center"/>
    </xf>
    <xf numFmtId="181" fontId="2" fillId="2" borderId="33" xfId="0" applyNumberFormat="1" applyFont="1" applyFill="1" applyBorder="1">
      <alignment vertical="center"/>
    </xf>
    <xf numFmtId="181" fontId="2" fillId="2" borderId="1" xfId="0" applyNumberFormat="1" applyFont="1" applyFill="1" applyBorder="1">
      <alignment vertical="center"/>
    </xf>
    <xf numFmtId="181" fontId="2" fillId="2" borderId="59" xfId="0" applyNumberFormat="1" applyFont="1" applyFill="1" applyBorder="1">
      <alignment vertical="center"/>
    </xf>
    <xf numFmtId="193" fontId="2" fillId="2" borderId="27" xfId="0" applyNumberFormat="1" applyFont="1" applyFill="1" applyBorder="1">
      <alignment vertical="center"/>
    </xf>
    <xf numFmtId="193" fontId="2" fillId="2" borderId="1" xfId="0" applyNumberFormat="1" applyFont="1" applyFill="1" applyBorder="1">
      <alignment vertical="center"/>
    </xf>
    <xf numFmtId="193" fontId="2" fillId="2" borderId="44" xfId="0" applyNumberFormat="1" applyFont="1" applyFill="1" applyBorder="1">
      <alignment vertical="center"/>
    </xf>
    <xf numFmtId="193" fontId="34" fillId="2" borderId="43" xfId="0" applyNumberFormat="1" applyFont="1" applyFill="1" applyBorder="1">
      <alignment vertical="center"/>
    </xf>
    <xf numFmtId="193" fontId="34" fillId="2" borderId="1" xfId="0" applyNumberFormat="1" applyFont="1" applyFill="1" applyBorder="1">
      <alignment vertical="center"/>
    </xf>
    <xf numFmtId="193" fontId="34" fillId="2" borderId="44" xfId="0" applyNumberFormat="1" applyFont="1" applyFill="1" applyBorder="1">
      <alignment vertical="center"/>
    </xf>
    <xf numFmtId="0" fontId="40" fillId="0" borderId="160" xfId="0" applyFont="1" applyBorder="1" applyAlignment="1">
      <alignment horizontal="center" vertical="center"/>
    </xf>
    <xf numFmtId="193" fontId="34" fillId="2" borderId="2" xfId="0" applyNumberFormat="1" applyFont="1" applyFill="1" applyBorder="1">
      <alignment vertical="center"/>
    </xf>
    <xf numFmtId="193" fontId="34" fillId="2" borderId="59" xfId="0" applyNumberFormat="1" applyFont="1" applyFill="1" applyBorder="1">
      <alignment vertical="center"/>
    </xf>
    <xf numFmtId="195" fontId="2" fillId="2" borderId="25" xfId="0" applyNumberFormat="1" applyFont="1" applyFill="1" applyBorder="1" applyAlignment="1" applyProtection="1">
      <alignment vertical="center"/>
    </xf>
    <xf numFmtId="195" fontId="2" fillId="2" borderId="87" xfId="0" applyNumberFormat="1" applyFont="1" applyFill="1" applyBorder="1" applyAlignment="1" applyProtection="1">
      <alignment vertical="center"/>
    </xf>
    <xf numFmtId="194" fontId="2" fillId="2" borderId="106" xfId="0" applyNumberFormat="1" applyFont="1" applyFill="1" applyBorder="1" applyAlignment="1" applyProtection="1">
      <alignment vertical="center"/>
    </xf>
    <xf numFmtId="194" fontId="2" fillId="2" borderId="107" xfId="0" applyNumberFormat="1" applyFont="1" applyFill="1" applyBorder="1" applyAlignment="1" applyProtection="1">
      <alignment vertical="center"/>
    </xf>
    <xf numFmtId="194" fontId="2" fillId="2" borderId="108" xfId="0" applyNumberFormat="1" applyFont="1" applyFill="1" applyBorder="1" applyAlignment="1" applyProtection="1">
      <alignment vertical="center"/>
    </xf>
    <xf numFmtId="0" fontId="8" fillId="0" borderId="0" xfId="0" applyFont="1" applyAlignment="1">
      <alignment vertical="top" textRotation="255" wrapText="1"/>
    </xf>
    <xf numFmtId="0" fontId="8" fillId="0" borderId="0" xfId="0" applyFont="1" applyAlignment="1">
      <alignment vertical="center" textRotation="255" wrapText="1"/>
    </xf>
    <xf numFmtId="196" fontId="36" fillId="0" borderId="0" xfId="0" applyNumberFormat="1" applyFont="1">
      <alignment vertical="center"/>
    </xf>
    <xf numFmtId="0" fontId="36" fillId="0" borderId="0" xfId="0" applyFont="1">
      <alignment vertical="center"/>
    </xf>
    <xf numFmtId="179" fontId="36" fillId="0" borderId="0" xfId="0" applyNumberFormat="1" applyFont="1">
      <alignment vertical="center"/>
    </xf>
    <xf numFmtId="179" fontId="0" fillId="0" borderId="0" xfId="0" applyNumberFormat="1">
      <alignment vertical="center"/>
    </xf>
    <xf numFmtId="0" fontId="6" fillId="0" borderId="17" xfId="0" applyFont="1" applyBorder="1" applyAlignment="1" applyProtection="1">
      <alignment vertical="center" shrinkToFit="1"/>
    </xf>
    <xf numFmtId="0" fontId="6" fillId="0" borderId="0" xfId="0" applyFont="1" applyBorder="1" applyAlignment="1" applyProtection="1">
      <alignment horizontal="center" vertical="center"/>
    </xf>
    <xf numFmtId="0" fontId="0" fillId="0" borderId="43"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44" xfId="0" applyBorder="1" applyAlignment="1" applyProtection="1">
      <alignment horizontal="center" vertical="center" wrapText="1"/>
    </xf>
    <xf numFmtId="178" fontId="2" fillId="2" borderId="24" xfId="0" applyNumberFormat="1" applyFont="1" applyFill="1" applyBorder="1" applyAlignment="1" applyProtection="1">
      <alignment vertical="center"/>
    </xf>
    <xf numFmtId="0" fontId="0" fillId="0" borderId="0" xfId="0" applyBorder="1" applyAlignment="1">
      <alignment horizontal="left" vertical="center" wrapText="1"/>
    </xf>
    <xf numFmtId="0" fontId="0" fillId="0" borderId="0" xfId="0" applyBorder="1">
      <alignment vertical="center"/>
    </xf>
    <xf numFmtId="178" fontId="2" fillId="2" borderId="124" xfId="0" applyNumberFormat="1" applyFont="1" applyFill="1" applyBorder="1" applyAlignment="1" applyProtection="1">
      <alignment vertical="center"/>
    </xf>
    <xf numFmtId="178" fontId="2" fillId="2" borderId="96" xfId="0" applyNumberFormat="1" applyFont="1" applyFill="1" applyBorder="1" applyAlignment="1" applyProtection="1">
      <alignment vertical="center"/>
    </xf>
    <xf numFmtId="178" fontId="2" fillId="2" borderId="2" xfId="0" applyNumberFormat="1" applyFont="1" applyFill="1" applyBorder="1" applyProtection="1">
      <alignment vertical="center"/>
    </xf>
    <xf numFmtId="178" fontId="2" fillId="2" borderId="1" xfId="0" applyNumberFormat="1" applyFont="1" applyFill="1" applyBorder="1" applyProtection="1">
      <alignment vertical="center"/>
    </xf>
    <xf numFmtId="0" fontId="0" fillId="4" borderId="178" xfId="0" applyFill="1" applyBorder="1" applyAlignment="1">
      <alignment horizontal="center" vertical="center" wrapText="1"/>
    </xf>
    <xf numFmtId="185" fontId="6" fillId="0" borderId="110" xfId="0" applyNumberFormat="1" applyFont="1" applyBorder="1" applyAlignment="1">
      <alignment horizontal="center" vertical="center"/>
    </xf>
    <xf numFmtId="185" fontId="6" fillId="0" borderId="203" xfId="0" applyNumberFormat="1" applyFont="1" applyBorder="1" applyAlignment="1">
      <alignment horizontal="center" vertical="center"/>
    </xf>
    <xf numFmtId="185" fontId="2" fillId="2" borderId="204" xfId="0" applyNumberFormat="1" applyFont="1" applyFill="1" applyBorder="1">
      <alignment vertical="center"/>
    </xf>
    <xf numFmtId="0" fontId="38" fillId="0" borderId="0" xfId="2" applyFont="1" applyAlignment="1">
      <alignment vertical="center"/>
    </xf>
    <xf numFmtId="0" fontId="47" fillId="9" borderId="139" xfId="2" applyFont="1" applyFill="1" applyBorder="1" applyAlignment="1">
      <alignment horizontal="center" vertical="center"/>
    </xf>
    <xf numFmtId="0" fontId="47" fillId="9" borderId="44" xfId="2" applyFont="1" applyFill="1" applyBorder="1" applyAlignment="1">
      <alignment horizontal="center" vertical="center" shrinkToFit="1"/>
    </xf>
    <xf numFmtId="190" fontId="42" fillId="2" borderId="175" xfId="2" applyNumberFormat="1" applyFont="1" applyFill="1" applyBorder="1" applyAlignment="1">
      <alignment horizontal="center" vertical="center" shrinkToFit="1"/>
    </xf>
    <xf numFmtId="190" fontId="42" fillId="2" borderId="176" xfId="2" applyNumberFormat="1" applyFont="1" applyFill="1" applyBorder="1" applyAlignment="1">
      <alignment horizontal="center" vertical="center" shrinkToFit="1"/>
    </xf>
    <xf numFmtId="190" fontId="42" fillId="2" borderId="177" xfId="2" applyNumberFormat="1" applyFont="1" applyFill="1" applyBorder="1" applyAlignment="1">
      <alignment horizontal="center" vertical="center" shrinkToFit="1"/>
    </xf>
    <xf numFmtId="190" fontId="42" fillId="2" borderId="128" xfId="2" applyNumberFormat="1" applyFont="1" applyFill="1" applyBorder="1" applyAlignment="1">
      <alignment horizontal="center" vertical="center" shrinkToFit="1"/>
    </xf>
    <xf numFmtId="179" fontId="0" fillId="8" borderId="3" xfId="0" applyNumberFormat="1" applyFont="1" applyFill="1" applyBorder="1">
      <alignment vertical="center"/>
    </xf>
    <xf numFmtId="0" fontId="6" fillId="0" borderId="0" xfId="0" applyFont="1" applyBorder="1" applyAlignment="1">
      <alignment horizontal="center" vertical="center"/>
    </xf>
    <xf numFmtId="0" fontId="0" fillId="0" borderId="0" xfId="0" applyBorder="1" applyAlignment="1">
      <alignment horizontal="center" vertical="center"/>
    </xf>
    <xf numFmtId="193" fontId="2" fillId="0" borderId="0" xfId="0" applyNumberFormat="1" applyFont="1" applyFill="1" applyBorder="1">
      <alignment vertical="center"/>
    </xf>
    <xf numFmtId="0" fontId="0" fillId="11" borderId="205" xfId="0" applyFill="1" applyBorder="1" applyAlignment="1" applyProtection="1">
      <alignment vertical="center"/>
    </xf>
    <xf numFmtId="0" fontId="8" fillId="11" borderId="206" xfId="0" applyFont="1" applyFill="1" applyBorder="1" applyAlignment="1" applyProtection="1">
      <alignment horizontal="center" vertical="center" wrapText="1"/>
    </xf>
    <xf numFmtId="0" fontId="4" fillId="0" borderId="100" xfId="0" applyFont="1" applyBorder="1" applyAlignment="1" applyProtection="1">
      <alignment horizontal="center" vertical="center"/>
      <protection locked="0"/>
    </xf>
    <xf numFmtId="0" fontId="8" fillId="0" borderId="49" xfId="0" applyFont="1" applyBorder="1" applyAlignment="1">
      <alignment horizontal="center" vertical="center"/>
    </xf>
    <xf numFmtId="0" fontId="8" fillId="0" borderId="100" xfId="0" applyFont="1" applyBorder="1" applyAlignment="1">
      <alignment horizontal="center" vertical="center"/>
    </xf>
    <xf numFmtId="0" fontId="21" fillId="0" borderId="0" xfId="0" applyFont="1" applyBorder="1" applyAlignment="1" applyProtection="1">
      <alignment vertical="center" wrapText="1"/>
    </xf>
    <xf numFmtId="178" fontId="33" fillId="0" borderId="0" xfId="0" applyNumberFormat="1" applyFont="1" applyBorder="1" applyProtection="1">
      <alignment vertical="center"/>
    </xf>
    <xf numFmtId="0" fontId="21" fillId="0" borderId="0" xfId="0" applyFont="1" applyBorder="1" applyProtection="1">
      <alignment vertical="center"/>
    </xf>
    <xf numFmtId="193" fontId="2" fillId="2" borderId="159" xfId="0" applyNumberFormat="1" applyFont="1" applyFill="1" applyBorder="1">
      <alignment vertical="center"/>
    </xf>
    <xf numFmtId="193" fontId="2" fillId="2" borderId="160" xfId="0" applyNumberFormat="1" applyFont="1" applyFill="1" applyBorder="1">
      <alignment vertical="center"/>
    </xf>
    <xf numFmtId="193" fontId="2" fillId="2" borderId="46" xfId="0" applyNumberFormat="1" applyFont="1" applyFill="1" applyBorder="1">
      <alignment vertical="center"/>
    </xf>
    <xf numFmtId="182" fontId="2" fillId="2" borderId="190" xfId="0" applyNumberFormat="1" applyFont="1" applyFill="1" applyBorder="1" applyAlignment="1">
      <alignment vertical="center"/>
    </xf>
    <xf numFmtId="182" fontId="2" fillId="2" borderId="124" xfId="0" applyNumberFormat="1" applyFont="1" applyFill="1" applyBorder="1" applyAlignment="1">
      <alignment vertical="center"/>
    </xf>
    <xf numFmtId="0" fontId="4" fillId="11" borderId="205" xfId="0" applyFont="1" applyFill="1" applyBorder="1" applyAlignment="1" applyProtection="1">
      <alignment horizontal="center" vertical="center"/>
    </xf>
    <xf numFmtId="0" fontId="60" fillId="0" borderId="0" xfId="0" applyFont="1">
      <alignment vertical="center"/>
    </xf>
    <xf numFmtId="0" fontId="60" fillId="0" borderId="71" xfId="0" applyFont="1" applyBorder="1" applyAlignment="1">
      <alignment vertical="center" wrapText="1"/>
    </xf>
    <xf numFmtId="0" fontId="60" fillId="0" borderId="71" xfId="0" applyFont="1" applyBorder="1">
      <alignment vertical="center"/>
    </xf>
    <xf numFmtId="0" fontId="61" fillId="0" borderId="9" xfId="0" applyFont="1" applyBorder="1" applyAlignment="1">
      <alignment horizontal="center" vertical="center"/>
    </xf>
    <xf numFmtId="0" fontId="62" fillId="0" borderId="9" xfId="0" applyFont="1" applyBorder="1" applyAlignment="1">
      <alignment horizontal="center" vertical="center" wrapText="1"/>
    </xf>
    <xf numFmtId="0" fontId="60" fillId="0" borderId="1" xfId="0" applyFont="1" applyBorder="1">
      <alignment vertical="center"/>
    </xf>
    <xf numFmtId="0" fontId="63" fillId="0" borderId="11" xfId="0" applyFont="1" applyBorder="1" applyAlignment="1">
      <alignment horizontal="center" vertical="center" shrinkToFit="1"/>
    </xf>
    <xf numFmtId="179" fontId="64" fillId="12" borderId="9" xfId="0" applyNumberFormat="1" applyFont="1" applyFill="1" applyBorder="1" applyAlignment="1">
      <alignment vertical="center" shrinkToFit="1"/>
    </xf>
    <xf numFmtId="179" fontId="62" fillId="0" borderId="1" xfId="0" applyNumberFormat="1" applyFont="1" applyBorder="1">
      <alignment vertical="center"/>
    </xf>
    <xf numFmtId="0" fontId="65" fillId="12" borderId="208" xfId="0" applyFont="1" applyFill="1" applyBorder="1" applyAlignment="1">
      <alignment horizontal="left" vertical="center" shrinkToFit="1"/>
    </xf>
    <xf numFmtId="181" fontId="65" fillId="12" borderId="209" xfId="0" applyNumberFormat="1" applyFont="1" applyFill="1" applyBorder="1" applyAlignment="1">
      <alignment horizontal="right" vertical="center" shrinkToFit="1"/>
    </xf>
    <xf numFmtId="182" fontId="65" fillId="12" borderId="210" xfId="0" applyNumberFormat="1" applyFont="1" applyFill="1" applyBorder="1" applyAlignment="1">
      <alignment vertical="center" shrinkToFit="1"/>
    </xf>
    <xf numFmtId="179" fontId="60" fillId="0" borderId="1" xfId="0" applyNumberFormat="1" applyFont="1" applyBorder="1">
      <alignment vertical="center"/>
    </xf>
    <xf numFmtId="0" fontId="65" fillId="12" borderId="211" xfId="0" applyFont="1" applyFill="1" applyBorder="1" applyAlignment="1">
      <alignment horizontal="left" vertical="center" shrinkToFit="1"/>
    </xf>
    <xf numFmtId="181" fontId="65" fillId="12" borderId="212" xfId="0" applyNumberFormat="1" applyFont="1" applyFill="1" applyBorder="1" applyAlignment="1">
      <alignment horizontal="right" vertical="center" shrinkToFit="1"/>
    </xf>
    <xf numFmtId="182" fontId="65" fillId="12" borderId="213" xfId="0" applyNumberFormat="1" applyFont="1" applyFill="1" applyBorder="1" applyAlignment="1">
      <alignment vertical="center" shrinkToFit="1"/>
    </xf>
    <xf numFmtId="0" fontId="65" fillId="12" borderId="214" xfId="0" applyFont="1" applyFill="1" applyBorder="1" applyAlignment="1">
      <alignment horizontal="left" vertical="center" shrinkToFit="1"/>
    </xf>
    <xf numFmtId="181" fontId="65" fillId="12" borderId="215" xfId="0" applyNumberFormat="1" applyFont="1" applyFill="1" applyBorder="1" applyAlignment="1">
      <alignment horizontal="right" vertical="center" shrinkToFit="1"/>
    </xf>
    <xf numFmtId="182" fontId="65" fillId="12" borderId="216" xfId="0" applyNumberFormat="1" applyFont="1" applyFill="1" applyBorder="1" applyAlignment="1">
      <alignment vertical="center" shrinkToFit="1"/>
    </xf>
    <xf numFmtId="179" fontId="67" fillId="12" borderId="8" xfId="0" applyNumberFormat="1" applyFont="1" applyFill="1" applyBorder="1" applyAlignment="1">
      <alignment vertical="center" shrinkToFit="1"/>
    </xf>
    <xf numFmtId="182" fontId="65" fillId="12" borderId="218" xfId="0" applyNumberFormat="1" applyFont="1" applyFill="1" applyBorder="1" applyAlignment="1">
      <alignment vertical="center" shrinkToFit="1"/>
    </xf>
    <xf numFmtId="182" fontId="65" fillId="12" borderId="219" xfId="0" applyNumberFormat="1" applyFont="1" applyFill="1" applyBorder="1" applyAlignment="1">
      <alignment vertical="center" shrinkToFit="1"/>
    </xf>
    <xf numFmtId="182" fontId="65" fillId="12" borderId="220" xfId="0" applyNumberFormat="1" applyFont="1" applyFill="1" applyBorder="1" applyAlignment="1">
      <alignment vertical="center" shrinkToFit="1"/>
    </xf>
    <xf numFmtId="0" fontId="60" fillId="0" borderId="1" xfId="0" applyFont="1" applyBorder="1" applyAlignment="1">
      <alignment horizontal="right" vertical="center"/>
    </xf>
    <xf numFmtId="179" fontId="68" fillId="0" borderId="1" xfId="0" applyNumberFormat="1" applyFont="1" applyBorder="1">
      <alignment vertical="center"/>
    </xf>
    <xf numFmtId="190" fontId="43" fillId="2" borderId="69" xfId="2" applyNumberFormat="1" applyFont="1" applyFill="1" applyBorder="1" applyAlignment="1">
      <alignment horizontal="center" vertical="center" shrinkToFit="1"/>
    </xf>
    <xf numFmtId="190" fontId="43" fillId="2" borderId="174" xfId="2" applyNumberFormat="1" applyFont="1" applyFill="1" applyBorder="1" applyAlignment="1">
      <alignment horizontal="center" vertical="center" shrinkToFit="1"/>
    </xf>
    <xf numFmtId="190" fontId="43" fillId="2" borderId="172" xfId="2" applyNumberFormat="1" applyFont="1" applyFill="1" applyBorder="1" applyAlignment="1">
      <alignment horizontal="center" vertical="center" shrinkToFit="1"/>
    </xf>
    <xf numFmtId="190" fontId="43" fillId="2" borderId="171" xfId="2" applyNumberFormat="1" applyFont="1" applyFill="1" applyBorder="1" applyAlignment="1">
      <alignment horizontal="center" vertical="center" shrinkToFit="1"/>
    </xf>
    <xf numFmtId="190" fontId="42" fillId="2" borderId="147" xfId="2" applyNumberFormat="1" applyFont="1" applyFill="1" applyBorder="1" applyAlignment="1">
      <alignment horizontal="center" vertical="center" shrinkToFit="1"/>
    </xf>
    <xf numFmtId="190" fontId="42" fillId="2" borderId="148" xfId="2" applyNumberFormat="1" applyFont="1" applyFill="1" applyBorder="1" applyAlignment="1">
      <alignment horizontal="center" vertical="center" shrinkToFit="1"/>
    </xf>
    <xf numFmtId="190" fontId="42" fillId="2" borderId="149" xfId="2" applyNumberFormat="1" applyFont="1" applyFill="1" applyBorder="1" applyAlignment="1">
      <alignment horizontal="center" vertical="center" shrinkToFit="1"/>
    </xf>
    <xf numFmtId="190" fontId="43" fillId="2" borderId="147" xfId="2" applyNumberFormat="1" applyFont="1" applyFill="1" applyBorder="1" applyAlignment="1">
      <alignment horizontal="center" vertical="center" shrinkToFit="1"/>
    </xf>
    <xf numFmtId="190" fontId="43" fillId="2" borderId="148" xfId="2" applyNumberFormat="1" applyFont="1" applyFill="1" applyBorder="1" applyAlignment="1">
      <alignment horizontal="center" vertical="center" shrinkToFit="1"/>
    </xf>
    <xf numFmtId="0" fontId="47" fillId="0" borderId="0" xfId="2" applyFont="1" applyFill="1" applyAlignment="1">
      <alignment horizontal="left" vertical="top" wrapText="1"/>
    </xf>
    <xf numFmtId="0" fontId="0" fillId="8" borderId="1" xfId="0" applyFont="1" applyFill="1" applyBorder="1" applyAlignment="1">
      <alignment horizontal="center" vertical="center"/>
    </xf>
    <xf numFmtId="0" fontId="0" fillId="0" borderId="2" xfId="0" applyFont="1" applyBorder="1" applyAlignment="1">
      <alignment horizontal="center" vertical="center"/>
    </xf>
    <xf numFmtId="0" fontId="0" fillId="0" borderId="71" xfId="0" applyFont="1" applyBorder="1" applyAlignment="1">
      <alignment horizontal="center" vertical="center"/>
    </xf>
    <xf numFmtId="0" fontId="0" fillId="0" borderId="76" xfId="0" applyFont="1" applyBorder="1" applyAlignment="1">
      <alignment horizontal="center" vertical="center"/>
    </xf>
    <xf numFmtId="0" fontId="0" fillId="8" borderId="3" xfId="0" applyFont="1" applyFill="1" applyBorder="1" applyAlignment="1">
      <alignment horizontal="center" vertical="center"/>
    </xf>
    <xf numFmtId="0" fontId="0" fillId="8" borderId="8" xfId="0" applyFont="1" applyFill="1" applyBorder="1" applyAlignment="1">
      <alignment horizontal="center" vertical="center"/>
    </xf>
    <xf numFmtId="0" fontId="0" fillId="8" borderId="58" xfId="0" applyFont="1" applyFill="1" applyBorder="1" applyAlignment="1">
      <alignment horizontal="center" vertical="center"/>
    </xf>
    <xf numFmtId="190" fontId="42" fillId="2" borderId="151" xfId="2" applyNumberFormat="1" applyFont="1" applyFill="1" applyBorder="1" applyAlignment="1">
      <alignment horizontal="center" vertical="center" shrinkToFit="1"/>
    </xf>
    <xf numFmtId="190" fontId="42" fillId="2" borderId="152" xfId="2" applyNumberFormat="1" applyFont="1" applyFill="1" applyBorder="1" applyAlignment="1">
      <alignment horizontal="center" vertical="center" shrinkToFit="1"/>
    </xf>
    <xf numFmtId="190" fontId="42" fillId="2" borderId="153" xfId="2" applyNumberFormat="1" applyFont="1" applyFill="1" applyBorder="1" applyAlignment="1">
      <alignment horizontal="center" vertical="center" shrinkToFit="1"/>
    </xf>
    <xf numFmtId="0" fontId="38" fillId="0" borderId="154" xfId="2" applyFont="1" applyBorder="1" applyAlignment="1">
      <alignment horizontal="center" vertical="center"/>
    </xf>
    <xf numFmtId="190" fontId="42" fillId="2" borderId="69" xfId="2" applyNumberFormat="1" applyFont="1" applyFill="1" applyBorder="1" applyAlignment="1">
      <alignment horizontal="center" vertical="center" shrinkToFit="1"/>
    </xf>
    <xf numFmtId="190" fontId="42" fillId="2" borderId="70" xfId="2" applyNumberFormat="1" applyFont="1" applyFill="1" applyBorder="1" applyAlignment="1">
      <alignment horizontal="center" vertical="center" shrinkToFit="1"/>
    </xf>
    <xf numFmtId="0" fontId="38" fillId="0" borderId="150" xfId="2" applyFont="1" applyBorder="1" applyAlignment="1">
      <alignment horizontal="center" vertical="center"/>
    </xf>
    <xf numFmtId="190" fontId="42" fillId="2" borderId="143" xfId="2" applyNumberFormat="1" applyFont="1" applyFill="1" applyBorder="1" applyAlignment="1">
      <alignment horizontal="center" vertical="center" shrinkToFit="1"/>
    </xf>
    <xf numFmtId="190" fontId="42" fillId="2" borderId="145" xfId="2" applyNumberFormat="1" applyFont="1" applyFill="1" applyBorder="1" applyAlignment="1">
      <alignment horizontal="center" vertical="center" shrinkToFit="1"/>
    </xf>
    <xf numFmtId="0" fontId="45" fillId="0" borderId="0" xfId="2" applyFont="1" applyAlignment="1">
      <alignment horizontal="center" vertical="center"/>
    </xf>
    <xf numFmtId="0" fontId="47" fillId="9" borderId="8" xfId="2" applyFont="1" applyFill="1" applyBorder="1" applyAlignment="1">
      <alignment horizontal="center" vertical="center" shrinkToFit="1"/>
    </xf>
    <xf numFmtId="0" fontId="47" fillId="9" borderId="3" xfId="2" applyFont="1" applyFill="1" applyBorder="1" applyAlignment="1">
      <alignment horizontal="center" vertical="center" wrapText="1" shrinkToFit="1"/>
    </xf>
    <xf numFmtId="0" fontId="47" fillId="9" borderId="9" xfId="2" applyFont="1" applyFill="1" applyBorder="1" applyAlignment="1">
      <alignment horizontal="center" vertical="center" wrapText="1" shrinkToFit="1"/>
    </xf>
    <xf numFmtId="0" fontId="47" fillId="9" borderId="1" xfId="2" applyFont="1" applyFill="1" applyBorder="1" applyAlignment="1">
      <alignment horizontal="center" vertical="center" wrapText="1" shrinkToFit="1"/>
    </xf>
    <xf numFmtId="0" fontId="47" fillId="9" borderId="8" xfId="2" applyFont="1" applyFill="1" applyBorder="1" applyAlignment="1">
      <alignment horizontal="center" vertical="center"/>
    </xf>
    <xf numFmtId="0" fontId="47" fillId="9" borderId="1" xfId="2" applyFont="1" applyFill="1" applyBorder="1" applyAlignment="1">
      <alignment horizontal="center" vertical="center" shrinkToFit="1"/>
    </xf>
    <xf numFmtId="190" fontId="42" fillId="2" borderId="78" xfId="2" applyNumberFormat="1" applyFont="1" applyFill="1" applyBorder="1" applyAlignment="1">
      <alignment horizontal="center" vertical="center" shrinkToFit="1"/>
    </xf>
    <xf numFmtId="190" fontId="42" fillId="2" borderId="146" xfId="2" applyNumberFormat="1" applyFont="1" applyFill="1" applyBorder="1" applyAlignment="1">
      <alignment horizontal="center" vertical="center" shrinkToFit="1"/>
    </xf>
    <xf numFmtId="190" fontId="42" fillId="2" borderId="83" xfId="2" applyNumberFormat="1" applyFont="1" applyFill="1" applyBorder="1" applyAlignment="1">
      <alignment horizontal="center" vertical="center" shrinkToFit="1"/>
    </xf>
    <xf numFmtId="0" fontId="47" fillId="9" borderId="79" xfId="2" applyFont="1" applyFill="1" applyBorder="1" applyAlignment="1">
      <alignment horizontal="center" vertical="center" wrapText="1" shrinkToFit="1"/>
    </xf>
    <xf numFmtId="0" fontId="47" fillId="9" borderId="76" xfId="2" applyFont="1" applyFill="1" applyBorder="1" applyAlignment="1">
      <alignment horizontal="center" vertical="center" wrapText="1" shrinkToFit="1"/>
    </xf>
    <xf numFmtId="0" fontId="49" fillId="9" borderId="173" xfId="2" applyFont="1" applyFill="1" applyBorder="1" applyAlignment="1">
      <alignment horizontal="center" vertical="center" wrapText="1" shrinkToFit="1"/>
    </xf>
    <xf numFmtId="0" fontId="49" fillId="9" borderId="77" xfId="2" applyFont="1" applyFill="1" applyBorder="1" applyAlignment="1">
      <alignment horizontal="center" vertical="center" wrapText="1" shrinkToFit="1"/>
    </xf>
    <xf numFmtId="0" fontId="47" fillId="9" borderId="165" xfId="2" applyFont="1" applyFill="1" applyBorder="1" applyAlignment="1">
      <alignment horizontal="center" vertical="center" wrapText="1" shrinkToFit="1"/>
    </xf>
    <xf numFmtId="0" fontId="47" fillId="9" borderId="166" xfId="2" applyFont="1" applyFill="1" applyBorder="1" applyAlignment="1">
      <alignment horizontal="center" vertical="center" wrapText="1" shrinkToFit="1"/>
    </xf>
    <xf numFmtId="0" fontId="49" fillId="9" borderId="3" xfId="2" applyFont="1" applyFill="1" applyBorder="1" applyAlignment="1">
      <alignment horizontal="center" vertical="center" wrapText="1" shrinkToFit="1"/>
    </xf>
    <xf numFmtId="0" fontId="49" fillId="9" borderId="8" xfId="2" applyFont="1" applyFill="1" applyBorder="1" applyAlignment="1">
      <alignment horizontal="center" vertical="center" wrapText="1" shrinkToFit="1"/>
    </xf>
    <xf numFmtId="190" fontId="43" fillId="2" borderId="78" xfId="2" applyNumberFormat="1" applyFont="1" applyFill="1" applyBorder="1" applyAlignment="1">
      <alignment horizontal="center" vertical="center" shrinkToFit="1"/>
    </xf>
    <xf numFmtId="190" fontId="43" fillId="2" borderId="146" xfId="2" applyNumberFormat="1" applyFont="1" applyFill="1" applyBorder="1" applyAlignment="1">
      <alignment horizontal="center" vertical="center" shrinkToFit="1"/>
    </xf>
    <xf numFmtId="0" fontId="38" fillId="0" borderId="76" xfId="2" applyFont="1" applyBorder="1" applyAlignment="1">
      <alignment horizontal="center" vertical="center"/>
    </xf>
    <xf numFmtId="190" fontId="42" fillId="2" borderId="144" xfId="2" applyNumberFormat="1" applyFont="1" applyFill="1" applyBorder="1" applyAlignment="1">
      <alignment horizontal="center" vertical="center" shrinkToFit="1"/>
    </xf>
    <xf numFmtId="0" fontId="0" fillId="8" borderId="79" xfId="0" applyFont="1" applyFill="1" applyBorder="1" applyAlignment="1">
      <alignment horizontal="center" vertical="center"/>
    </xf>
    <xf numFmtId="0" fontId="0" fillId="8" borderId="24" xfId="0" applyFont="1" applyFill="1" applyBorder="1" applyAlignment="1">
      <alignment horizontal="center" vertical="center"/>
    </xf>
    <xf numFmtId="0" fontId="38" fillId="2" borderId="0" xfId="2" applyFont="1" applyFill="1" applyBorder="1" applyAlignment="1">
      <alignment horizontal="center" vertical="center"/>
    </xf>
    <xf numFmtId="0" fontId="38" fillId="2" borderId="8" xfId="2" applyFont="1" applyFill="1" applyBorder="1" applyAlignment="1">
      <alignment horizontal="center" vertical="center"/>
    </xf>
    <xf numFmtId="0" fontId="0" fillId="8" borderId="9" xfId="0" applyFont="1" applyFill="1" applyBorder="1" applyAlignment="1">
      <alignment horizontal="center" vertical="center"/>
    </xf>
    <xf numFmtId="0" fontId="0" fillId="0" borderId="0" xfId="0" applyAlignment="1">
      <alignment horizontal="center" vertical="center"/>
    </xf>
    <xf numFmtId="0" fontId="38" fillId="0" borderId="80" xfId="2" applyFont="1" applyBorder="1" applyAlignment="1">
      <alignment horizontal="center" vertical="center"/>
    </xf>
    <xf numFmtId="0" fontId="38" fillId="4" borderId="1" xfId="2" applyFont="1" applyFill="1" applyBorder="1" applyAlignment="1">
      <alignment horizontal="center" vertical="center"/>
    </xf>
    <xf numFmtId="0" fontId="47" fillId="9" borderId="3" xfId="2" applyFont="1" applyFill="1" applyBorder="1" applyAlignment="1">
      <alignment horizontal="center" vertical="center" shrinkToFit="1"/>
    </xf>
    <xf numFmtId="0" fontId="39" fillId="0" borderId="3" xfId="1" applyFont="1" applyBorder="1" applyAlignment="1">
      <alignment horizontal="center" vertical="top"/>
    </xf>
    <xf numFmtId="0" fontId="39" fillId="0" borderId="9" xfId="1" applyFont="1" applyBorder="1" applyAlignment="1">
      <alignment horizontal="center" vertical="top"/>
    </xf>
    <xf numFmtId="0" fontId="2" fillId="0" borderId="0" xfId="0" applyFont="1" applyAlignment="1">
      <alignment horizontal="center" vertical="center"/>
    </xf>
    <xf numFmtId="0" fontId="6" fillId="0" borderId="129" xfId="0" applyFont="1" applyBorder="1" applyAlignment="1" applyProtection="1">
      <alignment horizontal="center" vertical="center" shrinkToFit="1"/>
      <protection locked="0"/>
    </xf>
    <xf numFmtId="0" fontId="6" fillId="0" borderId="130" xfId="0" applyFont="1" applyBorder="1" applyAlignment="1" applyProtection="1">
      <alignment horizontal="center" vertical="center" shrinkToFit="1"/>
      <protection locked="0"/>
    </xf>
    <xf numFmtId="0" fontId="6" fillId="0" borderId="131" xfId="0" applyFont="1" applyBorder="1" applyAlignment="1" applyProtection="1">
      <alignment horizontal="center" vertical="center" shrinkToFit="1"/>
      <protection locked="0"/>
    </xf>
    <xf numFmtId="0" fontId="10" fillId="0" borderId="122" xfId="0" applyFont="1" applyBorder="1" applyAlignment="1" applyProtection="1">
      <alignment horizontal="center" vertical="center" wrapText="1"/>
    </xf>
    <xf numFmtId="0" fontId="10" fillId="0" borderId="123" xfId="0" applyFont="1" applyBorder="1" applyAlignment="1" applyProtection="1">
      <alignment horizontal="center" vertical="center" wrapText="1"/>
    </xf>
    <xf numFmtId="0" fontId="10" fillId="0" borderId="124" xfId="0" applyFont="1" applyBorder="1" applyAlignment="1" applyProtection="1">
      <alignment horizontal="center" vertical="center" wrapText="1"/>
    </xf>
    <xf numFmtId="0" fontId="5" fillId="0" borderId="132" xfId="0" applyFont="1" applyBorder="1" applyAlignment="1">
      <alignment horizontal="center" vertical="center" textRotation="255"/>
    </xf>
    <xf numFmtId="0" fontId="5" fillId="0" borderId="71" xfId="0" applyFont="1" applyBorder="1" applyAlignment="1">
      <alignment horizontal="center" vertical="center" textRotation="255"/>
    </xf>
    <xf numFmtId="0" fontId="5" fillId="0" borderId="76" xfId="0" applyFont="1" applyBorder="1" applyAlignment="1">
      <alignment horizontal="center" vertical="center" textRotation="255"/>
    </xf>
    <xf numFmtId="0" fontId="10" fillId="0" borderId="2" xfId="0" applyFont="1" applyFill="1" applyBorder="1" applyAlignment="1" applyProtection="1">
      <alignment horizontal="center" vertical="center" wrapText="1"/>
    </xf>
    <xf numFmtId="0" fontId="10" fillId="0" borderId="71" xfId="0" applyFont="1" applyFill="1" applyBorder="1" applyAlignment="1" applyProtection="1">
      <alignment horizontal="center" vertical="center"/>
    </xf>
    <xf numFmtId="0" fontId="10" fillId="0" borderId="76" xfId="0" applyFont="1" applyFill="1" applyBorder="1" applyAlignment="1" applyProtection="1">
      <alignment horizontal="center" vertical="center"/>
    </xf>
    <xf numFmtId="0" fontId="6" fillId="0" borderId="17" xfId="0" applyFont="1" applyBorder="1" applyAlignment="1" applyProtection="1">
      <alignment horizontal="center" vertical="center"/>
    </xf>
    <xf numFmtId="0" fontId="3" fillId="0" borderId="118" xfId="0" applyFont="1" applyBorder="1" applyAlignment="1" applyProtection="1">
      <alignment horizontal="center" vertical="center" wrapText="1"/>
    </xf>
    <xf numFmtId="0" fontId="3" fillId="0" borderId="17" xfId="0" applyFont="1" applyBorder="1" applyAlignment="1" applyProtection="1">
      <alignment vertical="center" wrapText="1"/>
    </xf>
    <xf numFmtId="0" fontId="3" fillId="0" borderId="133" xfId="0" applyFont="1" applyBorder="1" applyAlignment="1" applyProtection="1">
      <alignment vertical="center" wrapText="1"/>
    </xf>
    <xf numFmtId="0" fontId="10" fillId="0" borderId="56" xfId="0" applyFont="1" applyBorder="1" applyAlignment="1" applyProtection="1">
      <alignment vertical="center" wrapText="1"/>
    </xf>
    <xf numFmtId="0" fontId="10" fillId="0" borderId="56" xfId="0" applyFont="1" applyBorder="1" applyAlignment="1" applyProtection="1">
      <alignment vertical="center"/>
    </xf>
    <xf numFmtId="0" fontId="10" fillId="0" borderId="118" xfId="0" applyFont="1" applyBorder="1" applyAlignment="1" applyProtection="1">
      <alignment vertical="center"/>
    </xf>
    <xf numFmtId="0" fontId="10" fillId="0" borderId="79" xfId="0" applyFont="1" applyBorder="1" applyAlignment="1" applyProtection="1">
      <alignment horizontal="center" vertical="center" shrinkToFit="1"/>
    </xf>
    <xf numFmtId="0" fontId="10" fillId="0" borderId="118" xfId="0" applyFont="1" applyBorder="1" applyAlignment="1" applyProtection="1">
      <alignment horizontal="center" vertical="center" shrinkToFit="1"/>
    </xf>
    <xf numFmtId="0" fontId="37" fillId="0" borderId="3" xfId="1" applyFont="1" applyBorder="1" applyAlignment="1">
      <alignment horizontal="center" vertical="top"/>
    </xf>
    <xf numFmtId="0" fontId="37" fillId="0" borderId="9" xfId="1" applyFont="1" applyBorder="1" applyAlignment="1">
      <alignment horizontal="center" vertical="top"/>
    </xf>
    <xf numFmtId="0" fontId="5" fillId="0" borderId="2" xfId="0" applyFont="1" applyBorder="1" applyAlignment="1">
      <alignment horizontal="center" vertical="center" textRotation="255"/>
    </xf>
    <xf numFmtId="0" fontId="3" fillId="0" borderId="8" xfId="0" applyFont="1" applyBorder="1" applyAlignment="1" applyProtection="1">
      <alignment horizontal="center" vertical="top" wrapText="1"/>
    </xf>
    <xf numFmtId="0" fontId="3" fillId="0" borderId="8" xfId="0" applyFont="1" applyBorder="1" applyAlignment="1" applyProtection="1">
      <alignment horizontal="center" vertical="top"/>
    </xf>
    <xf numFmtId="0" fontId="3" fillId="0" borderId="3" xfId="0" applyFont="1" applyBorder="1" applyAlignment="1" applyProtection="1">
      <alignment horizontal="center" vertical="top" wrapText="1"/>
    </xf>
    <xf numFmtId="0" fontId="5" fillId="0" borderId="71" xfId="0" applyFont="1" applyBorder="1" applyAlignment="1" applyProtection="1">
      <alignment horizontal="center" vertical="center" shrinkToFit="1"/>
    </xf>
    <xf numFmtId="0" fontId="8" fillId="0" borderId="71" xfId="0" applyFont="1" applyBorder="1" applyAlignment="1" applyProtection="1">
      <alignment horizontal="center" vertical="center" shrinkToFit="1"/>
    </xf>
    <xf numFmtId="0" fontId="8" fillId="0" borderId="76" xfId="0" applyFont="1" applyBorder="1" applyAlignment="1" applyProtection="1">
      <alignment horizontal="center" vertical="center" shrinkToFit="1"/>
    </xf>
    <xf numFmtId="0" fontId="11" fillId="0" borderId="59" xfId="0" applyFont="1" applyBorder="1" applyAlignment="1" applyProtection="1">
      <alignment horizontal="center" vertical="center" wrapText="1"/>
    </xf>
    <xf numFmtId="0" fontId="11" fillId="0" borderId="57" xfId="0" applyFont="1" applyBorder="1" applyAlignment="1" applyProtection="1">
      <alignment horizontal="center" vertical="center" wrapText="1"/>
    </xf>
    <xf numFmtId="0" fontId="11" fillId="0" borderId="128" xfId="0" applyFont="1" applyBorder="1" applyAlignment="1" applyProtection="1">
      <alignment horizontal="center" vertical="center" wrapText="1"/>
    </xf>
    <xf numFmtId="0" fontId="10" fillId="0" borderId="24" xfId="0" applyFont="1" applyBorder="1" applyAlignment="1" applyProtection="1">
      <alignment horizontal="center" vertical="center" shrinkToFit="1"/>
    </xf>
    <xf numFmtId="0" fontId="10" fillId="0" borderId="17" xfId="0" applyFont="1" applyBorder="1" applyAlignment="1" applyProtection="1">
      <alignment horizontal="center" vertical="center" shrinkToFit="1"/>
    </xf>
    <xf numFmtId="0" fontId="10" fillId="0" borderId="79" xfId="0" applyFont="1" applyBorder="1" applyAlignment="1" applyProtection="1">
      <alignment horizontal="center" vertical="center"/>
    </xf>
    <xf numFmtId="0" fontId="10" fillId="0" borderId="118" xfId="0" applyFont="1" applyBorder="1" applyAlignment="1" applyProtection="1">
      <alignment horizontal="center" vertical="center"/>
    </xf>
    <xf numFmtId="0" fontId="2" fillId="2" borderId="3" xfId="0" applyFont="1" applyFill="1" applyBorder="1" applyAlignment="1" applyProtection="1">
      <alignment horizontal="left" vertical="center" wrapText="1"/>
    </xf>
    <xf numFmtId="0" fontId="0" fillId="2" borderId="8" xfId="0" applyFill="1" applyBorder="1" applyAlignment="1" applyProtection="1">
      <alignment horizontal="left" vertical="center" wrapText="1"/>
    </xf>
    <xf numFmtId="0" fontId="0" fillId="2" borderId="9" xfId="0" applyFill="1" applyBorder="1" applyAlignment="1" applyProtection="1">
      <alignment horizontal="left" vertical="center" wrapText="1"/>
    </xf>
    <xf numFmtId="0" fontId="10" fillId="0" borderId="79" xfId="0" applyFont="1" applyFill="1" applyBorder="1" applyAlignment="1" applyProtection="1">
      <alignment horizontal="center" vertical="center" wrapText="1"/>
    </xf>
    <xf numFmtId="0" fontId="10" fillId="0" borderId="125" xfId="0" applyFont="1" applyFill="1" applyBorder="1" applyAlignment="1" applyProtection="1">
      <alignment horizontal="center" vertical="center" wrapText="1"/>
    </xf>
    <xf numFmtId="0" fontId="11" fillId="0" borderId="79" xfId="0" applyFont="1" applyFill="1" applyBorder="1" applyAlignment="1" applyProtection="1">
      <alignment horizontal="center" vertical="center" wrapText="1"/>
    </xf>
    <xf numFmtId="0" fontId="11" fillId="0" borderId="56"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1" fillId="0" borderId="2" xfId="0" applyFont="1" applyFill="1" applyBorder="1" applyAlignment="1">
      <alignment vertical="center" wrapText="1"/>
    </xf>
    <xf numFmtId="0" fontId="11" fillId="0" borderId="71" xfId="0" applyFont="1" applyFill="1" applyBorder="1" applyAlignment="1">
      <alignment vertical="center" wrapText="1"/>
    </xf>
    <xf numFmtId="0" fontId="11" fillId="0" borderId="76" xfId="0" applyFont="1" applyFill="1" applyBorder="1" applyAlignment="1">
      <alignment vertical="center" wrapText="1"/>
    </xf>
    <xf numFmtId="0" fontId="13" fillId="0" borderId="34" xfId="0" applyFont="1" applyFill="1" applyBorder="1" applyAlignment="1">
      <alignment horizontal="center" vertical="center" wrapText="1"/>
    </xf>
    <xf numFmtId="0" fontId="13" fillId="0" borderId="63" xfId="0" applyFont="1" applyFill="1" applyBorder="1" applyAlignment="1">
      <alignment horizontal="center" vertical="center" wrapText="1"/>
    </xf>
    <xf numFmtId="0" fontId="13" fillId="0" borderId="120" xfId="0" applyFont="1" applyFill="1" applyBorder="1" applyAlignment="1">
      <alignment horizontal="center" vertical="center" wrapText="1"/>
    </xf>
    <xf numFmtId="0" fontId="10" fillId="0" borderId="34" xfId="0" applyFont="1" applyFill="1" applyBorder="1" applyAlignment="1" applyProtection="1">
      <alignment horizontal="center" vertical="top" wrapText="1"/>
    </xf>
    <xf numFmtId="0" fontId="10" fillId="0" borderId="63" xfId="0" applyFont="1" applyFill="1" applyBorder="1" applyAlignment="1" applyProtection="1">
      <alignment horizontal="center" vertical="top" wrapText="1"/>
    </xf>
    <xf numFmtId="0" fontId="10" fillId="0" borderId="120" xfId="0" applyFont="1" applyFill="1" applyBorder="1" applyAlignment="1" applyProtection="1">
      <alignment horizontal="center" vertical="top" wrapText="1"/>
    </xf>
    <xf numFmtId="0" fontId="10" fillId="0" borderId="126" xfId="0" applyFont="1" applyBorder="1" applyAlignment="1">
      <alignment vertical="center" wrapText="1"/>
    </xf>
    <xf numFmtId="0" fontId="10" fillId="0" borderId="127" xfId="0" applyFont="1" applyBorder="1" applyAlignment="1">
      <alignment vertical="center" wrapText="1"/>
    </xf>
    <xf numFmtId="0" fontId="11" fillId="0" borderId="2"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10" fillId="0" borderId="45" xfId="0" applyFont="1" applyFill="1" applyBorder="1" applyAlignment="1" applyProtection="1">
      <alignment horizontal="center" vertical="center" wrapText="1"/>
    </xf>
    <xf numFmtId="0" fontId="10" fillId="0" borderId="111" xfId="0" applyFont="1" applyFill="1" applyBorder="1" applyAlignment="1" applyProtection="1">
      <alignment horizontal="center" vertical="center" wrapText="1"/>
    </xf>
    <xf numFmtId="0" fontId="3" fillId="0" borderId="114" xfId="0" applyFont="1" applyBorder="1" applyAlignment="1" applyProtection="1">
      <alignment horizontal="center" vertical="center"/>
    </xf>
    <xf numFmtId="0" fontId="3" fillId="0" borderId="115" xfId="0" applyFont="1" applyBorder="1" applyAlignment="1" applyProtection="1">
      <alignment horizontal="center" vertical="center"/>
    </xf>
    <xf numFmtId="0" fontId="3" fillId="0" borderId="116" xfId="0" applyFont="1" applyBorder="1" applyAlignment="1" applyProtection="1">
      <alignment horizontal="center" vertical="center"/>
    </xf>
    <xf numFmtId="0" fontId="3" fillId="0" borderId="117" xfId="0" applyFont="1" applyBorder="1" applyAlignment="1" applyProtection="1">
      <alignment horizontal="center" vertical="center"/>
    </xf>
    <xf numFmtId="0" fontId="6" fillId="4" borderId="179" xfId="0" applyFont="1" applyFill="1" applyBorder="1" applyAlignment="1">
      <alignment horizontal="left" vertical="center" wrapText="1"/>
    </xf>
    <xf numFmtId="0" fontId="6" fillId="4" borderId="116" xfId="0" applyFont="1" applyFill="1" applyBorder="1" applyAlignment="1">
      <alignment horizontal="left" vertical="center" wrapText="1"/>
    </xf>
    <xf numFmtId="0" fontId="6" fillId="4" borderId="117" xfId="0" applyFont="1" applyFill="1" applyBorder="1" applyAlignment="1">
      <alignment horizontal="left" vertical="center" wrapText="1"/>
    </xf>
    <xf numFmtId="0" fontId="6" fillId="4" borderId="181" xfId="0" applyFont="1" applyFill="1" applyBorder="1" applyAlignment="1">
      <alignment horizontal="left" vertical="center" wrapText="1"/>
    </xf>
    <xf numFmtId="0" fontId="6" fillId="4" borderId="17" xfId="0" applyFont="1" applyFill="1" applyBorder="1" applyAlignment="1">
      <alignment horizontal="left" vertical="center" wrapText="1"/>
    </xf>
    <xf numFmtId="0" fontId="6" fillId="4" borderId="182" xfId="0" applyFont="1" applyFill="1" applyBorder="1" applyAlignment="1">
      <alignment horizontal="left" vertical="center" wrapText="1"/>
    </xf>
    <xf numFmtId="0" fontId="11" fillId="0" borderId="79" xfId="0" applyFont="1" applyBorder="1" applyAlignment="1" applyProtection="1">
      <alignment horizontal="center" vertical="center" wrapText="1"/>
    </xf>
    <xf numFmtId="0" fontId="11" fillId="0" borderId="56" xfId="0" applyFont="1" applyBorder="1" applyAlignment="1" applyProtection="1">
      <alignment horizontal="center" vertical="center" wrapText="1"/>
    </xf>
    <xf numFmtId="0" fontId="11" fillId="0" borderId="118" xfId="0" applyFont="1" applyBorder="1" applyAlignment="1" applyProtection="1">
      <alignment horizontal="center" vertical="center" wrapText="1"/>
    </xf>
    <xf numFmtId="0" fontId="10" fillId="0" borderId="37" xfId="0" applyFont="1" applyFill="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71" xfId="0" applyFont="1" applyBorder="1" applyAlignment="1" applyProtection="1">
      <alignment horizontal="center" vertical="center" wrapText="1"/>
    </xf>
    <xf numFmtId="0" fontId="10" fillId="0" borderId="76" xfId="0" applyFont="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20" xfId="0" applyFont="1" applyFill="1" applyBorder="1" applyAlignment="1" applyProtection="1">
      <alignment horizontal="center" vertical="center" wrapText="1"/>
    </xf>
    <xf numFmtId="0" fontId="14" fillId="0" borderId="121" xfId="0" applyFont="1" applyFill="1" applyBorder="1" applyAlignment="1" applyProtection="1">
      <alignment vertical="center"/>
    </xf>
    <xf numFmtId="0" fontId="10" fillId="0" borderId="122" xfId="0" applyFont="1" applyBorder="1" applyAlignment="1">
      <alignment vertical="center" wrapText="1"/>
    </xf>
    <xf numFmtId="0" fontId="10" fillId="0" borderId="123" xfId="0" applyFont="1" applyBorder="1" applyAlignment="1">
      <alignment vertical="center" wrapText="1"/>
    </xf>
    <xf numFmtId="0" fontId="10" fillId="0" borderId="124" xfId="0" applyFont="1" applyBorder="1" applyAlignment="1">
      <alignment vertical="center" wrapText="1"/>
    </xf>
    <xf numFmtId="0" fontId="11" fillId="0" borderId="24"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10" fillId="0" borderId="112" xfId="0" applyFont="1" applyFill="1" applyBorder="1" applyAlignment="1">
      <alignment horizontal="center" vertical="center" wrapText="1"/>
    </xf>
    <xf numFmtId="0" fontId="10" fillId="0" borderId="113" xfId="0" applyFont="1" applyFill="1" applyBorder="1" applyAlignment="1">
      <alignment horizontal="center" vertical="center" wrapText="1"/>
    </xf>
    <xf numFmtId="0" fontId="10" fillId="0" borderId="18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10" xfId="0" applyFont="1" applyFill="1" applyBorder="1" applyAlignment="1">
      <alignment horizontal="center" vertical="center" wrapText="1"/>
    </xf>
    <xf numFmtId="0" fontId="11" fillId="0" borderId="122" xfId="0" applyFont="1" applyFill="1" applyBorder="1" applyAlignment="1">
      <alignment horizontal="center" vertical="center" wrapText="1"/>
    </xf>
    <xf numFmtId="0" fontId="11" fillId="0" borderId="123" xfId="0" applyFont="1" applyFill="1" applyBorder="1" applyAlignment="1">
      <alignment horizontal="center" vertical="center" wrapText="1"/>
    </xf>
    <xf numFmtId="0" fontId="11" fillId="0" borderId="124" xfId="0" applyFont="1" applyFill="1" applyBorder="1" applyAlignment="1">
      <alignment horizontal="center" vertical="center" wrapText="1"/>
    </xf>
    <xf numFmtId="0" fontId="6" fillId="4" borderId="114" xfId="0" applyFont="1" applyFill="1" applyBorder="1" applyAlignment="1">
      <alignment horizontal="left" vertical="center"/>
    </xf>
    <xf numFmtId="0" fontId="6" fillId="4" borderId="115" xfId="0" applyFont="1" applyFill="1" applyBorder="1" applyAlignment="1">
      <alignment horizontal="left" vertical="center"/>
    </xf>
    <xf numFmtId="0" fontId="6" fillId="4" borderId="178" xfId="0" applyFont="1" applyFill="1" applyBorder="1" applyAlignment="1">
      <alignment horizontal="left" vertical="center"/>
    </xf>
    <xf numFmtId="191" fontId="6" fillId="2" borderId="102" xfId="0" applyNumberFormat="1" applyFont="1" applyFill="1" applyBorder="1" applyAlignment="1">
      <alignment horizontal="center" vertical="center" wrapText="1"/>
    </xf>
    <xf numFmtId="191" fontId="6" fillId="2" borderId="103" xfId="0" applyNumberFormat="1" applyFont="1" applyFill="1" applyBorder="1" applyAlignment="1">
      <alignment horizontal="center" vertical="center" wrapText="1"/>
    </xf>
    <xf numFmtId="191" fontId="2" fillId="3" borderId="183" xfId="0" applyNumberFormat="1" applyFont="1" applyFill="1" applyBorder="1" applyAlignment="1">
      <alignment horizontal="center" vertical="center"/>
    </xf>
    <xf numFmtId="191" fontId="2" fillId="3" borderId="184" xfId="0" applyNumberFormat="1" applyFont="1" applyFill="1" applyBorder="1" applyAlignment="1">
      <alignment horizontal="center" vertical="center"/>
    </xf>
    <xf numFmtId="191" fontId="6" fillId="2" borderId="185" xfId="0" applyNumberFormat="1" applyFont="1" applyFill="1" applyBorder="1" applyAlignment="1">
      <alignment horizontal="center" vertical="center"/>
    </xf>
    <xf numFmtId="191" fontId="6" fillId="2" borderId="108" xfId="0" applyNumberFormat="1" applyFont="1" applyFill="1" applyBorder="1" applyAlignment="1">
      <alignment horizontal="center" vertical="center"/>
    </xf>
    <xf numFmtId="0" fontId="21" fillId="4" borderId="8" xfId="0" applyFont="1" applyFill="1" applyBorder="1" applyAlignment="1">
      <alignment horizontal="center" vertical="center"/>
    </xf>
    <xf numFmtId="0" fontId="21" fillId="4" borderId="110" xfId="0" applyFont="1" applyFill="1" applyBorder="1" applyAlignment="1">
      <alignment horizontal="center" vertical="center"/>
    </xf>
    <xf numFmtId="0" fontId="21" fillId="4" borderId="180"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3" xfId="0" applyFont="1" applyFill="1" applyBorder="1" applyAlignment="1">
      <alignment horizontal="center" vertical="center"/>
    </xf>
    <xf numFmtId="191" fontId="0" fillId="4" borderId="102" xfId="0" applyNumberFormat="1" applyFill="1" applyBorder="1" applyAlignment="1">
      <alignment horizontal="center" vertical="center" wrapText="1"/>
    </xf>
    <xf numFmtId="191" fontId="0" fillId="4" borderId="185" xfId="0" applyNumberFormat="1" applyFill="1" applyBorder="1" applyAlignment="1">
      <alignment horizontal="center" vertical="center" wrapText="1"/>
    </xf>
    <xf numFmtId="191" fontId="0" fillId="4" borderId="103" xfId="0" applyNumberFormat="1" applyFill="1" applyBorder="1" applyAlignment="1">
      <alignment horizontal="center" vertical="center" wrapText="1"/>
    </xf>
    <xf numFmtId="0" fontId="0" fillId="0" borderId="112" xfId="0" applyBorder="1" applyAlignment="1">
      <alignment horizontal="left" vertical="center" wrapText="1"/>
    </xf>
    <xf numFmtId="0" fontId="0" fillId="0" borderId="24" xfId="0" applyBorder="1" applyAlignment="1">
      <alignment horizontal="left" vertical="center" wrapText="1"/>
    </xf>
    <xf numFmtId="0" fontId="0" fillId="0" borderId="58" xfId="0" applyBorder="1" applyAlignment="1">
      <alignment horizontal="left" vertical="center" wrapText="1"/>
    </xf>
    <xf numFmtId="0" fontId="2" fillId="4" borderId="45"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193" xfId="0" applyFont="1" applyFill="1" applyBorder="1" applyAlignment="1">
      <alignment horizontal="left" vertical="center" wrapText="1"/>
    </xf>
    <xf numFmtId="0" fontId="2" fillId="4" borderId="195" xfId="0" applyFont="1" applyFill="1" applyBorder="1" applyAlignment="1">
      <alignment horizontal="left" vertical="center" wrapText="1"/>
    </xf>
    <xf numFmtId="0" fontId="2" fillId="4" borderId="196" xfId="0" applyFont="1" applyFill="1" applyBorder="1" applyAlignment="1">
      <alignment horizontal="left" vertical="center" wrapText="1"/>
    </xf>
    <xf numFmtId="0" fontId="2" fillId="4" borderId="186" xfId="0" applyFont="1" applyFill="1" applyBorder="1" applyAlignment="1">
      <alignment horizontal="left" vertical="center" wrapText="1"/>
    </xf>
    <xf numFmtId="0" fontId="2" fillId="4" borderId="187" xfId="0" applyFont="1" applyFill="1" applyBorder="1" applyAlignment="1">
      <alignment horizontal="left" vertical="center"/>
    </xf>
    <xf numFmtId="0" fontId="2" fillId="4" borderId="188" xfId="0" applyFont="1" applyFill="1" applyBorder="1" applyAlignment="1">
      <alignment horizontal="left" vertical="center"/>
    </xf>
    <xf numFmtId="0" fontId="2" fillId="4" borderId="190" xfId="0" applyFont="1" applyFill="1" applyBorder="1" applyAlignment="1">
      <alignment horizontal="left" vertical="center"/>
    </xf>
    <xf numFmtId="0" fontId="2" fillId="4" borderId="1" xfId="0" applyFont="1" applyFill="1" applyBorder="1" applyAlignment="1">
      <alignment horizontal="left" vertical="center"/>
    </xf>
    <xf numFmtId="0" fontId="2" fillId="4" borderId="191" xfId="0" applyFont="1" applyFill="1" applyBorder="1" applyAlignment="1">
      <alignment horizontal="left" vertical="center"/>
    </xf>
    <xf numFmtId="185" fontId="0" fillId="0" borderId="0" xfId="0" applyNumberFormat="1" applyAlignment="1">
      <alignment horizontal="center" vertical="center"/>
    </xf>
    <xf numFmtId="187" fontId="0" fillId="2" borderId="59" xfId="0" applyNumberFormat="1" applyFill="1" applyBorder="1" applyAlignment="1">
      <alignment horizontal="center" vertical="center"/>
    </xf>
    <xf numFmtId="187" fontId="0" fillId="2" borderId="128" xfId="0" applyNumberFormat="1" applyFill="1" applyBorder="1" applyAlignment="1">
      <alignment horizontal="center" vertical="center"/>
    </xf>
    <xf numFmtId="0" fontId="2" fillId="2" borderId="79"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58" xfId="0" applyFont="1" applyFill="1" applyBorder="1" applyAlignment="1">
      <alignment horizontal="left" vertical="center" wrapText="1"/>
    </xf>
    <xf numFmtId="0" fontId="2" fillId="2" borderId="118"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33" xfId="0" applyFont="1" applyFill="1" applyBorder="1" applyAlignment="1">
      <alignment horizontal="left" vertical="center" wrapText="1"/>
    </xf>
    <xf numFmtId="0" fontId="0" fillId="0" borderId="27" xfId="0" applyBorder="1" applyAlignment="1">
      <alignment horizontal="center" vertical="center"/>
    </xf>
    <xf numFmtId="0" fontId="0" fillId="0" borderId="8" xfId="0" applyBorder="1" applyAlignment="1">
      <alignment horizontal="center" vertical="center"/>
    </xf>
    <xf numFmtId="0" fontId="0" fillId="0" borderId="19" xfId="0" applyBorder="1" applyAlignment="1">
      <alignment horizontal="center" vertical="center"/>
    </xf>
    <xf numFmtId="0" fontId="2" fillId="0" borderId="134" xfId="0" applyFont="1" applyBorder="1" applyAlignment="1">
      <alignment horizontal="center" vertical="center"/>
    </xf>
    <xf numFmtId="0" fontId="2" fillId="0" borderId="135" xfId="0" applyFont="1" applyBorder="1" applyAlignment="1">
      <alignment horizontal="center" vertical="center"/>
    </xf>
    <xf numFmtId="0" fontId="2" fillId="0" borderId="0" xfId="0" applyFont="1" applyBorder="1" applyAlignment="1">
      <alignment horizontal="center" vertical="center"/>
    </xf>
    <xf numFmtId="0" fontId="0" fillId="0" borderId="3" xfId="0" applyBorder="1" applyAlignment="1">
      <alignment horizontal="center" vertical="center"/>
    </xf>
    <xf numFmtId="0" fontId="3" fillId="0" borderId="0" xfId="0" applyFont="1" applyAlignment="1">
      <alignment horizontal="center" vertical="center" wrapText="1"/>
    </xf>
    <xf numFmtId="0" fontId="0" fillId="0" borderId="79" xfId="0" applyBorder="1" applyAlignment="1">
      <alignment horizontal="center" vertical="center"/>
    </xf>
    <xf numFmtId="0" fontId="0" fillId="0" borderId="58" xfId="0" applyBorder="1" applyAlignment="1">
      <alignment horizontal="center" vertical="center"/>
    </xf>
    <xf numFmtId="0" fontId="0" fillId="0" borderId="118" xfId="0" applyBorder="1" applyAlignment="1">
      <alignment horizontal="center" vertical="center"/>
    </xf>
    <xf numFmtId="0" fontId="0" fillId="0" borderId="133" xfId="0" applyBorder="1" applyAlignment="1">
      <alignment horizontal="center" vertical="center"/>
    </xf>
    <xf numFmtId="0" fontId="2" fillId="0" borderId="79" xfId="0" applyFont="1" applyBorder="1" applyAlignment="1">
      <alignment horizontal="center" vertical="center"/>
    </xf>
    <xf numFmtId="0" fontId="2" fillId="0" borderId="56" xfId="0" applyFont="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2" fillId="0" borderId="118" xfId="0" applyFont="1" applyBorder="1" applyAlignment="1">
      <alignment horizontal="center" vertical="center"/>
    </xf>
    <xf numFmtId="187" fontId="0" fillId="2" borderId="55" xfId="0" applyNumberFormat="1" applyFill="1" applyBorder="1" applyAlignment="1">
      <alignment horizontal="center" vertical="center"/>
    </xf>
    <xf numFmtId="0" fontId="9" fillId="7" borderId="0" xfId="0" applyFont="1" applyFill="1" applyAlignment="1">
      <alignment horizontal="center" vertical="center"/>
    </xf>
    <xf numFmtId="0" fontId="2" fillId="0" borderId="14" xfId="0" applyFont="1" applyBorder="1" applyAlignment="1">
      <alignment horizontal="center" vertical="center"/>
    </xf>
    <xf numFmtId="0" fontId="0" fillId="0" borderId="0" xfId="0" applyBorder="1" applyAlignment="1" applyProtection="1">
      <alignment horizontal="center" vertical="center"/>
    </xf>
    <xf numFmtId="0" fontId="3" fillId="0" borderId="2" xfId="0" applyFont="1" applyBorder="1" applyAlignment="1" applyProtection="1">
      <alignment horizontal="center" vertical="center"/>
    </xf>
    <xf numFmtId="0" fontId="4" fillId="0" borderId="71" xfId="0" applyFont="1" applyBorder="1" applyAlignment="1" applyProtection="1">
      <alignment horizontal="center" vertical="center"/>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3"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6" fillId="0" borderId="3" xfId="0" applyFont="1" applyBorder="1" applyAlignment="1" applyProtection="1">
      <alignment horizontal="center" vertical="center"/>
    </xf>
    <xf numFmtId="0" fontId="6" fillId="0" borderId="8" xfId="0" applyFont="1" applyBorder="1" applyAlignment="1" applyProtection="1">
      <alignment horizontal="center" vertical="center"/>
    </xf>
    <xf numFmtId="0" fontId="0" fillId="0" borderId="8" xfId="0" applyBorder="1" applyAlignment="1" applyProtection="1">
      <alignment horizontal="center" vertical="center"/>
    </xf>
    <xf numFmtId="0" fontId="3" fillId="0" borderId="3" xfId="0" applyFont="1" applyBorder="1" applyAlignment="1" applyProtection="1">
      <alignment horizontal="center" vertical="center"/>
    </xf>
    <xf numFmtId="0" fontId="3" fillId="0" borderId="79" xfId="0" applyFont="1" applyBorder="1" applyAlignment="1" applyProtection="1">
      <alignment horizontal="center" vertical="center"/>
    </xf>
    <xf numFmtId="0" fontId="0" fillId="0" borderId="58" xfId="0" applyBorder="1" applyAlignment="1" applyProtection="1">
      <alignment horizontal="center" vertical="center"/>
    </xf>
    <xf numFmtId="0" fontId="0" fillId="0" borderId="118" xfId="0" applyBorder="1" applyAlignment="1" applyProtection="1">
      <alignment horizontal="center" vertical="center"/>
    </xf>
    <xf numFmtId="0" fontId="0" fillId="0" borderId="133" xfId="0" applyBorder="1" applyAlignment="1" applyProtection="1">
      <alignment horizontal="center" vertical="center"/>
    </xf>
    <xf numFmtId="186" fontId="6" fillId="2" borderId="136" xfId="0" applyNumberFormat="1" applyFont="1" applyFill="1" applyBorder="1" applyAlignment="1" applyProtection="1">
      <alignment horizontal="center" vertical="center" shrinkToFit="1"/>
    </xf>
    <xf numFmtId="0" fontId="0" fillId="2" borderId="137" xfId="0" applyFill="1" applyBorder="1" applyAlignment="1" applyProtection="1">
      <alignment horizontal="center" vertical="center" shrinkToFit="1"/>
    </xf>
    <xf numFmtId="0" fontId="0" fillId="2" borderId="138" xfId="0" applyFill="1" applyBorder="1" applyAlignment="1" applyProtection="1">
      <alignment horizontal="center" vertical="center" shrinkToFit="1"/>
    </xf>
    <xf numFmtId="0" fontId="0" fillId="0" borderId="79"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40" fillId="0" borderId="3" xfId="0" applyFont="1" applyBorder="1" applyAlignment="1">
      <alignment horizontal="center" vertical="center"/>
    </xf>
    <xf numFmtId="0" fontId="40" fillId="0" borderId="8" xfId="0" applyFont="1" applyBorder="1" applyAlignment="1">
      <alignment horizontal="center" vertical="center"/>
    </xf>
    <xf numFmtId="0" fontId="41" fillId="0" borderId="8" xfId="0" applyFont="1" applyBorder="1" applyAlignment="1">
      <alignment horizontal="center" vertical="center"/>
    </xf>
    <xf numFmtId="0" fontId="21" fillId="0" borderId="1" xfId="0" applyFont="1" applyBorder="1" applyAlignment="1" applyProtection="1">
      <alignment horizontal="center" vertical="center" wrapText="1"/>
    </xf>
    <xf numFmtId="0" fontId="6" fillId="0" borderId="19" xfId="0" applyFont="1" applyBorder="1" applyAlignment="1" applyProtection="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3" fillId="0" borderId="9" xfId="0" applyFont="1" applyBorder="1" applyAlignment="1" applyProtection="1">
      <alignment horizontal="center" vertical="center"/>
    </xf>
    <xf numFmtId="194" fontId="2" fillId="2" borderId="3" xfId="0" applyNumberFormat="1" applyFont="1" applyFill="1" applyBorder="1">
      <alignment vertical="center"/>
    </xf>
    <xf numFmtId="194" fontId="2" fillId="2" borderId="9" xfId="0" applyNumberFormat="1" applyFont="1" applyFill="1" applyBorder="1">
      <alignment vertical="center"/>
    </xf>
    <xf numFmtId="178" fontId="2" fillId="2" borderId="3" xfId="0" applyNumberFormat="1" applyFont="1" applyFill="1" applyBorder="1" applyAlignment="1" applyProtection="1">
      <alignment vertical="center"/>
    </xf>
    <xf numFmtId="178" fontId="2" fillId="2" borderId="9" xfId="0" applyNumberFormat="1" applyFont="1" applyFill="1" applyBorder="1" applyAlignment="1" applyProtection="1">
      <alignment vertical="center"/>
    </xf>
    <xf numFmtId="178" fontId="2" fillId="2" borderId="8" xfId="0" applyNumberFormat="1" applyFont="1" applyFill="1" applyBorder="1" applyAlignment="1" applyProtection="1">
      <alignment vertical="center"/>
    </xf>
    <xf numFmtId="0" fontId="6" fillId="0" borderId="118"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33" xfId="0" applyFont="1" applyBorder="1" applyAlignment="1">
      <alignment horizontal="center" vertical="center" shrinkToFit="1"/>
    </xf>
    <xf numFmtId="194" fontId="2" fillId="2" borderId="165" xfId="0" applyNumberFormat="1" applyFont="1" applyFill="1" applyBorder="1">
      <alignment vertical="center"/>
    </xf>
    <xf numFmtId="194" fontId="2" fillId="2" borderId="202" xfId="0" applyNumberFormat="1" applyFont="1" applyFill="1" applyBorder="1">
      <alignment vertical="center"/>
    </xf>
    <xf numFmtId="0" fontId="6" fillId="0" borderId="3"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6" fillId="0" borderId="19" xfId="0" applyFont="1" applyBorder="1" applyAlignment="1" applyProtection="1">
      <alignment horizontal="center" vertical="center" shrinkToFit="1"/>
    </xf>
    <xf numFmtId="178" fontId="2" fillId="0" borderId="129" xfId="0" applyNumberFormat="1" applyFont="1" applyBorder="1" applyAlignment="1" applyProtection="1">
      <alignment vertical="center"/>
      <protection locked="0"/>
    </xf>
    <xf numFmtId="178" fontId="2" fillId="0" borderId="131" xfId="0" applyNumberFormat="1" applyFont="1" applyBorder="1" applyAlignment="1" applyProtection="1">
      <alignment vertical="center"/>
      <protection locked="0"/>
    </xf>
    <xf numFmtId="178" fontId="2" fillId="2" borderId="118" xfId="0" applyNumberFormat="1" applyFont="1" applyFill="1" applyBorder="1" applyAlignment="1" applyProtection="1">
      <alignment vertical="center"/>
    </xf>
    <xf numFmtId="178" fontId="2" fillId="2" borderId="133" xfId="0" applyNumberFormat="1" applyFont="1" applyFill="1" applyBorder="1" applyAlignment="1" applyProtection="1">
      <alignment vertical="center"/>
    </xf>
    <xf numFmtId="178" fontId="2" fillId="2" borderId="17" xfId="0" applyNumberFormat="1" applyFont="1" applyFill="1" applyBorder="1" applyAlignment="1" applyProtection="1">
      <alignment vertical="center"/>
    </xf>
    <xf numFmtId="0" fontId="4" fillId="0" borderId="76" xfId="0" applyFont="1" applyBorder="1" applyAlignment="1" applyProtection="1">
      <alignment horizontal="center" vertical="center"/>
    </xf>
    <xf numFmtId="0" fontId="6" fillId="0" borderId="5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42" xfId="0" applyFont="1" applyBorder="1" applyAlignment="1" applyProtection="1">
      <alignment horizontal="center" vertical="center"/>
    </xf>
    <xf numFmtId="178" fontId="2" fillId="2" borderId="56" xfId="0" applyNumberFormat="1" applyFont="1" applyFill="1" applyBorder="1" applyAlignment="1" applyProtection="1">
      <alignment vertical="center"/>
    </xf>
    <xf numFmtId="178" fontId="2" fillId="2" borderId="142" xfId="0" applyNumberFormat="1" applyFont="1" applyFill="1" applyBorder="1" applyAlignment="1" applyProtection="1">
      <alignment vertical="center"/>
    </xf>
    <xf numFmtId="0" fontId="4" fillId="0" borderId="71" xfId="0" applyFont="1" applyBorder="1" applyAlignment="1" applyProtection="1">
      <alignment vertical="center"/>
    </xf>
    <xf numFmtId="0" fontId="4" fillId="0" borderId="76" xfId="0" applyFont="1" applyBorder="1" applyAlignment="1" applyProtection="1">
      <alignment vertical="center"/>
    </xf>
    <xf numFmtId="0" fontId="2" fillId="0" borderId="24" xfId="0" applyFont="1" applyBorder="1" applyAlignment="1" applyProtection="1">
      <alignment horizontal="center" vertical="center" wrapText="1"/>
    </xf>
    <xf numFmtId="0" fontId="2" fillId="0" borderId="139"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40"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141" xfId="0" applyFont="1" applyBorder="1" applyAlignment="1" applyProtection="1">
      <alignment horizontal="center" vertical="center" wrapText="1"/>
    </xf>
    <xf numFmtId="0" fontId="0" fillId="0" borderId="13"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43"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44" xfId="0" applyBorder="1" applyAlignment="1" applyProtection="1">
      <alignment horizontal="center" vertical="center" wrapText="1"/>
    </xf>
    <xf numFmtId="0" fontId="6" fillId="0" borderId="0" xfId="0" applyNumberFormat="1" applyFont="1" applyAlignment="1" applyProtection="1">
      <alignment horizontal="right" vertical="center"/>
    </xf>
    <xf numFmtId="0" fontId="6" fillId="0" borderId="109" xfId="0" applyNumberFormat="1" applyFont="1" applyBorder="1" applyAlignment="1" applyProtection="1">
      <alignment horizontal="right" vertical="center"/>
    </xf>
    <xf numFmtId="186" fontId="6" fillId="2" borderId="137" xfId="0" applyNumberFormat="1" applyFont="1" applyFill="1" applyBorder="1" applyAlignment="1" applyProtection="1">
      <alignment horizontal="center" vertical="center" shrinkToFit="1"/>
    </xf>
    <xf numFmtId="186" fontId="6" fillId="2" borderId="138" xfId="0" applyNumberFormat="1" applyFont="1" applyFill="1" applyBorder="1" applyAlignment="1" applyProtection="1">
      <alignment horizontal="center" vertical="center" shrinkToFit="1"/>
    </xf>
    <xf numFmtId="0" fontId="64" fillId="0" borderId="217" xfId="0" applyFont="1" applyBorder="1" applyAlignment="1">
      <alignment horizontal="center" vertical="center"/>
    </xf>
    <xf numFmtId="0" fontId="64" fillId="0" borderId="118" xfId="0" applyFont="1" applyBorder="1" applyAlignment="1">
      <alignment horizontal="center" vertical="center"/>
    </xf>
    <xf numFmtId="179" fontId="60" fillId="0" borderId="2" xfId="0" applyNumberFormat="1" applyFont="1" applyBorder="1" applyAlignment="1">
      <alignment horizontal="right" vertical="center"/>
    </xf>
    <xf numFmtId="179" fontId="60" fillId="0" borderId="76" xfId="0" applyNumberFormat="1" applyFont="1" applyBorder="1" applyAlignment="1">
      <alignment horizontal="right" vertical="center"/>
    </xf>
    <xf numFmtId="0" fontId="61" fillId="0" borderId="173" xfId="0" applyFont="1" applyBorder="1" applyAlignment="1">
      <alignment horizontal="center" vertical="center"/>
    </xf>
    <xf numFmtId="0" fontId="61" fillId="0" borderId="207" xfId="0" applyFont="1" applyBorder="1" applyAlignment="1">
      <alignment horizontal="center" vertical="center"/>
    </xf>
    <xf numFmtId="0" fontId="61" fillId="0" borderId="77" xfId="0" applyFont="1" applyBorder="1" applyAlignment="1">
      <alignment horizontal="center" vertical="center"/>
    </xf>
    <xf numFmtId="0" fontId="62" fillId="0" borderId="166" xfId="0" applyFont="1" applyBorder="1" applyAlignment="1">
      <alignment horizontal="center" vertical="center"/>
    </xf>
    <xf numFmtId="0" fontId="62" fillId="0" borderId="202" xfId="0" applyFont="1" applyBorder="1" applyAlignment="1">
      <alignment horizontal="center" vertical="center"/>
    </xf>
    <xf numFmtId="0" fontId="60" fillId="0" borderId="3" xfId="0" applyFont="1" applyBorder="1" applyAlignment="1">
      <alignment horizontal="center" vertical="center" wrapText="1"/>
    </xf>
    <xf numFmtId="0" fontId="60" fillId="0" borderId="9" xfId="0" applyFont="1" applyBorder="1" applyAlignment="1">
      <alignment horizontal="center" vertical="center" wrapText="1"/>
    </xf>
    <xf numFmtId="178" fontId="2" fillId="2" borderId="3" xfId="0" applyNumberFormat="1" applyFont="1" applyFill="1" applyBorder="1" applyAlignment="1" applyProtection="1">
      <alignment vertical="center"/>
      <protection locked="0"/>
    </xf>
    <xf numFmtId="178" fontId="2" fillId="2" borderId="9" xfId="0" applyNumberFormat="1" applyFont="1" applyFill="1" applyBorder="1" applyAlignment="1" applyProtection="1">
      <alignment vertical="center"/>
      <protection locked="0"/>
    </xf>
    <xf numFmtId="178" fontId="2" fillId="2" borderId="8" xfId="0" applyNumberFormat="1" applyFont="1" applyFill="1" applyBorder="1" applyAlignment="1" applyProtection="1">
      <alignment vertical="center"/>
      <protection locked="0"/>
    </xf>
    <xf numFmtId="0" fontId="6" fillId="0" borderId="118" xfId="0" applyFont="1" applyBorder="1" applyAlignment="1" applyProtection="1">
      <alignment horizontal="center" vertical="center" shrinkToFit="1"/>
    </xf>
    <xf numFmtId="0" fontId="6" fillId="0" borderId="17" xfId="0" applyFont="1" applyBorder="1" applyAlignment="1" applyProtection="1">
      <alignment horizontal="center" vertical="center" shrinkToFit="1"/>
    </xf>
    <xf numFmtId="0" fontId="6" fillId="0" borderId="133" xfId="0" applyFont="1" applyBorder="1" applyAlignment="1" applyProtection="1">
      <alignment horizontal="center" vertical="center" shrinkToFit="1"/>
    </xf>
    <xf numFmtId="178" fontId="2" fillId="2" borderId="3" xfId="0" applyNumberFormat="1" applyFont="1" applyFill="1" applyBorder="1" applyAlignment="1" applyProtection="1">
      <alignment horizontal="right" vertical="center"/>
      <protection locked="0"/>
    </xf>
    <xf numFmtId="178" fontId="2" fillId="2" borderId="9" xfId="0" applyNumberFormat="1" applyFont="1" applyFill="1" applyBorder="1" applyAlignment="1" applyProtection="1">
      <alignment horizontal="right" vertical="center"/>
      <protection locked="0"/>
    </xf>
    <xf numFmtId="0" fontId="0" fillId="0" borderId="17" xfId="0" applyBorder="1" applyAlignment="1" applyProtection="1">
      <alignment horizontal="center" vertical="center" wrapText="1"/>
    </xf>
    <xf numFmtId="0" fontId="0" fillId="0" borderId="141" xfId="0" applyBorder="1" applyAlignment="1" applyProtection="1">
      <alignment horizontal="center" vertical="center" wrapText="1"/>
    </xf>
    <xf numFmtId="0" fontId="4" fillId="2" borderId="3"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0" fillId="0" borderId="0" xfId="0" applyBorder="1" applyAlignment="1" applyProtection="1">
      <alignment horizontal="center" vertical="center"/>
      <protection locked="0"/>
    </xf>
    <xf numFmtId="0" fontId="3" fillId="0" borderId="79"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139" xfId="0" applyFont="1" applyBorder="1" applyAlignment="1" applyProtection="1">
      <alignment horizontal="center" vertical="center" wrapText="1"/>
    </xf>
    <xf numFmtId="0" fontId="3" fillId="0" borderId="5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40"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141" xfId="0" applyFont="1" applyBorder="1" applyAlignment="1" applyProtection="1">
      <alignment horizontal="center" vertical="center" wrapText="1"/>
    </xf>
    <xf numFmtId="186" fontId="6" fillId="0" borderId="136" xfId="0" applyNumberFormat="1" applyFont="1" applyBorder="1" applyAlignment="1" applyProtection="1">
      <alignment horizontal="center" vertical="center" shrinkToFit="1"/>
    </xf>
    <xf numFmtId="186" fontId="6" fillId="0" borderId="137" xfId="0" applyNumberFormat="1" applyFont="1" applyBorder="1" applyAlignment="1" applyProtection="1">
      <alignment horizontal="center" vertical="center" shrinkToFit="1"/>
    </xf>
    <xf numFmtId="186" fontId="6" fillId="0" borderId="138" xfId="0" applyNumberFormat="1" applyFont="1" applyBorder="1" applyAlignment="1" applyProtection="1">
      <alignment horizontal="center" vertical="center" shrinkToFit="1"/>
    </xf>
  </cellXfs>
  <cellStyles count="3">
    <cellStyle name="標準" xfId="0" builtinId="0"/>
    <cellStyle name="標準 2" xfId="1" xr:uid="{00000000-0005-0000-0000-000001000000}"/>
    <cellStyle name="標準 6" xfId="2" xr:uid="{00000000-0005-0000-0000-000002000000}"/>
  </cellStyles>
  <dxfs count="36">
    <dxf>
      <font>
        <b/>
        <i val="0"/>
        <color rgb="FF9C0006"/>
      </font>
      <fill>
        <patternFill>
          <bgColor rgb="FFFFC7CE"/>
        </patternFill>
      </fill>
    </dxf>
    <dxf>
      <font>
        <b/>
        <i val="0"/>
        <color theme="1"/>
      </font>
      <fill>
        <patternFill>
          <bgColor theme="8" tint="0.79998168889431442"/>
        </patternFill>
      </fill>
    </dxf>
    <dxf>
      <font>
        <b/>
        <i val="0"/>
        <color rgb="FF9C0006"/>
      </font>
      <fill>
        <patternFill>
          <bgColor rgb="FFFFC7CE"/>
        </patternFill>
      </fill>
    </dxf>
    <dxf>
      <font>
        <b/>
        <i val="0"/>
        <color theme="1"/>
      </font>
      <fill>
        <patternFill>
          <bgColor theme="8" tint="0.79998168889431442"/>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44</xdr:col>
      <xdr:colOff>40005</xdr:colOff>
      <xdr:row>5</xdr:row>
      <xdr:rowOff>645795</xdr:rowOff>
    </xdr:from>
    <xdr:to>
      <xdr:col>44</xdr:col>
      <xdr:colOff>643299</xdr:colOff>
      <xdr:row>5</xdr:row>
      <xdr:rowOff>924025</xdr:rowOff>
    </xdr:to>
    <xdr:sp macro="" textlink="">
      <xdr:nvSpPr>
        <xdr:cNvPr id="30722" name="Text Box 2">
          <a:extLst>
            <a:ext uri="{FF2B5EF4-FFF2-40B4-BE49-F238E27FC236}">
              <a16:creationId xmlns:a16="http://schemas.microsoft.com/office/drawing/2014/main" id="{F47F8C72-09D1-45A4-B285-5BE76BA1A339}"/>
            </a:ext>
          </a:extLst>
        </xdr:cNvPr>
        <xdr:cNvSpPr txBox="1">
          <a:spLocks noChangeArrowheads="1"/>
        </xdr:cNvSpPr>
      </xdr:nvSpPr>
      <xdr:spPr bwMode="auto">
        <a:xfrm>
          <a:off x="8858250" y="3105150"/>
          <a:ext cx="600075" cy="285750"/>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C</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40</xdr:col>
      <xdr:colOff>190500</xdr:colOff>
      <xdr:row>5</xdr:row>
      <xdr:rowOff>504825</xdr:rowOff>
    </xdr:from>
    <xdr:to>
      <xdr:col>42</xdr:col>
      <xdr:colOff>342878</xdr:colOff>
      <xdr:row>5</xdr:row>
      <xdr:rowOff>798298</xdr:rowOff>
    </xdr:to>
    <xdr:sp macro="" textlink="">
      <xdr:nvSpPr>
        <xdr:cNvPr id="30724" name="Text Box 4">
          <a:extLst>
            <a:ext uri="{FF2B5EF4-FFF2-40B4-BE49-F238E27FC236}">
              <a16:creationId xmlns:a16="http://schemas.microsoft.com/office/drawing/2014/main" id="{8D40054D-2110-4BFE-BF7E-10B526417536}"/>
            </a:ext>
          </a:extLst>
        </xdr:cNvPr>
        <xdr:cNvSpPr txBox="1">
          <a:spLocks noChangeArrowheads="1"/>
        </xdr:cNvSpPr>
      </xdr:nvSpPr>
      <xdr:spPr bwMode="auto">
        <a:xfrm>
          <a:off x="17621250" y="2743200"/>
          <a:ext cx="1238228" cy="293473"/>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a:t>
          </a:r>
          <a:r>
            <a:rPr lang="ja-JP" altLang="en-US" sz="1000" b="1" i="0" u="none" strike="noStrike" baseline="0">
              <a:solidFill>
                <a:sysClr val="windowText" lastClr="000000"/>
              </a:solidFill>
              <a:latin typeface="ＭＳ Ｐゴシック"/>
              <a:ea typeface="ＭＳ Ｐゴシック"/>
            </a:rPr>
            <a:t>３</a:t>
          </a:r>
          <a:r>
            <a:rPr lang="ja-JP" altLang="en-US" sz="10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44</xdr:col>
      <xdr:colOff>7938</xdr:colOff>
      <xdr:row>5</xdr:row>
      <xdr:rowOff>263208</xdr:rowOff>
    </xdr:from>
    <xdr:to>
      <xdr:col>44</xdr:col>
      <xdr:colOff>651459</xdr:colOff>
      <xdr:row>5</xdr:row>
      <xdr:rowOff>606108</xdr:rowOff>
    </xdr:to>
    <xdr:sp macro="" textlink="">
      <xdr:nvSpPr>
        <xdr:cNvPr id="30725" name="Text Box 5">
          <a:extLst>
            <a:ext uri="{FF2B5EF4-FFF2-40B4-BE49-F238E27FC236}">
              <a16:creationId xmlns:a16="http://schemas.microsoft.com/office/drawing/2014/main" id="{D19B186D-429D-4625-A782-7F77876475EC}"/>
            </a:ext>
          </a:extLst>
        </xdr:cNvPr>
        <xdr:cNvSpPr txBox="1">
          <a:spLocks noChangeArrowheads="1"/>
        </xdr:cNvSpPr>
      </xdr:nvSpPr>
      <xdr:spPr bwMode="auto">
        <a:xfrm>
          <a:off x="12438063" y="2120583"/>
          <a:ext cx="643521" cy="342900"/>
        </a:xfrm>
        <a:prstGeom prst="rect">
          <a:avLst/>
        </a:prstGeom>
        <a:noFill/>
        <a:ln>
          <a:noFill/>
        </a:ln>
      </xdr:spPr>
      <xdr:txBody>
        <a:bodyPr vertOverflow="clip" wrap="square" lIns="27432" tIns="18288" rIns="27432" bIns="0" anchor="t" upright="1"/>
        <a:lstStyle/>
        <a:p>
          <a:pPr algn="ctr" rtl="0">
            <a:lnSpc>
              <a:spcPts val="1000"/>
            </a:lnSpc>
            <a:defRPr sz="1000"/>
          </a:pPr>
          <a:r>
            <a:rPr lang="ja-JP" altLang="en-US" sz="900" b="1" i="0" u="none" strike="noStrike" baseline="0">
              <a:solidFill>
                <a:srgbClr val="000000"/>
              </a:solidFill>
              <a:latin typeface="ＭＳ Ｐゴシック"/>
              <a:ea typeface="ＭＳ Ｐゴシック"/>
            </a:rPr>
            <a:t>⑯～⑱の　合計</a:t>
          </a:r>
          <a:endParaRPr lang="ja-JP" altLang="en-US"/>
        </a:p>
      </xdr:txBody>
    </xdr:sp>
    <xdr:clientData/>
  </xdr:twoCellAnchor>
  <xdr:twoCellAnchor>
    <xdr:from>
      <xdr:col>20</xdr:col>
      <xdr:colOff>37884</xdr:colOff>
      <xdr:row>5</xdr:row>
      <xdr:rowOff>682553</xdr:rowOff>
    </xdr:from>
    <xdr:to>
      <xdr:col>21</xdr:col>
      <xdr:colOff>11906</xdr:colOff>
      <xdr:row>5</xdr:row>
      <xdr:rowOff>920534</xdr:rowOff>
    </xdr:to>
    <xdr:sp macro="" textlink="">
      <xdr:nvSpPr>
        <xdr:cNvPr id="16" name="Text Box 9">
          <a:extLst>
            <a:ext uri="{FF2B5EF4-FFF2-40B4-BE49-F238E27FC236}">
              <a16:creationId xmlns:a16="http://schemas.microsoft.com/office/drawing/2014/main" id="{A4A596FC-9852-49CF-B8AC-FEA4EC4F39A3}"/>
            </a:ext>
          </a:extLst>
        </xdr:cNvPr>
        <xdr:cNvSpPr txBox="1">
          <a:spLocks noChangeArrowheads="1"/>
        </xdr:cNvSpPr>
      </xdr:nvSpPr>
      <xdr:spPr bwMode="auto">
        <a:xfrm>
          <a:off x="4895634" y="2539928"/>
          <a:ext cx="474085" cy="23798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①</a:t>
          </a:r>
          <a:endParaRPr lang="ja-JP" altLang="en-US"/>
        </a:p>
      </xdr:txBody>
    </xdr:sp>
    <xdr:clientData/>
  </xdr:twoCellAnchor>
  <xdr:twoCellAnchor>
    <xdr:from>
      <xdr:col>21</xdr:col>
      <xdr:colOff>74467</xdr:colOff>
      <xdr:row>5</xdr:row>
      <xdr:rowOff>685800</xdr:rowOff>
    </xdr:from>
    <xdr:to>
      <xdr:col>21</xdr:col>
      <xdr:colOff>548120</xdr:colOff>
      <xdr:row>5</xdr:row>
      <xdr:rowOff>930275</xdr:rowOff>
    </xdr:to>
    <xdr:sp macro="" textlink="">
      <xdr:nvSpPr>
        <xdr:cNvPr id="17" name="Text Box 9">
          <a:extLst>
            <a:ext uri="{FF2B5EF4-FFF2-40B4-BE49-F238E27FC236}">
              <a16:creationId xmlns:a16="http://schemas.microsoft.com/office/drawing/2014/main" id="{81062380-B1AF-4091-9704-DFE7F32135E4}"/>
            </a:ext>
          </a:extLst>
        </xdr:cNvPr>
        <xdr:cNvSpPr txBox="1">
          <a:spLocks noChangeArrowheads="1"/>
        </xdr:cNvSpPr>
      </xdr:nvSpPr>
      <xdr:spPr bwMode="auto">
        <a:xfrm>
          <a:off x="12733192" y="2952750"/>
          <a:ext cx="473653"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②</a:t>
          </a:r>
          <a:endParaRPr lang="ja-JP" altLang="en-US"/>
        </a:p>
      </xdr:txBody>
    </xdr:sp>
    <xdr:clientData/>
  </xdr:twoCellAnchor>
  <xdr:twoCellAnchor>
    <xdr:from>
      <xdr:col>22</xdr:col>
      <xdr:colOff>109322</xdr:colOff>
      <xdr:row>5</xdr:row>
      <xdr:rowOff>686666</xdr:rowOff>
    </xdr:from>
    <xdr:to>
      <xdr:col>22</xdr:col>
      <xdr:colOff>490538</xdr:colOff>
      <xdr:row>5</xdr:row>
      <xdr:rowOff>914400</xdr:rowOff>
    </xdr:to>
    <xdr:sp macro="" textlink="">
      <xdr:nvSpPr>
        <xdr:cNvPr id="19" name="Text Box 9">
          <a:extLst>
            <a:ext uri="{FF2B5EF4-FFF2-40B4-BE49-F238E27FC236}">
              <a16:creationId xmlns:a16="http://schemas.microsoft.com/office/drawing/2014/main" id="{BA8ADCB2-3FED-43F8-8870-2FB3A8834AC0}"/>
            </a:ext>
          </a:extLst>
        </xdr:cNvPr>
        <xdr:cNvSpPr txBox="1">
          <a:spLocks noChangeArrowheads="1"/>
        </xdr:cNvSpPr>
      </xdr:nvSpPr>
      <xdr:spPr bwMode="auto">
        <a:xfrm>
          <a:off x="13387172" y="2953616"/>
          <a:ext cx="381216" cy="22773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25</xdr:col>
      <xdr:colOff>65616</xdr:colOff>
      <xdr:row>5</xdr:row>
      <xdr:rowOff>684742</xdr:rowOff>
    </xdr:from>
    <xdr:to>
      <xdr:col>25</xdr:col>
      <xdr:colOff>541866</xdr:colOff>
      <xdr:row>5</xdr:row>
      <xdr:rowOff>927100</xdr:rowOff>
    </xdr:to>
    <xdr:sp macro="" textlink="">
      <xdr:nvSpPr>
        <xdr:cNvPr id="24" name="Text Box 9">
          <a:extLst>
            <a:ext uri="{FF2B5EF4-FFF2-40B4-BE49-F238E27FC236}">
              <a16:creationId xmlns:a16="http://schemas.microsoft.com/office/drawing/2014/main" id="{35C99C1E-417D-4D44-A0ED-C63F2FD69ED6}"/>
            </a:ext>
          </a:extLst>
        </xdr:cNvPr>
        <xdr:cNvSpPr txBox="1">
          <a:spLocks noChangeArrowheads="1"/>
        </xdr:cNvSpPr>
      </xdr:nvSpPr>
      <xdr:spPr bwMode="auto">
        <a:xfrm>
          <a:off x="15143691" y="2951692"/>
          <a:ext cx="476250" cy="24235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43</xdr:col>
      <xdr:colOff>49742</xdr:colOff>
      <xdr:row>5</xdr:row>
      <xdr:rowOff>701675</xdr:rowOff>
    </xdr:from>
    <xdr:to>
      <xdr:col>43</xdr:col>
      <xdr:colOff>525992</xdr:colOff>
      <xdr:row>6</xdr:row>
      <xdr:rowOff>9525</xdr:rowOff>
    </xdr:to>
    <xdr:sp macro="" textlink="">
      <xdr:nvSpPr>
        <xdr:cNvPr id="26" name="Text Box 9">
          <a:extLst>
            <a:ext uri="{FF2B5EF4-FFF2-40B4-BE49-F238E27FC236}">
              <a16:creationId xmlns:a16="http://schemas.microsoft.com/office/drawing/2014/main" id="{0046DFB3-84C7-4B89-B52F-8034762F224C}"/>
            </a:ext>
          </a:extLst>
        </xdr:cNvPr>
        <xdr:cNvSpPr txBox="1">
          <a:spLocks noChangeArrowheads="1"/>
        </xdr:cNvSpPr>
      </xdr:nvSpPr>
      <xdr:spPr bwMode="auto">
        <a:xfrm>
          <a:off x="19099742" y="2955925"/>
          <a:ext cx="476250" cy="239183"/>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⑱</a:t>
          </a:r>
          <a:endParaRPr lang="ja-JP" altLang="en-US"/>
        </a:p>
      </xdr:txBody>
    </xdr:sp>
    <xdr:clientData/>
  </xdr:twoCellAnchor>
  <xdr:twoCellAnchor>
    <xdr:from>
      <xdr:col>29</xdr:col>
      <xdr:colOff>20955</xdr:colOff>
      <xdr:row>5</xdr:row>
      <xdr:rowOff>695325</xdr:rowOff>
    </xdr:from>
    <xdr:to>
      <xdr:col>29</xdr:col>
      <xdr:colOff>499599</xdr:colOff>
      <xdr:row>6</xdr:row>
      <xdr:rowOff>0</xdr:rowOff>
    </xdr:to>
    <xdr:sp macro="" textlink="">
      <xdr:nvSpPr>
        <xdr:cNvPr id="43" name="Text Box 10">
          <a:extLst>
            <a:ext uri="{FF2B5EF4-FFF2-40B4-BE49-F238E27FC236}">
              <a16:creationId xmlns:a16="http://schemas.microsoft.com/office/drawing/2014/main" id="{71D5C745-D3E2-4E9A-80A4-2394C0C3C0E3}"/>
            </a:ext>
          </a:extLst>
        </xdr:cNvPr>
        <xdr:cNvSpPr txBox="1">
          <a:spLocks noChangeArrowheads="1"/>
        </xdr:cNvSpPr>
      </xdr:nvSpPr>
      <xdr:spPr bwMode="auto">
        <a:xfrm>
          <a:off x="14054455" y="2430992"/>
          <a:ext cx="478644" cy="236008"/>
        </a:xfrm>
        <a:prstGeom prst="rect">
          <a:avLst/>
        </a:prstGeom>
        <a:noFill/>
        <a:ln>
          <a:noFill/>
        </a:ln>
      </xdr:spPr>
      <xdr:txBody>
        <a:bodyPr vertOverflow="clip" wrap="square" lIns="36576" tIns="18288" rIns="36576" bIns="0" anchor="t" upright="1"/>
        <a:lstStyle/>
        <a:p>
          <a:pPr algn="ctr" rtl="0">
            <a:defRPr sz="1000"/>
          </a:pPr>
          <a:endParaRPr lang="ja-JP" altLang="en-US"/>
        </a:p>
      </xdr:txBody>
    </xdr:sp>
    <xdr:clientData/>
  </xdr:twoCellAnchor>
  <xdr:twoCellAnchor>
    <xdr:from>
      <xdr:col>29</xdr:col>
      <xdr:colOff>470535</xdr:colOff>
      <xdr:row>0</xdr:row>
      <xdr:rowOff>95250</xdr:rowOff>
    </xdr:from>
    <xdr:to>
      <xdr:col>30</xdr:col>
      <xdr:colOff>0</xdr:colOff>
      <xdr:row>0</xdr:row>
      <xdr:rowOff>333375</xdr:rowOff>
    </xdr:to>
    <xdr:sp macro="" textlink="">
      <xdr:nvSpPr>
        <xdr:cNvPr id="44" name="Text Box 10">
          <a:extLst>
            <a:ext uri="{FF2B5EF4-FFF2-40B4-BE49-F238E27FC236}">
              <a16:creationId xmlns:a16="http://schemas.microsoft.com/office/drawing/2014/main" id="{D1E13674-3BB0-44F0-BF94-C3BAF4C44031}"/>
            </a:ext>
          </a:extLst>
        </xdr:cNvPr>
        <xdr:cNvSpPr txBox="1">
          <a:spLocks noChangeArrowheads="1"/>
        </xdr:cNvSpPr>
      </xdr:nvSpPr>
      <xdr:spPr bwMode="auto">
        <a:xfrm rot="10800000">
          <a:off x="14504035" y="95250"/>
          <a:ext cx="69215" cy="238125"/>
        </a:xfrm>
        <a:prstGeom prst="rect">
          <a:avLst/>
        </a:prstGeom>
        <a:noFill/>
        <a:ln>
          <a:noFill/>
        </a:ln>
      </xdr:spPr>
      <xdr:txBody>
        <a:bodyPr vertOverflow="clip" wrap="square" lIns="36576" tIns="18288" rIns="36576" bIns="0" anchor="t" upright="1"/>
        <a:lstStyle/>
        <a:p>
          <a:pPr algn="ctr" rtl="0">
            <a:defRPr sz="1000"/>
          </a:pPr>
          <a:endParaRPr lang="en-US" altLang="ja-JP" sz="1200" b="1"/>
        </a:p>
        <a:p>
          <a:pPr algn="ctr" rtl="0">
            <a:defRPr sz="1000"/>
          </a:pPr>
          <a:endParaRPr lang="ja-JP" altLang="en-US" sz="1200" b="1"/>
        </a:p>
      </xdr:txBody>
    </xdr:sp>
    <xdr:clientData/>
  </xdr:twoCellAnchor>
  <xdr:twoCellAnchor>
    <xdr:from>
      <xdr:col>24</xdr:col>
      <xdr:colOff>88901</xdr:colOff>
      <xdr:row>5</xdr:row>
      <xdr:rowOff>685800</xdr:rowOff>
    </xdr:from>
    <xdr:to>
      <xdr:col>24</xdr:col>
      <xdr:colOff>565151</xdr:colOff>
      <xdr:row>5</xdr:row>
      <xdr:rowOff>930275</xdr:rowOff>
    </xdr:to>
    <xdr:sp macro="" textlink="">
      <xdr:nvSpPr>
        <xdr:cNvPr id="45" name="Text Box 9">
          <a:extLst>
            <a:ext uri="{FF2B5EF4-FFF2-40B4-BE49-F238E27FC236}">
              <a16:creationId xmlns:a16="http://schemas.microsoft.com/office/drawing/2014/main" id="{C7139C7E-A58B-4223-BE78-10AA51D4EAFA}"/>
            </a:ext>
          </a:extLst>
        </xdr:cNvPr>
        <xdr:cNvSpPr txBox="1">
          <a:spLocks noChangeArrowheads="1"/>
        </xdr:cNvSpPr>
      </xdr:nvSpPr>
      <xdr:spPr bwMode="auto">
        <a:xfrm>
          <a:off x="6544734" y="2548467"/>
          <a:ext cx="476250"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⑤</a:t>
          </a:r>
          <a:endParaRPr lang="ja-JP" altLang="en-US"/>
        </a:p>
      </xdr:txBody>
    </xdr:sp>
    <xdr:clientData/>
  </xdr:twoCellAnchor>
  <xdr:twoCellAnchor>
    <xdr:from>
      <xdr:col>26</xdr:col>
      <xdr:colOff>51859</xdr:colOff>
      <xdr:row>5</xdr:row>
      <xdr:rowOff>695325</xdr:rowOff>
    </xdr:from>
    <xdr:to>
      <xdr:col>26</xdr:col>
      <xdr:colOff>531284</xdr:colOff>
      <xdr:row>6</xdr:row>
      <xdr:rowOff>6350</xdr:rowOff>
    </xdr:to>
    <xdr:sp macro="" textlink="">
      <xdr:nvSpPr>
        <xdr:cNvPr id="46" name="Text Box 9">
          <a:extLst>
            <a:ext uri="{FF2B5EF4-FFF2-40B4-BE49-F238E27FC236}">
              <a16:creationId xmlns:a16="http://schemas.microsoft.com/office/drawing/2014/main" id="{F949FD4E-E1CC-4A7A-BD6A-A6D3A894187B}"/>
            </a:ext>
          </a:extLst>
        </xdr:cNvPr>
        <xdr:cNvSpPr txBox="1">
          <a:spLocks noChangeArrowheads="1"/>
        </xdr:cNvSpPr>
      </xdr:nvSpPr>
      <xdr:spPr bwMode="auto">
        <a:xfrm>
          <a:off x="11234209" y="2771775"/>
          <a:ext cx="479425"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⑦</a:t>
          </a:r>
          <a:endParaRPr lang="ja-JP" altLang="en-US"/>
        </a:p>
      </xdr:txBody>
    </xdr:sp>
    <xdr:clientData/>
  </xdr:twoCellAnchor>
  <xdr:twoCellAnchor>
    <xdr:from>
      <xdr:col>28</xdr:col>
      <xdr:colOff>84666</xdr:colOff>
      <xdr:row>5</xdr:row>
      <xdr:rowOff>696383</xdr:rowOff>
    </xdr:from>
    <xdr:to>
      <xdr:col>28</xdr:col>
      <xdr:colOff>495300</xdr:colOff>
      <xdr:row>5</xdr:row>
      <xdr:rowOff>918633</xdr:rowOff>
    </xdr:to>
    <xdr:sp macro="" textlink="">
      <xdr:nvSpPr>
        <xdr:cNvPr id="48" name="Text Box 9">
          <a:extLst>
            <a:ext uri="{FF2B5EF4-FFF2-40B4-BE49-F238E27FC236}">
              <a16:creationId xmlns:a16="http://schemas.microsoft.com/office/drawing/2014/main" id="{87685E35-CAAF-4B2B-B97B-D78AF8713C0A}"/>
            </a:ext>
          </a:extLst>
        </xdr:cNvPr>
        <xdr:cNvSpPr txBox="1">
          <a:spLocks noChangeArrowheads="1"/>
        </xdr:cNvSpPr>
      </xdr:nvSpPr>
      <xdr:spPr bwMode="auto">
        <a:xfrm>
          <a:off x="12429066" y="2772833"/>
          <a:ext cx="410634" cy="222250"/>
        </a:xfrm>
        <a:prstGeom prst="rect">
          <a:avLst/>
        </a:prstGeom>
        <a:noFill/>
        <a:ln>
          <a:noFill/>
        </a:ln>
      </xdr:spPr>
      <xdr:txBody>
        <a:bodyPr vertOverflow="clip" wrap="square" lIns="36576" tIns="18288" rIns="36576" bIns="0" anchor="t" upright="1"/>
        <a:lstStyle/>
        <a:p>
          <a:pPr algn="ctr" rtl="0">
            <a:defRPr sz="1000"/>
          </a:pPr>
          <a:r>
            <a:rPr lang="ja-JP" altLang="en-US" sz="1200" b="1"/>
            <a:t>⑧</a:t>
          </a:r>
        </a:p>
      </xdr:txBody>
    </xdr:sp>
    <xdr:clientData/>
  </xdr:twoCellAnchor>
  <xdr:twoCellAnchor>
    <xdr:from>
      <xdr:col>39</xdr:col>
      <xdr:colOff>0</xdr:colOff>
      <xdr:row>5</xdr:row>
      <xdr:rowOff>662993</xdr:rowOff>
    </xdr:from>
    <xdr:to>
      <xdr:col>39</xdr:col>
      <xdr:colOff>0</xdr:colOff>
      <xdr:row>6</xdr:row>
      <xdr:rowOff>9890</xdr:rowOff>
    </xdr:to>
    <xdr:sp macro="" textlink="">
      <xdr:nvSpPr>
        <xdr:cNvPr id="51" name="Text Box 1">
          <a:extLst>
            <a:ext uri="{FF2B5EF4-FFF2-40B4-BE49-F238E27FC236}">
              <a16:creationId xmlns:a16="http://schemas.microsoft.com/office/drawing/2014/main" id="{BBFC3FC8-BE51-4D02-9C8C-ADE9C60E92D6}"/>
            </a:ext>
          </a:extLst>
        </xdr:cNvPr>
        <xdr:cNvSpPr txBox="1">
          <a:spLocks noChangeArrowheads="1"/>
        </xdr:cNvSpPr>
      </xdr:nvSpPr>
      <xdr:spPr bwMode="auto">
        <a:xfrm>
          <a:off x="9192736" y="2525660"/>
          <a:ext cx="553855" cy="278230"/>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30</xdr:col>
      <xdr:colOff>58257</xdr:colOff>
      <xdr:row>5</xdr:row>
      <xdr:rowOff>694604</xdr:rowOff>
    </xdr:from>
    <xdr:to>
      <xdr:col>30</xdr:col>
      <xdr:colOff>537682</xdr:colOff>
      <xdr:row>6</xdr:row>
      <xdr:rowOff>5629</xdr:rowOff>
    </xdr:to>
    <xdr:sp macro="" textlink="">
      <xdr:nvSpPr>
        <xdr:cNvPr id="52" name="Text Box 9">
          <a:extLst>
            <a:ext uri="{FF2B5EF4-FFF2-40B4-BE49-F238E27FC236}">
              <a16:creationId xmlns:a16="http://schemas.microsoft.com/office/drawing/2014/main" id="{92EA21F4-2361-42D6-BD28-CE86ACD29268}"/>
            </a:ext>
          </a:extLst>
        </xdr:cNvPr>
        <xdr:cNvSpPr txBox="1">
          <a:spLocks noChangeArrowheads="1"/>
        </xdr:cNvSpPr>
      </xdr:nvSpPr>
      <xdr:spPr bwMode="auto">
        <a:xfrm>
          <a:off x="18136707" y="2961554"/>
          <a:ext cx="479425"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⑩</a:t>
          </a:r>
          <a:endParaRPr lang="ja-JP" altLang="en-US"/>
        </a:p>
      </xdr:txBody>
    </xdr:sp>
    <xdr:clientData/>
  </xdr:twoCellAnchor>
  <xdr:twoCellAnchor>
    <xdr:from>
      <xdr:col>23</xdr:col>
      <xdr:colOff>50006</xdr:colOff>
      <xdr:row>5</xdr:row>
      <xdr:rowOff>685800</xdr:rowOff>
    </xdr:from>
    <xdr:to>
      <xdr:col>23</xdr:col>
      <xdr:colOff>526256</xdr:colOff>
      <xdr:row>5</xdr:row>
      <xdr:rowOff>930275</xdr:rowOff>
    </xdr:to>
    <xdr:sp macro="" textlink="">
      <xdr:nvSpPr>
        <xdr:cNvPr id="20" name="Text Box 9">
          <a:extLst>
            <a:ext uri="{FF2B5EF4-FFF2-40B4-BE49-F238E27FC236}">
              <a16:creationId xmlns:a16="http://schemas.microsoft.com/office/drawing/2014/main" id="{88D36599-20B5-4D6F-816B-A97F5AFABEDA}"/>
            </a:ext>
          </a:extLst>
        </xdr:cNvPr>
        <xdr:cNvSpPr txBox="1">
          <a:spLocks noChangeArrowheads="1"/>
        </xdr:cNvSpPr>
      </xdr:nvSpPr>
      <xdr:spPr bwMode="auto">
        <a:xfrm>
          <a:off x="13927931" y="2952750"/>
          <a:ext cx="476250"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19</xdr:col>
      <xdr:colOff>0</xdr:colOff>
      <xdr:row>5</xdr:row>
      <xdr:rowOff>690563</xdr:rowOff>
    </xdr:from>
    <xdr:to>
      <xdr:col>19</xdr:col>
      <xdr:colOff>609600</xdr:colOff>
      <xdr:row>5</xdr:row>
      <xdr:rowOff>928544</xdr:rowOff>
    </xdr:to>
    <xdr:sp macro="" textlink="">
      <xdr:nvSpPr>
        <xdr:cNvPr id="22" name="Text Box 9">
          <a:extLst>
            <a:ext uri="{FF2B5EF4-FFF2-40B4-BE49-F238E27FC236}">
              <a16:creationId xmlns:a16="http://schemas.microsoft.com/office/drawing/2014/main" id="{273DC1FA-3A5E-4E85-9F2A-54BB7193BDC0}"/>
            </a:ext>
          </a:extLst>
        </xdr:cNvPr>
        <xdr:cNvSpPr txBox="1">
          <a:spLocks noChangeArrowheads="1"/>
        </xdr:cNvSpPr>
      </xdr:nvSpPr>
      <xdr:spPr bwMode="auto">
        <a:xfrm>
          <a:off x="11420475" y="2957513"/>
          <a:ext cx="609600" cy="23798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①</a:t>
          </a:r>
          <a:endParaRPr lang="ja-JP" altLang="en-US"/>
        </a:p>
      </xdr:txBody>
    </xdr:sp>
    <xdr:clientData/>
  </xdr:twoCellAnchor>
  <xdr:twoCellAnchor>
    <xdr:from>
      <xdr:col>27</xdr:col>
      <xdr:colOff>27569</xdr:colOff>
      <xdr:row>5</xdr:row>
      <xdr:rowOff>662993</xdr:rowOff>
    </xdr:from>
    <xdr:to>
      <xdr:col>27</xdr:col>
      <xdr:colOff>581424</xdr:colOff>
      <xdr:row>6</xdr:row>
      <xdr:rowOff>9890</xdr:rowOff>
    </xdr:to>
    <xdr:sp macro="" textlink="">
      <xdr:nvSpPr>
        <xdr:cNvPr id="27" name="Text Box 1">
          <a:extLst>
            <a:ext uri="{FF2B5EF4-FFF2-40B4-BE49-F238E27FC236}">
              <a16:creationId xmlns:a16="http://schemas.microsoft.com/office/drawing/2014/main" id="{14BE2A3E-6961-4ED0-A0D8-EC7EB4402A6C}"/>
            </a:ext>
          </a:extLst>
        </xdr:cNvPr>
        <xdr:cNvSpPr txBox="1">
          <a:spLocks noChangeArrowheads="1"/>
        </xdr:cNvSpPr>
      </xdr:nvSpPr>
      <xdr:spPr bwMode="auto">
        <a:xfrm>
          <a:off x="8609594" y="3072818"/>
          <a:ext cx="553855" cy="28034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39</xdr:col>
      <xdr:colOff>84666</xdr:colOff>
      <xdr:row>5</xdr:row>
      <xdr:rowOff>709083</xdr:rowOff>
    </xdr:from>
    <xdr:to>
      <xdr:col>39</xdr:col>
      <xdr:colOff>495300</xdr:colOff>
      <xdr:row>6</xdr:row>
      <xdr:rowOff>0</xdr:rowOff>
    </xdr:to>
    <xdr:sp macro="" textlink="">
      <xdr:nvSpPr>
        <xdr:cNvPr id="28" name="Text Box 9">
          <a:extLst>
            <a:ext uri="{FF2B5EF4-FFF2-40B4-BE49-F238E27FC236}">
              <a16:creationId xmlns:a16="http://schemas.microsoft.com/office/drawing/2014/main" id="{F1BD18B0-4C03-4819-BE7C-64A33C1D6F63}"/>
            </a:ext>
          </a:extLst>
        </xdr:cNvPr>
        <xdr:cNvSpPr txBox="1">
          <a:spLocks noChangeArrowheads="1"/>
        </xdr:cNvSpPr>
      </xdr:nvSpPr>
      <xdr:spPr bwMode="auto">
        <a:xfrm>
          <a:off x="16975666" y="2963333"/>
          <a:ext cx="410634" cy="222250"/>
        </a:xfrm>
        <a:prstGeom prst="rect">
          <a:avLst/>
        </a:prstGeom>
        <a:noFill/>
        <a:ln>
          <a:noFill/>
        </a:ln>
      </xdr:spPr>
      <xdr:txBody>
        <a:bodyPr vertOverflow="clip" wrap="square" lIns="36576" tIns="18288" rIns="36576" bIns="0" anchor="t" upright="1"/>
        <a:lstStyle/>
        <a:p>
          <a:pPr algn="ctr" rtl="0">
            <a:defRPr sz="1000"/>
          </a:pPr>
          <a:r>
            <a:rPr lang="ja-JP" altLang="en-US" sz="1200" b="1"/>
            <a:t>⑯</a:t>
          </a:r>
        </a:p>
      </xdr:txBody>
    </xdr:sp>
    <xdr:clientData/>
  </xdr:twoCellAnchor>
  <xdr:twoCellAnchor>
    <xdr:from>
      <xdr:col>33</xdr:col>
      <xdr:colOff>65617</xdr:colOff>
      <xdr:row>5</xdr:row>
      <xdr:rowOff>690296</xdr:rowOff>
    </xdr:from>
    <xdr:to>
      <xdr:col>33</xdr:col>
      <xdr:colOff>545042</xdr:colOff>
      <xdr:row>6</xdr:row>
      <xdr:rowOff>20108</xdr:rowOff>
    </xdr:to>
    <xdr:sp macro="" textlink="">
      <xdr:nvSpPr>
        <xdr:cNvPr id="29" name="Text Box 9">
          <a:extLst>
            <a:ext uri="{FF2B5EF4-FFF2-40B4-BE49-F238E27FC236}">
              <a16:creationId xmlns:a16="http://schemas.microsoft.com/office/drawing/2014/main" id="{AA9D01BD-3969-40A0-A8EE-B36DCB73D319}"/>
            </a:ext>
          </a:extLst>
        </xdr:cNvPr>
        <xdr:cNvSpPr txBox="1">
          <a:spLocks noChangeArrowheads="1"/>
        </xdr:cNvSpPr>
      </xdr:nvSpPr>
      <xdr:spPr bwMode="auto">
        <a:xfrm>
          <a:off x="19944292" y="2957246"/>
          <a:ext cx="479425" cy="26326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29</xdr:col>
      <xdr:colOff>257175</xdr:colOff>
      <xdr:row>5</xdr:row>
      <xdr:rowOff>472015</xdr:rowOff>
    </xdr:from>
    <xdr:to>
      <xdr:col>31</xdr:col>
      <xdr:colOff>333375</xdr:colOff>
      <xdr:row>5</xdr:row>
      <xdr:rowOff>733424</xdr:rowOff>
    </xdr:to>
    <xdr:sp macro="" textlink="">
      <xdr:nvSpPr>
        <xdr:cNvPr id="32" name="Text Box 4">
          <a:extLst>
            <a:ext uri="{FF2B5EF4-FFF2-40B4-BE49-F238E27FC236}">
              <a16:creationId xmlns:a16="http://schemas.microsoft.com/office/drawing/2014/main" id="{1F018925-8965-4C59-AD01-1A58AC5594E7}"/>
            </a:ext>
          </a:extLst>
        </xdr:cNvPr>
        <xdr:cNvSpPr txBox="1">
          <a:spLocks noChangeArrowheads="1"/>
        </xdr:cNvSpPr>
      </xdr:nvSpPr>
      <xdr:spPr bwMode="auto">
        <a:xfrm>
          <a:off x="13144500" y="2634190"/>
          <a:ext cx="1162050" cy="261409"/>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a:t>
          </a:r>
          <a:r>
            <a:rPr lang="en-US" altLang="ja-JP" sz="1000" b="1" i="0" u="none" strike="noStrike" baseline="0">
              <a:solidFill>
                <a:srgbClr val="000000"/>
              </a:solidFill>
              <a:latin typeface="ＭＳ Ｐゴシック"/>
              <a:ea typeface="ＭＳ Ｐゴシック"/>
            </a:rPr>
            <a:t>1-1</a:t>
          </a:r>
          <a:r>
            <a:rPr lang="ja-JP" altLang="en-US" sz="10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29</xdr:col>
      <xdr:colOff>77258</xdr:colOff>
      <xdr:row>5</xdr:row>
      <xdr:rowOff>692150</xdr:rowOff>
    </xdr:from>
    <xdr:to>
      <xdr:col>29</xdr:col>
      <xdr:colOff>487892</xdr:colOff>
      <xdr:row>5</xdr:row>
      <xdr:rowOff>914400</xdr:rowOff>
    </xdr:to>
    <xdr:sp macro="" textlink="">
      <xdr:nvSpPr>
        <xdr:cNvPr id="33" name="Text Box 9">
          <a:extLst>
            <a:ext uri="{FF2B5EF4-FFF2-40B4-BE49-F238E27FC236}">
              <a16:creationId xmlns:a16="http://schemas.microsoft.com/office/drawing/2014/main" id="{D65A2C76-35D6-4800-A101-DF3E47747F10}"/>
            </a:ext>
          </a:extLst>
        </xdr:cNvPr>
        <xdr:cNvSpPr txBox="1">
          <a:spLocks noChangeArrowheads="1"/>
        </xdr:cNvSpPr>
      </xdr:nvSpPr>
      <xdr:spPr bwMode="auto">
        <a:xfrm>
          <a:off x="17555633" y="2959100"/>
          <a:ext cx="410634" cy="222250"/>
        </a:xfrm>
        <a:prstGeom prst="rect">
          <a:avLst/>
        </a:prstGeom>
        <a:noFill/>
        <a:ln>
          <a:noFill/>
        </a:ln>
      </xdr:spPr>
      <xdr:txBody>
        <a:bodyPr vertOverflow="clip" wrap="square" lIns="36576" tIns="18288" rIns="36576" bIns="0" anchor="t" upright="1"/>
        <a:lstStyle/>
        <a:p>
          <a:pPr algn="ctr" rtl="0">
            <a:defRPr sz="1000"/>
          </a:pPr>
          <a:r>
            <a:rPr lang="ja-JP" altLang="en-US" sz="1200" b="1"/>
            <a:t>⑨</a:t>
          </a:r>
        </a:p>
      </xdr:txBody>
    </xdr:sp>
    <xdr:clientData/>
  </xdr:twoCellAnchor>
  <xdr:twoCellAnchor>
    <xdr:from>
      <xdr:col>31</xdr:col>
      <xdr:colOff>65088</xdr:colOff>
      <xdr:row>5</xdr:row>
      <xdr:rowOff>694795</xdr:rowOff>
    </xdr:from>
    <xdr:to>
      <xdr:col>31</xdr:col>
      <xdr:colOff>541338</xdr:colOff>
      <xdr:row>6</xdr:row>
      <xdr:rowOff>5820</xdr:rowOff>
    </xdr:to>
    <xdr:sp macro="" textlink="">
      <xdr:nvSpPr>
        <xdr:cNvPr id="34" name="Text Box 9">
          <a:extLst>
            <a:ext uri="{FF2B5EF4-FFF2-40B4-BE49-F238E27FC236}">
              <a16:creationId xmlns:a16="http://schemas.microsoft.com/office/drawing/2014/main" id="{AA5F34C4-1F94-426F-83FB-E538136A4E62}"/>
            </a:ext>
          </a:extLst>
        </xdr:cNvPr>
        <xdr:cNvSpPr txBox="1">
          <a:spLocks noChangeArrowheads="1"/>
        </xdr:cNvSpPr>
      </xdr:nvSpPr>
      <xdr:spPr bwMode="auto">
        <a:xfrm>
          <a:off x="18743613" y="2961745"/>
          <a:ext cx="476250"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37</xdr:col>
      <xdr:colOff>69850</xdr:colOff>
      <xdr:row>5</xdr:row>
      <xdr:rowOff>699821</xdr:rowOff>
    </xdr:from>
    <xdr:to>
      <xdr:col>37</xdr:col>
      <xdr:colOff>549275</xdr:colOff>
      <xdr:row>6</xdr:row>
      <xdr:rowOff>29633</xdr:rowOff>
    </xdr:to>
    <xdr:sp macro="" textlink="">
      <xdr:nvSpPr>
        <xdr:cNvPr id="35" name="Text Box 9">
          <a:extLst>
            <a:ext uri="{FF2B5EF4-FFF2-40B4-BE49-F238E27FC236}">
              <a16:creationId xmlns:a16="http://schemas.microsoft.com/office/drawing/2014/main" id="{01CB56A9-E529-457C-B1FD-7C1C3473DEB5}"/>
            </a:ext>
          </a:extLst>
        </xdr:cNvPr>
        <xdr:cNvSpPr txBox="1">
          <a:spLocks noChangeArrowheads="1"/>
        </xdr:cNvSpPr>
      </xdr:nvSpPr>
      <xdr:spPr bwMode="auto">
        <a:xfrm>
          <a:off x="16304683" y="2954071"/>
          <a:ext cx="479425" cy="26114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⑮</a:t>
          </a:r>
          <a:endParaRPr lang="ja-JP" altLang="en-US"/>
        </a:p>
      </xdr:txBody>
    </xdr:sp>
    <xdr:clientData/>
  </xdr:twoCellAnchor>
  <xdr:twoCellAnchor>
    <xdr:from>
      <xdr:col>35</xdr:col>
      <xdr:colOff>35508</xdr:colOff>
      <xdr:row>5</xdr:row>
      <xdr:rowOff>662993</xdr:rowOff>
    </xdr:from>
    <xdr:to>
      <xdr:col>35</xdr:col>
      <xdr:colOff>579838</xdr:colOff>
      <xdr:row>6</xdr:row>
      <xdr:rowOff>9890</xdr:rowOff>
    </xdr:to>
    <xdr:sp macro="" textlink="">
      <xdr:nvSpPr>
        <xdr:cNvPr id="38" name="Text Box 1">
          <a:extLst>
            <a:ext uri="{FF2B5EF4-FFF2-40B4-BE49-F238E27FC236}">
              <a16:creationId xmlns:a16="http://schemas.microsoft.com/office/drawing/2014/main" id="{883220D0-BF40-45EA-890C-4ABA826D7C81}"/>
            </a:ext>
          </a:extLst>
        </xdr:cNvPr>
        <xdr:cNvSpPr txBox="1">
          <a:spLocks noChangeArrowheads="1"/>
        </xdr:cNvSpPr>
      </xdr:nvSpPr>
      <xdr:spPr bwMode="auto">
        <a:xfrm>
          <a:off x="20966696" y="2925181"/>
          <a:ext cx="544330" cy="275584"/>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30</xdr:col>
      <xdr:colOff>247650</xdr:colOff>
      <xdr:row>5</xdr:row>
      <xdr:rowOff>481540</xdr:rowOff>
    </xdr:from>
    <xdr:to>
      <xdr:col>32</xdr:col>
      <xdr:colOff>0</xdr:colOff>
      <xdr:row>5</xdr:row>
      <xdr:rowOff>742949</xdr:rowOff>
    </xdr:to>
    <xdr:sp macro="" textlink="">
      <xdr:nvSpPr>
        <xdr:cNvPr id="42" name="Text Box 4">
          <a:extLst>
            <a:ext uri="{FF2B5EF4-FFF2-40B4-BE49-F238E27FC236}">
              <a16:creationId xmlns:a16="http://schemas.microsoft.com/office/drawing/2014/main" id="{09357C9D-90F0-4482-8808-02E2BBDAFAA8}"/>
            </a:ext>
          </a:extLst>
        </xdr:cNvPr>
        <xdr:cNvSpPr txBox="1">
          <a:spLocks noChangeArrowheads="1"/>
        </xdr:cNvSpPr>
      </xdr:nvSpPr>
      <xdr:spPr bwMode="auto">
        <a:xfrm>
          <a:off x="13677900" y="2643715"/>
          <a:ext cx="1162050" cy="261409"/>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a:t>
          </a:r>
          <a:r>
            <a:rPr lang="en-US" altLang="ja-JP" sz="1000" b="1" i="0" u="none" strike="noStrike" baseline="0">
              <a:solidFill>
                <a:srgbClr val="000000"/>
              </a:solidFill>
              <a:latin typeface="ＭＳ Ｐゴシック"/>
              <a:ea typeface="ＭＳ Ｐゴシック"/>
            </a:rPr>
            <a:t>1-2</a:t>
          </a:r>
          <a:r>
            <a:rPr lang="ja-JP" altLang="en-US" sz="10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32</xdr:col>
      <xdr:colOff>35983</xdr:colOff>
      <xdr:row>5</xdr:row>
      <xdr:rowOff>685800</xdr:rowOff>
    </xdr:from>
    <xdr:to>
      <xdr:col>32</xdr:col>
      <xdr:colOff>572558</xdr:colOff>
      <xdr:row>5</xdr:row>
      <xdr:rowOff>930275</xdr:rowOff>
    </xdr:to>
    <xdr:sp macro="" textlink="">
      <xdr:nvSpPr>
        <xdr:cNvPr id="49" name="Text Box 9">
          <a:extLst>
            <a:ext uri="{FF2B5EF4-FFF2-40B4-BE49-F238E27FC236}">
              <a16:creationId xmlns:a16="http://schemas.microsoft.com/office/drawing/2014/main" id="{AFD73593-D08E-4A48-A704-FA8419E8792F}"/>
            </a:ext>
          </a:extLst>
        </xdr:cNvPr>
        <xdr:cNvSpPr txBox="1">
          <a:spLocks noChangeArrowheads="1"/>
        </xdr:cNvSpPr>
      </xdr:nvSpPr>
      <xdr:spPr bwMode="auto">
        <a:xfrm>
          <a:off x="19314583" y="2952750"/>
          <a:ext cx="536575"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41</xdr:col>
      <xdr:colOff>15875</xdr:colOff>
      <xdr:row>5</xdr:row>
      <xdr:rowOff>706966</xdr:rowOff>
    </xdr:from>
    <xdr:to>
      <xdr:col>41</xdr:col>
      <xdr:colOff>492125</xdr:colOff>
      <xdr:row>6</xdr:row>
      <xdr:rowOff>16933</xdr:rowOff>
    </xdr:to>
    <xdr:sp macro="" textlink="">
      <xdr:nvSpPr>
        <xdr:cNvPr id="55" name="Text Box 9">
          <a:extLst>
            <a:ext uri="{FF2B5EF4-FFF2-40B4-BE49-F238E27FC236}">
              <a16:creationId xmlns:a16="http://schemas.microsoft.com/office/drawing/2014/main" id="{17073688-BA42-4939-9AEB-01E7B29A9BD8}"/>
            </a:ext>
          </a:extLst>
        </xdr:cNvPr>
        <xdr:cNvSpPr txBox="1">
          <a:spLocks noChangeArrowheads="1"/>
        </xdr:cNvSpPr>
      </xdr:nvSpPr>
      <xdr:spPr bwMode="auto">
        <a:xfrm>
          <a:off x="17986375" y="2961216"/>
          <a:ext cx="476250" cy="24130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⑰</a:t>
          </a:r>
          <a:endParaRPr lang="ja-JP" altLang="en-US"/>
        </a:p>
      </xdr:txBody>
    </xdr:sp>
    <xdr:clientData/>
  </xdr:twoCellAnchor>
  <xdr:twoCellAnchor>
    <xdr:from>
      <xdr:col>39</xdr:col>
      <xdr:colOff>52704</xdr:colOff>
      <xdr:row>5</xdr:row>
      <xdr:rowOff>684741</xdr:rowOff>
    </xdr:from>
    <xdr:to>
      <xdr:col>39</xdr:col>
      <xdr:colOff>531348</xdr:colOff>
      <xdr:row>5</xdr:row>
      <xdr:rowOff>920749</xdr:rowOff>
    </xdr:to>
    <xdr:sp macro="" textlink="">
      <xdr:nvSpPr>
        <xdr:cNvPr id="31" name="Text Box 10">
          <a:extLst>
            <a:ext uri="{FF2B5EF4-FFF2-40B4-BE49-F238E27FC236}">
              <a16:creationId xmlns:a16="http://schemas.microsoft.com/office/drawing/2014/main" id="{DC6A2770-FB80-406D-99B5-B26D38E5D894}"/>
            </a:ext>
          </a:extLst>
        </xdr:cNvPr>
        <xdr:cNvSpPr txBox="1">
          <a:spLocks noChangeArrowheads="1"/>
        </xdr:cNvSpPr>
      </xdr:nvSpPr>
      <xdr:spPr bwMode="auto">
        <a:xfrm>
          <a:off x="16943704" y="2938991"/>
          <a:ext cx="478644" cy="236008"/>
        </a:xfrm>
        <a:prstGeom prst="rect">
          <a:avLst/>
        </a:prstGeom>
        <a:noFill/>
        <a:ln>
          <a:noFill/>
        </a:ln>
      </xdr:spPr>
      <xdr:txBody>
        <a:bodyPr vertOverflow="clip" wrap="square" lIns="36576" tIns="18288" rIns="36576" bIns="0" anchor="t" upright="1"/>
        <a:lstStyle/>
        <a:p>
          <a:pPr algn="ctr" rtl="0">
            <a:defRPr sz="1000"/>
          </a:pPr>
          <a:endParaRPr lang="ja-JP" altLang="en-US"/>
        </a:p>
      </xdr:txBody>
    </xdr:sp>
    <xdr:clientData/>
  </xdr:twoCellAnchor>
  <xdr:twoCellAnchor>
    <xdr:from>
      <xdr:col>38</xdr:col>
      <xdr:colOff>19050</xdr:colOff>
      <xdr:row>5</xdr:row>
      <xdr:rowOff>523875</xdr:rowOff>
    </xdr:from>
    <xdr:to>
      <xdr:col>40</xdr:col>
      <xdr:colOff>43793</xdr:colOff>
      <xdr:row>5</xdr:row>
      <xdr:rowOff>817348</xdr:rowOff>
    </xdr:to>
    <xdr:sp macro="" textlink="">
      <xdr:nvSpPr>
        <xdr:cNvPr id="36" name="Text Box 4">
          <a:extLst>
            <a:ext uri="{FF2B5EF4-FFF2-40B4-BE49-F238E27FC236}">
              <a16:creationId xmlns:a16="http://schemas.microsoft.com/office/drawing/2014/main" id="{02E132F8-91A8-4025-B590-956B689BCF2E}"/>
            </a:ext>
          </a:extLst>
        </xdr:cNvPr>
        <xdr:cNvSpPr txBox="1">
          <a:spLocks noChangeArrowheads="1"/>
        </xdr:cNvSpPr>
      </xdr:nvSpPr>
      <xdr:spPr bwMode="auto">
        <a:xfrm>
          <a:off x="16830675" y="2686050"/>
          <a:ext cx="643868" cy="293473"/>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ysClr val="windowText" lastClr="000000"/>
              </a:solidFill>
              <a:latin typeface="ＭＳ Ｐゴシック"/>
              <a:ea typeface="ＭＳ Ｐゴシック"/>
            </a:rPr>
            <a:t>(様式２)</a:t>
          </a:r>
          <a:endParaRPr lang="ja-JP" altLang="en-US" u="none">
            <a:solidFill>
              <a:sysClr val="windowText" lastClr="000000"/>
            </a:solidFill>
          </a:endParaRPr>
        </a:p>
      </xdr:txBody>
    </xdr:sp>
    <xdr:clientData/>
  </xdr:twoCellAnchor>
  <xdr:twoCellAnchor>
    <xdr:from>
      <xdr:col>42</xdr:col>
      <xdr:colOff>504825</xdr:colOff>
      <xdr:row>5</xdr:row>
      <xdr:rowOff>485775</xdr:rowOff>
    </xdr:from>
    <xdr:to>
      <xdr:col>44</xdr:col>
      <xdr:colOff>62843</xdr:colOff>
      <xdr:row>5</xdr:row>
      <xdr:rowOff>779248</xdr:rowOff>
    </xdr:to>
    <xdr:sp macro="" textlink="">
      <xdr:nvSpPr>
        <xdr:cNvPr id="37" name="Text Box 4">
          <a:extLst>
            <a:ext uri="{FF2B5EF4-FFF2-40B4-BE49-F238E27FC236}">
              <a16:creationId xmlns:a16="http://schemas.microsoft.com/office/drawing/2014/main" id="{AEF3A03A-9F50-4E5F-9CF9-CB4E031DFF0D}"/>
            </a:ext>
          </a:extLst>
        </xdr:cNvPr>
        <xdr:cNvSpPr txBox="1">
          <a:spLocks noChangeArrowheads="1"/>
        </xdr:cNvSpPr>
      </xdr:nvSpPr>
      <xdr:spPr bwMode="auto">
        <a:xfrm>
          <a:off x="19021425" y="2647950"/>
          <a:ext cx="643868" cy="293473"/>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ysClr val="windowText" lastClr="000000"/>
              </a:solidFill>
              <a:latin typeface="ＭＳ Ｐゴシック"/>
              <a:ea typeface="ＭＳ Ｐゴシック"/>
            </a:rPr>
            <a:t>(様式２)</a:t>
          </a:r>
          <a:endParaRPr lang="ja-JP" altLang="en-US" u="none">
            <a:solidFill>
              <a:sysClr val="windowText" lastClr="000000"/>
            </a:solidFill>
          </a:endParaRPr>
        </a:p>
      </xdr:txBody>
    </xdr:sp>
    <xdr:clientData/>
  </xdr:twoCellAnchor>
  <xdr:twoCellAnchor>
    <xdr:from>
      <xdr:col>19</xdr:col>
      <xdr:colOff>128587</xdr:colOff>
      <xdr:row>27</xdr:row>
      <xdr:rowOff>333371</xdr:rowOff>
    </xdr:from>
    <xdr:to>
      <xdr:col>35</xdr:col>
      <xdr:colOff>83343</xdr:colOff>
      <xdr:row>27</xdr:row>
      <xdr:rowOff>1321593</xdr:rowOff>
    </xdr:to>
    <xdr:sp macro="" textlink="">
      <xdr:nvSpPr>
        <xdr:cNvPr id="106" name="正方形/長方形 105">
          <a:extLst>
            <a:ext uri="{FF2B5EF4-FFF2-40B4-BE49-F238E27FC236}">
              <a16:creationId xmlns:a16="http://schemas.microsoft.com/office/drawing/2014/main" id="{0AFF31A4-39B2-4DB1-AC2D-6DB993BBE7A6}"/>
            </a:ext>
          </a:extLst>
        </xdr:cNvPr>
        <xdr:cNvSpPr/>
      </xdr:nvSpPr>
      <xdr:spPr bwMode="auto">
        <a:xfrm>
          <a:off x="11463337" y="13108777"/>
          <a:ext cx="9551194" cy="988222"/>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「適用済」の場合、現在の実配置数で、それぞれ</a:t>
          </a:r>
          <a:r>
            <a:rPr kumimoji="1" lang="en-US" altLang="ja-JP" sz="1100">
              <a:solidFill>
                <a:srgbClr val="FF0000"/>
              </a:solidFill>
              <a:latin typeface="BIZ UDゴシック" panose="020B0400000000000000" pitchFamily="49" charset="-128"/>
              <a:ea typeface="BIZ UDゴシック" panose="020B0400000000000000" pitchFamily="49" charset="-128"/>
            </a:rPr>
            <a:t>AC</a:t>
          </a:r>
          <a:r>
            <a:rPr kumimoji="1" lang="ja-JP" altLang="en-US" sz="1100">
              <a:solidFill>
                <a:srgbClr val="FF0000"/>
              </a:solidFill>
              <a:latin typeface="BIZ UDゴシック" panose="020B0400000000000000" pitchFamily="49" charset="-128"/>
              <a:ea typeface="BIZ UDゴシック" panose="020B0400000000000000" pitchFamily="49" charset="-128"/>
            </a:rPr>
            <a:t>～</a:t>
          </a:r>
          <a:r>
            <a:rPr kumimoji="1" lang="en-US" altLang="ja-JP" sz="1100">
              <a:solidFill>
                <a:srgbClr val="FF0000"/>
              </a:solidFill>
              <a:latin typeface="BIZ UDゴシック" panose="020B0400000000000000" pitchFamily="49" charset="-128"/>
              <a:ea typeface="BIZ UDゴシック" panose="020B0400000000000000" pitchFamily="49" charset="-128"/>
            </a:rPr>
            <a:t>AI</a:t>
          </a:r>
          <a:r>
            <a:rPr kumimoji="1" lang="ja-JP" altLang="en-US" sz="1100">
              <a:solidFill>
                <a:srgbClr val="FF0000"/>
              </a:solidFill>
              <a:latin typeface="BIZ UDゴシック" panose="020B0400000000000000" pitchFamily="49" charset="-128"/>
              <a:ea typeface="BIZ UDゴシック" panose="020B0400000000000000" pitchFamily="49" charset="-128"/>
            </a:rPr>
            <a:t>列</a:t>
          </a:r>
          <a:r>
            <a:rPr kumimoji="1" lang="en-US" altLang="ja-JP" sz="1100">
              <a:solidFill>
                <a:srgbClr val="FF0000"/>
              </a:solidFill>
              <a:latin typeface="BIZ UDゴシック" panose="020B0400000000000000" pitchFamily="49" charset="-128"/>
              <a:ea typeface="BIZ UDゴシック" panose="020B0400000000000000" pitchFamily="49" charset="-128"/>
            </a:rPr>
            <a:t>19</a:t>
          </a:r>
          <a:r>
            <a:rPr kumimoji="1" lang="ja-JP" altLang="en-US" sz="1100">
              <a:solidFill>
                <a:srgbClr val="FF0000"/>
              </a:solidFill>
              <a:latin typeface="BIZ UDゴシック" panose="020B0400000000000000" pitchFamily="49" charset="-128"/>
              <a:ea typeface="BIZ UDゴシック" panose="020B0400000000000000" pitchFamily="49" charset="-128"/>
            </a:rPr>
            <a:t>行目に記載の加配数が補助上限の算定に当たって考慮されています。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 数値が入っている場合は、各々記載の分、実配置数を増やすことで、当該加算が考慮されるようになります。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a:solidFill>
                <a:srgbClr val="FF0000"/>
              </a:solidFill>
              <a:latin typeface="BIZ UDゴシック" panose="020B0400000000000000" pitchFamily="49" charset="-128"/>
              <a:ea typeface="BIZ UDゴシック" panose="020B0400000000000000" pitchFamily="49" charset="-128"/>
            </a:rPr>
            <a:t> </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「障害児加配」以外の加配は、「適用済」であれば、実配置数の限りでなく、当該加配の人数（</a:t>
          </a:r>
          <a:r>
            <a:rPr kumimoji="1" lang="en-US" altLang="ja-JP" sz="1100">
              <a:solidFill>
                <a:schemeClr val="tx1"/>
              </a:solidFill>
              <a:latin typeface="BIZ UDゴシック" panose="020B0400000000000000" pitchFamily="49" charset="-128"/>
              <a:ea typeface="BIZ UDゴシック" panose="020B0400000000000000" pitchFamily="49" charset="-128"/>
            </a:rPr>
            <a:t>AC</a:t>
          </a:r>
          <a:r>
            <a:rPr kumimoji="1" lang="ja-JP" altLang="en-US" sz="1100">
              <a:solidFill>
                <a:schemeClr val="tx1"/>
              </a:solidFill>
              <a:latin typeface="BIZ UDゴシック" panose="020B0400000000000000" pitchFamily="49" charset="-128"/>
              <a:ea typeface="BIZ UDゴシック" panose="020B0400000000000000" pitchFamily="49" charset="-128"/>
            </a:rPr>
            <a:t>～</a:t>
          </a:r>
          <a:r>
            <a:rPr kumimoji="1" lang="en-US" altLang="ja-JP" sz="1100">
              <a:solidFill>
                <a:schemeClr val="tx1"/>
              </a:solidFill>
              <a:latin typeface="BIZ UDゴシック" panose="020B0400000000000000" pitchFamily="49" charset="-128"/>
              <a:ea typeface="BIZ UDゴシック" panose="020B0400000000000000" pitchFamily="49" charset="-128"/>
            </a:rPr>
            <a:t>AI</a:t>
          </a:r>
          <a:r>
            <a:rPr kumimoji="1" lang="ja-JP" altLang="en-US" sz="1100">
              <a:solidFill>
                <a:schemeClr val="tx1"/>
              </a:solidFill>
              <a:latin typeface="BIZ UDゴシック" panose="020B0400000000000000" pitchFamily="49" charset="-128"/>
              <a:ea typeface="BIZ UDゴシック" panose="020B0400000000000000" pitchFamily="49" charset="-128"/>
            </a:rPr>
            <a:t>列</a:t>
          </a:r>
          <a:r>
            <a:rPr kumimoji="1" lang="en-US" altLang="ja-JP" sz="1100">
              <a:solidFill>
                <a:schemeClr val="tx1"/>
              </a:solidFill>
              <a:latin typeface="BIZ UDゴシック" panose="020B0400000000000000" pitchFamily="49" charset="-128"/>
              <a:ea typeface="BIZ UDゴシック" panose="020B0400000000000000" pitchFamily="49" charset="-128"/>
            </a:rPr>
            <a:t>19</a:t>
          </a:r>
          <a:r>
            <a:rPr kumimoji="1" lang="ja-JP" altLang="en-US" sz="1100">
              <a:solidFill>
                <a:schemeClr val="tx1"/>
              </a:solidFill>
              <a:latin typeface="BIZ UDゴシック" panose="020B0400000000000000" pitchFamily="49" charset="-128"/>
              <a:ea typeface="BIZ UDゴシック" panose="020B0400000000000000" pitchFamily="49" charset="-128"/>
            </a:rPr>
            <a:t>行目）全てが</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補助算定に含まれます。</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12</xdr:col>
      <xdr:colOff>342900</xdr:colOff>
      <xdr:row>27</xdr:row>
      <xdr:rowOff>714373</xdr:rowOff>
    </xdr:from>
    <xdr:to>
      <xdr:col>18</xdr:col>
      <xdr:colOff>428623</xdr:colOff>
      <xdr:row>27</xdr:row>
      <xdr:rowOff>1333498</xdr:rowOff>
    </xdr:to>
    <xdr:sp macro="" textlink="">
      <xdr:nvSpPr>
        <xdr:cNvPr id="107" name="正方形/長方形 106">
          <a:extLst>
            <a:ext uri="{FF2B5EF4-FFF2-40B4-BE49-F238E27FC236}">
              <a16:creationId xmlns:a16="http://schemas.microsoft.com/office/drawing/2014/main" id="{801B09EA-03E8-43E5-AEA7-7799DA53E757}"/>
            </a:ext>
          </a:extLst>
        </xdr:cNvPr>
        <xdr:cNvSpPr/>
      </xdr:nvSpPr>
      <xdr:spPr bwMode="auto">
        <a:xfrm>
          <a:off x="7543800" y="13496923"/>
          <a:ext cx="3686173" cy="619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「障害児加配」については、実配置数の限りにおいて、</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a:solidFill>
                <a:srgbClr val="FF0000"/>
              </a:solidFill>
              <a:latin typeface="BIZ UDゴシック" panose="020B0400000000000000" pitchFamily="49" charset="-128"/>
              <a:ea typeface="BIZ UDゴシック" panose="020B0400000000000000" pitchFamily="49" charset="-128"/>
            </a:rPr>
            <a:t> </a:t>
          </a:r>
          <a:r>
            <a:rPr kumimoji="1" lang="ja-JP" altLang="en-US" sz="1100">
              <a:solidFill>
                <a:srgbClr val="FF0000"/>
              </a:solidFill>
              <a:latin typeface="BIZ UDゴシック" panose="020B0400000000000000" pitchFamily="49" charset="-128"/>
              <a:ea typeface="BIZ UDゴシック" panose="020B0400000000000000" pitchFamily="49" charset="-128"/>
            </a:rPr>
            <a:t>補助金の対象となります。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19</xdr:col>
      <xdr:colOff>40816</xdr:colOff>
      <xdr:row>27</xdr:row>
      <xdr:rowOff>38102</xdr:rowOff>
    </xdr:from>
    <xdr:to>
      <xdr:col>23</xdr:col>
      <xdr:colOff>583406</xdr:colOff>
      <xdr:row>27</xdr:row>
      <xdr:rowOff>326102</xdr:rowOff>
    </xdr:to>
    <xdr:sp macro="" textlink="">
      <xdr:nvSpPr>
        <xdr:cNvPr id="108" name="右中かっこ 107">
          <a:extLst>
            <a:ext uri="{FF2B5EF4-FFF2-40B4-BE49-F238E27FC236}">
              <a16:creationId xmlns:a16="http://schemas.microsoft.com/office/drawing/2014/main" id="{C2F80D77-2321-4C99-89AC-F058D3AD02EA}"/>
            </a:ext>
          </a:extLst>
        </xdr:cNvPr>
        <xdr:cNvSpPr/>
      </xdr:nvSpPr>
      <xdr:spPr bwMode="auto">
        <a:xfrm rot="5400000">
          <a:off x="12729205" y="11459869"/>
          <a:ext cx="288000" cy="2995278"/>
        </a:xfrm>
        <a:prstGeom prst="rightBrace">
          <a:avLst>
            <a:gd name="adj1" fmla="val 79167"/>
            <a:gd name="adj2" fmla="val 50000"/>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18</xdr:col>
      <xdr:colOff>190500</xdr:colOff>
      <xdr:row>26</xdr:row>
      <xdr:rowOff>654843</xdr:rowOff>
    </xdr:from>
    <xdr:to>
      <xdr:col>18</xdr:col>
      <xdr:colOff>523872</xdr:colOff>
      <xdr:row>27</xdr:row>
      <xdr:rowOff>702468</xdr:rowOff>
    </xdr:to>
    <xdr:cxnSp macro="">
      <xdr:nvCxnSpPr>
        <xdr:cNvPr id="109" name="直線コネクタ 108">
          <a:extLst>
            <a:ext uri="{FF2B5EF4-FFF2-40B4-BE49-F238E27FC236}">
              <a16:creationId xmlns:a16="http://schemas.microsoft.com/office/drawing/2014/main" id="{BA45C8C5-F1CC-4215-A152-B20C36A9FDDB}"/>
            </a:ext>
          </a:extLst>
        </xdr:cNvPr>
        <xdr:cNvCxnSpPr/>
      </xdr:nvCxnSpPr>
      <xdr:spPr bwMode="auto">
        <a:xfrm flipH="1">
          <a:off x="11430000" y="12837318"/>
          <a:ext cx="333372" cy="847725"/>
        </a:xfrm>
        <a:prstGeom prst="line">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cxnSp>
    <xdr:clientData/>
  </xdr:twoCellAnchor>
  <xdr:twoCellAnchor>
    <xdr:from>
      <xdr:col>0</xdr:col>
      <xdr:colOff>35720</xdr:colOff>
      <xdr:row>20</xdr:row>
      <xdr:rowOff>219074</xdr:rowOff>
    </xdr:from>
    <xdr:to>
      <xdr:col>11</xdr:col>
      <xdr:colOff>547688</xdr:colOff>
      <xdr:row>27</xdr:row>
      <xdr:rowOff>1345967</xdr:rowOff>
    </xdr:to>
    <xdr:sp macro="" textlink="">
      <xdr:nvSpPr>
        <xdr:cNvPr id="110" name="吹き出し: 右矢印 109">
          <a:extLst>
            <a:ext uri="{FF2B5EF4-FFF2-40B4-BE49-F238E27FC236}">
              <a16:creationId xmlns:a16="http://schemas.microsoft.com/office/drawing/2014/main" id="{7CF92AD3-3EC2-41B1-8CFC-E04879513D2F}"/>
            </a:ext>
          </a:extLst>
        </xdr:cNvPr>
        <xdr:cNvSpPr/>
      </xdr:nvSpPr>
      <xdr:spPr bwMode="auto">
        <a:xfrm>
          <a:off x="35720" y="9305924"/>
          <a:ext cx="7112793" cy="4822593"/>
        </a:xfrm>
        <a:prstGeom prst="rightArrowCallout">
          <a:avLst>
            <a:gd name="adj1" fmla="val 9020"/>
            <a:gd name="adj2" fmla="val 9521"/>
            <a:gd name="adj3" fmla="val 6366"/>
            <a:gd name="adj4" fmla="val 93308"/>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200">
              <a:solidFill>
                <a:srgbClr val="FF0000"/>
              </a:solidFill>
              <a:latin typeface="BIZ UDゴシック" panose="020B0400000000000000" pitchFamily="49" charset="-128"/>
              <a:ea typeface="BIZ UDゴシック" panose="020B0400000000000000" pitchFamily="49" charset="-128"/>
            </a:rPr>
            <a:t> 右表は、</a:t>
          </a:r>
          <a:r>
            <a:rPr kumimoji="1" lang="ja-JP" altLang="ja-JP" sz="1200">
              <a:solidFill>
                <a:srgbClr val="FF0000"/>
              </a:solidFill>
              <a:effectLst/>
              <a:latin typeface="BIZ UDゴシック" panose="020B0400000000000000" pitchFamily="49" charset="-128"/>
              <a:ea typeface="BIZ UDゴシック" panose="020B0400000000000000" pitchFamily="49" charset="-128"/>
              <a:cs typeface="+mn-cs"/>
            </a:rPr>
            <a:t>実配置の現状</a:t>
          </a:r>
          <a:r>
            <a:rPr kumimoji="1" lang="ja-JP" altLang="en-US" sz="1200">
              <a:solidFill>
                <a:srgbClr val="FF0000"/>
              </a:solidFill>
              <a:effectLst/>
              <a:latin typeface="BIZ UDゴシック" panose="020B0400000000000000" pitchFamily="49" charset="-128"/>
              <a:ea typeface="BIZ UDゴシック" panose="020B0400000000000000" pitchFamily="49" charset="-128"/>
              <a:cs typeface="+mn-cs"/>
            </a:rPr>
            <a:t>を踏まえた</a:t>
          </a:r>
          <a:r>
            <a:rPr kumimoji="1" lang="ja-JP" altLang="en-US" sz="1200">
              <a:solidFill>
                <a:srgbClr val="FF0000"/>
              </a:solidFill>
              <a:latin typeface="BIZ UDゴシック" panose="020B0400000000000000" pitchFamily="49" charset="-128"/>
              <a:ea typeface="BIZ UDゴシック" panose="020B0400000000000000" pitchFamily="49" charset="-128"/>
            </a:rPr>
            <a:t>人件費等補助金の補助算定状況を示しています。</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endParaRPr lang="ja-JP" altLang="ja-JP" sz="500">
            <a:effectLst/>
          </a:endParaRPr>
        </a:p>
        <a:p>
          <a:pPr algn="l"/>
          <a:r>
            <a:rPr kumimoji="1" lang="en-US" altLang="ja-JP" sz="1200">
              <a:latin typeface="BIZ UDゴシック" panose="020B0400000000000000" pitchFamily="49" charset="-128"/>
              <a:ea typeface="BIZ UDゴシック" panose="020B0400000000000000" pitchFamily="49" charset="-128"/>
            </a:rPr>
            <a:t> ※</a:t>
          </a:r>
          <a:r>
            <a:rPr kumimoji="1" lang="ja-JP" altLang="en-US" sz="1200">
              <a:latin typeface="BIZ UDゴシック" panose="020B0400000000000000" pitchFamily="49" charset="-128"/>
              <a:ea typeface="BIZ UDゴシック" panose="020B0400000000000000" pitchFamily="49" charset="-128"/>
            </a:rPr>
            <a:t>人件費等補助金がいくらになるかは、収入額（給付費等）、支出額（各園で実際</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に支払われている人件費）、補助上限で計算しますが、補助上限について、保育</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士等の場合は「補助算定職員数</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単価」で算出します。</a:t>
          </a:r>
          <a:endParaRPr kumimoji="1" lang="en-US" altLang="ja-JP" sz="1200">
            <a:latin typeface="BIZ UDゴシック" panose="020B0400000000000000" pitchFamily="49" charset="-128"/>
            <a:ea typeface="BIZ UDゴシック" panose="020B0400000000000000" pitchFamily="49" charset="-128"/>
          </a:endParaRPr>
        </a:p>
        <a:p>
          <a:pPr algn="l"/>
          <a:r>
            <a:rPr kumimoji="1" lang="en-US" altLang="ja-JP" sz="1200">
              <a:latin typeface="BIZ UDゴシック" panose="020B0400000000000000" pitchFamily="49" charset="-128"/>
              <a:ea typeface="BIZ UDゴシック" panose="020B0400000000000000" pitchFamily="49" charset="-128"/>
            </a:rPr>
            <a:t> ※</a:t>
          </a:r>
          <a:r>
            <a:rPr kumimoji="1" lang="ja-JP" altLang="en-US" sz="1200">
              <a:latin typeface="BIZ UDゴシック" panose="020B0400000000000000" pitchFamily="49" charset="-128"/>
              <a:ea typeface="BIZ UDゴシック" panose="020B0400000000000000" pitchFamily="49" charset="-128"/>
            </a:rPr>
            <a:t>補助算定職員数は、①条例で定める配置基準に基づく職員数、②給付費の加算を</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取得するために配置が必要な職員数をベースに、③障害児加配、④１歳児加配、</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⑤標準保育時間対応保育士加配、⑥休憩対応保育士加配、⑦標準時間対応休憩保</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育士加配、⑧３歳児加配という市独自の加配があり、実配置数の状況で、適用範</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囲が決まります。</a:t>
          </a:r>
          <a:endParaRPr kumimoji="1" lang="en-US" altLang="ja-JP" sz="1200">
            <a:latin typeface="BIZ UDゴシック" panose="020B0400000000000000" pitchFamily="49" charset="-128"/>
            <a:ea typeface="BIZ UDゴシック" panose="020B0400000000000000" pitchFamily="49" charset="-128"/>
          </a:endParaRPr>
        </a:p>
        <a:p>
          <a:pPr algn="l"/>
          <a:endParaRPr kumimoji="1" lang="en-US" altLang="ja-JP" sz="400">
            <a:latin typeface="BIZ UDゴシック" panose="020B0400000000000000" pitchFamily="49" charset="-128"/>
            <a:ea typeface="BIZ UDゴシック" panose="020B0400000000000000" pitchFamily="49" charset="-128"/>
          </a:endParaRPr>
        </a:p>
        <a:p>
          <a:pPr algn="l"/>
          <a:r>
            <a:rPr kumimoji="1" lang="en-US" altLang="ja-JP"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rgbClr val="FF0000"/>
              </a:solidFill>
              <a:latin typeface="BIZ UDゴシック" panose="020B0400000000000000" pitchFamily="49" charset="-128"/>
              <a:ea typeface="BIZ UDゴシック" panose="020B0400000000000000" pitchFamily="49" charset="-128"/>
            </a:rPr>
            <a:t>右表の見方</a:t>
          </a:r>
          <a:r>
            <a:rPr kumimoji="1" lang="en-US" altLang="ja-JP" sz="1200">
              <a:solidFill>
                <a:srgbClr val="FF0000"/>
              </a:solidFill>
              <a:latin typeface="BIZ UDゴシック" panose="020B0400000000000000" pitchFamily="49" charset="-128"/>
              <a:ea typeface="BIZ UDゴシック" panose="020B0400000000000000" pitchFamily="49" charset="-128"/>
            </a:rPr>
            <a:t>】</a:t>
          </a: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①「補助対象職員数の算定に含まれている加配」の行</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chemeClr val="tx1"/>
              </a:solidFill>
              <a:latin typeface="BIZ UDゴシック" panose="020B0400000000000000" pitchFamily="49" charset="-128"/>
              <a:ea typeface="BIZ UDゴシック" panose="020B0400000000000000" pitchFamily="49" charset="-128"/>
            </a:rPr>
            <a:t>現在の実配置数で、補助対象職員数の算定に含まれている加配に「○」、含まれ</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れていない加配に「</a:t>
          </a:r>
          <a:r>
            <a:rPr kumimoji="1" lang="en-US" altLang="ja-JP" sz="1200">
              <a:solidFill>
                <a:schemeClr val="tx1"/>
              </a:solidFill>
              <a:latin typeface="BIZ UDゴシック" panose="020B0400000000000000" pitchFamily="49" charset="-128"/>
              <a:ea typeface="BIZ UDゴシック" panose="020B0400000000000000" pitchFamily="49" charset="-128"/>
            </a:rPr>
            <a:t>-</a:t>
          </a:r>
          <a:r>
            <a:rPr kumimoji="1" lang="ja-JP" altLang="en-US" sz="1200">
              <a:solidFill>
                <a:schemeClr val="tx1"/>
              </a:solidFill>
              <a:latin typeface="BIZ UDゴシック" panose="020B0400000000000000" pitchFamily="49" charset="-128"/>
              <a:ea typeface="BIZ UDゴシック" panose="020B0400000000000000" pitchFamily="49" charset="-128"/>
            </a:rPr>
            <a:t>」を表示します。</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なお、障害児の受入がない場合、障害児加配は「非該当」を表示します。</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②「各加配を算定に含めるために必要な実配置数」の行</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chemeClr val="tx1"/>
              </a:solidFill>
              <a:latin typeface="BIZ UDゴシック" panose="020B0400000000000000" pitchFamily="49" charset="-128"/>
              <a:ea typeface="BIZ UDゴシック" panose="020B0400000000000000" pitchFamily="49" charset="-128"/>
            </a:rPr>
            <a:t>各加配を算定に含めるためには、あとどれだけ実配置（年間平均）を増やす必要</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baseline="0">
              <a:solidFill>
                <a:schemeClr val="tx1"/>
              </a:solidFill>
              <a:latin typeface="BIZ UDゴシック" panose="020B0400000000000000" pitchFamily="49" charset="-128"/>
              <a:ea typeface="BIZ UDゴシック" panose="020B0400000000000000" pitchFamily="49" charset="-128"/>
            </a:rPr>
            <a:t> が</a:t>
          </a:r>
          <a:r>
            <a:rPr kumimoji="1" lang="ja-JP" altLang="en-US" sz="1200">
              <a:solidFill>
                <a:schemeClr val="tx1"/>
              </a:solidFill>
              <a:latin typeface="BIZ UDゴシック" panose="020B0400000000000000" pitchFamily="49" charset="-128"/>
              <a:ea typeface="BIZ UDゴシック" panose="020B0400000000000000" pitchFamily="49" charset="-128"/>
            </a:rPr>
            <a:t>あるかを表示しています。なお既に算定に含まれている加配は「適用済」と表示</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a:t>
          </a:r>
          <a:r>
            <a:rPr kumimoji="1" lang="en-US" altLang="ja-JP" sz="1200" b="1" u="sng">
              <a:solidFill>
                <a:schemeClr val="tx1"/>
              </a:solidFill>
              <a:latin typeface="BIZ UDゴシック" panose="020B0400000000000000" pitchFamily="49" charset="-128"/>
              <a:ea typeface="BIZ UDゴシック" panose="020B0400000000000000" pitchFamily="49" charset="-128"/>
            </a:rPr>
            <a:t>※</a:t>
          </a:r>
          <a:r>
            <a:rPr kumimoji="1" lang="ja-JP" altLang="en-US" sz="1200" b="1" u="sng">
              <a:solidFill>
                <a:schemeClr val="tx1"/>
              </a:solidFill>
              <a:latin typeface="BIZ UDゴシック" panose="020B0400000000000000" pitchFamily="49" charset="-128"/>
              <a:ea typeface="BIZ UDゴシック" panose="020B0400000000000000" pitchFamily="49" charset="-128"/>
            </a:rPr>
            <a:t>新たに加配が適用されると補助上限が上がります（補助金は直ちに増えません）</a:t>
          </a:r>
          <a:endParaRPr kumimoji="1" lang="en-US" altLang="ja-JP" sz="1200" b="1" u="sng">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③「今後配置必要実配置数」の行</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chemeClr val="tx1"/>
              </a:solidFill>
              <a:latin typeface="BIZ UDゴシック" panose="020B0400000000000000" pitchFamily="49" charset="-128"/>
              <a:ea typeface="BIZ UDゴシック" panose="020B0400000000000000" pitchFamily="49" charset="-128"/>
            </a:rPr>
            <a:t>補助算定職員数は年間平均で算出します。雇用開始月に応じて、②を満たすため</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に</a:t>
          </a:r>
          <a:r>
            <a:rPr kumimoji="1" lang="ja-JP" altLang="en-US" sz="1100">
              <a:solidFill>
                <a:schemeClr val="tx1"/>
              </a:solidFill>
              <a:effectLst/>
              <a:latin typeface="BIZ UDゴシック" panose="020B0400000000000000" pitchFamily="49" charset="-128"/>
              <a:ea typeface="BIZ UDゴシック" panose="020B0400000000000000" pitchFamily="49" charset="-128"/>
              <a:cs typeface="+mn-cs"/>
            </a:rPr>
            <a:t>今後毎月</a:t>
          </a:r>
          <a:r>
            <a:rPr kumimoji="1" lang="ja-JP" altLang="en-US" sz="1200">
              <a:solidFill>
                <a:schemeClr val="tx1"/>
              </a:solidFill>
              <a:latin typeface="BIZ UDゴシック" panose="020B0400000000000000" pitchFamily="49" charset="-128"/>
              <a:ea typeface="BIZ UDゴシック" panose="020B0400000000000000" pitchFamily="49" charset="-128"/>
            </a:rPr>
            <a:t>何人分の雇用が必要かを示しています。（表右側の補足も要参照）</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24</xdr:col>
      <xdr:colOff>166687</xdr:colOff>
      <xdr:row>23</xdr:row>
      <xdr:rowOff>71437</xdr:rowOff>
    </xdr:from>
    <xdr:to>
      <xdr:col>35</xdr:col>
      <xdr:colOff>119063</xdr:colOff>
      <xdr:row>25</xdr:row>
      <xdr:rowOff>47625</xdr:rowOff>
    </xdr:to>
    <xdr:sp macro="" textlink="">
      <xdr:nvSpPr>
        <xdr:cNvPr id="111" name="吹き出し: 左矢印 110">
          <a:extLst>
            <a:ext uri="{FF2B5EF4-FFF2-40B4-BE49-F238E27FC236}">
              <a16:creationId xmlns:a16="http://schemas.microsoft.com/office/drawing/2014/main" id="{9710A931-AE9B-4CC8-B16E-BC28F520D66D}"/>
            </a:ext>
          </a:extLst>
        </xdr:cNvPr>
        <xdr:cNvSpPr/>
      </xdr:nvSpPr>
      <xdr:spPr bwMode="auto">
        <a:xfrm>
          <a:off x="14549437" y="10406062"/>
          <a:ext cx="6500814" cy="1166813"/>
        </a:xfrm>
        <a:prstGeom prst="leftArrowCallout">
          <a:avLst>
            <a:gd name="adj1" fmla="val 18478"/>
            <a:gd name="adj2" fmla="val 19565"/>
            <a:gd name="adj3" fmla="val 13470"/>
            <a:gd name="adj4" fmla="val 95479"/>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様式２の「資格内容」のいずれかに○、「勤務実績」の雇用開始月以降に「○」を入れて</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いただく、又は様式３の「雇用期間」、「１箇月あたりの勤務時間」を仮に入力いただく</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ことで、新たに職員を雇用した場合にどうなるか、シミュレーションいただけます。</a:t>
          </a:r>
          <a:endParaRPr lang="ja-JP" altLang="ja-JP">
            <a:solidFill>
              <a:srgbClr val="FF0000"/>
            </a:solidFill>
            <a:effectLst/>
            <a:latin typeface="BIZ UDゴシック" panose="020B0400000000000000" pitchFamily="49" charset="-128"/>
            <a:ea typeface="BIZ UDゴシック" panose="020B0400000000000000" pitchFamily="49" charset="-128"/>
          </a:endParaRPr>
        </a:p>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新たに雇用することを検討</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されている</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職員が</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専従の</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常勤</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職員</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の場合は様式２</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を</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100" baseline="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非常勤</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職員や非専従の常勤職員</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の場合は様式３を使用</a:t>
          </a:r>
          <a:endParaRPr lang="ja-JP" altLang="ja-JP">
            <a:effectLst/>
            <a:latin typeface="BIZ UDゴシック" panose="020B0400000000000000" pitchFamily="49" charset="-128"/>
            <a:ea typeface="BIZ UDゴシック" panose="020B0400000000000000" pitchFamily="49" charset="-128"/>
          </a:endParaRPr>
        </a:p>
      </xdr:txBody>
    </xdr:sp>
    <xdr:clientData/>
  </xdr:twoCellAnchor>
  <xdr:twoCellAnchor>
    <xdr:from>
      <xdr:col>24</xdr:col>
      <xdr:colOff>176213</xdr:colOff>
      <xdr:row>25</xdr:row>
      <xdr:rowOff>107156</xdr:rowOff>
    </xdr:from>
    <xdr:to>
      <xdr:col>35</xdr:col>
      <xdr:colOff>123827</xdr:colOff>
      <xdr:row>27</xdr:row>
      <xdr:rowOff>166687</xdr:rowOff>
    </xdr:to>
    <xdr:sp macro="" textlink="">
      <xdr:nvSpPr>
        <xdr:cNvPr id="112" name="吹き出し: 左矢印 111">
          <a:extLst>
            <a:ext uri="{FF2B5EF4-FFF2-40B4-BE49-F238E27FC236}">
              <a16:creationId xmlns:a16="http://schemas.microsoft.com/office/drawing/2014/main" id="{D4C75FAE-FFE2-48FD-A840-F98BA94E6708}"/>
            </a:ext>
          </a:extLst>
        </xdr:cNvPr>
        <xdr:cNvSpPr/>
      </xdr:nvSpPr>
      <xdr:spPr bwMode="auto">
        <a:xfrm>
          <a:off x="14654213" y="11632406"/>
          <a:ext cx="6548439" cy="1316831"/>
        </a:xfrm>
        <a:prstGeom prst="leftArrowCallout">
          <a:avLst>
            <a:gd name="adj1" fmla="val 18590"/>
            <a:gd name="adj2" fmla="val 17219"/>
            <a:gd name="adj3" fmla="val 12922"/>
            <a:gd name="adj4" fmla="val 95479"/>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補足</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p>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補助算定職員数は年間平均で算出しますので、例えば年間</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人分の実配置を増やすには、</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４月雇用の場合は</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人分で足りますが、</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月雇用の場合は</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人分が必要です。</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ja-JP" altLang="en-US" sz="1100" baseline="0">
              <a:solidFill>
                <a:srgbClr val="FF0000"/>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複数人の組合せの場合、常勤換算人数は各々端数処理するため、若干誤差が生じます。</a:t>
          </a: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（例）４月雇用の場合　</a:t>
          </a:r>
          <a:r>
            <a:rPr kumimoji="1" lang="en-US" altLang="ja-JP" sz="1100" u="sng">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u="sng">
              <a:solidFill>
                <a:schemeClr val="dk1"/>
              </a:solidFill>
              <a:effectLst/>
              <a:latin typeface="BIZ UDゴシック" panose="020B0400000000000000" pitchFamily="49" charset="-128"/>
              <a:ea typeface="BIZ UDゴシック" panose="020B0400000000000000" pitchFamily="49" charset="-128"/>
              <a:cs typeface="+mn-cs"/>
            </a:rPr>
            <a:t>人</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雇用月数</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箇月（４月～３月）／年間</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箇月＝平均</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人</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月雇用の場合　</a:t>
          </a:r>
          <a:r>
            <a:rPr kumimoji="1" lang="en-US" altLang="ja-JP" sz="1100" u="sng">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u="sng">
              <a:solidFill>
                <a:schemeClr val="dk1"/>
              </a:solidFill>
              <a:effectLst/>
              <a:latin typeface="BIZ UDゴシック" panose="020B0400000000000000" pitchFamily="49" charset="-128"/>
              <a:ea typeface="BIZ UDゴシック" panose="020B0400000000000000" pitchFamily="49" charset="-128"/>
              <a:cs typeface="+mn-cs"/>
            </a:rPr>
            <a:t>人</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雇用月数６箇月（</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月～３月）／年間</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箇月＝平均</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人</a:t>
          </a:r>
          <a:endParaRPr lang="ja-JP" altLang="ja-JP">
            <a:effectLst/>
            <a:latin typeface="BIZ UDゴシック" panose="020B0400000000000000" pitchFamily="49" charset="-128"/>
            <a:ea typeface="BIZ UDゴシック" panose="020B0400000000000000" pitchFamily="49" charset="-128"/>
          </a:endParaRPr>
        </a:p>
      </xdr:txBody>
    </xdr:sp>
    <xdr:clientData/>
  </xdr:twoCellAnchor>
  <xdr:twoCellAnchor>
    <xdr:from>
      <xdr:col>34</xdr:col>
      <xdr:colOff>47625</xdr:colOff>
      <xdr:row>5</xdr:row>
      <xdr:rowOff>678656</xdr:rowOff>
    </xdr:from>
    <xdr:to>
      <xdr:col>34</xdr:col>
      <xdr:colOff>527050</xdr:colOff>
      <xdr:row>6</xdr:row>
      <xdr:rowOff>8468</xdr:rowOff>
    </xdr:to>
    <xdr:sp macro="" textlink="">
      <xdr:nvSpPr>
        <xdr:cNvPr id="2" name="Text Box 9">
          <a:extLst>
            <a:ext uri="{FF2B5EF4-FFF2-40B4-BE49-F238E27FC236}">
              <a16:creationId xmlns:a16="http://schemas.microsoft.com/office/drawing/2014/main" id="{65F311BA-F9D2-45E8-8C4C-AB870DB42A36}"/>
            </a:ext>
          </a:extLst>
        </xdr:cNvPr>
        <xdr:cNvSpPr txBox="1">
          <a:spLocks noChangeArrowheads="1"/>
        </xdr:cNvSpPr>
      </xdr:nvSpPr>
      <xdr:spPr bwMode="auto">
        <a:xfrm>
          <a:off x="20383500" y="2940844"/>
          <a:ext cx="479425" cy="25849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7</xdr:row>
      <xdr:rowOff>0</xdr:rowOff>
    </xdr:from>
    <xdr:to>
      <xdr:col>30</xdr:col>
      <xdr:colOff>636135</xdr:colOff>
      <xdr:row>12</xdr:row>
      <xdr:rowOff>11906</xdr:rowOff>
    </xdr:to>
    <xdr:sp macro="" textlink="">
      <xdr:nvSpPr>
        <xdr:cNvPr id="2" name="正方形/長方形 1">
          <a:extLst>
            <a:ext uri="{FF2B5EF4-FFF2-40B4-BE49-F238E27FC236}">
              <a16:creationId xmlns:a16="http://schemas.microsoft.com/office/drawing/2014/main" id="{8616E504-66DC-48E9-89A0-74BDCE0215F4}"/>
            </a:ext>
          </a:extLst>
        </xdr:cNvPr>
        <xdr:cNvSpPr/>
      </xdr:nvSpPr>
      <xdr:spPr bwMode="auto">
        <a:xfrm>
          <a:off x="14056179" y="2707821"/>
          <a:ext cx="7167563" cy="1440656"/>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2400">
              <a:solidFill>
                <a:srgbClr val="FF0000"/>
              </a:solidFill>
              <a:latin typeface="BIZ UDゴシック" panose="020B0400000000000000" pitchFamily="49" charset="-128"/>
              <a:ea typeface="BIZ UDゴシック" panose="020B0400000000000000" pitchFamily="49" charset="-128"/>
            </a:rPr>
            <a:t>＜人件費等補助金用コメント＞</a:t>
          </a:r>
          <a:endParaRPr kumimoji="1" lang="en-US" altLang="ja-JP" sz="24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2400">
              <a:solidFill>
                <a:srgbClr val="FF0000"/>
              </a:solidFill>
              <a:latin typeface="BIZ UDゴシック" panose="020B0400000000000000" pitchFamily="49" charset="-128"/>
              <a:ea typeface="BIZ UDゴシック" panose="020B0400000000000000" pitchFamily="49" charset="-128"/>
            </a:rPr>
            <a:t>心理士を雇用している場合は、↓の入力欄に各月の勤務実績を入力してください。</a:t>
          </a:r>
          <a:endParaRPr kumimoji="1" lang="en-US" altLang="ja-JP" sz="24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21</xdr:col>
      <xdr:colOff>394611</xdr:colOff>
      <xdr:row>16</xdr:row>
      <xdr:rowOff>23812</xdr:rowOff>
    </xdr:from>
    <xdr:to>
      <xdr:col>23</xdr:col>
      <xdr:colOff>270446</xdr:colOff>
      <xdr:row>22</xdr:row>
      <xdr:rowOff>261937</xdr:rowOff>
    </xdr:to>
    <xdr:sp macro="" textlink="">
      <xdr:nvSpPr>
        <xdr:cNvPr id="3" name="矢印: 下 2">
          <a:extLst>
            <a:ext uri="{FF2B5EF4-FFF2-40B4-BE49-F238E27FC236}">
              <a16:creationId xmlns:a16="http://schemas.microsoft.com/office/drawing/2014/main" id="{3CBECE10-B35D-4FB9-8540-5EB740822B20}"/>
            </a:ext>
          </a:extLst>
        </xdr:cNvPr>
        <xdr:cNvSpPr/>
      </xdr:nvSpPr>
      <xdr:spPr bwMode="auto">
        <a:xfrm>
          <a:off x="15729861" y="5303383"/>
          <a:ext cx="991621" cy="1952625"/>
        </a:xfrm>
        <a:prstGeom prst="downArrow">
          <a:avLst/>
        </a:prstGeom>
        <a:solidFill>
          <a:srgbClr val="090000"/>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380324</xdr:colOff>
      <xdr:row>34</xdr:row>
      <xdr:rowOff>80936</xdr:rowOff>
    </xdr:from>
    <xdr:to>
      <xdr:col>23</xdr:col>
      <xdr:colOff>256159</xdr:colOff>
      <xdr:row>41</xdr:row>
      <xdr:rowOff>33311</xdr:rowOff>
    </xdr:to>
    <xdr:sp macro="" textlink="">
      <xdr:nvSpPr>
        <xdr:cNvPr id="4" name="矢印: 下 3">
          <a:extLst>
            <a:ext uri="{FF2B5EF4-FFF2-40B4-BE49-F238E27FC236}">
              <a16:creationId xmlns:a16="http://schemas.microsoft.com/office/drawing/2014/main" id="{C812B39C-75ED-4262-81AA-8FCA3C3559A0}"/>
            </a:ext>
          </a:extLst>
        </xdr:cNvPr>
        <xdr:cNvSpPr/>
      </xdr:nvSpPr>
      <xdr:spPr bwMode="auto">
        <a:xfrm>
          <a:off x="15715574" y="10504007"/>
          <a:ext cx="991621" cy="1952625"/>
        </a:xfrm>
        <a:prstGeom prst="downArrow">
          <a:avLst/>
        </a:prstGeom>
        <a:solidFill>
          <a:srgbClr val="090000"/>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377946</xdr:colOff>
      <xdr:row>53</xdr:row>
      <xdr:rowOff>133309</xdr:rowOff>
    </xdr:from>
    <xdr:to>
      <xdr:col>23</xdr:col>
      <xdr:colOff>253781</xdr:colOff>
      <xdr:row>59</xdr:row>
      <xdr:rowOff>216651</xdr:rowOff>
    </xdr:to>
    <xdr:sp macro="" textlink="">
      <xdr:nvSpPr>
        <xdr:cNvPr id="5" name="矢印: 下 4">
          <a:extLst>
            <a:ext uri="{FF2B5EF4-FFF2-40B4-BE49-F238E27FC236}">
              <a16:creationId xmlns:a16="http://schemas.microsoft.com/office/drawing/2014/main" id="{3223D555-C452-468A-AEB7-9B17137924C8}"/>
            </a:ext>
          </a:extLst>
        </xdr:cNvPr>
        <xdr:cNvSpPr/>
      </xdr:nvSpPr>
      <xdr:spPr bwMode="auto">
        <a:xfrm>
          <a:off x="15713196" y="15985630"/>
          <a:ext cx="991621" cy="1947521"/>
        </a:xfrm>
        <a:prstGeom prst="downArrow">
          <a:avLst/>
        </a:prstGeom>
        <a:solidFill>
          <a:srgbClr val="090000"/>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611303</xdr:colOff>
      <xdr:row>69</xdr:row>
      <xdr:rowOff>274814</xdr:rowOff>
    </xdr:from>
    <xdr:to>
      <xdr:col>21</xdr:col>
      <xdr:colOff>334058</xdr:colOff>
      <xdr:row>74</xdr:row>
      <xdr:rowOff>798689</xdr:rowOff>
    </xdr:to>
    <xdr:sp macro="" textlink="">
      <xdr:nvSpPr>
        <xdr:cNvPr id="6" name="矢印: 下 5">
          <a:extLst>
            <a:ext uri="{FF2B5EF4-FFF2-40B4-BE49-F238E27FC236}">
              <a16:creationId xmlns:a16="http://schemas.microsoft.com/office/drawing/2014/main" id="{2CA976E7-32AA-428B-B641-67A63882BF78}"/>
            </a:ext>
          </a:extLst>
        </xdr:cNvPr>
        <xdr:cNvSpPr/>
      </xdr:nvSpPr>
      <xdr:spPr bwMode="auto">
        <a:xfrm rot="2373337">
          <a:off x="14667482" y="20998493"/>
          <a:ext cx="1001826" cy="1952625"/>
        </a:xfrm>
        <a:prstGeom prst="downArrow">
          <a:avLst/>
        </a:prstGeom>
        <a:solidFill>
          <a:srgbClr val="090000"/>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15875</xdr:colOff>
      <xdr:row>2</xdr:row>
      <xdr:rowOff>142875</xdr:rowOff>
    </xdr:from>
    <xdr:to>
      <xdr:col>53</xdr:col>
      <xdr:colOff>269875</xdr:colOff>
      <xdr:row>9</xdr:row>
      <xdr:rowOff>79375</xdr:rowOff>
    </xdr:to>
    <xdr:sp macro="" textlink="">
      <xdr:nvSpPr>
        <xdr:cNvPr id="2" name="正方形/長方形 1">
          <a:extLst>
            <a:ext uri="{FF2B5EF4-FFF2-40B4-BE49-F238E27FC236}">
              <a16:creationId xmlns:a16="http://schemas.microsoft.com/office/drawing/2014/main" id="{F46F67E2-0E9C-469B-9409-D749F3F3BA2E}"/>
            </a:ext>
          </a:extLst>
        </xdr:cNvPr>
        <xdr:cNvSpPr/>
      </xdr:nvSpPr>
      <xdr:spPr bwMode="auto">
        <a:xfrm>
          <a:off x="17240250" y="635000"/>
          <a:ext cx="9969500" cy="2190750"/>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2000">
              <a:solidFill>
                <a:srgbClr val="FF0000"/>
              </a:solidFill>
              <a:latin typeface="BIZ UDゴシック" panose="020B0400000000000000" pitchFamily="49" charset="-128"/>
              <a:ea typeface="BIZ UDゴシック" panose="020B0400000000000000" pitchFamily="49" charset="-128"/>
            </a:rPr>
            <a:t>＜誰でも通園コメント＞</a:t>
          </a:r>
          <a:endParaRPr kumimoji="1" lang="en-US" altLang="ja-JP" sz="20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2000">
              <a:solidFill>
                <a:srgbClr val="FF0000"/>
              </a:solidFill>
              <a:latin typeface="BIZ UDゴシック" panose="020B0400000000000000" pitchFamily="49" charset="-128"/>
              <a:ea typeface="BIZ UDゴシック" panose="020B0400000000000000" pitchFamily="49" charset="-128"/>
            </a:rPr>
            <a:t>誰でも通園として従事した職員は、誰でも通園に専従した勤務時間分を除いて記載してください。</a:t>
          </a:r>
        </a:p>
        <a:p>
          <a:pPr algn="l"/>
          <a:r>
            <a:rPr kumimoji="1" lang="en-US" altLang="ja-JP" sz="2000">
              <a:solidFill>
                <a:srgbClr val="FF0000"/>
              </a:solidFill>
              <a:latin typeface="BIZ UDゴシック" panose="020B0400000000000000" pitchFamily="49" charset="-128"/>
              <a:ea typeface="BIZ UDゴシック" panose="020B0400000000000000" pitchFamily="49" charset="-128"/>
            </a:rPr>
            <a:t>※</a:t>
          </a:r>
          <a:r>
            <a:rPr kumimoji="1" lang="ja-JP" altLang="en-US" sz="2000">
              <a:solidFill>
                <a:srgbClr val="FF0000"/>
              </a:solidFill>
              <a:latin typeface="BIZ UDゴシック" panose="020B0400000000000000" pitchFamily="49" charset="-128"/>
              <a:ea typeface="BIZ UDゴシック" panose="020B0400000000000000" pitchFamily="49" charset="-128"/>
            </a:rPr>
            <a:t>本体保育に従事しながら誰通について「支援」を行った勤務時間は除かないこと</a:t>
          </a:r>
        </a:p>
        <a:p>
          <a:pPr algn="l"/>
          <a:r>
            <a:rPr kumimoji="1" lang="en-US" altLang="ja-JP" sz="2000">
              <a:solidFill>
                <a:srgbClr val="FF0000"/>
              </a:solidFill>
              <a:latin typeface="BIZ UDゴシック" panose="020B0400000000000000" pitchFamily="49" charset="-128"/>
              <a:ea typeface="BIZ UDゴシック" panose="020B0400000000000000" pitchFamily="49" charset="-128"/>
            </a:rPr>
            <a:t>※</a:t>
          </a:r>
          <a:r>
            <a:rPr kumimoji="1" lang="ja-JP" altLang="en-US" sz="2000">
              <a:solidFill>
                <a:srgbClr val="FF0000"/>
              </a:solidFill>
              <a:latin typeface="BIZ UDゴシック" panose="020B0400000000000000" pitchFamily="49" charset="-128"/>
              <a:ea typeface="BIZ UDゴシック" panose="020B0400000000000000" pitchFamily="49" charset="-128"/>
            </a:rPr>
            <a:t>誰通専任職員であっても、本体保育従事時間は本シートに記載すること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304800</xdr:colOff>
      <xdr:row>11</xdr:row>
      <xdr:rowOff>215900</xdr:rowOff>
    </xdr:from>
    <xdr:to>
      <xdr:col>50</xdr:col>
      <xdr:colOff>571500</xdr:colOff>
      <xdr:row>15</xdr:row>
      <xdr:rowOff>317501</xdr:rowOff>
    </xdr:to>
    <xdr:sp macro="" textlink="">
      <xdr:nvSpPr>
        <xdr:cNvPr id="2" name="線吹き出し 2 (枠付き) 1">
          <a:extLst>
            <a:ext uri="{FF2B5EF4-FFF2-40B4-BE49-F238E27FC236}">
              <a16:creationId xmlns:a16="http://schemas.microsoft.com/office/drawing/2014/main" id="{B1A631B9-29E6-4027-87B3-6FAB9EA1E345}"/>
            </a:ext>
          </a:extLst>
        </xdr:cNvPr>
        <xdr:cNvSpPr/>
      </xdr:nvSpPr>
      <xdr:spPr bwMode="auto">
        <a:xfrm>
          <a:off x="20535900" y="3365500"/>
          <a:ext cx="3619500" cy="1422401"/>
        </a:xfrm>
        <a:prstGeom prst="borderCallout2">
          <a:avLst>
            <a:gd name="adj1" fmla="val 18750"/>
            <a:gd name="adj2" fmla="val -8333"/>
            <a:gd name="adj3" fmla="val 18750"/>
            <a:gd name="adj4" fmla="val -16667"/>
            <a:gd name="adj5" fmla="val -37037"/>
            <a:gd name="adj6" fmla="val -85108"/>
          </a:avLst>
        </a:prstGeom>
        <a:solidFill>
          <a:schemeClr val="bg1"/>
        </a:solidFill>
        <a:ln w="9525" cap="flat" cmpd="sng" algn="ctr">
          <a:solidFill>
            <a:srgbClr val="400000"/>
          </a:solidFill>
          <a:prstDash val="solid"/>
          <a:round/>
          <a:headEnd type="none" w="med" len="med"/>
          <a:tailEnd type="none" w="med" len="med"/>
        </a:ln>
        <a:effectLst>
          <a:outerShdw blurRad="50800" dist="38100" dir="5400000" algn="ctr" rotWithShape="0">
            <a:srgbClr val="000000">
              <a:alpha val="86000"/>
            </a:srgbClr>
          </a:outerShdw>
        </a:effectLst>
      </xdr:spPr>
      <xdr:txBody>
        <a:bodyPr vertOverflow="clip" wrap="square" lIns="18288" tIns="0" rIns="0" bIns="0" rtlCol="0" anchor="t" upright="1"/>
        <a:lstStyle/>
        <a:p>
          <a:pPr algn="l">
            <a:lnSpc>
              <a:spcPts val="1400"/>
            </a:lnSpc>
          </a:pPr>
          <a:r>
            <a:rPr kumimoji="1" lang="ja-JP" altLang="en-US" sz="1200">
              <a:latin typeface="+mj-ea"/>
              <a:ea typeface="+mj-ea"/>
            </a:rPr>
            <a:t>雇用契約等における</a:t>
          </a:r>
          <a:r>
            <a:rPr kumimoji="1" lang="en-US" altLang="ja-JP" sz="1200">
              <a:latin typeface="+mj-ea"/>
              <a:ea typeface="+mj-ea"/>
            </a:rPr>
            <a:t>1</a:t>
          </a:r>
          <a:r>
            <a:rPr kumimoji="1" lang="ja-JP" altLang="en-US" sz="1200">
              <a:latin typeface="+mj-ea"/>
              <a:ea typeface="+mj-ea"/>
            </a:rPr>
            <a:t>箇月あたりの労働時間数，又は変形労働時間制の場合は</a:t>
          </a:r>
          <a:r>
            <a:rPr kumimoji="1" lang="en-US" altLang="ja-JP" sz="1200">
              <a:latin typeface="+mj-ea"/>
              <a:ea typeface="+mj-ea"/>
            </a:rPr>
            <a:t>1</a:t>
          </a:r>
          <a:r>
            <a:rPr kumimoji="1" lang="ja-JP" altLang="en-US" sz="1200">
              <a:latin typeface="+mj-ea"/>
              <a:ea typeface="+mj-ea"/>
            </a:rPr>
            <a:t>箇月あたりの平均労働時間数を入力してください。</a:t>
          </a:r>
        </a:p>
        <a:p>
          <a:pPr algn="l">
            <a:lnSpc>
              <a:spcPts val="1400"/>
            </a:lnSpc>
          </a:pPr>
          <a:r>
            <a:rPr kumimoji="1" lang="ja-JP" altLang="en-US" sz="1200">
              <a:latin typeface="+mj-ea"/>
              <a:ea typeface="+mj-ea"/>
            </a:rPr>
            <a:t>契約の変更がない限り，全月（</a:t>
          </a:r>
          <a:r>
            <a:rPr kumimoji="1" lang="en-US" altLang="ja-JP" sz="1200">
              <a:latin typeface="+mj-ea"/>
              <a:ea typeface="+mj-ea"/>
            </a:rPr>
            <a:t>4</a:t>
          </a:r>
          <a:r>
            <a:rPr kumimoji="1" lang="ja-JP" altLang="en-US" sz="1200">
              <a:latin typeface="+mj-ea"/>
              <a:ea typeface="+mj-ea"/>
            </a:rPr>
            <a:t>月～</a:t>
          </a:r>
          <a:r>
            <a:rPr kumimoji="1" lang="en-US" altLang="ja-JP" sz="1200">
              <a:latin typeface="+mj-ea"/>
              <a:ea typeface="+mj-ea"/>
            </a:rPr>
            <a:t>3</a:t>
          </a:r>
          <a:r>
            <a:rPr kumimoji="1" lang="ja-JP" altLang="en-US" sz="1200">
              <a:latin typeface="+mj-ea"/>
              <a:ea typeface="+mj-ea"/>
            </a:rPr>
            <a:t>月）同じ時間数になります。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B26F9-0EC0-40C7-988D-073EAF5666B4}">
  <sheetPr>
    <pageSetUpPr fitToPage="1"/>
  </sheetPr>
  <dimension ref="A1:AG13"/>
  <sheetViews>
    <sheetView view="pageBreakPreview" zoomScaleNormal="100" zoomScaleSheetLayoutView="100" workbookViewId="0"/>
  </sheetViews>
  <sheetFormatPr defaultRowHeight="13.5"/>
  <cols>
    <col min="1" max="1" width="5.5" bestFit="1" customWidth="1"/>
    <col min="2" max="2" width="3.5" bestFit="1" customWidth="1"/>
    <col min="3" max="3" width="3.5" customWidth="1"/>
    <col min="4" max="4" width="4.5" bestFit="1" customWidth="1"/>
    <col min="5" max="5" width="4.5" customWidth="1"/>
    <col min="6" max="17" width="4.5" bestFit="1" customWidth="1"/>
    <col min="18" max="28" width="6.25" customWidth="1"/>
    <col min="29" max="31" width="4.625" bestFit="1" customWidth="1"/>
    <col min="32" max="33" width="4.375" customWidth="1"/>
  </cols>
  <sheetData>
    <row r="1" spans="1:33" s="347" customFormat="1" ht="138" customHeight="1">
      <c r="A1" s="346" t="s">
        <v>103</v>
      </c>
      <c r="B1" s="346" t="s">
        <v>235</v>
      </c>
      <c r="C1" s="346" t="s">
        <v>236</v>
      </c>
      <c r="D1" s="346" t="s">
        <v>243</v>
      </c>
      <c r="E1" s="346" t="s">
        <v>244</v>
      </c>
      <c r="F1" s="346" t="s">
        <v>245</v>
      </c>
      <c r="G1" s="346" t="s">
        <v>246</v>
      </c>
      <c r="H1" s="346" t="s">
        <v>247</v>
      </c>
      <c r="I1" s="346" t="s">
        <v>248</v>
      </c>
      <c r="J1" s="346" t="s">
        <v>249</v>
      </c>
      <c r="K1" s="346" t="s">
        <v>250</v>
      </c>
      <c r="L1" s="346" t="s">
        <v>251</v>
      </c>
      <c r="M1" s="346" t="s">
        <v>252</v>
      </c>
      <c r="N1" s="346" t="s">
        <v>253</v>
      </c>
      <c r="O1" s="346" t="s">
        <v>254</v>
      </c>
      <c r="P1" s="346" t="s">
        <v>255</v>
      </c>
      <c r="Q1" s="346" t="s">
        <v>256</v>
      </c>
      <c r="R1" s="346" t="s">
        <v>237</v>
      </c>
      <c r="S1" s="346" t="s">
        <v>238</v>
      </c>
      <c r="T1" s="346" t="s">
        <v>239</v>
      </c>
      <c r="U1" s="346" t="s">
        <v>295</v>
      </c>
      <c r="V1" s="346" t="s">
        <v>296</v>
      </c>
      <c r="W1" s="346" t="s">
        <v>297</v>
      </c>
      <c r="X1" s="346" t="s">
        <v>298</v>
      </c>
      <c r="Y1" s="346" t="s">
        <v>299</v>
      </c>
      <c r="Z1" s="346" t="s">
        <v>300</v>
      </c>
      <c r="AA1" s="346" t="s">
        <v>301</v>
      </c>
      <c r="AB1" s="346" t="s">
        <v>302</v>
      </c>
      <c r="AC1" s="346" t="s">
        <v>240</v>
      </c>
      <c r="AD1" s="346" t="s">
        <v>106</v>
      </c>
      <c r="AE1" s="346" t="s">
        <v>241</v>
      </c>
      <c r="AF1" s="346" t="s">
        <v>242</v>
      </c>
      <c r="AG1" s="346" t="s">
        <v>303</v>
      </c>
    </row>
    <row r="2" spans="1:33">
      <c r="A2">
        <f>様式１!C1</f>
        <v>0</v>
      </c>
      <c r="B2">
        <v>4</v>
      </c>
      <c r="C2" s="348" t="str">
        <f t="shared" ref="C2:C13" si="0">TEXT(B2,"00")</f>
        <v>04</v>
      </c>
      <c r="D2" s="349">
        <f>様式１!B7</f>
        <v>0</v>
      </c>
      <c r="E2" s="349">
        <f>様式１!C7</f>
        <v>0</v>
      </c>
      <c r="F2" s="349">
        <f>様式１!D7</f>
        <v>0</v>
      </c>
      <c r="G2" s="349">
        <f>様式１!E7</f>
        <v>0</v>
      </c>
      <c r="H2" s="349">
        <f>様式１!G7</f>
        <v>0</v>
      </c>
      <c r="I2" s="349">
        <f>様式１!H7</f>
        <v>0</v>
      </c>
      <c r="J2" s="349">
        <f>様式１!I7</f>
        <v>0</v>
      </c>
      <c r="K2" s="349">
        <f>様式１!J7</f>
        <v>0</v>
      </c>
      <c r="L2" s="349">
        <f>様式１!L7</f>
        <v>0</v>
      </c>
      <c r="M2" s="349">
        <f>様式１!M7</f>
        <v>0</v>
      </c>
      <c r="N2" s="349">
        <f>様式１!O7</f>
        <v>0</v>
      </c>
      <c r="O2" s="349">
        <f>様式１!P7</f>
        <v>0</v>
      </c>
      <c r="P2" s="349">
        <f>様式１!Q7</f>
        <v>0</v>
      </c>
      <c r="Q2" s="349">
        <f>様式１!R7</f>
        <v>0</v>
      </c>
      <c r="R2" s="350">
        <f>様式１!$AT7</f>
        <v>-2</v>
      </c>
      <c r="S2" s="350">
        <f>様式１!$AB7</f>
        <v>2</v>
      </c>
      <c r="T2" s="350">
        <f>様式１!$AL7</f>
        <v>0</v>
      </c>
      <c r="U2" s="351">
        <f>様式１!$AB7-参考_歳児別配置基準!$F4+参考_歳児別配置基準!$I3</f>
        <v>2</v>
      </c>
      <c r="V2" s="351">
        <f>様式１!$AB7-参考_歳児別配置基準!$F4+参考_歳児別配置基準!$K3</f>
        <v>2</v>
      </c>
      <c r="W2" s="351">
        <f>様式１!$AB7-参考_歳児別配置基準!$F4+参考_歳児別配置基準!$M3</f>
        <v>2</v>
      </c>
      <c r="X2" s="351">
        <f>様式１!$AB7-参考_歳児別配置基準!$F4+参考_歳児別配置基準!$O3</f>
        <v>2</v>
      </c>
      <c r="Y2" s="351">
        <f>様式１!$AB7-参考_歳児別配置基準!$F4+参考_歳児別配置基準!$Q3</f>
        <v>2</v>
      </c>
      <c r="Z2" s="351">
        <f>様式１!$AB7-参考_歳児別配置基準!$F4+参考_歳児別配置基準!$S3</f>
        <v>2</v>
      </c>
      <c r="AA2" s="351">
        <f>様式１!$AB7-参考_歳児別配置基準!$F4+参考_歳児別配置基準!$U3</f>
        <v>2</v>
      </c>
      <c r="AB2" s="351">
        <f>様式１!$AB7-参考_歳児別配置基準!$F4+参考_歳児別配置基準!$W3</f>
        <v>2</v>
      </c>
      <c r="AC2" s="349">
        <f>様式１!Z7</f>
        <v>0</v>
      </c>
      <c r="AD2" s="349">
        <f>様式１!AA7</f>
        <v>0</v>
      </c>
      <c r="AE2" s="349" t="str">
        <f>IF(AD2&gt;0,"○","")</f>
        <v/>
      </c>
      <c r="AF2" s="349" t="str">
        <f>IF(SUM(I2:K2,O2:Q2)&gt;0,"○","")</f>
        <v/>
      </c>
      <c r="AG2" s="349">
        <f>'様式３（非専従の常勤＋非常勤）'!L39</f>
        <v>0</v>
      </c>
    </row>
    <row r="3" spans="1:33">
      <c r="A3" s="349">
        <f>A$2</f>
        <v>0</v>
      </c>
      <c r="B3">
        <v>5</v>
      </c>
      <c r="C3" s="348" t="str">
        <f t="shared" si="0"/>
        <v>05</v>
      </c>
      <c r="D3" s="349">
        <f>様式１!B8</f>
        <v>0</v>
      </c>
      <c r="E3" s="349">
        <f>様式１!C8</f>
        <v>0</v>
      </c>
      <c r="F3" s="349">
        <f>様式１!D8</f>
        <v>0</v>
      </c>
      <c r="G3" s="349">
        <f>様式１!E8</f>
        <v>0</v>
      </c>
      <c r="H3" s="349">
        <f>様式１!G8</f>
        <v>0</v>
      </c>
      <c r="I3" s="349">
        <f>様式１!H8</f>
        <v>0</v>
      </c>
      <c r="J3" s="349">
        <f>様式１!I8</f>
        <v>0</v>
      </c>
      <c r="K3" s="349">
        <f>様式１!J8</f>
        <v>0</v>
      </c>
      <c r="L3" s="349">
        <f>様式１!L8</f>
        <v>0</v>
      </c>
      <c r="M3" s="349">
        <f>様式１!M8</f>
        <v>0</v>
      </c>
      <c r="N3" s="349">
        <f>様式１!O8</f>
        <v>0</v>
      </c>
      <c r="O3" s="349">
        <f>様式１!P8</f>
        <v>0</v>
      </c>
      <c r="P3" s="349">
        <f>様式１!Q8</f>
        <v>0</v>
      </c>
      <c r="Q3" s="349">
        <f>様式１!R8</f>
        <v>0</v>
      </c>
      <c r="R3" s="350">
        <f>様式１!$AT8</f>
        <v>-2</v>
      </c>
      <c r="S3" s="350">
        <f>様式１!$AB8</f>
        <v>2</v>
      </c>
      <c r="T3" s="350">
        <f>様式１!$AL8</f>
        <v>0</v>
      </c>
      <c r="U3" s="351">
        <f>様式１!$AB8-参考_歳児別配置基準!$F13+参考_歳児別配置基準!$I12</f>
        <v>2</v>
      </c>
      <c r="V3" s="351">
        <f>様式１!$AB8-参考_歳児別配置基準!$F13+参考_歳児別配置基準!$K12</f>
        <v>2</v>
      </c>
      <c r="W3" s="351">
        <f>様式１!$AB8-参考_歳児別配置基準!$F13+参考_歳児別配置基準!$M12</f>
        <v>2</v>
      </c>
      <c r="X3" s="351">
        <f>様式１!$AB8-参考_歳児別配置基準!$F13+参考_歳児別配置基準!$O12</f>
        <v>2</v>
      </c>
      <c r="Y3" s="351">
        <f>様式１!$AB8-参考_歳児別配置基準!$F13+参考_歳児別配置基準!$Q12</f>
        <v>2</v>
      </c>
      <c r="Z3" s="351">
        <f>様式１!$AB8-参考_歳児別配置基準!$F13+参考_歳児別配置基準!$S12</f>
        <v>2</v>
      </c>
      <c r="AA3" s="351">
        <f>様式１!$AB8-参考_歳児別配置基準!$F13+参考_歳児別配置基準!$U12</f>
        <v>2</v>
      </c>
      <c r="AB3" s="351">
        <f>様式１!$AB8-参考_歳児別配置基準!$F13+参考_歳児別配置基準!$W12</f>
        <v>2</v>
      </c>
      <c r="AC3" s="349">
        <f>様式１!Z8</f>
        <v>0</v>
      </c>
      <c r="AD3" s="349">
        <f>様式１!AA8</f>
        <v>0</v>
      </c>
      <c r="AE3" s="349" t="str">
        <f t="shared" ref="AE3:AE13" si="1">IF(AD3&gt;0,"○","")</f>
        <v/>
      </c>
      <c r="AF3" s="349" t="str">
        <f t="shared" ref="AF3:AF13" si="2">IF(SUM(I3:K3,O3:Q3)&gt;0,"○","")</f>
        <v/>
      </c>
      <c r="AG3" s="349">
        <f>AG$2</f>
        <v>0</v>
      </c>
    </row>
    <row r="4" spans="1:33">
      <c r="A4" s="349">
        <f t="shared" ref="A4:A13" si="3">A$2</f>
        <v>0</v>
      </c>
      <c r="B4">
        <v>6</v>
      </c>
      <c r="C4" s="348" t="str">
        <f t="shared" si="0"/>
        <v>06</v>
      </c>
      <c r="D4" s="349">
        <f>様式１!B9</f>
        <v>0</v>
      </c>
      <c r="E4" s="349">
        <f>様式１!C9</f>
        <v>0</v>
      </c>
      <c r="F4" s="349">
        <f>様式１!D9</f>
        <v>0</v>
      </c>
      <c r="G4" s="349">
        <f>様式１!E9</f>
        <v>0</v>
      </c>
      <c r="H4" s="349">
        <f>様式１!G9</f>
        <v>0</v>
      </c>
      <c r="I4" s="349">
        <f>様式１!H9</f>
        <v>0</v>
      </c>
      <c r="J4" s="349">
        <f>様式１!I9</f>
        <v>0</v>
      </c>
      <c r="K4" s="349">
        <f>様式１!J9</f>
        <v>0</v>
      </c>
      <c r="L4" s="349">
        <f>様式１!L9</f>
        <v>0</v>
      </c>
      <c r="M4" s="349">
        <f>様式１!M9</f>
        <v>0</v>
      </c>
      <c r="N4" s="349">
        <f>様式１!O9</f>
        <v>0</v>
      </c>
      <c r="O4" s="349">
        <f>様式１!P9</f>
        <v>0</v>
      </c>
      <c r="P4" s="349">
        <f>様式１!Q9</f>
        <v>0</v>
      </c>
      <c r="Q4" s="349">
        <f>様式１!R9</f>
        <v>0</v>
      </c>
      <c r="R4" s="350">
        <f>様式１!$AT9</f>
        <v>-2</v>
      </c>
      <c r="S4" s="350">
        <f>様式１!$AB9</f>
        <v>2</v>
      </c>
      <c r="T4" s="350">
        <f>様式１!$AL9</f>
        <v>0</v>
      </c>
      <c r="U4" s="351">
        <f>様式１!$AB9-参考_歳児別配置基準!$F22+参考_歳児別配置基準!$I21</f>
        <v>2</v>
      </c>
      <c r="V4" s="351">
        <f>様式１!$AB9-参考_歳児別配置基準!$F22+参考_歳児別配置基準!$K21</f>
        <v>2</v>
      </c>
      <c r="W4" s="351">
        <f>様式１!$AB9-参考_歳児別配置基準!$F22+参考_歳児別配置基準!$M21</f>
        <v>2</v>
      </c>
      <c r="X4" s="351">
        <f>様式１!$AB9-参考_歳児別配置基準!$F22+参考_歳児別配置基準!$O21</f>
        <v>2</v>
      </c>
      <c r="Y4" s="351">
        <f>様式１!$AB9-参考_歳児別配置基準!$F22+参考_歳児別配置基準!$Q21</f>
        <v>2</v>
      </c>
      <c r="Z4" s="351">
        <f>様式１!$AB9-参考_歳児別配置基準!$F22+参考_歳児別配置基準!$S21</f>
        <v>2</v>
      </c>
      <c r="AA4" s="351">
        <f>様式１!$AB9-参考_歳児別配置基準!$F22+参考_歳児別配置基準!$U21</f>
        <v>2</v>
      </c>
      <c r="AB4" s="351">
        <f>様式１!$AB9-参考_歳児別配置基準!$F22+参考_歳児別配置基準!$W21</f>
        <v>2</v>
      </c>
      <c r="AC4" s="349">
        <f>様式１!Z9</f>
        <v>0</v>
      </c>
      <c r="AD4" s="349">
        <f>様式１!AA9</f>
        <v>0</v>
      </c>
      <c r="AE4" s="349" t="str">
        <f t="shared" si="1"/>
        <v/>
      </c>
      <c r="AF4" s="349" t="str">
        <f t="shared" si="2"/>
        <v/>
      </c>
      <c r="AG4" s="349">
        <f t="shared" ref="AG4:AG13" si="4">AG$2</f>
        <v>0</v>
      </c>
    </row>
    <row r="5" spans="1:33">
      <c r="A5" s="349">
        <f t="shared" si="3"/>
        <v>0</v>
      </c>
      <c r="B5">
        <v>7</v>
      </c>
      <c r="C5" s="348" t="str">
        <f t="shared" si="0"/>
        <v>07</v>
      </c>
      <c r="D5" s="349">
        <f>様式１!B10</f>
        <v>0</v>
      </c>
      <c r="E5" s="349">
        <f>様式１!C10</f>
        <v>0</v>
      </c>
      <c r="F5" s="349">
        <f>様式１!D10</f>
        <v>0</v>
      </c>
      <c r="G5" s="349">
        <f>様式１!E10</f>
        <v>0</v>
      </c>
      <c r="H5" s="349">
        <f>様式１!G10</f>
        <v>0</v>
      </c>
      <c r="I5" s="349">
        <f>様式１!H10</f>
        <v>0</v>
      </c>
      <c r="J5" s="349">
        <f>様式１!I10</f>
        <v>0</v>
      </c>
      <c r="K5" s="349">
        <f>様式１!J10</f>
        <v>0</v>
      </c>
      <c r="L5" s="349">
        <f>様式１!L10</f>
        <v>0</v>
      </c>
      <c r="M5" s="349">
        <f>様式１!M10</f>
        <v>0</v>
      </c>
      <c r="N5" s="349">
        <f>様式１!O10</f>
        <v>0</v>
      </c>
      <c r="O5" s="349">
        <f>様式１!P10</f>
        <v>0</v>
      </c>
      <c r="P5" s="349">
        <f>様式１!Q10</f>
        <v>0</v>
      </c>
      <c r="Q5" s="349">
        <f>様式１!R10</f>
        <v>0</v>
      </c>
      <c r="R5" s="350">
        <f>様式１!$AT10</f>
        <v>-2</v>
      </c>
      <c r="S5" s="350">
        <f>様式１!$AB10</f>
        <v>2</v>
      </c>
      <c r="T5" s="350">
        <f>様式１!$AL10</f>
        <v>0</v>
      </c>
      <c r="U5" s="351">
        <f>様式１!$AB10-参考_歳児別配置基準!$F31+参考_歳児別配置基準!$I30</f>
        <v>2</v>
      </c>
      <c r="V5" s="351">
        <f>様式１!$AB10-参考_歳児別配置基準!$F31+参考_歳児別配置基準!$K30</f>
        <v>2</v>
      </c>
      <c r="W5" s="351">
        <f>様式１!$AB10-参考_歳児別配置基準!$F31+参考_歳児別配置基準!$M30</f>
        <v>2</v>
      </c>
      <c r="X5" s="351">
        <f>様式１!$AB10-参考_歳児別配置基準!$F31+参考_歳児別配置基準!$O30</f>
        <v>2</v>
      </c>
      <c r="Y5" s="351">
        <f>様式１!$AB10-参考_歳児別配置基準!$F31+参考_歳児別配置基準!$Q30</f>
        <v>2</v>
      </c>
      <c r="Z5" s="351">
        <f>様式１!$AB10-参考_歳児別配置基準!$F31+参考_歳児別配置基準!$S30</f>
        <v>2</v>
      </c>
      <c r="AA5" s="351">
        <f>様式１!$AB10-参考_歳児別配置基準!$F31+参考_歳児別配置基準!$U30</f>
        <v>2</v>
      </c>
      <c r="AB5" s="351">
        <f>様式１!$AB10-参考_歳児別配置基準!$F31+参考_歳児別配置基準!$W30</f>
        <v>2</v>
      </c>
      <c r="AC5" s="349">
        <f>様式１!Z10</f>
        <v>0</v>
      </c>
      <c r="AD5" s="349">
        <f>様式１!AA10</f>
        <v>0</v>
      </c>
      <c r="AE5" s="349" t="str">
        <f t="shared" si="1"/>
        <v/>
      </c>
      <c r="AF5" s="349" t="str">
        <f t="shared" si="2"/>
        <v/>
      </c>
      <c r="AG5" s="349">
        <f t="shared" si="4"/>
        <v>0</v>
      </c>
    </row>
    <row r="6" spans="1:33">
      <c r="A6" s="349">
        <f t="shared" si="3"/>
        <v>0</v>
      </c>
      <c r="B6">
        <v>8</v>
      </c>
      <c r="C6" s="348" t="str">
        <f t="shared" si="0"/>
        <v>08</v>
      </c>
      <c r="D6" s="349">
        <f>様式１!B11</f>
        <v>0</v>
      </c>
      <c r="E6" s="349">
        <f>様式１!C11</f>
        <v>0</v>
      </c>
      <c r="F6" s="349">
        <f>様式１!D11</f>
        <v>0</v>
      </c>
      <c r="G6" s="349">
        <f>様式１!E11</f>
        <v>0</v>
      </c>
      <c r="H6" s="349">
        <f>様式１!G11</f>
        <v>0</v>
      </c>
      <c r="I6" s="349">
        <f>様式１!H11</f>
        <v>0</v>
      </c>
      <c r="J6" s="349">
        <f>様式１!I11</f>
        <v>0</v>
      </c>
      <c r="K6" s="349">
        <f>様式１!J11</f>
        <v>0</v>
      </c>
      <c r="L6" s="349">
        <f>様式１!L11</f>
        <v>0</v>
      </c>
      <c r="M6" s="349">
        <f>様式１!M11</f>
        <v>0</v>
      </c>
      <c r="N6" s="349">
        <f>様式１!O11</f>
        <v>0</v>
      </c>
      <c r="O6" s="349">
        <f>様式１!P11</f>
        <v>0</v>
      </c>
      <c r="P6" s="349">
        <f>様式１!Q11</f>
        <v>0</v>
      </c>
      <c r="Q6" s="349">
        <f>様式１!R11</f>
        <v>0</v>
      </c>
      <c r="R6" s="350">
        <f>様式１!$AT11</f>
        <v>-2</v>
      </c>
      <c r="S6" s="350">
        <f>様式１!$AB11</f>
        <v>2</v>
      </c>
      <c r="T6" s="350">
        <f>様式１!$AL11</f>
        <v>0</v>
      </c>
      <c r="U6" s="351">
        <f>様式１!$AB11-参考_歳児別配置基準!$F40+参考_歳児別配置基準!$I39</f>
        <v>2</v>
      </c>
      <c r="V6" s="351">
        <f>様式１!$AB11-参考_歳児別配置基準!$F40+参考_歳児別配置基準!$K39</f>
        <v>2</v>
      </c>
      <c r="W6" s="351">
        <f>様式１!$AB11-参考_歳児別配置基準!$F40+参考_歳児別配置基準!$M39</f>
        <v>2</v>
      </c>
      <c r="X6" s="351">
        <f>様式１!$AB11-参考_歳児別配置基準!$F40+参考_歳児別配置基準!$O39</f>
        <v>2</v>
      </c>
      <c r="Y6" s="351">
        <f>様式１!$AB11-参考_歳児別配置基準!$F40+参考_歳児別配置基準!$Q39</f>
        <v>2</v>
      </c>
      <c r="Z6" s="351">
        <f>様式１!$AB11-参考_歳児別配置基準!$F40+参考_歳児別配置基準!$S39</f>
        <v>2</v>
      </c>
      <c r="AA6" s="351">
        <f>様式１!$AB11-参考_歳児別配置基準!$F40+参考_歳児別配置基準!$U39</f>
        <v>2</v>
      </c>
      <c r="AB6" s="351">
        <f>様式１!$AB11-参考_歳児別配置基準!$F40+参考_歳児別配置基準!$W39</f>
        <v>2</v>
      </c>
      <c r="AC6" s="349">
        <f>様式１!Z11</f>
        <v>0</v>
      </c>
      <c r="AD6" s="349">
        <f>様式１!AA11</f>
        <v>0</v>
      </c>
      <c r="AE6" s="349" t="str">
        <f t="shared" si="1"/>
        <v/>
      </c>
      <c r="AF6" s="349" t="str">
        <f t="shared" si="2"/>
        <v/>
      </c>
      <c r="AG6" s="349">
        <f t="shared" si="4"/>
        <v>0</v>
      </c>
    </row>
    <row r="7" spans="1:33">
      <c r="A7" s="349">
        <f t="shared" si="3"/>
        <v>0</v>
      </c>
      <c r="B7">
        <v>9</v>
      </c>
      <c r="C7" s="348" t="str">
        <f t="shared" si="0"/>
        <v>09</v>
      </c>
      <c r="D7" s="349">
        <f>様式１!B12</f>
        <v>0</v>
      </c>
      <c r="E7" s="349">
        <f>様式１!C12</f>
        <v>0</v>
      </c>
      <c r="F7" s="349">
        <f>様式１!D12</f>
        <v>0</v>
      </c>
      <c r="G7" s="349">
        <f>様式１!E12</f>
        <v>0</v>
      </c>
      <c r="H7" s="349">
        <f>様式１!G12</f>
        <v>0</v>
      </c>
      <c r="I7" s="349">
        <f>様式１!H12</f>
        <v>0</v>
      </c>
      <c r="J7" s="349">
        <f>様式１!I12</f>
        <v>0</v>
      </c>
      <c r="K7" s="349">
        <f>様式１!J12</f>
        <v>0</v>
      </c>
      <c r="L7" s="349">
        <f>様式１!L12</f>
        <v>0</v>
      </c>
      <c r="M7" s="349">
        <f>様式１!M12</f>
        <v>0</v>
      </c>
      <c r="N7" s="349">
        <f>様式１!O12</f>
        <v>0</v>
      </c>
      <c r="O7" s="349">
        <f>様式１!P12</f>
        <v>0</v>
      </c>
      <c r="P7" s="349">
        <f>様式１!Q12</f>
        <v>0</v>
      </c>
      <c r="Q7" s="349">
        <f>様式１!R12</f>
        <v>0</v>
      </c>
      <c r="R7" s="350">
        <f>様式１!$AT12</f>
        <v>-2</v>
      </c>
      <c r="S7" s="350">
        <f>様式１!$AB12</f>
        <v>2</v>
      </c>
      <c r="T7" s="350">
        <f>様式１!$AL12</f>
        <v>0</v>
      </c>
      <c r="U7" s="351">
        <f>様式１!$AB12-参考_歳児別配置基準!$F49+参考_歳児別配置基準!$I48</f>
        <v>2</v>
      </c>
      <c r="V7" s="351">
        <f>様式１!$AB12-参考_歳児別配置基準!$F49+参考_歳児別配置基準!$K48</f>
        <v>2</v>
      </c>
      <c r="W7" s="351">
        <f>様式１!$AB12-参考_歳児別配置基準!$F49+参考_歳児別配置基準!$M48</f>
        <v>2</v>
      </c>
      <c r="X7" s="351">
        <f>様式１!$AB12-参考_歳児別配置基準!$F49+参考_歳児別配置基準!$O48</f>
        <v>2</v>
      </c>
      <c r="Y7" s="351">
        <f>様式１!$AB12-参考_歳児別配置基準!$F49+参考_歳児別配置基準!$Q48</f>
        <v>2</v>
      </c>
      <c r="Z7" s="351">
        <f>様式１!$AB12-参考_歳児別配置基準!$F49+参考_歳児別配置基準!$S48</f>
        <v>2</v>
      </c>
      <c r="AA7" s="351">
        <f>様式１!$AB12-参考_歳児別配置基準!$F49+参考_歳児別配置基準!$U48</f>
        <v>2</v>
      </c>
      <c r="AB7" s="351">
        <f>様式１!$AB12-参考_歳児別配置基準!$F49+参考_歳児別配置基準!$W48</f>
        <v>2</v>
      </c>
      <c r="AC7" s="349">
        <f>様式１!Z12</f>
        <v>0</v>
      </c>
      <c r="AD7" s="349">
        <f>様式１!AA12</f>
        <v>0</v>
      </c>
      <c r="AE7" s="349" t="str">
        <f t="shared" si="1"/>
        <v/>
      </c>
      <c r="AF7" s="349" t="str">
        <f t="shared" si="2"/>
        <v/>
      </c>
      <c r="AG7" s="349">
        <f t="shared" si="4"/>
        <v>0</v>
      </c>
    </row>
    <row r="8" spans="1:33">
      <c r="A8" s="349">
        <f t="shared" si="3"/>
        <v>0</v>
      </c>
      <c r="B8">
        <v>10</v>
      </c>
      <c r="C8" s="348" t="str">
        <f t="shared" si="0"/>
        <v>10</v>
      </c>
      <c r="D8" s="349">
        <f>様式１!B13</f>
        <v>0</v>
      </c>
      <c r="E8" s="349">
        <f>様式１!C13</f>
        <v>0</v>
      </c>
      <c r="F8" s="349">
        <f>様式１!D13</f>
        <v>0</v>
      </c>
      <c r="G8" s="349">
        <f>様式１!E13</f>
        <v>0</v>
      </c>
      <c r="H8" s="349">
        <f>様式１!G13</f>
        <v>0</v>
      </c>
      <c r="I8" s="349">
        <f>様式１!H13</f>
        <v>0</v>
      </c>
      <c r="J8" s="349">
        <f>様式１!I13</f>
        <v>0</v>
      </c>
      <c r="K8" s="349">
        <f>様式１!J13</f>
        <v>0</v>
      </c>
      <c r="L8" s="349">
        <f>様式１!L13</f>
        <v>0</v>
      </c>
      <c r="M8" s="349">
        <f>様式１!M13</f>
        <v>0</v>
      </c>
      <c r="N8" s="349">
        <f>様式１!O13</f>
        <v>0</v>
      </c>
      <c r="O8" s="349">
        <f>様式１!P13</f>
        <v>0</v>
      </c>
      <c r="P8" s="349">
        <f>様式１!Q13</f>
        <v>0</v>
      </c>
      <c r="Q8" s="349">
        <f>様式１!R13</f>
        <v>0</v>
      </c>
      <c r="R8" s="350">
        <f>様式１!$AT13</f>
        <v>-2</v>
      </c>
      <c r="S8" s="350">
        <f>様式１!$AB13</f>
        <v>2</v>
      </c>
      <c r="T8" s="350">
        <f>様式１!$AL13</f>
        <v>0</v>
      </c>
      <c r="U8" s="351">
        <f>様式１!$AB13-参考_歳児別配置基準!$F58+参考_歳児別配置基準!$I57</f>
        <v>2</v>
      </c>
      <c r="V8" s="351">
        <f>様式１!$AB13-参考_歳児別配置基準!$F58+参考_歳児別配置基準!$K57</f>
        <v>2</v>
      </c>
      <c r="W8" s="351">
        <f>様式１!$AB13-参考_歳児別配置基準!$F58+参考_歳児別配置基準!$M57</f>
        <v>2</v>
      </c>
      <c r="X8" s="351">
        <f>様式１!$AB13-参考_歳児別配置基準!$F58+参考_歳児別配置基準!$O57</f>
        <v>2</v>
      </c>
      <c r="Y8" s="351">
        <f>様式１!$AB13-参考_歳児別配置基準!$F58+参考_歳児別配置基準!$Q57</f>
        <v>2</v>
      </c>
      <c r="Z8" s="351">
        <f>様式１!$AB13-参考_歳児別配置基準!$F58+参考_歳児別配置基準!$S57</f>
        <v>2</v>
      </c>
      <c r="AA8" s="351">
        <f>様式１!$AB13-参考_歳児別配置基準!$F58+参考_歳児別配置基準!$U57</f>
        <v>2</v>
      </c>
      <c r="AB8" s="351">
        <f>様式１!$AB13-参考_歳児別配置基準!$F58+参考_歳児別配置基準!$W57</f>
        <v>2</v>
      </c>
      <c r="AC8" s="349">
        <f>様式１!Z13</f>
        <v>0</v>
      </c>
      <c r="AD8" s="349">
        <f>様式１!AA13</f>
        <v>0</v>
      </c>
      <c r="AE8" s="349" t="str">
        <f t="shared" si="1"/>
        <v/>
      </c>
      <c r="AF8" s="349" t="str">
        <f t="shared" si="2"/>
        <v/>
      </c>
      <c r="AG8" s="349">
        <f t="shared" si="4"/>
        <v>0</v>
      </c>
    </row>
    <row r="9" spans="1:33">
      <c r="A9" s="349">
        <f t="shared" si="3"/>
        <v>0</v>
      </c>
      <c r="B9">
        <v>11</v>
      </c>
      <c r="C9" s="348" t="str">
        <f t="shared" si="0"/>
        <v>11</v>
      </c>
      <c r="D9" s="349">
        <f>様式１!B14</f>
        <v>0</v>
      </c>
      <c r="E9" s="349">
        <f>様式１!C14</f>
        <v>0</v>
      </c>
      <c r="F9" s="349">
        <f>様式１!D14</f>
        <v>0</v>
      </c>
      <c r="G9" s="349">
        <f>様式１!E14</f>
        <v>0</v>
      </c>
      <c r="H9" s="349">
        <f>様式１!G14</f>
        <v>0</v>
      </c>
      <c r="I9" s="349">
        <f>様式１!H14</f>
        <v>0</v>
      </c>
      <c r="J9" s="349">
        <f>様式１!I14</f>
        <v>0</v>
      </c>
      <c r="K9" s="349">
        <f>様式１!J14</f>
        <v>0</v>
      </c>
      <c r="L9" s="349">
        <f>様式１!L14</f>
        <v>0</v>
      </c>
      <c r="M9" s="349">
        <f>様式１!M14</f>
        <v>0</v>
      </c>
      <c r="N9" s="349">
        <f>様式１!O14</f>
        <v>0</v>
      </c>
      <c r="O9" s="349">
        <f>様式１!P14</f>
        <v>0</v>
      </c>
      <c r="P9" s="349">
        <f>様式１!Q14</f>
        <v>0</v>
      </c>
      <c r="Q9" s="349">
        <f>様式１!R14</f>
        <v>0</v>
      </c>
      <c r="R9" s="350">
        <f>様式１!$AT14</f>
        <v>-2</v>
      </c>
      <c r="S9" s="350">
        <f>様式１!$AB14</f>
        <v>2</v>
      </c>
      <c r="T9" s="350">
        <f>様式１!$AL14</f>
        <v>0</v>
      </c>
      <c r="U9" s="351">
        <f>様式１!$AB14-参考_歳児別配置基準!$F67+参考_歳児別配置基準!$I66</f>
        <v>2</v>
      </c>
      <c r="V9" s="351">
        <f>様式１!$AB14-参考_歳児別配置基準!$F67+参考_歳児別配置基準!$K66</f>
        <v>2</v>
      </c>
      <c r="W9" s="351">
        <f>様式１!$AB14-参考_歳児別配置基準!$F67+参考_歳児別配置基準!$M66</f>
        <v>2</v>
      </c>
      <c r="X9" s="351">
        <f>様式１!$AB14-参考_歳児別配置基準!$F67+参考_歳児別配置基準!$O66</f>
        <v>2</v>
      </c>
      <c r="Y9" s="351">
        <f>様式１!$AB14-参考_歳児別配置基準!$F67+参考_歳児別配置基準!$Q66</f>
        <v>2</v>
      </c>
      <c r="Z9" s="351">
        <f>様式１!$AB14-参考_歳児別配置基準!$F67+参考_歳児別配置基準!$S66</f>
        <v>2</v>
      </c>
      <c r="AA9" s="351">
        <f>様式１!$AB14-参考_歳児別配置基準!$F67+参考_歳児別配置基準!$U66</f>
        <v>2</v>
      </c>
      <c r="AB9" s="351">
        <f>様式１!$AB14-参考_歳児別配置基準!$F67+参考_歳児別配置基準!$W66</f>
        <v>2</v>
      </c>
      <c r="AC9" s="349">
        <f>様式１!Z14</f>
        <v>0</v>
      </c>
      <c r="AD9" s="349">
        <f>様式１!AA14</f>
        <v>0</v>
      </c>
      <c r="AE9" s="349" t="str">
        <f t="shared" si="1"/>
        <v/>
      </c>
      <c r="AF9" s="349" t="str">
        <f t="shared" si="2"/>
        <v/>
      </c>
      <c r="AG9" s="349">
        <f t="shared" si="4"/>
        <v>0</v>
      </c>
    </row>
    <row r="10" spans="1:33">
      <c r="A10" s="349">
        <f t="shared" si="3"/>
        <v>0</v>
      </c>
      <c r="B10">
        <v>12</v>
      </c>
      <c r="C10" s="348" t="str">
        <f t="shared" si="0"/>
        <v>12</v>
      </c>
      <c r="D10" s="349">
        <f>様式１!B15</f>
        <v>0</v>
      </c>
      <c r="E10" s="349">
        <f>様式１!C15</f>
        <v>0</v>
      </c>
      <c r="F10" s="349">
        <f>様式１!D15</f>
        <v>0</v>
      </c>
      <c r="G10" s="349">
        <f>様式１!E15</f>
        <v>0</v>
      </c>
      <c r="H10" s="349">
        <f>様式１!G15</f>
        <v>0</v>
      </c>
      <c r="I10" s="349">
        <f>様式１!H15</f>
        <v>0</v>
      </c>
      <c r="J10" s="349">
        <f>様式１!I15</f>
        <v>0</v>
      </c>
      <c r="K10" s="349">
        <f>様式１!J15</f>
        <v>0</v>
      </c>
      <c r="L10" s="349">
        <f>様式１!L15</f>
        <v>0</v>
      </c>
      <c r="M10" s="349">
        <f>様式１!M15</f>
        <v>0</v>
      </c>
      <c r="N10" s="349">
        <f>様式１!O15</f>
        <v>0</v>
      </c>
      <c r="O10" s="349">
        <f>様式１!P15</f>
        <v>0</v>
      </c>
      <c r="P10" s="349">
        <f>様式１!Q15</f>
        <v>0</v>
      </c>
      <c r="Q10" s="349">
        <f>様式１!R15</f>
        <v>0</v>
      </c>
      <c r="R10" s="350">
        <f>様式１!$AT15</f>
        <v>-2</v>
      </c>
      <c r="S10" s="350">
        <f>様式１!$AB15</f>
        <v>2</v>
      </c>
      <c r="T10" s="350">
        <f>様式１!$AL15</f>
        <v>0</v>
      </c>
      <c r="U10" s="351">
        <f>様式１!$AB15-参考_歳児別配置基準!$F76+参考_歳児別配置基準!$I75</f>
        <v>2</v>
      </c>
      <c r="V10" s="351">
        <f>様式１!$AB15-参考_歳児別配置基準!$F76+参考_歳児別配置基準!$K75</f>
        <v>2</v>
      </c>
      <c r="W10" s="351">
        <f>様式１!$AB15-参考_歳児別配置基準!$F76+参考_歳児別配置基準!$M75</f>
        <v>2</v>
      </c>
      <c r="X10" s="351">
        <f>様式１!$AB15-参考_歳児別配置基準!$F76+参考_歳児別配置基準!$O75</f>
        <v>2</v>
      </c>
      <c r="Y10" s="351">
        <f>様式１!$AB15-参考_歳児別配置基準!$F76+参考_歳児別配置基準!$Q75</f>
        <v>2</v>
      </c>
      <c r="Z10" s="351">
        <f>様式１!$AB15-参考_歳児別配置基準!$F76+参考_歳児別配置基準!$S75</f>
        <v>2</v>
      </c>
      <c r="AA10" s="351">
        <f>様式１!$AB15-参考_歳児別配置基準!$F76+参考_歳児別配置基準!$U75</f>
        <v>2</v>
      </c>
      <c r="AB10" s="351">
        <f>様式１!$AB15-参考_歳児別配置基準!$F76+参考_歳児別配置基準!$W75</f>
        <v>2</v>
      </c>
      <c r="AC10" s="349">
        <f>様式１!Z15</f>
        <v>0</v>
      </c>
      <c r="AD10" s="349">
        <f>様式１!AA15</f>
        <v>0</v>
      </c>
      <c r="AE10" s="349" t="str">
        <f t="shared" si="1"/>
        <v/>
      </c>
      <c r="AF10" s="349" t="str">
        <f t="shared" si="2"/>
        <v/>
      </c>
      <c r="AG10" s="349">
        <f t="shared" si="4"/>
        <v>0</v>
      </c>
    </row>
    <row r="11" spans="1:33">
      <c r="A11" s="349">
        <f t="shared" si="3"/>
        <v>0</v>
      </c>
      <c r="B11">
        <v>1</v>
      </c>
      <c r="C11" s="348" t="str">
        <f t="shared" si="0"/>
        <v>01</v>
      </c>
      <c r="D11" s="349">
        <f>様式１!B16</f>
        <v>0</v>
      </c>
      <c r="E11" s="349">
        <f>様式１!C16</f>
        <v>0</v>
      </c>
      <c r="F11" s="349">
        <f>様式１!D16</f>
        <v>0</v>
      </c>
      <c r="G11" s="349">
        <f>様式１!E16</f>
        <v>0</v>
      </c>
      <c r="H11" s="349">
        <f>様式１!G16</f>
        <v>0</v>
      </c>
      <c r="I11" s="349">
        <f>様式１!H16</f>
        <v>0</v>
      </c>
      <c r="J11" s="349">
        <f>様式１!I16</f>
        <v>0</v>
      </c>
      <c r="K11" s="349">
        <f>様式１!J16</f>
        <v>0</v>
      </c>
      <c r="L11" s="349">
        <f>様式１!L16</f>
        <v>0</v>
      </c>
      <c r="M11" s="349">
        <f>様式１!M16</f>
        <v>0</v>
      </c>
      <c r="N11" s="349">
        <f>様式１!O16</f>
        <v>0</v>
      </c>
      <c r="O11" s="349">
        <f>様式１!P16</f>
        <v>0</v>
      </c>
      <c r="P11" s="349">
        <f>様式１!Q16</f>
        <v>0</v>
      </c>
      <c r="Q11" s="349">
        <f>様式１!R16</f>
        <v>0</v>
      </c>
      <c r="R11" s="350">
        <f>様式１!$AT16</f>
        <v>-2</v>
      </c>
      <c r="S11" s="350">
        <f>様式１!$AB16</f>
        <v>2</v>
      </c>
      <c r="T11" s="350">
        <f>様式１!$AL16</f>
        <v>0</v>
      </c>
      <c r="U11" s="351">
        <f>様式１!$AB16-参考_歳児別配置基準!$F85+参考_歳児別配置基準!$I84</f>
        <v>2</v>
      </c>
      <c r="V11" s="351">
        <f>様式１!$AB16-参考_歳児別配置基準!$F85+参考_歳児別配置基準!$K84</f>
        <v>2</v>
      </c>
      <c r="W11" s="351">
        <f>様式１!$AB16-参考_歳児別配置基準!$F85+参考_歳児別配置基準!$M84</f>
        <v>2</v>
      </c>
      <c r="X11" s="351">
        <f>様式１!$AB16-参考_歳児別配置基準!$F85+参考_歳児別配置基準!$O84</f>
        <v>2</v>
      </c>
      <c r="Y11" s="351">
        <f>様式１!$AB16-参考_歳児別配置基準!$F85+参考_歳児別配置基準!$Q84</f>
        <v>2</v>
      </c>
      <c r="Z11" s="351">
        <f>様式１!$AB16-参考_歳児別配置基準!$F85+参考_歳児別配置基準!$S84</f>
        <v>2</v>
      </c>
      <c r="AA11" s="351">
        <f>様式１!$AB16-参考_歳児別配置基準!$F85+参考_歳児別配置基準!$U84</f>
        <v>2</v>
      </c>
      <c r="AB11" s="351">
        <f>様式１!$AB16-参考_歳児別配置基準!$F85+参考_歳児別配置基準!$W84</f>
        <v>2</v>
      </c>
      <c r="AC11" s="349">
        <f>様式１!Z16</f>
        <v>0</v>
      </c>
      <c r="AD11" s="349">
        <f>様式１!AA16</f>
        <v>0</v>
      </c>
      <c r="AE11" s="349" t="str">
        <f t="shared" si="1"/>
        <v/>
      </c>
      <c r="AF11" s="349" t="str">
        <f t="shared" si="2"/>
        <v/>
      </c>
      <c r="AG11" s="349">
        <f t="shared" si="4"/>
        <v>0</v>
      </c>
    </row>
    <row r="12" spans="1:33">
      <c r="A12" s="349">
        <f t="shared" si="3"/>
        <v>0</v>
      </c>
      <c r="B12">
        <v>2</v>
      </c>
      <c r="C12" s="348" t="str">
        <f t="shared" si="0"/>
        <v>02</v>
      </c>
      <c r="D12" s="349">
        <f>様式１!B17</f>
        <v>0</v>
      </c>
      <c r="E12" s="349">
        <f>様式１!C17</f>
        <v>0</v>
      </c>
      <c r="F12" s="349">
        <f>様式１!D17</f>
        <v>0</v>
      </c>
      <c r="G12" s="349">
        <f>様式１!E17</f>
        <v>0</v>
      </c>
      <c r="H12" s="349">
        <f>様式１!G17</f>
        <v>0</v>
      </c>
      <c r="I12" s="349">
        <f>様式１!H17</f>
        <v>0</v>
      </c>
      <c r="J12" s="349">
        <f>様式１!I17</f>
        <v>0</v>
      </c>
      <c r="K12" s="349">
        <f>様式１!J17</f>
        <v>0</v>
      </c>
      <c r="L12" s="349">
        <f>様式１!L17</f>
        <v>0</v>
      </c>
      <c r="M12" s="349">
        <f>様式１!M17</f>
        <v>0</v>
      </c>
      <c r="N12" s="349">
        <f>様式１!O17</f>
        <v>0</v>
      </c>
      <c r="O12" s="349">
        <f>様式１!P17</f>
        <v>0</v>
      </c>
      <c r="P12" s="349">
        <f>様式１!Q17</f>
        <v>0</v>
      </c>
      <c r="Q12" s="349">
        <f>様式１!R17</f>
        <v>0</v>
      </c>
      <c r="R12" s="350">
        <f>様式１!$AT17</f>
        <v>-2</v>
      </c>
      <c r="S12" s="350">
        <f>様式１!$AB17</f>
        <v>2</v>
      </c>
      <c r="T12" s="350">
        <f>様式１!$AL17</f>
        <v>0</v>
      </c>
      <c r="U12" s="351">
        <f>様式１!$AB17-参考_歳児別配置基準!$F94+参考_歳児別配置基準!$I93</f>
        <v>2</v>
      </c>
      <c r="V12" s="351">
        <f>様式１!$AB17-参考_歳児別配置基準!$F94+参考_歳児別配置基準!$K93</f>
        <v>2</v>
      </c>
      <c r="W12" s="351">
        <f>様式１!$AB17-参考_歳児別配置基準!$F94+参考_歳児別配置基準!$M93</f>
        <v>2</v>
      </c>
      <c r="X12" s="351">
        <f>様式１!$AB17-参考_歳児別配置基準!$F94+参考_歳児別配置基準!$O93</f>
        <v>2</v>
      </c>
      <c r="Y12" s="351">
        <f>様式１!$AB17-参考_歳児別配置基準!$F94+参考_歳児別配置基準!$Q93</f>
        <v>2</v>
      </c>
      <c r="Z12" s="351">
        <f>様式１!$AB17-参考_歳児別配置基準!$F94+参考_歳児別配置基準!$S93</f>
        <v>2</v>
      </c>
      <c r="AA12" s="351">
        <f>様式１!$AB17-参考_歳児別配置基準!$F94+参考_歳児別配置基準!$U93</f>
        <v>2</v>
      </c>
      <c r="AB12" s="351">
        <f>様式１!$AB17-参考_歳児別配置基準!$F94+参考_歳児別配置基準!$W93</f>
        <v>2</v>
      </c>
      <c r="AC12" s="349">
        <f>様式１!Z17</f>
        <v>0</v>
      </c>
      <c r="AD12" s="349">
        <f>様式１!AA17</f>
        <v>0</v>
      </c>
      <c r="AE12" s="349" t="str">
        <f t="shared" si="1"/>
        <v/>
      </c>
      <c r="AF12" s="349" t="str">
        <f t="shared" si="2"/>
        <v/>
      </c>
      <c r="AG12" s="349">
        <f t="shared" si="4"/>
        <v>0</v>
      </c>
    </row>
    <row r="13" spans="1:33">
      <c r="A13" s="349">
        <f t="shared" si="3"/>
        <v>0</v>
      </c>
      <c r="B13">
        <v>3</v>
      </c>
      <c r="C13" s="348" t="str">
        <f t="shared" si="0"/>
        <v>03</v>
      </c>
      <c r="D13" s="349">
        <f>様式１!B18</f>
        <v>0</v>
      </c>
      <c r="E13" s="349">
        <f>様式１!C18</f>
        <v>0</v>
      </c>
      <c r="F13" s="349">
        <f>様式１!D18</f>
        <v>0</v>
      </c>
      <c r="G13" s="349">
        <f>様式１!E18</f>
        <v>0</v>
      </c>
      <c r="H13" s="349">
        <f>様式１!G18</f>
        <v>0</v>
      </c>
      <c r="I13" s="349">
        <f>様式１!H18</f>
        <v>0</v>
      </c>
      <c r="J13" s="349">
        <f>様式１!I18</f>
        <v>0</v>
      </c>
      <c r="K13" s="349">
        <f>様式１!J18</f>
        <v>0</v>
      </c>
      <c r="L13" s="349">
        <f>様式１!L18</f>
        <v>0</v>
      </c>
      <c r="M13" s="349">
        <f>様式１!M18</f>
        <v>0</v>
      </c>
      <c r="N13" s="349">
        <f>様式１!O18</f>
        <v>0</v>
      </c>
      <c r="O13" s="349">
        <f>様式１!P18</f>
        <v>0</v>
      </c>
      <c r="P13" s="349">
        <f>様式１!Q18</f>
        <v>0</v>
      </c>
      <c r="Q13" s="349">
        <f>様式１!R18</f>
        <v>0</v>
      </c>
      <c r="R13" s="350">
        <f>様式１!$AT18</f>
        <v>-2</v>
      </c>
      <c r="S13" s="350">
        <f>様式１!$AB18</f>
        <v>2</v>
      </c>
      <c r="T13" s="350">
        <f>様式１!$AL18</f>
        <v>0</v>
      </c>
      <c r="U13" s="351">
        <f>様式１!$AB18-参考_歳児別配置基準!$F103+参考_歳児別配置基準!$I102</f>
        <v>2</v>
      </c>
      <c r="V13" s="351">
        <f>様式１!$AB18-参考_歳児別配置基準!$F103+参考_歳児別配置基準!$K102</f>
        <v>2</v>
      </c>
      <c r="W13" s="351">
        <f>様式１!$AB18-参考_歳児別配置基準!$F103+参考_歳児別配置基準!$M102</f>
        <v>2</v>
      </c>
      <c r="X13" s="351">
        <f>様式１!$AB18-参考_歳児別配置基準!$F103+参考_歳児別配置基準!$O102</f>
        <v>2</v>
      </c>
      <c r="Y13" s="351">
        <f>様式１!$AB18-参考_歳児別配置基準!$F103+参考_歳児別配置基準!$Q102</f>
        <v>2</v>
      </c>
      <c r="Z13" s="351">
        <f>様式１!$AB18-参考_歳児別配置基準!$F103+参考_歳児別配置基準!$S102</f>
        <v>2</v>
      </c>
      <c r="AA13" s="351">
        <f>様式１!$AB18-参考_歳児別配置基準!$F103+参考_歳児別配置基準!$U102</f>
        <v>2</v>
      </c>
      <c r="AB13" s="351">
        <f>様式１!$AB18-参考_歳児別配置基準!$F103+参考_歳児別配置基準!$W102</f>
        <v>2</v>
      </c>
      <c r="AC13" s="349">
        <f>様式１!Z18</f>
        <v>0</v>
      </c>
      <c r="AD13" s="349">
        <f>様式１!AA18</f>
        <v>0</v>
      </c>
      <c r="AE13" s="349" t="str">
        <f t="shared" si="1"/>
        <v/>
      </c>
      <c r="AF13" s="349" t="str">
        <f t="shared" si="2"/>
        <v/>
      </c>
      <c r="AG13" s="349">
        <f t="shared" si="4"/>
        <v>0</v>
      </c>
    </row>
  </sheetData>
  <sheetProtection algorithmName="SHA-512" hashValue="lbkHTvMAgXv8b2aCN2QqjXZR8jm21ZbRlzkPo+zFQ6CdlIuQGWaTJWEZsb4/AgtVpr0j5DGhfCwdHoFcK1Olyg==" saltValue="FrvX9af5nuW2rYlxi0dPvQ==" spinCount="100000" sheet="1" objects="1" scenarios="1"/>
  <phoneticPr fontId="1"/>
  <pageMargins left="0.7" right="0.7" top="0.75" bottom="0.7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31"/>
  <sheetViews>
    <sheetView view="pageBreakPreview" zoomScale="80" zoomScaleNormal="100" zoomScaleSheetLayoutView="80" workbookViewId="0"/>
  </sheetViews>
  <sheetFormatPr defaultRowHeight="13.5"/>
  <cols>
    <col min="1" max="1" width="5.75" customWidth="1"/>
    <col min="2" max="3" width="3.625" customWidth="1"/>
    <col min="4" max="4" width="12.375" customWidth="1"/>
    <col min="5" max="6" width="5.25" customWidth="1"/>
    <col min="7" max="7" width="11.875" customWidth="1"/>
    <col min="8" max="10" width="3.875" customWidth="1"/>
    <col min="11" max="20" width="3.625" customWidth="1"/>
    <col min="21" max="21" width="4" customWidth="1"/>
    <col min="22" max="26" width="3.625" customWidth="1"/>
    <col min="27" max="28" width="4.375" customWidth="1"/>
    <col min="29" max="29" width="10.75" customWidth="1"/>
    <col min="30" max="30" width="12.625" customWidth="1"/>
    <col min="31" max="32" width="6.125" customWidth="1"/>
    <col min="33" max="33" width="11.625" customWidth="1"/>
    <col min="34" max="34" width="6.375" customWidth="1"/>
    <col min="35" max="40" width="9" customWidth="1"/>
    <col min="41" max="41" width="3" customWidth="1"/>
    <col min="42" max="49" width="9" customWidth="1"/>
    <col min="50" max="50" width="5.25" customWidth="1"/>
    <col min="51" max="51" width="9" customWidth="1"/>
  </cols>
  <sheetData>
    <row r="1" spans="1:64" ht="14.25">
      <c r="B1" s="187"/>
      <c r="C1" s="188"/>
      <c r="D1" s="188"/>
      <c r="E1" s="188"/>
      <c r="F1" s="188"/>
      <c r="G1" s="188"/>
      <c r="H1" s="188"/>
      <c r="I1" s="188"/>
      <c r="J1" s="188"/>
      <c r="K1" s="187"/>
      <c r="L1" s="187"/>
      <c r="M1" s="187"/>
      <c r="N1" s="187"/>
      <c r="O1" s="187"/>
      <c r="P1" s="187"/>
      <c r="Q1" s="187"/>
      <c r="R1" s="187"/>
      <c r="S1" s="187"/>
      <c r="T1" s="187"/>
      <c r="U1" s="187"/>
      <c r="V1" s="187"/>
      <c r="W1" s="187"/>
      <c r="X1" s="187"/>
      <c r="Y1" s="187"/>
      <c r="Z1" s="187"/>
      <c r="AA1" s="187"/>
      <c r="AB1" s="187"/>
      <c r="AC1" s="187"/>
      <c r="AD1" s="188"/>
      <c r="AE1" s="188"/>
      <c r="AF1" s="188"/>
      <c r="AG1" s="188"/>
    </row>
    <row r="2" spans="1:64" ht="22.5" customHeight="1">
      <c r="B2" s="444" t="s">
        <v>200</v>
      </c>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row>
    <row r="3" spans="1:64" ht="14.25">
      <c r="B3" s="187"/>
      <c r="C3" s="188"/>
      <c r="D3" s="188"/>
      <c r="E3" s="188"/>
      <c r="F3" s="188"/>
      <c r="G3" s="188"/>
      <c r="H3" s="188"/>
      <c r="I3" s="188"/>
      <c r="J3" s="188"/>
      <c r="K3" s="187"/>
      <c r="L3" s="187"/>
      <c r="M3" s="187"/>
      <c r="N3" s="187"/>
      <c r="O3" s="187"/>
      <c r="P3" s="187"/>
      <c r="Q3" s="187"/>
      <c r="R3" s="187"/>
      <c r="S3" s="187"/>
      <c r="T3" s="187"/>
      <c r="U3" s="187"/>
      <c r="V3" s="187"/>
      <c r="W3" s="187"/>
      <c r="X3" s="187"/>
      <c r="Y3" s="187"/>
      <c r="Z3" s="187"/>
      <c r="AA3" s="187"/>
      <c r="AB3" s="187"/>
      <c r="AC3" s="187"/>
      <c r="AD3" s="188"/>
      <c r="AE3" s="249"/>
      <c r="AF3" s="249"/>
      <c r="AG3" s="188"/>
    </row>
    <row r="4" spans="1:64" ht="14.25">
      <c r="B4" s="187"/>
      <c r="C4" s="188"/>
      <c r="D4" s="188"/>
      <c r="E4" s="188"/>
      <c r="F4" s="188"/>
      <c r="G4" s="188"/>
      <c r="H4" s="188"/>
      <c r="I4" s="188"/>
      <c r="J4" s="188"/>
      <c r="K4" s="187"/>
      <c r="L4" s="187"/>
      <c r="M4" s="187"/>
      <c r="N4" s="187"/>
      <c r="O4" s="187"/>
      <c r="P4" s="187"/>
      <c r="Q4" s="187"/>
      <c r="R4" s="187"/>
      <c r="S4" s="187"/>
      <c r="T4" s="187"/>
      <c r="U4" s="187"/>
      <c r="V4" s="187"/>
      <c r="W4" s="187"/>
      <c r="X4" s="187"/>
      <c r="Y4" s="187"/>
      <c r="Z4" s="187"/>
      <c r="AC4" s="368" t="s">
        <v>138</v>
      </c>
      <c r="AD4" s="468">
        <f>様式１!C1</f>
        <v>0</v>
      </c>
      <c r="AE4" s="468"/>
      <c r="AF4" s="468"/>
      <c r="AG4" s="188"/>
    </row>
    <row r="5" spans="1:64" ht="14.25">
      <c r="B5" s="187"/>
      <c r="C5" s="188"/>
      <c r="D5" s="188"/>
      <c r="E5" s="188"/>
      <c r="F5" s="188"/>
      <c r="G5" s="188"/>
      <c r="H5" s="188"/>
      <c r="I5" s="188"/>
      <c r="J5" s="188"/>
      <c r="K5" s="187"/>
      <c r="L5" s="187"/>
      <c r="M5" s="187"/>
      <c r="N5" s="187"/>
      <c r="O5" s="187"/>
      <c r="P5" s="187"/>
      <c r="Q5" s="187"/>
      <c r="R5" s="187"/>
      <c r="S5" s="187"/>
      <c r="T5" s="187"/>
      <c r="U5" s="187"/>
      <c r="V5" s="187"/>
      <c r="W5" s="187"/>
      <c r="X5" s="187"/>
      <c r="Y5" s="187"/>
      <c r="Z5" s="187"/>
      <c r="AC5" s="368" t="s">
        <v>104</v>
      </c>
      <c r="AD5" s="469">
        <f>様式１!C2</f>
        <v>0</v>
      </c>
      <c r="AE5" s="469"/>
      <c r="AF5" s="469"/>
      <c r="AG5" s="188"/>
    </row>
    <row r="6" spans="1:64" ht="15" thickBot="1">
      <c r="B6" s="187"/>
      <c r="C6" s="188"/>
      <c r="D6" s="188"/>
      <c r="E6" s="188"/>
      <c r="F6" s="188"/>
      <c r="G6" s="188"/>
      <c r="H6" s="188"/>
      <c r="I6" s="188"/>
      <c r="J6" s="188"/>
      <c r="K6" s="187"/>
      <c r="L6" s="187"/>
      <c r="M6" s="187"/>
      <c r="N6" s="187"/>
      <c r="O6" s="187"/>
      <c r="P6" s="187"/>
      <c r="Q6" s="187"/>
      <c r="R6" s="187"/>
      <c r="S6" s="187"/>
      <c r="T6" s="187"/>
      <c r="U6" s="187"/>
      <c r="V6" s="187"/>
      <c r="W6" s="187"/>
      <c r="X6" s="187"/>
      <c r="Y6" s="187"/>
      <c r="Z6" s="187"/>
      <c r="AA6" s="187"/>
      <c r="AB6" s="187"/>
      <c r="AC6" s="187"/>
      <c r="AD6" s="188"/>
      <c r="AE6" s="188"/>
      <c r="AF6" s="188"/>
      <c r="AG6" s="188"/>
      <c r="AI6" s="428" t="s">
        <v>176</v>
      </c>
      <c r="AJ6" s="428"/>
      <c r="AK6" s="428"/>
      <c r="AL6" s="428"/>
      <c r="AM6" s="428"/>
      <c r="AN6" s="428"/>
      <c r="AO6" s="428"/>
      <c r="AP6" s="428"/>
      <c r="AQ6" s="428"/>
      <c r="AR6" s="428"/>
      <c r="AS6" s="428"/>
      <c r="AT6" s="428"/>
      <c r="AU6" s="428"/>
      <c r="AV6" s="428"/>
      <c r="AW6" s="428"/>
      <c r="AX6" s="253"/>
      <c r="AY6" s="253"/>
      <c r="AZ6" s="253"/>
      <c r="BA6" s="253"/>
      <c r="BB6" s="253"/>
      <c r="BC6" s="253"/>
      <c r="BD6" s="253"/>
      <c r="BE6" s="253"/>
      <c r="BF6" s="253"/>
      <c r="BG6" s="253"/>
      <c r="BH6" s="253"/>
      <c r="BI6" s="253"/>
      <c r="BJ6" s="253"/>
      <c r="BK6" s="253"/>
      <c r="BL6" s="253"/>
    </row>
    <row r="7" spans="1:64" ht="18.75" customHeight="1" thickBot="1">
      <c r="B7" s="473"/>
      <c r="C7" s="473"/>
      <c r="D7" s="454" t="s">
        <v>170</v>
      </c>
      <c r="E7" s="445" t="s">
        <v>139</v>
      </c>
      <c r="F7" s="445"/>
      <c r="G7" s="276" t="s">
        <v>140</v>
      </c>
      <c r="H7" s="448" t="s">
        <v>199</v>
      </c>
      <c r="I7" s="448"/>
      <c r="J7" s="446"/>
      <c r="K7" s="449" t="s">
        <v>141</v>
      </c>
      <c r="L7" s="449"/>
      <c r="M7" s="449"/>
      <c r="N7" s="449" t="s">
        <v>142</v>
      </c>
      <c r="O7" s="449"/>
      <c r="P7" s="449"/>
      <c r="Q7" s="449" t="s">
        <v>143</v>
      </c>
      <c r="R7" s="449"/>
      <c r="S7" s="449"/>
      <c r="T7" s="449" t="s">
        <v>144</v>
      </c>
      <c r="U7" s="449"/>
      <c r="V7" s="449"/>
      <c r="W7" s="449" t="s">
        <v>173</v>
      </c>
      <c r="X7" s="449"/>
      <c r="Y7" s="449"/>
      <c r="Z7" s="449" t="s">
        <v>174</v>
      </c>
      <c r="AA7" s="449"/>
      <c r="AB7" s="449"/>
      <c r="AC7" s="369" t="s">
        <v>261</v>
      </c>
      <c r="AD7" s="456" t="s">
        <v>171</v>
      </c>
      <c r="AE7" s="458" t="s">
        <v>175</v>
      </c>
      <c r="AF7" s="459"/>
      <c r="AG7" s="278" t="s">
        <v>263</v>
      </c>
      <c r="AH7" s="471"/>
      <c r="AI7" s="466" t="s">
        <v>198</v>
      </c>
      <c r="AJ7" s="467"/>
      <c r="AK7" s="467"/>
      <c r="AL7" s="467"/>
      <c r="AM7" s="467"/>
      <c r="AN7" s="434"/>
      <c r="AO7" s="429"/>
      <c r="AP7" s="432" t="s">
        <v>177</v>
      </c>
      <c r="AQ7" s="433"/>
      <c r="AR7" s="433"/>
      <c r="AS7" s="433"/>
      <c r="AT7" s="433"/>
      <c r="AU7" s="433"/>
      <c r="AV7" s="433"/>
      <c r="AW7" s="434"/>
      <c r="AX7" s="253"/>
      <c r="AY7" s="253"/>
      <c r="AZ7" s="432" t="s">
        <v>197</v>
      </c>
      <c r="BA7" s="433"/>
      <c r="BB7" s="433"/>
      <c r="BC7" s="433"/>
      <c r="BD7" s="433"/>
      <c r="BE7" s="433"/>
      <c r="BF7" s="433"/>
      <c r="BG7" s="433"/>
      <c r="BH7" s="433"/>
      <c r="BI7" s="433"/>
      <c r="BJ7" s="433"/>
      <c r="BK7" s="433"/>
      <c r="BL7" s="470"/>
    </row>
    <row r="8" spans="1:64" ht="32.25" customHeight="1">
      <c r="B8" s="473"/>
      <c r="C8" s="473"/>
      <c r="D8" s="455"/>
      <c r="E8" s="446" t="s">
        <v>206</v>
      </c>
      <c r="F8" s="447"/>
      <c r="G8" s="285" t="s">
        <v>207</v>
      </c>
      <c r="H8" s="448"/>
      <c r="I8" s="448"/>
      <c r="J8" s="446"/>
      <c r="K8" s="448" t="s">
        <v>145</v>
      </c>
      <c r="L8" s="448"/>
      <c r="M8" s="448"/>
      <c r="N8" s="450" t="s">
        <v>146</v>
      </c>
      <c r="O8" s="450"/>
      <c r="P8" s="450"/>
      <c r="Q8" s="450" t="s">
        <v>95</v>
      </c>
      <c r="R8" s="450"/>
      <c r="S8" s="450"/>
      <c r="T8" s="450" t="s">
        <v>46</v>
      </c>
      <c r="U8" s="450"/>
      <c r="V8" s="450"/>
      <c r="W8" s="450" t="s">
        <v>147</v>
      </c>
      <c r="X8" s="450"/>
      <c r="Y8" s="450"/>
      <c r="Z8" s="450" t="s">
        <v>148</v>
      </c>
      <c r="AA8" s="450"/>
      <c r="AB8" s="474"/>
      <c r="AC8" s="370" t="s">
        <v>262</v>
      </c>
      <c r="AD8" s="457"/>
      <c r="AE8" s="460" t="s">
        <v>208</v>
      </c>
      <c r="AF8" s="461"/>
      <c r="AG8" s="292" t="s">
        <v>207</v>
      </c>
      <c r="AH8" s="471"/>
      <c r="AI8" s="254" t="s">
        <v>141</v>
      </c>
      <c r="AJ8" s="254" t="s">
        <v>178</v>
      </c>
      <c r="AK8" s="254" t="s">
        <v>179</v>
      </c>
      <c r="AL8" s="254" t="s">
        <v>180</v>
      </c>
      <c r="AM8" s="254" t="s">
        <v>181</v>
      </c>
      <c r="AN8" s="254" t="s">
        <v>265</v>
      </c>
      <c r="AO8" s="430"/>
      <c r="AP8" s="254" t="s">
        <v>141</v>
      </c>
      <c r="AQ8" s="254" t="s">
        <v>178</v>
      </c>
      <c r="AR8" s="254" t="s">
        <v>179</v>
      </c>
      <c r="AS8" s="254" t="s">
        <v>180</v>
      </c>
      <c r="AT8" s="254" t="s">
        <v>181</v>
      </c>
      <c r="AU8" s="255" t="s">
        <v>265</v>
      </c>
      <c r="AV8" s="255" t="s">
        <v>182</v>
      </c>
      <c r="AW8" s="256" t="s">
        <v>183</v>
      </c>
      <c r="AX8" s="253"/>
      <c r="AY8" s="253"/>
      <c r="AZ8" s="257" t="s">
        <v>184</v>
      </c>
      <c r="BA8" s="258" t="s">
        <v>185</v>
      </c>
      <c r="BB8" s="259" t="s">
        <v>186</v>
      </c>
      <c r="BC8" s="259" t="s">
        <v>187</v>
      </c>
      <c r="BD8" s="259" t="s">
        <v>188</v>
      </c>
      <c r="BE8" s="259" t="s">
        <v>189</v>
      </c>
      <c r="BF8" s="260" t="s">
        <v>190</v>
      </c>
      <c r="BG8" s="258" t="s">
        <v>191</v>
      </c>
      <c r="BH8" s="259" t="s">
        <v>192</v>
      </c>
      <c r="BI8" s="259" t="s">
        <v>193</v>
      </c>
      <c r="BJ8" s="259" t="s">
        <v>194</v>
      </c>
      <c r="BK8" s="259" t="s">
        <v>195</v>
      </c>
      <c r="BL8" s="260" t="s">
        <v>196</v>
      </c>
    </row>
    <row r="9" spans="1:64" ht="18.75" customHeight="1">
      <c r="A9">
        <f>$AD$4</f>
        <v>0</v>
      </c>
      <c r="B9" s="472" t="s">
        <v>149</v>
      </c>
      <c r="C9" s="472"/>
      <c r="D9" s="283">
        <f>様式１!AS7+ROUNDDOWN('様式２（専従の常勤）'!G85,1)</f>
        <v>0</v>
      </c>
      <c r="E9" s="451">
        <f>D9-G9</f>
        <v>0</v>
      </c>
      <c r="F9" s="453"/>
      <c r="G9" s="272">
        <f t="shared" ref="G9:G20" si="0">IF(MIN(N9,D9-K9)&lt;0,0,MIN(N9,D9-K9))</f>
        <v>0</v>
      </c>
      <c r="H9" s="451">
        <f>様式１!AJ7</f>
        <v>4</v>
      </c>
      <c r="I9" s="452"/>
      <c r="J9" s="453"/>
      <c r="K9" s="451">
        <f>様式１!AB7</f>
        <v>2</v>
      </c>
      <c r="L9" s="452"/>
      <c r="M9" s="453"/>
      <c r="N9" s="451">
        <f>様式１!AC7</f>
        <v>0</v>
      </c>
      <c r="O9" s="452"/>
      <c r="P9" s="453"/>
      <c r="Q9" s="451">
        <f>様式１!AD7</f>
        <v>0</v>
      </c>
      <c r="R9" s="452"/>
      <c r="S9" s="453"/>
      <c r="T9" s="451">
        <f>様式１!AE7+様式１!AF7</f>
        <v>0</v>
      </c>
      <c r="U9" s="452"/>
      <c r="V9" s="453"/>
      <c r="W9" s="451">
        <f>様式１!AG7</f>
        <v>0</v>
      </c>
      <c r="X9" s="452"/>
      <c r="Y9" s="453"/>
      <c r="Z9" s="451">
        <f>様式１!AH7</f>
        <v>2</v>
      </c>
      <c r="AA9" s="452"/>
      <c r="AB9" s="452"/>
      <c r="AC9" s="371">
        <f>様式１!AI7</f>
        <v>0</v>
      </c>
      <c r="AD9" s="284">
        <f>SUM(AE9:AG9)</f>
        <v>2</v>
      </c>
      <c r="AE9" s="462">
        <f>AW9</f>
        <v>2</v>
      </c>
      <c r="AF9" s="463"/>
      <c r="AG9" s="288">
        <f>MIN(G9,N9)</f>
        <v>0</v>
      </c>
      <c r="AI9" s="261">
        <f>E9-K9</f>
        <v>-2</v>
      </c>
      <c r="AJ9" s="261">
        <f>E9-SUM(K9,Q9)</f>
        <v>-2</v>
      </c>
      <c r="AK9" s="261">
        <f>E9-SUM(K9,Q9:V9)</f>
        <v>-2</v>
      </c>
      <c r="AL9" s="261">
        <f>E9-SUM(K9,Q9:Y9)</f>
        <v>-2</v>
      </c>
      <c r="AM9" s="261">
        <f>E9-SUM(K9,Q9:AB9)</f>
        <v>-4</v>
      </c>
      <c r="AN9" s="261">
        <f>E9-SUM(K9,Q9:AC9)</f>
        <v>-4</v>
      </c>
      <c r="AO9" s="430"/>
      <c r="AP9" s="261">
        <f>IF(AI9&lt;=0,K9,99)</f>
        <v>2</v>
      </c>
      <c r="AQ9" s="261">
        <f>IF(AJ9&lt;=0,SUM(K9,Q9),99)</f>
        <v>2</v>
      </c>
      <c r="AR9" s="261">
        <f>IF(AK9&lt;=0,SUM(K9,Q9:V9),99)</f>
        <v>2</v>
      </c>
      <c r="AS9" s="261">
        <f>IF(AL9&lt;=0,SUM(K9,Q9:Y9),99)</f>
        <v>2</v>
      </c>
      <c r="AT9" s="261">
        <f>IF(AM9&lt;=0,SUM(K9,Q9:AB9),99)</f>
        <v>4</v>
      </c>
      <c r="AU9" s="375">
        <f>IF(AN9&lt;=0,SUM(K9,Q9:AC9),99)</f>
        <v>4</v>
      </c>
      <c r="AV9" s="277">
        <f>H9-N9</f>
        <v>4</v>
      </c>
      <c r="AW9" s="262">
        <f>MIN(AP9:AV9)</f>
        <v>2</v>
      </c>
      <c r="AX9" s="253"/>
      <c r="AY9" s="253"/>
      <c r="AZ9" s="263">
        <f>SUM(様式１!B7:C7)</f>
        <v>0</v>
      </c>
      <c r="BA9" s="264">
        <f>SUM('様式１－１（【本園分】標準時間対応）'!J7,'様式１－２（【分園分】標準時間対応）'!J7)</f>
        <v>0</v>
      </c>
      <c r="BB9" s="265">
        <f>SUM('様式１－１（【本園分】標準時間対応）'!R7,'様式１－２（【分園分】標準時間対応）'!R7)</f>
        <v>0</v>
      </c>
      <c r="BC9" s="265">
        <f>SUM('様式１－１（【本園分】標準時間対応）'!Z7,'様式１－２（【分園分】標準時間対応）'!Z7)</f>
        <v>0</v>
      </c>
      <c r="BD9" s="265">
        <f>SUM('様式１－１（【本園分】標準時間対応）'!AH7,'様式１－２（【分園分】標準時間対応）'!AH7)</f>
        <v>0</v>
      </c>
      <c r="BE9" s="265">
        <f>SUM('様式１－１（【本園分】標準時間対応）'!AP7,'様式１－２（【分園分】標準時間対応）'!AP7)</f>
        <v>0</v>
      </c>
      <c r="BF9" s="266">
        <f>SUM('様式１－１（【本園分】標準時間対応）'!AX7,'様式１－２（【分園分】標準時間対応）'!AX7)</f>
        <v>0</v>
      </c>
      <c r="BG9" s="264">
        <f>SUM(様式１!D7,様式１!L7)-SUM('様式１－１（【本園分】標準時間対応）'!J7,'様式１－２（【分園分】標準時間対応）'!J7)</f>
        <v>0</v>
      </c>
      <c r="BH9" s="265">
        <f>SUM(様式１!E7,様式１!M7)-SUM('様式１－１（【本園分】標準時間対応）'!R7,'様式１－２（【分園分】標準時間対応）'!R7)</f>
        <v>0</v>
      </c>
      <c r="BI9" s="265">
        <f>SUM(様式１!G7,様式１!O7)-SUM('様式１－１（【本園分】標準時間対応）'!Z7,'様式１－２（【分園分】標準時間対応）'!Z7)</f>
        <v>0</v>
      </c>
      <c r="BJ9" s="265">
        <f>SUM(様式１!H7,様式１!P7)-SUM('様式１－１（【本園分】標準時間対応）'!AH7,'様式１－２（【分園分】標準時間対応）'!AH7)</f>
        <v>0</v>
      </c>
      <c r="BK9" s="265">
        <f>SUM(様式１!I7,様式１!Q7)-SUM('様式１－１（【本園分】標準時間対応）'!AP7,'様式１－２（【分園分】標準時間対応）'!AP7)</f>
        <v>0</v>
      </c>
      <c r="BL9" s="266">
        <f>SUM(様式１!J7,様式１!R7)-SUM('様式１－１（【本園分】標準時間対応）'!AX7,'様式１－２（【分園分】標準時間対応）'!AX7)</f>
        <v>0</v>
      </c>
    </row>
    <row r="10" spans="1:64" ht="18.75" customHeight="1">
      <c r="A10">
        <f t="shared" ref="A10:A21" si="1">$AD$4</f>
        <v>0</v>
      </c>
      <c r="B10" s="441" t="s">
        <v>150</v>
      </c>
      <c r="C10" s="441"/>
      <c r="D10" s="282">
        <f>様式１!AS8+ROUNDDOWN('様式２（専従の常勤）'!H85,1)</f>
        <v>0</v>
      </c>
      <c r="E10" s="422">
        <f>D10-G10</f>
        <v>0</v>
      </c>
      <c r="F10" s="424"/>
      <c r="G10" s="273">
        <f t="shared" si="0"/>
        <v>0</v>
      </c>
      <c r="H10" s="422">
        <f>様式１!AJ8</f>
        <v>4</v>
      </c>
      <c r="I10" s="423"/>
      <c r="J10" s="424"/>
      <c r="K10" s="422">
        <f>様式１!AB8</f>
        <v>2</v>
      </c>
      <c r="L10" s="423"/>
      <c r="M10" s="424"/>
      <c r="N10" s="422">
        <f>様式１!AC8</f>
        <v>0</v>
      </c>
      <c r="O10" s="423"/>
      <c r="P10" s="424"/>
      <c r="Q10" s="422">
        <f>様式１!AD8</f>
        <v>0</v>
      </c>
      <c r="R10" s="423"/>
      <c r="S10" s="424"/>
      <c r="T10" s="422">
        <f>様式１!AE8+様式１!AF8</f>
        <v>0</v>
      </c>
      <c r="U10" s="423"/>
      <c r="V10" s="424"/>
      <c r="W10" s="422">
        <f>様式１!AG8</f>
        <v>0</v>
      </c>
      <c r="X10" s="423"/>
      <c r="Y10" s="424"/>
      <c r="Z10" s="422">
        <f>様式１!AH8</f>
        <v>2</v>
      </c>
      <c r="AA10" s="423"/>
      <c r="AB10" s="423"/>
      <c r="AC10" s="372">
        <f>様式１!AI8</f>
        <v>0</v>
      </c>
      <c r="AD10" s="281">
        <f t="shared" ref="AD10:AD21" si="2">SUM(AE10:AG10)</f>
        <v>2</v>
      </c>
      <c r="AE10" s="425">
        <f>AW10</f>
        <v>2</v>
      </c>
      <c r="AF10" s="426"/>
      <c r="AG10" s="289">
        <f t="shared" ref="AG10:AG20" si="3">MIN(G10,N10)</f>
        <v>0</v>
      </c>
      <c r="AI10" s="261">
        <f>E10-K10</f>
        <v>-2</v>
      </c>
      <c r="AJ10" s="261">
        <f t="shared" ref="AJ10:AJ21" si="4">E10-SUM(K10,Q10)</f>
        <v>-2</v>
      </c>
      <c r="AK10" s="261">
        <f t="shared" ref="AK10:AK21" si="5">E10-SUM(K10,Q10:V10)</f>
        <v>-2</v>
      </c>
      <c r="AL10" s="261">
        <f t="shared" ref="AL10:AL21" si="6">E10-SUM(K10,Q10:Y10)</f>
        <v>-2</v>
      </c>
      <c r="AM10" s="261">
        <f t="shared" ref="AM10:AM21" si="7">E10-SUM(K10,Q10:AB10)</f>
        <v>-4</v>
      </c>
      <c r="AN10" s="261">
        <f t="shared" ref="AN10:AN21" si="8">E10-SUM(K10,Q10:AC10)</f>
        <v>-4</v>
      </c>
      <c r="AO10" s="430"/>
      <c r="AP10" s="261">
        <f t="shared" ref="AP10:AP21" si="9">IF(AI10&lt;=0,K10,99)</f>
        <v>2</v>
      </c>
      <c r="AQ10" s="261">
        <f t="shared" ref="AQ10:AQ21" si="10">IF(AJ10&lt;=0,SUM(K10,Q10),99)</f>
        <v>2</v>
      </c>
      <c r="AR10" s="261">
        <f t="shared" ref="AR10:AR21" si="11">IF(AK10&lt;=0,SUM(K10,Q10:V10),99)</f>
        <v>2</v>
      </c>
      <c r="AS10" s="261">
        <f>IF(AL10&lt;=0,SUM(K10,Q10:Y10),99)</f>
        <v>2</v>
      </c>
      <c r="AT10" s="261">
        <f t="shared" ref="AT10:AT21" si="12">IF(AM10&lt;=0,SUM(K10,Q10:AB10),99)</f>
        <v>4</v>
      </c>
      <c r="AU10" s="375">
        <f t="shared" ref="AU10:AU21" si="13">IF(AN10&lt;=0,SUM(K10,Q10:AC10),99)</f>
        <v>4</v>
      </c>
      <c r="AV10" s="277">
        <f t="shared" ref="AV10:AV21" si="14">H10-N10</f>
        <v>4</v>
      </c>
      <c r="AW10" s="262">
        <f t="shared" ref="AW10:AW20" si="15">MIN(AP10:AV10)</f>
        <v>2</v>
      </c>
      <c r="AX10" s="253"/>
      <c r="AY10" s="253"/>
      <c r="AZ10" s="263">
        <f>SUM(様式１!B8:C8)</f>
        <v>0</v>
      </c>
      <c r="BA10" s="264">
        <f>SUM('様式１－１（【本園分】標準時間対応）'!J9,'様式１－２（【分園分】標準時間対応）'!J9)</f>
        <v>0</v>
      </c>
      <c r="BB10" s="265">
        <f>SUM('様式１－１（【本園分】標準時間対応）'!R9,'様式１－２（【分園分】標準時間対応）'!R9)</f>
        <v>0</v>
      </c>
      <c r="BC10" s="265">
        <f>SUM('様式１－１（【本園分】標準時間対応）'!Z9,'様式１－２（【分園分】標準時間対応）'!Z9)</f>
        <v>0</v>
      </c>
      <c r="BD10" s="265">
        <f>SUM('様式１－１（【本園分】標準時間対応）'!AH9,'様式１－２（【分園分】標準時間対応）'!AH9)</f>
        <v>0</v>
      </c>
      <c r="BE10" s="265">
        <f>SUM('様式１－１（【本園分】標準時間対応）'!AP9,'様式１－２（【分園分】標準時間対応）'!AP9)</f>
        <v>0</v>
      </c>
      <c r="BF10" s="266">
        <f>SUM('様式１－１（【本園分】標準時間対応）'!AX9,'様式１－２（【分園分】標準時間対応）'!AX9)</f>
        <v>0</v>
      </c>
      <c r="BG10" s="264">
        <f>SUM(様式１!D8,様式１!L8)-SUM('様式１－１（【本園分】標準時間対応）'!J9,'様式１－２（【分園分】標準時間対応）'!J9)</f>
        <v>0</v>
      </c>
      <c r="BH10" s="265">
        <f>SUM(様式１!E8,様式１!M8)-SUM('様式１－１（【本園分】標準時間対応）'!R9,'様式１－２（【分園分】標準時間対応）'!R9)</f>
        <v>0</v>
      </c>
      <c r="BI10" s="265">
        <f>SUM(様式１!G8,様式１!O8)-SUM('様式１－１（【本園分】標準時間対応）'!Z9,'様式１－２（【分園分】標準時間対応）'!Z9)</f>
        <v>0</v>
      </c>
      <c r="BJ10" s="265">
        <f>SUM(様式１!H8,様式１!P8)-SUM('様式１－１（【本園分】標準時間対応）'!AH9,'様式１－２（【分園分】標準時間対応）'!AH9)</f>
        <v>0</v>
      </c>
      <c r="BK10" s="265">
        <f>SUM(様式１!I8,様式１!Q8)-SUM('様式１－１（【本園分】標準時間対応）'!AP9,'様式１－２（【分園分】標準時間対応）'!AP9)</f>
        <v>0</v>
      </c>
      <c r="BL10" s="266">
        <f>SUM(様式１!J8,様式１!R8)-SUM('様式１－１（【本園分】標準時間対応）'!AX9,'様式１－２（【分園分】標準時間対応）'!AX9)</f>
        <v>0</v>
      </c>
    </row>
    <row r="11" spans="1:64" ht="18.75" customHeight="1">
      <c r="A11">
        <f t="shared" si="1"/>
        <v>0</v>
      </c>
      <c r="B11" s="441" t="s">
        <v>151</v>
      </c>
      <c r="C11" s="441"/>
      <c r="D11" s="282">
        <f>様式１!AS9+ROUNDDOWN('様式２（専従の常勤）'!I85,1)</f>
        <v>0</v>
      </c>
      <c r="E11" s="422">
        <f t="shared" ref="E11:E20" si="16">D11-G11</f>
        <v>0</v>
      </c>
      <c r="F11" s="424"/>
      <c r="G11" s="273">
        <f t="shared" si="0"/>
        <v>0</v>
      </c>
      <c r="H11" s="422">
        <f>様式１!AJ9</f>
        <v>4</v>
      </c>
      <c r="I11" s="423"/>
      <c r="J11" s="424"/>
      <c r="K11" s="422">
        <f>様式１!AB9</f>
        <v>2</v>
      </c>
      <c r="L11" s="423"/>
      <c r="M11" s="424"/>
      <c r="N11" s="422">
        <f>様式１!AC9</f>
        <v>0</v>
      </c>
      <c r="O11" s="423"/>
      <c r="P11" s="424"/>
      <c r="Q11" s="422">
        <f>様式１!AD9</f>
        <v>0</v>
      </c>
      <c r="R11" s="423"/>
      <c r="S11" s="424"/>
      <c r="T11" s="422">
        <f>様式１!AE9+様式１!AF9</f>
        <v>0</v>
      </c>
      <c r="U11" s="423"/>
      <c r="V11" s="424"/>
      <c r="W11" s="422">
        <f>様式１!AG9</f>
        <v>0</v>
      </c>
      <c r="X11" s="423"/>
      <c r="Y11" s="424"/>
      <c r="Z11" s="422">
        <f>様式１!AH9</f>
        <v>2</v>
      </c>
      <c r="AA11" s="423"/>
      <c r="AB11" s="423"/>
      <c r="AC11" s="372">
        <f>様式１!AI9</f>
        <v>0</v>
      </c>
      <c r="AD11" s="281">
        <f t="shared" si="2"/>
        <v>2</v>
      </c>
      <c r="AE11" s="425">
        <f t="shared" ref="AE11:AE12" si="17">AW11</f>
        <v>2</v>
      </c>
      <c r="AF11" s="426"/>
      <c r="AG11" s="289">
        <f t="shared" si="3"/>
        <v>0</v>
      </c>
      <c r="AI11" s="261">
        <f t="shared" ref="AI11:AI20" si="18">E11-K11</f>
        <v>-2</v>
      </c>
      <c r="AJ11" s="261">
        <f t="shared" si="4"/>
        <v>-2</v>
      </c>
      <c r="AK11" s="261">
        <f t="shared" si="5"/>
        <v>-2</v>
      </c>
      <c r="AL11" s="261">
        <f t="shared" si="6"/>
        <v>-2</v>
      </c>
      <c r="AM11" s="261">
        <f t="shared" si="7"/>
        <v>-4</v>
      </c>
      <c r="AN11" s="261">
        <f t="shared" si="8"/>
        <v>-4</v>
      </c>
      <c r="AO11" s="430"/>
      <c r="AP11" s="261">
        <f t="shared" si="9"/>
        <v>2</v>
      </c>
      <c r="AQ11" s="261">
        <f t="shared" si="10"/>
        <v>2</v>
      </c>
      <c r="AR11" s="261">
        <f t="shared" si="11"/>
        <v>2</v>
      </c>
      <c r="AS11" s="261">
        <f t="shared" ref="AS11:AS21" si="19">IF(AL11&lt;=0,SUM(K11,Q11:Y11),99)</f>
        <v>2</v>
      </c>
      <c r="AT11" s="261">
        <f>IF(AM11&lt;=0,SUM(K11,Q11:AB11),99)</f>
        <v>4</v>
      </c>
      <c r="AU11" s="375">
        <f t="shared" si="13"/>
        <v>4</v>
      </c>
      <c r="AV11" s="277">
        <f t="shared" si="14"/>
        <v>4</v>
      </c>
      <c r="AW11" s="262">
        <f t="shared" si="15"/>
        <v>2</v>
      </c>
      <c r="AX11" s="253"/>
      <c r="AY11" s="253"/>
      <c r="AZ11" s="263">
        <f>SUM(様式１!B9:C9)</f>
        <v>0</v>
      </c>
      <c r="BA11" s="264">
        <f>SUM('様式１－１（【本園分】標準時間対応）'!J11,'様式１－２（【分園分】標準時間対応）'!J11)</f>
        <v>0</v>
      </c>
      <c r="BB11" s="265">
        <f>SUM('様式１－１（【本園分】標準時間対応）'!R11,'様式１－２（【分園分】標準時間対応）'!R11)</f>
        <v>0</v>
      </c>
      <c r="BC11" s="265">
        <f>SUM('様式１－１（【本園分】標準時間対応）'!Z11,'様式１－２（【分園分】標準時間対応）'!Z11)</f>
        <v>0</v>
      </c>
      <c r="BD11" s="265">
        <f>SUM('様式１－１（【本園分】標準時間対応）'!AH11,'様式１－２（【分園分】標準時間対応）'!AH11)</f>
        <v>0</v>
      </c>
      <c r="BE11" s="265">
        <f>SUM('様式１－１（【本園分】標準時間対応）'!AP11,'様式１－２（【分園分】標準時間対応）'!AP11)</f>
        <v>0</v>
      </c>
      <c r="BF11" s="266">
        <f>SUM('様式１－１（【本園分】標準時間対応）'!AX11,'様式１－２（【分園分】標準時間対応）'!AX11)</f>
        <v>0</v>
      </c>
      <c r="BG11" s="264">
        <f>SUM(様式１!D9,様式１!L9)-SUM('様式１－１（【本園分】標準時間対応）'!J11,'様式１－２（【分園分】標準時間対応）'!J11)</f>
        <v>0</v>
      </c>
      <c r="BH11" s="265">
        <f>SUM(様式１!E9,様式１!M9)-SUM('様式１－１（【本園分】標準時間対応）'!R11,'様式１－２（【分園分】標準時間対応）'!R11)</f>
        <v>0</v>
      </c>
      <c r="BI11" s="265">
        <f>SUM(様式１!G9,様式１!O9)-SUM('様式１－１（【本園分】標準時間対応）'!Z11,'様式１－２（【分園分】標準時間対応）'!Z11)</f>
        <v>0</v>
      </c>
      <c r="BJ11" s="265">
        <f>SUM(様式１!H9,様式１!P9)-SUM('様式１－１（【本園分】標準時間対応）'!AH11,'様式１－２（【分園分】標準時間対応）'!AH11)</f>
        <v>0</v>
      </c>
      <c r="BK11" s="265">
        <f>SUM(様式１!I9,様式１!Q9)-SUM('様式１－１（【本園分】標準時間対応）'!AP11,'様式１－２（【分園分】標準時間対応）'!AP11)</f>
        <v>0</v>
      </c>
      <c r="BL11" s="266">
        <f>SUM(様式１!J9,様式１!R9)-SUM('様式１－１（【本園分】標準時間対応）'!AX11,'様式１－２（【分園分】標準時間対応）'!AX11)</f>
        <v>0</v>
      </c>
    </row>
    <row r="12" spans="1:64" ht="18.75" customHeight="1">
      <c r="A12">
        <f t="shared" si="1"/>
        <v>0</v>
      </c>
      <c r="B12" s="441" t="s">
        <v>119</v>
      </c>
      <c r="C12" s="441"/>
      <c r="D12" s="282">
        <f>様式１!AS10+ROUNDDOWN('様式２（専従の常勤）'!J85,1)</f>
        <v>0</v>
      </c>
      <c r="E12" s="422">
        <f t="shared" si="16"/>
        <v>0</v>
      </c>
      <c r="F12" s="424"/>
      <c r="G12" s="273">
        <f t="shared" si="0"/>
        <v>0</v>
      </c>
      <c r="H12" s="422">
        <f>様式１!AJ10</f>
        <v>4</v>
      </c>
      <c r="I12" s="423"/>
      <c r="J12" s="424"/>
      <c r="K12" s="422">
        <f>様式１!AB10</f>
        <v>2</v>
      </c>
      <c r="L12" s="423"/>
      <c r="M12" s="424"/>
      <c r="N12" s="422">
        <f>様式１!AC10</f>
        <v>0</v>
      </c>
      <c r="O12" s="423"/>
      <c r="P12" s="424"/>
      <c r="Q12" s="422">
        <f>様式１!AD10</f>
        <v>0</v>
      </c>
      <c r="R12" s="423"/>
      <c r="S12" s="424"/>
      <c r="T12" s="422">
        <f>様式１!AE10+様式１!AF10</f>
        <v>0</v>
      </c>
      <c r="U12" s="423"/>
      <c r="V12" s="424"/>
      <c r="W12" s="422">
        <f>様式１!AG10</f>
        <v>0</v>
      </c>
      <c r="X12" s="423"/>
      <c r="Y12" s="424"/>
      <c r="Z12" s="422">
        <f>様式１!AH10</f>
        <v>2</v>
      </c>
      <c r="AA12" s="423"/>
      <c r="AB12" s="423"/>
      <c r="AC12" s="372">
        <f>様式１!AI10</f>
        <v>0</v>
      </c>
      <c r="AD12" s="281">
        <f t="shared" si="2"/>
        <v>2</v>
      </c>
      <c r="AE12" s="425">
        <f t="shared" si="17"/>
        <v>2</v>
      </c>
      <c r="AF12" s="426"/>
      <c r="AG12" s="289">
        <f t="shared" si="3"/>
        <v>0</v>
      </c>
      <c r="AI12" s="261">
        <f t="shared" si="18"/>
        <v>-2</v>
      </c>
      <c r="AJ12" s="261">
        <f t="shared" si="4"/>
        <v>-2</v>
      </c>
      <c r="AK12" s="261">
        <f t="shared" si="5"/>
        <v>-2</v>
      </c>
      <c r="AL12" s="261">
        <f t="shared" si="6"/>
        <v>-2</v>
      </c>
      <c r="AM12" s="261">
        <f t="shared" si="7"/>
        <v>-4</v>
      </c>
      <c r="AN12" s="261">
        <f t="shared" si="8"/>
        <v>-4</v>
      </c>
      <c r="AO12" s="430"/>
      <c r="AP12" s="261">
        <f t="shared" si="9"/>
        <v>2</v>
      </c>
      <c r="AQ12" s="261">
        <f t="shared" si="10"/>
        <v>2</v>
      </c>
      <c r="AR12" s="261">
        <f t="shared" si="11"/>
        <v>2</v>
      </c>
      <c r="AS12" s="261">
        <f t="shared" si="19"/>
        <v>2</v>
      </c>
      <c r="AT12" s="261">
        <f t="shared" si="12"/>
        <v>4</v>
      </c>
      <c r="AU12" s="375">
        <f t="shared" si="13"/>
        <v>4</v>
      </c>
      <c r="AV12" s="277">
        <f t="shared" si="14"/>
        <v>4</v>
      </c>
      <c r="AW12" s="262">
        <f t="shared" si="15"/>
        <v>2</v>
      </c>
      <c r="AX12" s="253"/>
      <c r="AY12" s="253"/>
      <c r="AZ12" s="263">
        <f>SUM(様式１!B10:C10)</f>
        <v>0</v>
      </c>
      <c r="BA12" s="264">
        <f>SUM('様式１－１（【本園分】標準時間対応）'!J13,'様式１－２（【分園分】標準時間対応）'!J13)</f>
        <v>0</v>
      </c>
      <c r="BB12" s="265">
        <f>SUM('様式１－１（【本園分】標準時間対応）'!R13,'様式１－２（【分園分】標準時間対応）'!R13)</f>
        <v>0</v>
      </c>
      <c r="BC12" s="265">
        <f>SUM('様式１－１（【本園分】標準時間対応）'!Z13,'様式１－２（【分園分】標準時間対応）'!Z13)</f>
        <v>0</v>
      </c>
      <c r="BD12" s="265">
        <f>SUM('様式１－１（【本園分】標準時間対応）'!AH13,'様式１－２（【分園分】標準時間対応）'!AH13)</f>
        <v>0</v>
      </c>
      <c r="BE12" s="265">
        <f>SUM('様式１－１（【本園分】標準時間対応）'!AP13,'様式１－２（【分園分】標準時間対応）'!AP13)</f>
        <v>0</v>
      </c>
      <c r="BF12" s="266">
        <f>SUM('様式１－１（【本園分】標準時間対応）'!AX13,'様式１－２（【分園分】標準時間対応）'!AX13)</f>
        <v>0</v>
      </c>
      <c r="BG12" s="264">
        <f>SUM(様式１!D10,様式１!L10)-SUM('様式１－１（【本園分】標準時間対応）'!J13,'様式１－２（【分園分】標準時間対応）'!J13)</f>
        <v>0</v>
      </c>
      <c r="BH12" s="265">
        <f>SUM(様式１!E10,様式１!M10)-SUM('様式１－１（【本園分】標準時間対応）'!R13,'様式１－２（【分園分】標準時間対応）'!R13)</f>
        <v>0</v>
      </c>
      <c r="BI12" s="265">
        <f>SUM(様式１!G10,様式１!O10)-SUM('様式１－１（【本園分】標準時間対応）'!Z13,'様式１－２（【分園分】標準時間対応）'!Z13)</f>
        <v>0</v>
      </c>
      <c r="BJ12" s="265">
        <f>SUM(様式１!H10,様式１!P10)-SUM('様式１－１（【本園分】標準時間対応）'!AH13,'様式１－２（【分園分】標準時間対応）'!AH13)</f>
        <v>0</v>
      </c>
      <c r="BK12" s="265">
        <f>SUM(様式１!I10,様式１!Q10)-SUM('様式１－１（【本園分】標準時間対応）'!AP13,'様式１－２（【分園分】標準時間対応）'!AP13)</f>
        <v>0</v>
      </c>
      <c r="BL12" s="266">
        <f>SUM(様式１!J10,様式１!R10)-SUM('様式１－１（【本園分】標準時間対応）'!AX13,'様式１－２（【分園分】標準時間対応）'!AX13)</f>
        <v>0</v>
      </c>
    </row>
    <row r="13" spans="1:64" ht="18.75" customHeight="1">
      <c r="A13">
        <f t="shared" si="1"/>
        <v>0</v>
      </c>
      <c r="B13" s="441" t="s">
        <v>118</v>
      </c>
      <c r="C13" s="441"/>
      <c r="D13" s="282">
        <f>様式１!AS11+ROUNDDOWN('様式２（専従の常勤）'!K85,1)</f>
        <v>0</v>
      </c>
      <c r="E13" s="422">
        <f t="shared" si="16"/>
        <v>0</v>
      </c>
      <c r="F13" s="424"/>
      <c r="G13" s="273">
        <f t="shared" si="0"/>
        <v>0</v>
      </c>
      <c r="H13" s="422">
        <f>様式１!AJ11</f>
        <v>4</v>
      </c>
      <c r="I13" s="423"/>
      <c r="J13" s="424"/>
      <c r="K13" s="422">
        <f>様式１!AB11</f>
        <v>2</v>
      </c>
      <c r="L13" s="423"/>
      <c r="M13" s="424"/>
      <c r="N13" s="422">
        <f>様式１!AC11</f>
        <v>0</v>
      </c>
      <c r="O13" s="423"/>
      <c r="P13" s="424"/>
      <c r="Q13" s="422">
        <f>様式１!AD11</f>
        <v>0</v>
      </c>
      <c r="R13" s="423"/>
      <c r="S13" s="424"/>
      <c r="T13" s="422">
        <f>様式１!AE11+様式１!AF11</f>
        <v>0</v>
      </c>
      <c r="U13" s="423"/>
      <c r="V13" s="424"/>
      <c r="W13" s="422">
        <f>様式１!AG11</f>
        <v>0</v>
      </c>
      <c r="X13" s="423"/>
      <c r="Y13" s="424"/>
      <c r="Z13" s="422">
        <f>様式１!AH11</f>
        <v>2</v>
      </c>
      <c r="AA13" s="423"/>
      <c r="AB13" s="423"/>
      <c r="AC13" s="372">
        <f>様式１!AI11</f>
        <v>0</v>
      </c>
      <c r="AD13" s="281">
        <f t="shared" si="2"/>
        <v>2</v>
      </c>
      <c r="AE13" s="425">
        <f t="shared" ref="AE13:AE20" si="20">AW13</f>
        <v>2</v>
      </c>
      <c r="AF13" s="426"/>
      <c r="AG13" s="289">
        <f t="shared" si="3"/>
        <v>0</v>
      </c>
      <c r="AI13" s="261">
        <f t="shared" si="18"/>
        <v>-2</v>
      </c>
      <c r="AJ13" s="261">
        <f t="shared" si="4"/>
        <v>-2</v>
      </c>
      <c r="AK13" s="261">
        <f t="shared" si="5"/>
        <v>-2</v>
      </c>
      <c r="AL13" s="261">
        <f t="shared" si="6"/>
        <v>-2</v>
      </c>
      <c r="AM13" s="261">
        <f t="shared" si="7"/>
        <v>-4</v>
      </c>
      <c r="AN13" s="261">
        <f t="shared" si="8"/>
        <v>-4</v>
      </c>
      <c r="AO13" s="430"/>
      <c r="AP13" s="261">
        <f t="shared" si="9"/>
        <v>2</v>
      </c>
      <c r="AQ13" s="261">
        <f t="shared" si="10"/>
        <v>2</v>
      </c>
      <c r="AR13" s="261">
        <f t="shared" si="11"/>
        <v>2</v>
      </c>
      <c r="AS13" s="261">
        <f t="shared" si="19"/>
        <v>2</v>
      </c>
      <c r="AT13" s="261">
        <f t="shared" si="12"/>
        <v>4</v>
      </c>
      <c r="AU13" s="375">
        <f t="shared" si="13"/>
        <v>4</v>
      </c>
      <c r="AV13" s="277">
        <f t="shared" si="14"/>
        <v>4</v>
      </c>
      <c r="AW13" s="262">
        <f t="shared" si="15"/>
        <v>2</v>
      </c>
      <c r="AX13" s="253"/>
      <c r="AY13" s="253"/>
      <c r="AZ13" s="263">
        <f>SUM(様式１!B11:C11)</f>
        <v>0</v>
      </c>
      <c r="BA13" s="264">
        <f>SUM('様式１－１（【本園分】標準時間対応）'!J15,'様式１－２（【分園分】標準時間対応）'!J15)</f>
        <v>0</v>
      </c>
      <c r="BB13" s="265">
        <f>SUM('様式１－１（【本園分】標準時間対応）'!R15,'様式１－２（【分園分】標準時間対応）'!R15)</f>
        <v>0</v>
      </c>
      <c r="BC13" s="265">
        <f>SUM('様式１－１（【本園分】標準時間対応）'!Z15,'様式１－２（【分園分】標準時間対応）'!Z15)</f>
        <v>0</v>
      </c>
      <c r="BD13" s="265">
        <f>SUM('様式１－１（【本園分】標準時間対応）'!AH15,'様式１－２（【分園分】標準時間対応）'!AH15)</f>
        <v>0</v>
      </c>
      <c r="BE13" s="265">
        <f>SUM('様式１－１（【本園分】標準時間対応）'!AP15,'様式１－２（【分園分】標準時間対応）'!AP15)</f>
        <v>0</v>
      </c>
      <c r="BF13" s="266">
        <f>SUM('様式１－１（【本園分】標準時間対応）'!AX15,'様式１－２（【分園分】標準時間対応）'!AX15)</f>
        <v>0</v>
      </c>
      <c r="BG13" s="264">
        <f>SUM(様式１!D11,様式１!L11)-SUM('様式１－１（【本園分】標準時間対応）'!J15,'様式１－２（【分園分】標準時間対応）'!J15)</f>
        <v>0</v>
      </c>
      <c r="BH13" s="265">
        <f>SUM(様式１!E11,様式１!M11)-SUM('様式１－１（【本園分】標準時間対応）'!R15,'様式１－２（【分園分】標準時間対応）'!R15)</f>
        <v>0</v>
      </c>
      <c r="BI13" s="265">
        <f>SUM(様式１!G11,様式１!O11)-SUM('様式１－１（【本園分】標準時間対応）'!Z15,'様式１－２（【分園分】標準時間対応）'!Z15)</f>
        <v>0</v>
      </c>
      <c r="BJ13" s="265">
        <f>SUM(様式１!H11,様式１!P11)-SUM('様式１－１（【本園分】標準時間対応）'!AH15,'様式１－２（【分園分】標準時間対応）'!AH15)</f>
        <v>0</v>
      </c>
      <c r="BK13" s="265">
        <f>SUM(様式１!I11,様式１!Q11)-SUM('様式１－１（【本園分】標準時間対応）'!AP15,'様式１－２（【分園分】標準時間対応）'!AP15)</f>
        <v>0</v>
      </c>
      <c r="BL13" s="266">
        <f>SUM(様式１!J11,様式１!R11)-SUM('様式１－１（【本園分】標準時間対応）'!AX15,'様式１－２（【分園分】標準時間対応）'!AX15)</f>
        <v>0</v>
      </c>
    </row>
    <row r="14" spans="1:64" ht="18.75" customHeight="1">
      <c r="A14">
        <f t="shared" si="1"/>
        <v>0</v>
      </c>
      <c r="B14" s="441" t="s">
        <v>117</v>
      </c>
      <c r="C14" s="441"/>
      <c r="D14" s="282">
        <f>様式１!AS12+ROUNDDOWN('様式２（専従の常勤）'!L85,1)</f>
        <v>0</v>
      </c>
      <c r="E14" s="422">
        <f t="shared" si="16"/>
        <v>0</v>
      </c>
      <c r="F14" s="424"/>
      <c r="G14" s="273">
        <f t="shared" si="0"/>
        <v>0</v>
      </c>
      <c r="H14" s="422">
        <f>様式１!AJ12</f>
        <v>4</v>
      </c>
      <c r="I14" s="423"/>
      <c r="J14" s="424"/>
      <c r="K14" s="422">
        <f>様式１!AB12</f>
        <v>2</v>
      </c>
      <c r="L14" s="423"/>
      <c r="M14" s="424"/>
      <c r="N14" s="422">
        <f>様式１!AC12</f>
        <v>0</v>
      </c>
      <c r="O14" s="423"/>
      <c r="P14" s="424"/>
      <c r="Q14" s="422">
        <f>様式１!AD12</f>
        <v>0</v>
      </c>
      <c r="R14" s="423"/>
      <c r="S14" s="424"/>
      <c r="T14" s="422">
        <f>様式１!AE12+様式１!AF12</f>
        <v>0</v>
      </c>
      <c r="U14" s="423"/>
      <c r="V14" s="424"/>
      <c r="W14" s="422">
        <f>様式１!AG12</f>
        <v>0</v>
      </c>
      <c r="X14" s="423"/>
      <c r="Y14" s="424"/>
      <c r="Z14" s="422">
        <f>様式１!AH12</f>
        <v>2</v>
      </c>
      <c r="AA14" s="423"/>
      <c r="AB14" s="423"/>
      <c r="AC14" s="372">
        <f>様式１!AI12</f>
        <v>0</v>
      </c>
      <c r="AD14" s="281">
        <f t="shared" si="2"/>
        <v>2</v>
      </c>
      <c r="AE14" s="425">
        <f t="shared" si="20"/>
        <v>2</v>
      </c>
      <c r="AF14" s="426"/>
      <c r="AG14" s="289">
        <f t="shared" si="3"/>
        <v>0</v>
      </c>
      <c r="AI14" s="261">
        <f t="shared" si="18"/>
        <v>-2</v>
      </c>
      <c r="AJ14" s="261">
        <f t="shared" si="4"/>
        <v>-2</v>
      </c>
      <c r="AK14" s="261">
        <f t="shared" si="5"/>
        <v>-2</v>
      </c>
      <c r="AL14" s="261">
        <f t="shared" si="6"/>
        <v>-2</v>
      </c>
      <c r="AM14" s="261">
        <f t="shared" si="7"/>
        <v>-4</v>
      </c>
      <c r="AN14" s="261">
        <f t="shared" si="8"/>
        <v>-4</v>
      </c>
      <c r="AO14" s="430"/>
      <c r="AP14" s="261">
        <f t="shared" si="9"/>
        <v>2</v>
      </c>
      <c r="AQ14" s="261">
        <f t="shared" si="10"/>
        <v>2</v>
      </c>
      <c r="AR14" s="261">
        <f t="shared" si="11"/>
        <v>2</v>
      </c>
      <c r="AS14" s="261">
        <f t="shared" si="19"/>
        <v>2</v>
      </c>
      <c r="AT14" s="261">
        <f t="shared" si="12"/>
        <v>4</v>
      </c>
      <c r="AU14" s="375">
        <f t="shared" si="13"/>
        <v>4</v>
      </c>
      <c r="AV14" s="277">
        <f t="shared" si="14"/>
        <v>4</v>
      </c>
      <c r="AW14" s="262">
        <f t="shared" si="15"/>
        <v>2</v>
      </c>
      <c r="AX14" s="253"/>
      <c r="AY14" s="253"/>
      <c r="AZ14" s="263">
        <f>SUM(様式１!B12:C12)</f>
        <v>0</v>
      </c>
      <c r="BA14" s="264">
        <f>SUM('様式１－１（【本園分】標準時間対応）'!J17,'様式１－２（【分園分】標準時間対応）'!J17)</f>
        <v>0</v>
      </c>
      <c r="BB14" s="265">
        <f>SUM('様式１－１（【本園分】標準時間対応）'!R17,'様式１－２（【分園分】標準時間対応）'!R17)</f>
        <v>0</v>
      </c>
      <c r="BC14" s="265">
        <f>SUM('様式１－１（【本園分】標準時間対応）'!Z17,'様式１－２（【分園分】標準時間対応）'!Z17)</f>
        <v>0</v>
      </c>
      <c r="BD14" s="265">
        <f>SUM('様式１－１（【本園分】標準時間対応）'!AH17,'様式１－２（【分園分】標準時間対応）'!AH17)</f>
        <v>0</v>
      </c>
      <c r="BE14" s="265">
        <f>SUM('様式１－１（【本園分】標準時間対応）'!AP17,'様式１－２（【分園分】標準時間対応）'!AP17)</f>
        <v>0</v>
      </c>
      <c r="BF14" s="266">
        <f>SUM('様式１－１（【本園分】標準時間対応）'!AX17,'様式１－２（【分園分】標準時間対応）'!AX17)</f>
        <v>0</v>
      </c>
      <c r="BG14" s="264">
        <f>SUM(様式１!D12,様式１!L12)-SUM('様式１－１（【本園分】標準時間対応）'!J17,'様式１－２（【分園分】標準時間対応）'!J17)</f>
        <v>0</v>
      </c>
      <c r="BH14" s="265">
        <f>SUM(様式１!E12,様式１!M12)-SUM('様式１－１（【本園分】標準時間対応）'!R17,'様式１－２（【分園分】標準時間対応）'!R17)</f>
        <v>0</v>
      </c>
      <c r="BI14" s="265">
        <f>SUM(様式１!G12,様式１!O12)-SUM('様式１－１（【本園分】標準時間対応）'!Z17,'様式１－２（【分園分】標準時間対応）'!Z17)</f>
        <v>0</v>
      </c>
      <c r="BJ14" s="265">
        <f>SUM(様式１!H12,様式１!P12)-SUM('様式１－１（【本園分】標準時間対応）'!AH17,'様式１－２（【分園分】標準時間対応）'!AH17)</f>
        <v>0</v>
      </c>
      <c r="BK14" s="265">
        <f>SUM(様式１!I12,様式１!Q12)-SUM('様式１－１（【本園分】標準時間対応）'!AP17,'様式１－２（【分園分】標準時間対応）'!AP17)</f>
        <v>0</v>
      </c>
      <c r="BL14" s="266">
        <f>SUM(様式１!J12,様式１!R12)-SUM('様式１－１（【本園分】標準時間対応）'!AX17,'様式１－２（【分園分】標準時間対応）'!AX17)</f>
        <v>0</v>
      </c>
    </row>
    <row r="15" spans="1:64" ht="18.75" customHeight="1">
      <c r="A15">
        <f t="shared" si="1"/>
        <v>0</v>
      </c>
      <c r="B15" s="441" t="s">
        <v>116</v>
      </c>
      <c r="C15" s="441"/>
      <c r="D15" s="282">
        <f>様式１!AS13+ROUNDDOWN('様式２（専従の常勤）'!M85,1)</f>
        <v>0</v>
      </c>
      <c r="E15" s="422">
        <f t="shared" si="16"/>
        <v>0</v>
      </c>
      <c r="F15" s="424"/>
      <c r="G15" s="273">
        <f t="shared" si="0"/>
        <v>0</v>
      </c>
      <c r="H15" s="422">
        <f>様式１!AJ13</f>
        <v>4</v>
      </c>
      <c r="I15" s="423"/>
      <c r="J15" s="424"/>
      <c r="K15" s="422">
        <f>様式１!AB13</f>
        <v>2</v>
      </c>
      <c r="L15" s="423"/>
      <c r="M15" s="424"/>
      <c r="N15" s="422">
        <f>様式１!AC13</f>
        <v>0</v>
      </c>
      <c r="O15" s="423"/>
      <c r="P15" s="424"/>
      <c r="Q15" s="422">
        <f>様式１!AD13</f>
        <v>0</v>
      </c>
      <c r="R15" s="423"/>
      <c r="S15" s="424"/>
      <c r="T15" s="422">
        <f>様式１!AE13+様式１!AF13</f>
        <v>0</v>
      </c>
      <c r="U15" s="423"/>
      <c r="V15" s="424"/>
      <c r="W15" s="422">
        <f>様式１!AG13</f>
        <v>0</v>
      </c>
      <c r="X15" s="423"/>
      <c r="Y15" s="424"/>
      <c r="Z15" s="422">
        <f>様式１!AH13</f>
        <v>2</v>
      </c>
      <c r="AA15" s="423"/>
      <c r="AB15" s="423"/>
      <c r="AC15" s="372">
        <f>様式１!AI13</f>
        <v>0</v>
      </c>
      <c r="AD15" s="281">
        <f t="shared" si="2"/>
        <v>2</v>
      </c>
      <c r="AE15" s="425">
        <f t="shared" si="20"/>
        <v>2</v>
      </c>
      <c r="AF15" s="426"/>
      <c r="AG15" s="289">
        <f t="shared" si="3"/>
        <v>0</v>
      </c>
      <c r="AI15" s="261">
        <f t="shared" si="18"/>
        <v>-2</v>
      </c>
      <c r="AJ15" s="261">
        <f t="shared" si="4"/>
        <v>-2</v>
      </c>
      <c r="AK15" s="261">
        <f t="shared" si="5"/>
        <v>-2</v>
      </c>
      <c r="AL15" s="261">
        <f t="shared" si="6"/>
        <v>-2</v>
      </c>
      <c r="AM15" s="261">
        <f t="shared" si="7"/>
        <v>-4</v>
      </c>
      <c r="AN15" s="261">
        <f t="shared" si="8"/>
        <v>-4</v>
      </c>
      <c r="AO15" s="430"/>
      <c r="AP15" s="261">
        <f t="shared" si="9"/>
        <v>2</v>
      </c>
      <c r="AQ15" s="261">
        <f t="shared" si="10"/>
        <v>2</v>
      </c>
      <c r="AR15" s="261">
        <f t="shared" si="11"/>
        <v>2</v>
      </c>
      <c r="AS15" s="261">
        <f t="shared" si="19"/>
        <v>2</v>
      </c>
      <c r="AT15" s="261">
        <f t="shared" si="12"/>
        <v>4</v>
      </c>
      <c r="AU15" s="375">
        <f t="shared" si="13"/>
        <v>4</v>
      </c>
      <c r="AV15" s="277">
        <f t="shared" si="14"/>
        <v>4</v>
      </c>
      <c r="AW15" s="262">
        <f t="shared" si="15"/>
        <v>2</v>
      </c>
      <c r="AX15" s="253"/>
      <c r="AY15" s="253"/>
      <c r="AZ15" s="263">
        <f>SUM(様式１!B13:C13)</f>
        <v>0</v>
      </c>
      <c r="BA15" s="264">
        <f>SUM('様式１－１（【本園分】標準時間対応）'!J19,'様式１－２（【分園分】標準時間対応）'!J19)</f>
        <v>0</v>
      </c>
      <c r="BB15" s="265">
        <f>SUM('様式１－１（【本園分】標準時間対応）'!R19,'様式１－２（【分園分】標準時間対応）'!R19)</f>
        <v>0</v>
      </c>
      <c r="BC15" s="265">
        <f>SUM('様式１－１（【本園分】標準時間対応）'!Z19,'様式１－２（【分園分】標準時間対応）'!Z19)</f>
        <v>0</v>
      </c>
      <c r="BD15" s="265">
        <f>SUM('様式１－１（【本園分】標準時間対応）'!AH19,'様式１－２（【分園分】標準時間対応）'!AH19)</f>
        <v>0</v>
      </c>
      <c r="BE15" s="265">
        <f>SUM('様式１－１（【本園分】標準時間対応）'!AP19,'様式１－２（【分園分】標準時間対応）'!AP19)</f>
        <v>0</v>
      </c>
      <c r="BF15" s="266">
        <f>SUM('様式１－１（【本園分】標準時間対応）'!AX19,'様式１－２（【分園分】標準時間対応）'!AX19)</f>
        <v>0</v>
      </c>
      <c r="BG15" s="264">
        <f>SUM(様式１!D13,様式１!L13)-SUM('様式１－１（【本園分】標準時間対応）'!J19,'様式１－２（【分園分】標準時間対応）'!J19)</f>
        <v>0</v>
      </c>
      <c r="BH15" s="265">
        <f>SUM(様式１!E13,様式１!M13)-SUM('様式１－１（【本園分】標準時間対応）'!R19,'様式１－２（【分園分】標準時間対応）'!R19)</f>
        <v>0</v>
      </c>
      <c r="BI15" s="265">
        <f>SUM(様式１!G13,様式１!O13)-SUM('様式１－１（【本園分】標準時間対応）'!Z19,'様式１－２（【分園分】標準時間対応）'!Z19)</f>
        <v>0</v>
      </c>
      <c r="BJ15" s="265">
        <f>SUM(様式１!H13,様式１!P13)-SUM('様式１－１（【本園分】標準時間対応）'!AH19,'様式１－２（【分園分】標準時間対応）'!AH19)</f>
        <v>0</v>
      </c>
      <c r="BK15" s="265">
        <f>SUM(様式１!I13,様式１!Q13)-SUM('様式１－１（【本園分】標準時間対応）'!AP19,'様式１－２（【分園分】標準時間対応）'!AP19)</f>
        <v>0</v>
      </c>
      <c r="BL15" s="266">
        <f>SUM(様式１!J13,様式１!R13)-SUM('様式１－１（【本園分】標準時間対応）'!AX19,'様式１－２（【分園分】標準時間対応）'!AX19)</f>
        <v>0</v>
      </c>
    </row>
    <row r="16" spans="1:64" ht="18.75" customHeight="1">
      <c r="A16">
        <f t="shared" si="1"/>
        <v>0</v>
      </c>
      <c r="B16" s="441" t="s">
        <v>115</v>
      </c>
      <c r="C16" s="441"/>
      <c r="D16" s="282">
        <f>様式１!AS14+ROUNDDOWN('様式２（専従の常勤）'!N85,1)</f>
        <v>0</v>
      </c>
      <c r="E16" s="422">
        <f t="shared" si="16"/>
        <v>0</v>
      </c>
      <c r="F16" s="424"/>
      <c r="G16" s="273">
        <f t="shared" si="0"/>
        <v>0</v>
      </c>
      <c r="H16" s="422">
        <f>様式１!AJ14</f>
        <v>4</v>
      </c>
      <c r="I16" s="423"/>
      <c r="J16" s="424"/>
      <c r="K16" s="422">
        <f>様式１!AB14</f>
        <v>2</v>
      </c>
      <c r="L16" s="423"/>
      <c r="M16" s="424"/>
      <c r="N16" s="422">
        <f>様式１!AC14</f>
        <v>0</v>
      </c>
      <c r="O16" s="423"/>
      <c r="P16" s="424"/>
      <c r="Q16" s="422">
        <f>様式１!AD14</f>
        <v>0</v>
      </c>
      <c r="R16" s="423"/>
      <c r="S16" s="424"/>
      <c r="T16" s="422">
        <f>様式１!AE14+様式１!AF14</f>
        <v>0</v>
      </c>
      <c r="U16" s="423"/>
      <c r="V16" s="424"/>
      <c r="W16" s="422">
        <f>様式１!AG14</f>
        <v>0</v>
      </c>
      <c r="X16" s="423"/>
      <c r="Y16" s="424"/>
      <c r="Z16" s="422">
        <f>様式１!AH14</f>
        <v>2</v>
      </c>
      <c r="AA16" s="423"/>
      <c r="AB16" s="423"/>
      <c r="AC16" s="372">
        <f>様式１!AI14</f>
        <v>0</v>
      </c>
      <c r="AD16" s="281">
        <f t="shared" si="2"/>
        <v>2</v>
      </c>
      <c r="AE16" s="425">
        <f t="shared" si="20"/>
        <v>2</v>
      </c>
      <c r="AF16" s="426"/>
      <c r="AG16" s="289">
        <f t="shared" si="3"/>
        <v>0</v>
      </c>
      <c r="AI16" s="261">
        <f t="shared" si="18"/>
        <v>-2</v>
      </c>
      <c r="AJ16" s="261">
        <f t="shared" si="4"/>
        <v>-2</v>
      </c>
      <c r="AK16" s="261">
        <f t="shared" si="5"/>
        <v>-2</v>
      </c>
      <c r="AL16" s="261">
        <f t="shared" si="6"/>
        <v>-2</v>
      </c>
      <c r="AM16" s="261">
        <f t="shared" si="7"/>
        <v>-4</v>
      </c>
      <c r="AN16" s="261">
        <f t="shared" si="8"/>
        <v>-4</v>
      </c>
      <c r="AO16" s="430"/>
      <c r="AP16" s="261">
        <f t="shared" si="9"/>
        <v>2</v>
      </c>
      <c r="AQ16" s="261">
        <f t="shared" si="10"/>
        <v>2</v>
      </c>
      <c r="AR16" s="261">
        <f t="shared" si="11"/>
        <v>2</v>
      </c>
      <c r="AS16" s="261">
        <f t="shared" si="19"/>
        <v>2</v>
      </c>
      <c r="AT16" s="261">
        <f t="shared" si="12"/>
        <v>4</v>
      </c>
      <c r="AU16" s="375">
        <f t="shared" si="13"/>
        <v>4</v>
      </c>
      <c r="AV16" s="277">
        <f t="shared" si="14"/>
        <v>4</v>
      </c>
      <c r="AW16" s="262">
        <f t="shared" si="15"/>
        <v>2</v>
      </c>
      <c r="AX16" s="253"/>
      <c r="AY16" s="253"/>
      <c r="AZ16" s="263">
        <f>SUM(様式１!B14:C14)</f>
        <v>0</v>
      </c>
      <c r="BA16" s="264">
        <f>SUM('様式１－１（【本園分】標準時間対応）'!J21,'様式１－２（【分園分】標準時間対応）'!J21)</f>
        <v>0</v>
      </c>
      <c r="BB16" s="265">
        <f>SUM('様式１－１（【本園分】標準時間対応）'!R21,'様式１－２（【分園分】標準時間対応）'!R21)</f>
        <v>0</v>
      </c>
      <c r="BC16" s="265">
        <f>SUM('様式１－１（【本園分】標準時間対応）'!Z21,'様式１－２（【分園分】標準時間対応）'!Z21)</f>
        <v>0</v>
      </c>
      <c r="BD16" s="265">
        <f>SUM('様式１－１（【本園分】標準時間対応）'!AH21,'様式１－２（【分園分】標準時間対応）'!AH21)</f>
        <v>0</v>
      </c>
      <c r="BE16" s="265">
        <f>SUM('様式１－１（【本園分】標準時間対応）'!AP21,'様式１－２（【分園分】標準時間対応）'!AP21)</f>
        <v>0</v>
      </c>
      <c r="BF16" s="266">
        <f>SUM('様式１－１（【本園分】標準時間対応）'!AX21,'様式１－２（【分園分】標準時間対応）'!AX21)</f>
        <v>0</v>
      </c>
      <c r="BG16" s="264">
        <f>SUM(様式１!D14,様式１!L14)-SUM('様式１－１（【本園分】標準時間対応）'!J21,'様式１－２（【分園分】標準時間対応）'!J21)</f>
        <v>0</v>
      </c>
      <c r="BH16" s="265">
        <f>SUM(様式１!E14,様式１!M14)-SUM('様式１－１（【本園分】標準時間対応）'!R21,'様式１－２（【分園分】標準時間対応）'!R21)</f>
        <v>0</v>
      </c>
      <c r="BI16" s="265">
        <f>SUM(様式１!G14,様式１!O14)-SUM('様式１－１（【本園分】標準時間対応）'!Z21,'様式１－２（【分園分】標準時間対応）'!Z21)</f>
        <v>0</v>
      </c>
      <c r="BJ16" s="265">
        <f>SUM(様式１!H14,様式１!P14)-SUM('様式１－１（【本園分】標準時間対応）'!AH21,'様式１－２（【分園分】標準時間対応）'!AH21)</f>
        <v>0</v>
      </c>
      <c r="BK16" s="265">
        <f>SUM(様式１!I14,様式１!Q14)-SUM('様式１－１（【本園分】標準時間対応）'!AP21,'様式１－２（【分園分】標準時間対応）'!AP21)</f>
        <v>0</v>
      </c>
      <c r="BL16" s="266">
        <f>SUM(様式１!J14,様式１!R14)-SUM('様式１－１（【本園分】標準時間対応）'!AX21,'様式１－２（【分園分】標準時間対応）'!AX21)</f>
        <v>0</v>
      </c>
    </row>
    <row r="17" spans="1:64" ht="18.75" customHeight="1">
      <c r="A17">
        <f t="shared" si="1"/>
        <v>0</v>
      </c>
      <c r="B17" s="441" t="s">
        <v>114</v>
      </c>
      <c r="C17" s="441"/>
      <c r="D17" s="282">
        <f>様式１!AS15+ROUNDDOWN('様式２（専従の常勤）'!O85,1)</f>
        <v>0</v>
      </c>
      <c r="E17" s="422">
        <f t="shared" si="16"/>
        <v>0</v>
      </c>
      <c r="F17" s="424"/>
      <c r="G17" s="273">
        <f t="shared" si="0"/>
        <v>0</v>
      </c>
      <c r="H17" s="422">
        <f>様式１!AJ15</f>
        <v>4</v>
      </c>
      <c r="I17" s="423"/>
      <c r="J17" s="424"/>
      <c r="K17" s="422">
        <f>様式１!AB15</f>
        <v>2</v>
      </c>
      <c r="L17" s="423"/>
      <c r="M17" s="424"/>
      <c r="N17" s="422">
        <f>様式１!AC15</f>
        <v>0</v>
      </c>
      <c r="O17" s="423"/>
      <c r="P17" s="424"/>
      <c r="Q17" s="422">
        <f>様式１!AD15</f>
        <v>0</v>
      </c>
      <c r="R17" s="423"/>
      <c r="S17" s="424"/>
      <c r="T17" s="422">
        <f>様式１!AE15+様式１!AF15</f>
        <v>0</v>
      </c>
      <c r="U17" s="423"/>
      <c r="V17" s="424"/>
      <c r="W17" s="422">
        <f>様式１!AG15</f>
        <v>0</v>
      </c>
      <c r="X17" s="423"/>
      <c r="Y17" s="424"/>
      <c r="Z17" s="422">
        <f>様式１!AH15</f>
        <v>2</v>
      </c>
      <c r="AA17" s="423"/>
      <c r="AB17" s="423"/>
      <c r="AC17" s="372">
        <f>様式１!AI15</f>
        <v>0</v>
      </c>
      <c r="AD17" s="281">
        <f t="shared" si="2"/>
        <v>2</v>
      </c>
      <c r="AE17" s="425">
        <f t="shared" si="20"/>
        <v>2</v>
      </c>
      <c r="AF17" s="426"/>
      <c r="AG17" s="289">
        <f t="shared" si="3"/>
        <v>0</v>
      </c>
      <c r="AI17" s="261">
        <f t="shared" si="18"/>
        <v>-2</v>
      </c>
      <c r="AJ17" s="261">
        <f t="shared" si="4"/>
        <v>-2</v>
      </c>
      <c r="AK17" s="261">
        <f t="shared" si="5"/>
        <v>-2</v>
      </c>
      <c r="AL17" s="261">
        <f t="shared" si="6"/>
        <v>-2</v>
      </c>
      <c r="AM17" s="261">
        <f t="shared" si="7"/>
        <v>-4</v>
      </c>
      <c r="AN17" s="261">
        <f t="shared" si="8"/>
        <v>-4</v>
      </c>
      <c r="AO17" s="430"/>
      <c r="AP17" s="261">
        <f t="shared" si="9"/>
        <v>2</v>
      </c>
      <c r="AQ17" s="261">
        <f t="shared" si="10"/>
        <v>2</v>
      </c>
      <c r="AR17" s="261">
        <f t="shared" si="11"/>
        <v>2</v>
      </c>
      <c r="AS17" s="261">
        <f t="shared" si="19"/>
        <v>2</v>
      </c>
      <c r="AT17" s="261">
        <f t="shared" si="12"/>
        <v>4</v>
      </c>
      <c r="AU17" s="375">
        <f t="shared" si="13"/>
        <v>4</v>
      </c>
      <c r="AV17" s="277">
        <f t="shared" si="14"/>
        <v>4</v>
      </c>
      <c r="AW17" s="262">
        <f t="shared" si="15"/>
        <v>2</v>
      </c>
      <c r="AX17" s="253"/>
      <c r="AY17" s="253"/>
      <c r="AZ17" s="263">
        <f>SUM(様式１!B15:C15)</f>
        <v>0</v>
      </c>
      <c r="BA17" s="264">
        <f>SUM('様式１－１（【本園分】標準時間対応）'!J23,'様式１－２（【分園分】標準時間対応）'!J23)</f>
        <v>0</v>
      </c>
      <c r="BB17" s="265">
        <f>SUM('様式１－１（【本園分】標準時間対応）'!R23,'様式１－２（【分園分】標準時間対応）'!R23)</f>
        <v>0</v>
      </c>
      <c r="BC17" s="265">
        <f>SUM('様式１－１（【本園分】標準時間対応）'!Z23,'様式１－２（【分園分】標準時間対応）'!Z23)</f>
        <v>0</v>
      </c>
      <c r="BD17" s="265">
        <f>SUM('様式１－１（【本園分】標準時間対応）'!AH23,'様式１－２（【分園分】標準時間対応）'!AH23)</f>
        <v>0</v>
      </c>
      <c r="BE17" s="265">
        <f>SUM('様式１－１（【本園分】標準時間対応）'!AP23,'様式１－２（【分園分】標準時間対応）'!AP23)</f>
        <v>0</v>
      </c>
      <c r="BF17" s="266">
        <f>SUM('様式１－１（【本園分】標準時間対応）'!AX23,'様式１－２（【分園分】標準時間対応）'!AX23)</f>
        <v>0</v>
      </c>
      <c r="BG17" s="264">
        <f>SUM(様式１!D15,様式１!L15)-SUM('様式１－１（【本園分】標準時間対応）'!J23,'様式１－２（【分園分】標準時間対応）'!J23)</f>
        <v>0</v>
      </c>
      <c r="BH17" s="265">
        <f>SUM(様式１!E15,様式１!M15)-SUM('様式１－１（【本園分】標準時間対応）'!R23,'様式１－２（【分園分】標準時間対応）'!R23)</f>
        <v>0</v>
      </c>
      <c r="BI17" s="265">
        <f>SUM(様式１!G15,様式１!O15)-SUM('様式１－１（【本園分】標準時間対応）'!Z23,'様式１－２（【分園分】標準時間対応）'!Z23)</f>
        <v>0</v>
      </c>
      <c r="BJ17" s="265">
        <f>SUM(様式１!H15,様式１!P15)-SUM('様式１－１（【本園分】標準時間対応）'!AH23,'様式１－２（【分園分】標準時間対応）'!AH23)</f>
        <v>0</v>
      </c>
      <c r="BK17" s="265">
        <f>SUM(様式１!I15,様式１!Q15)-SUM('様式１－１（【本園分】標準時間対応）'!AP23,'様式１－２（【分園分】標準時間対応）'!AP23)</f>
        <v>0</v>
      </c>
      <c r="BL17" s="266">
        <f>SUM(様式１!J15,様式１!R15)-SUM('様式１－１（【本園分】標準時間対応）'!AX23,'様式１－２（【分園分】標準時間対応）'!AX23)</f>
        <v>0</v>
      </c>
    </row>
    <row r="18" spans="1:64" ht="18.75" customHeight="1">
      <c r="A18">
        <f t="shared" si="1"/>
        <v>0</v>
      </c>
      <c r="B18" s="441" t="s">
        <v>113</v>
      </c>
      <c r="C18" s="441"/>
      <c r="D18" s="282">
        <f>様式１!AS16+ROUNDDOWN('様式２（専従の常勤）'!P85,1)</f>
        <v>0</v>
      </c>
      <c r="E18" s="422">
        <f t="shared" si="16"/>
        <v>0</v>
      </c>
      <c r="F18" s="424"/>
      <c r="G18" s="273">
        <f t="shared" si="0"/>
        <v>0</v>
      </c>
      <c r="H18" s="422">
        <f>様式１!AJ16</f>
        <v>4</v>
      </c>
      <c r="I18" s="423"/>
      <c r="J18" s="424"/>
      <c r="K18" s="422">
        <f>様式１!AB16</f>
        <v>2</v>
      </c>
      <c r="L18" s="423"/>
      <c r="M18" s="424"/>
      <c r="N18" s="422">
        <f>様式１!AC16</f>
        <v>0</v>
      </c>
      <c r="O18" s="423"/>
      <c r="P18" s="424"/>
      <c r="Q18" s="422">
        <f>様式１!AD16</f>
        <v>0</v>
      </c>
      <c r="R18" s="423"/>
      <c r="S18" s="424"/>
      <c r="T18" s="422">
        <f>様式１!AE16+様式１!AF16</f>
        <v>0</v>
      </c>
      <c r="U18" s="423"/>
      <c r="V18" s="424"/>
      <c r="W18" s="422">
        <f>様式１!AG16</f>
        <v>0</v>
      </c>
      <c r="X18" s="423"/>
      <c r="Y18" s="424"/>
      <c r="Z18" s="422">
        <f>様式１!AH16</f>
        <v>2</v>
      </c>
      <c r="AA18" s="423"/>
      <c r="AB18" s="423"/>
      <c r="AC18" s="372">
        <f>様式１!AI16</f>
        <v>0</v>
      </c>
      <c r="AD18" s="281">
        <f t="shared" si="2"/>
        <v>2</v>
      </c>
      <c r="AE18" s="425">
        <f t="shared" si="20"/>
        <v>2</v>
      </c>
      <c r="AF18" s="426"/>
      <c r="AG18" s="289">
        <f t="shared" si="3"/>
        <v>0</v>
      </c>
      <c r="AI18" s="261">
        <f t="shared" si="18"/>
        <v>-2</v>
      </c>
      <c r="AJ18" s="261">
        <f t="shared" si="4"/>
        <v>-2</v>
      </c>
      <c r="AK18" s="261">
        <f t="shared" si="5"/>
        <v>-2</v>
      </c>
      <c r="AL18" s="261">
        <f t="shared" si="6"/>
        <v>-2</v>
      </c>
      <c r="AM18" s="261">
        <f t="shared" si="7"/>
        <v>-4</v>
      </c>
      <c r="AN18" s="261">
        <f t="shared" si="8"/>
        <v>-4</v>
      </c>
      <c r="AO18" s="430"/>
      <c r="AP18" s="261">
        <f t="shared" si="9"/>
        <v>2</v>
      </c>
      <c r="AQ18" s="261">
        <f t="shared" si="10"/>
        <v>2</v>
      </c>
      <c r="AR18" s="261">
        <f t="shared" si="11"/>
        <v>2</v>
      </c>
      <c r="AS18" s="261">
        <f t="shared" si="19"/>
        <v>2</v>
      </c>
      <c r="AT18" s="261">
        <f t="shared" si="12"/>
        <v>4</v>
      </c>
      <c r="AU18" s="375">
        <f t="shared" si="13"/>
        <v>4</v>
      </c>
      <c r="AV18" s="277">
        <f t="shared" si="14"/>
        <v>4</v>
      </c>
      <c r="AW18" s="262">
        <f t="shared" si="15"/>
        <v>2</v>
      </c>
      <c r="AX18" s="253"/>
      <c r="AY18" s="253"/>
      <c r="AZ18" s="263">
        <f>SUM(様式１!B16:C16)</f>
        <v>0</v>
      </c>
      <c r="BA18" s="264">
        <f>SUM('様式１－１（【本園分】標準時間対応）'!J25,'様式１－２（【分園分】標準時間対応）'!J25)</f>
        <v>0</v>
      </c>
      <c r="BB18" s="265">
        <f>SUM('様式１－１（【本園分】標準時間対応）'!R25,'様式１－２（【分園分】標準時間対応）'!R25)</f>
        <v>0</v>
      </c>
      <c r="BC18" s="265">
        <f>SUM('様式１－１（【本園分】標準時間対応）'!Z25,'様式１－２（【分園分】標準時間対応）'!Z25)</f>
        <v>0</v>
      </c>
      <c r="BD18" s="265">
        <f>SUM('様式１－１（【本園分】標準時間対応）'!AH25,'様式１－２（【分園分】標準時間対応）'!AH25)</f>
        <v>0</v>
      </c>
      <c r="BE18" s="265">
        <f>SUM('様式１－１（【本園分】標準時間対応）'!AP25,'様式１－２（【分園分】標準時間対応）'!AP25)</f>
        <v>0</v>
      </c>
      <c r="BF18" s="266">
        <f>SUM('様式１－１（【本園分】標準時間対応）'!AX25,'様式１－２（【分園分】標準時間対応）'!AX25)</f>
        <v>0</v>
      </c>
      <c r="BG18" s="264">
        <f>SUM(様式１!D16,様式１!L16)-SUM('様式１－１（【本園分】標準時間対応）'!J25,'様式１－２（【分園分】標準時間対応）'!J25)</f>
        <v>0</v>
      </c>
      <c r="BH18" s="265">
        <f>SUM(様式１!E16,様式１!M16)-SUM('様式１－１（【本園分】標準時間対応）'!R25,'様式１－２（【分園分】標準時間対応）'!R25)</f>
        <v>0</v>
      </c>
      <c r="BI18" s="265">
        <f>SUM(様式１!G16,様式１!O16)-SUM('様式１－１（【本園分】標準時間対応）'!Z25,'様式１－２（【分園分】標準時間対応）'!Z25)</f>
        <v>0</v>
      </c>
      <c r="BJ18" s="265">
        <f>SUM(様式１!H16,様式１!P16)-SUM('様式１－１（【本園分】標準時間対応）'!AH25,'様式１－２（【分園分】標準時間対応）'!AH25)</f>
        <v>0</v>
      </c>
      <c r="BK18" s="265">
        <f>SUM(様式１!I16,様式１!Q16)-SUM('様式１－１（【本園分】標準時間対応）'!AP25,'様式１－２（【分園分】標準時間対応）'!AP25)</f>
        <v>0</v>
      </c>
      <c r="BL18" s="266">
        <f>SUM(様式１!J16,様式１!R16)-SUM('様式１－１（【本園分】標準時間対応）'!AX25,'様式１－２（【分園分】標準時間対応）'!AX25)</f>
        <v>0</v>
      </c>
    </row>
    <row r="19" spans="1:64" ht="18.75" customHeight="1">
      <c r="A19">
        <f t="shared" si="1"/>
        <v>0</v>
      </c>
      <c r="B19" s="441" t="s">
        <v>17</v>
      </c>
      <c r="C19" s="441"/>
      <c r="D19" s="282">
        <f>様式１!AS17+ROUNDDOWN('様式２（専従の常勤）'!Q85,1)</f>
        <v>0</v>
      </c>
      <c r="E19" s="422">
        <f t="shared" si="16"/>
        <v>0</v>
      </c>
      <c r="F19" s="424"/>
      <c r="G19" s="273">
        <f t="shared" si="0"/>
        <v>0</v>
      </c>
      <c r="H19" s="422">
        <f>様式１!AJ17</f>
        <v>4</v>
      </c>
      <c r="I19" s="423"/>
      <c r="J19" s="424"/>
      <c r="K19" s="422">
        <f>様式１!AB17</f>
        <v>2</v>
      </c>
      <c r="L19" s="423"/>
      <c r="M19" s="424"/>
      <c r="N19" s="422">
        <f>様式１!AC17</f>
        <v>0</v>
      </c>
      <c r="O19" s="423"/>
      <c r="P19" s="424"/>
      <c r="Q19" s="422">
        <f>様式１!AD17</f>
        <v>0</v>
      </c>
      <c r="R19" s="423"/>
      <c r="S19" s="424"/>
      <c r="T19" s="422">
        <f>様式１!AE17+様式１!AF17</f>
        <v>0</v>
      </c>
      <c r="U19" s="423"/>
      <c r="V19" s="424"/>
      <c r="W19" s="422">
        <f>様式１!AG17</f>
        <v>0</v>
      </c>
      <c r="X19" s="423"/>
      <c r="Y19" s="424"/>
      <c r="Z19" s="422">
        <f>様式１!AH17</f>
        <v>2</v>
      </c>
      <c r="AA19" s="423"/>
      <c r="AB19" s="423"/>
      <c r="AC19" s="372">
        <f>様式１!AI17</f>
        <v>0</v>
      </c>
      <c r="AD19" s="281">
        <f t="shared" si="2"/>
        <v>2</v>
      </c>
      <c r="AE19" s="425">
        <f t="shared" si="20"/>
        <v>2</v>
      </c>
      <c r="AF19" s="426"/>
      <c r="AG19" s="289">
        <f t="shared" si="3"/>
        <v>0</v>
      </c>
      <c r="AI19" s="261">
        <f t="shared" si="18"/>
        <v>-2</v>
      </c>
      <c r="AJ19" s="261">
        <f t="shared" si="4"/>
        <v>-2</v>
      </c>
      <c r="AK19" s="261">
        <f t="shared" si="5"/>
        <v>-2</v>
      </c>
      <c r="AL19" s="261">
        <f t="shared" si="6"/>
        <v>-2</v>
      </c>
      <c r="AM19" s="261">
        <f t="shared" si="7"/>
        <v>-4</v>
      </c>
      <c r="AN19" s="261">
        <f t="shared" si="8"/>
        <v>-4</v>
      </c>
      <c r="AO19" s="430"/>
      <c r="AP19" s="261">
        <f t="shared" si="9"/>
        <v>2</v>
      </c>
      <c r="AQ19" s="261">
        <f t="shared" si="10"/>
        <v>2</v>
      </c>
      <c r="AR19" s="261">
        <f t="shared" si="11"/>
        <v>2</v>
      </c>
      <c r="AS19" s="261">
        <f t="shared" si="19"/>
        <v>2</v>
      </c>
      <c r="AT19" s="261">
        <f t="shared" si="12"/>
        <v>4</v>
      </c>
      <c r="AU19" s="375">
        <f t="shared" si="13"/>
        <v>4</v>
      </c>
      <c r="AV19" s="277">
        <f t="shared" si="14"/>
        <v>4</v>
      </c>
      <c r="AW19" s="262">
        <f t="shared" si="15"/>
        <v>2</v>
      </c>
      <c r="AX19" s="253"/>
      <c r="AY19" s="253"/>
      <c r="AZ19" s="263">
        <f>SUM(様式１!B17:C17)</f>
        <v>0</v>
      </c>
      <c r="BA19" s="264">
        <f>SUM('様式１－１（【本園分】標準時間対応）'!J27,'様式１－２（【分園分】標準時間対応）'!J27)</f>
        <v>0</v>
      </c>
      <c r="BB19" s="265">
        <f>SUM('様式１－１（【本園分】標準時間対応）'!R27,'様式１－２（【分園分】標準時間対応）'!R27)</f>
        <v>0</v>
      </c>
      <c r="BC19" s="265">
        <f>SUM('様式１－１（【本園分】標準時間対応）'!Z27,'様式１－２（【分園分】標準時間対応）'!Z27)</f>
        <v>0</v>
      </c>
      <c r="BD19" s="265">
        <f>SUM('様式１－１（【本園分】標準時間対応）'!AH27,'様式１－２（【分園分】標準時間対応）'!AH27)</f>
        <v>0</v>
      </c>
      <c r="BE19" s="265">
        <f>SUM('様式１－１（【本園分】標準時間対応）'!AP27,'様式１－２（【分園分】標準時間対応）'!AP27)</f>
        <v>0</v>
      </c>
      <c r="BF19" s="266">
        <f>SUM('様式１－１（【本園分】標準時間対応）'!AX27,'様式１－２（【分園分】標準時間対応）'!AX27)</f>
        <v>0</v>
      </c>
      <c r="BG19" s="264">
        <f>SUM(様式１!D17,様式１!L17)-SUM('様式１－１（【本園分】標準時間対応）'!J27,'様式１－２（【分園分】標準時間対応）'!J27)</f>
        <v>0</v>
      </c>
      <c r="BH19" s="265">
        <f>SUM(様式１!E17,様式１!M17)-SUM('様式１－１（【本園分】標準時間対応）'!R27,'様式１－２（【分園分】標準時間対応）'!R27)</f>
        <v>0</v>
      </c>
      <c r="BI19" s="265">
        <f>SUM(様式１!G17,様式１!O17)-SUM('様式１－１（【本園分】標準時間対応）'!Z27,'様式１－２（【分園分】標準時間対応）'!Z27)</f>
        <v>0</v>
      </c>
      <c r="BJ19" s="265">
        <f>SUM(様式１!H17,様式１!P17)-SUM('様式１－１（【本園分】標準時間対応）'!AH27,'様式１－２（【分園分】標準時間対応）'!AH27)</f>
        <v>0</v>
      </c>
      <c r="BK19" s="265">
        <f>SUM(様式１!I17,様式１!Q17)-SUM('様式１－１（【本園分】標準時間対応）'!AP27,'様式１－２（【分園分】標準時間対応）'!AP27)</f>
        <v>0</v>
      </c>
      <c r="BL19" s="266">
        <f>SUM(様式１!J17,様式１!R17)-SUM('様式１－１（【本園分】標準時間対応）'!AX27,'様式１－２（【分園分】標準時間対応）'!AX27)</f>
        <v>0</v>
      </c>
    </row>
    <row r="20" spans="1:64" ht="18.75" customHeight="1" thickBot="1">
      <c r="A20">
        <f t="shared" si="1"/>
        <v>0</v>
      </c>
      <c r="B20" s="438" t="s">
        <v>111</v>
      </c>
      <c r="C20" s="438"/>
      <c r="D20" s="279">
        <f>様式１!AS18+ROUNDDOWN('様式２（専従の常勤）'!R85,1)</f>
        <v>0</v>
      </c>
      <c r="E20" s="439">
        <f t="shared" si="16"/>
        <v>0</v>
      </c>
      <c r="F20" s="440"/>
      <c r="G20" s="274">
        <f t="shared" si="0"/>
        <v>0</v>
      </c>
      <c r="H20" s="435">
        <f>様式１!AJ18</f>
        <v>4</v>
      </c>
      <c r="I20" s="436"/>
      <c r="J20" s="437"/>
      <c r="K20" s="435">
        <f>様式１!AB18</f>
        <v>2</v>
      </c>
      <c r="L20" s="436"/>
      <c r="M20" s="437"/>
      <c r="N20" s="435">
        <f>様式１!AC18</f>
        <v>0</v>
      </c>
      <c r="O20" s="436"/>
      <c r="P20" s="437"/>
      <c r="Q20" s="435">
        <f>様式１!AD18</f>
        <v>0</v>
      </c>
      <c r="R20" s="436"/>
      <c r="S20" s="437"/>
      <c r="T20" s="435">
        <f>様式１!AE18+様式１!AF18</f>
        <v>0</v>
      </c>
      <c r="U20" s="436"/>
      <c r="V20" s="437"/>
      <c r="W20" s="435">
        <f>様式１!AG18</f>
        <v>0</v>
      </c>
      <c r="X20" s="436"/>
      <c r="Y20" s="437"/>
      <c r="Z20" s="435">
        <f>様式１!AH18</f>
        <v>2</v>
      </c>
      <c r="AA20" s="436"/>
      <c r="AB20" s="436"/>
      <c r="AC20" s="373">
        <f>様式１!AI18</f>
        <v>0</v>
      </c>
      <c r="AD20" s="280">
        <f t="shared" si="2"/>
        <v>2</v>
      </c>
      <c r="AE20" s="418">
        <f t="shared" si="20"/>
        <v>2</v>
      </c>
      <c r="AF20" s="419"/>
      <c r="AG20" s="290">
        <f t="shared" si="3"/>
        <v>0</v>
      </c>
      <c r="AI20" s="261">
        <f t="shared" si="18"/>
        <v>-2</v>
      </c>
      <c r="AJ20" s="261">
        <f t="shared" si="4"/>
        <v>-2</v>
      </c>
      <c r="AK20" s="261">
        <f t="shared" si="5"/>
        <v>-2</v>
      </c>
      <c r="AL20" s="261">
        <f t="shared" si="6"/>
        <v>-2</v>
      </c>
      <c r="AM20" s="261">
        <f t="shared" si="7"/>
        <v>-4</v>
      </c>
      <c r="AN20" s="261">
        <f t="shared" si="8"/>
        <v>-4</v>
      </c>
      <c r="AO20" s="430"/>
      <c r="AP20" s="261">
        <f t="shared" si="9"/>
        <v>2</v>
      </c>
      <c r="AQ20" s="261">
        <f t="shared" si="10"/>
        <v>2</v>
      </c>
      <c r="AR20" s="261">
        <f t="shared" si="11"/>
        <v>2</v>
      </c>
      <c r="AS20" s="261">
        <f t="shared" si="19"/>
        <v>2</v>
      </c>
      <c r="AT20" s="261">
        <f t="shared" si="12"/>
        <v>4</v>
      </c>
      <c r="AU20" s="375">
        <f t="shared" si="13"/>
        <v>4</v>
      </c>
      <c r="AV20" s="277">
        <f t="shared" si="14"/>
        <v>4</v>
      </c>
      <c r="AW20" s="262">
        <f t="shared" si="15"/>
        <v>2</v>
      </c>
      <c r="AX20" s="253"/>
      <c r="AY20" s="253"/>
      <c r="AZ20" s="263">
        <f>SUM(様式１!B18:C18)</f>
        <v>0</v>
      </c>
      <c r="BA20" s="264">
        <f>SUM('様式１－１（【本園分】標準時間対応）'!J29,'様式１－２（【分園分】標準時間対応）'!J29)</f>
        <v>0</v>
      </c>
      <c r="BB20" s="265">
        <f>SUM('様式１－１（【本園分】標準時間対応）'!R29,'様式１－２（【分園分】標準時間対応）'!R29)</f>
        <v>0</v>
      </c>
      <c r="BC20" s="265">
        <f>SUM('様式１－１（【本園分】標準時間対応）'!Z29,'様式１－２（【分園分】標準時間対応）'!Z29)</f>
        <v>0</v>
      </c>
      <c r="BD20" s="265">
        <f>SUM('様式１－１（【本園分】標準時間対応）'!AH29,'様式１－２（【分園分】標準時間対応）'!AH29)</f>
        <v>0</v>
      </c>
      <c r="BE20" s="265">
        <f>SUM('様式１－１（【本園分】標準時間対応）'!AP29,'様式１－２（【分園分】標準時間対応）'!AP29)</f>
        <v>0</v>
      </c>
      <c r="BF20" s="266">
        <f>SUM('様式１－１（【本園分】標準時間対応）'!AX29,'様式１－２（【分園分】標準時間対応）'!AX29)</f>
        <v>0</v>
      </c>
      <c r="BG20" s="264">
        <f>SUM(様式１!D18,様式１!L18)-SUM('様式１－１（【本園分】標準時間対応）'!J29,'様式１－２（【分園分】標準時間対応）'!J29)</f>
        <v>0</v>
      </c>
      <c r="BH20" s="265">
        <f>SUM(様式１!E18,様式１!M18)-SUM('様式１－１（【本園分】標準時間対応）'!R29,'様式１－２（【分園分】標準時間対応）'!R29)</f>
        <v>0</v>
      </c>
      <c r="BI20" s="265">
        <f>SUM(様式１!G18,様式１!O18)-SUM('様式１－１（【本園分】標準時間対応）'!Z29,'様式１－２（【分園分】標準時間対応）'!Z29)</f>
        <v>0</v>
      </c>
      <c r="BJ20" s="265">
        <f>SUM(様式１!H18,様式１!P18)-SUM('様式１－１（【本園分】標準時間対応）'!AH29,'様式１－２（【分園分】標準時間対応）'!AH29)</f>
        <v>0</v>
      </c>
      <c r="BK20" s="265">
        <f>SUM(様式１!I18,様式１!Q18)-SUM('様式１－１（【本園分】標準時間対応）'!AP29,'様式１－２（【分園分】標準時間対応）'!AP29)</f>
        <v>0</v>
      </c>
      <c r="BL20" s="266">
        <f>SUM(様式１!J18,様式１!R18)-SUM('様式１－１（【本園分】標準時間対応）'!AX29,'様式１－２（【分園分】標準時間対応）'!AX29)</f>
        <v>0</v>
      </c>
    </row>
    <row r="21" spans="1:64" ht="22.5" customHeight="1" thickTop="1" thickBot="1">
      <c r="A21">
        <f t="shared" si="1"/>
        <v>0</v>
      </c>
      <c r="B21" s="464" t="s">
        <v>110</v>
      </c>
      <c r="C21" s="464"/>
      <c r="D21" s="287">
        <f>様式１!AS19+ROUNDDOWN(SUM('様式２（専従の常勤）'!G85:R85)/12,1)</f>
        <v>0</v>
      </c>
      <c r="E21" s="442">
        <f>D21-G21</f>
        <v>0</v>
      </c>
      <c r="F21" s="443"/>
      <c r="G21" s="275">
        <f>IF(MIN(N21,D21-K21)&lt;0,0,MIN(N21,D21-K21))</f>
        <v>0</v>
      </c>
      <c r="H21" s="442">
        <f>様式１!AJ19</f>
        <v>4</v>
      </c>
      <c r="I21" s="465"/>
      <c r="J21" s="443"/>
      <c r="K21" s="442">
        <f>様式１!AB19</f>
        <v>2</v>
      </c>
      <c r="L21" s="465"/>
      <c r="M21" s="443"/>
      <c r="N21" s="442">
        <f>様式１!AC19</f>
        <v>0</v>
      </c>
      <c r="O21" s="465"/>
      <c r="P21" s="443"/>
      <c r="Q21" s="442">
        <f>様式１!AD19</f>
        <v>0</v>
      </c>
      <c r="R21" s="465"/>
      <c r="S21" s="443"/>
      <c r="T21" s="442">
        <f>様式１!AE19+様式１!AF19</f>
        <v>0</v>
      </c>
      <c r="U21" s="465"/>
      <c r="V21" s="443"/>
      <c r="W21" s="442">
        <f>様式１!AG19</f>
        <v>0</v>
      </c>
      <c r="X21" s="465"/>
      <c r="Y21" s="443"/>
      <c r="Z21" s="442">
        <f>様式１!AH19</f>
        <v>2</v>
      </c>
      <c r="AA21" s="465"/>
      <c r="AB21" s="465"/>
      <c r="AC21" s="374">
        <f>様式１!AI19</f>
        <v>0</v>
      </c>
      <c r="AD21" s="286">
        <f t="shared" si="2"/>
        <v>2</v>
      </c>
      <c r="AE21" s="420">
        <f>AW21</f>
        <v>2</v>
      </c>
      <c r="AF21" s="421"/>
      <c r="AG21" s="291">
        <f>MIN(G21,N21)</f>
        <v>0</v>
      </c>
      <c r="AI21" s="261">
        <f>E21-K21</f>
        <v>-2</v>
      </c>
      <c r="AJ21" s="261">
        <f t="shared" si="4"/>
        <v>-2</v>
      </c>
      <c r="AK21" s="261">
        <f t="shared" si="5"/>
        <v>-2</v>
      </c>
      <c r="AL21" s="261">
        <f t="shared" si="6"/>
        <v>-2</v>
      </c>
      <c r="AM21" s="261">
        <f t="shared" si="7"/>
        <v>-4</v>
      </c>
      <c r="AN21" s="261">
        <f t="shared" si="8"/>
        <v>-4</v>
      </c>
      <c r="AO21" s="431"/>
      <c r="AP21" s="261">
        <f t="shared" si="9"/>
        <v>2</v>
      </c>
      <c r="AQ21" s="261">
        <f t="shared" si="10"/>
        <v>2</v>
      </c>
      <c r="AR21" s="261">
        <f t="shared" si="11"/>
        <v>2</v>
      </c>
      <c r="AS21" s="261">
        <f t="shared" si="19"/>
        <v>2</v>
      </c>
      <c r="AT21" s="261">
        <f t="shared" si="12"/>
        <v>4</v>
      </c>
      <c r="AU21" s="375">
        <f t="shared" si="13"/>
        <v>4</v>
      </c>
      <c r="AV21" s="277">
        <f t="shared" si="14"/>
        <v>4</v>
      </c>
      <c r="AW21" s="267">
        <f>MIN(AP21:AV21)</f>
        <v>2</v>
      </c>
      <c r="AX21" s="253"/>
      <c r="AY21" s="253"/>
      <c r="AZ21" s="268">
        <f>SUM(様式１!B19:C19)</f>
        <v>0</v>
      </c>
      <c r="BA21" s="269">
        <f>SUM('様式１－１（【本園分】標準時間対応）'!J31,'様式１－２（【分園分】標準時間対応）'!J31)</f>
        <v>0</v>
      </c>
      <c r="BB21" s="270">
        <f>SUM('様式１－１（【本園分】標準時間対応）'!R31,'様式１－２（【分園分】標準時間対応）'!R31)</f>
        <v>0</v>
      </c>
      <c r="BC21" s="270">
        <f>SUM('様式１－１（【本園分】標準時間対応）'!Z31,'様式１－２（【分園分】標準時間対応）'!Z31)</f>
        <v>0</v>
      </c>
      <c r="BD21" s="270">
        <f>SUM('様式１－１（【本園分】標準時間対応）'!AH31,'様式１－２（【分園分】標準時間対応）'!AH31)</f>
        <v>0</v>
      </c>
      <c r="BE21" s="270">
        <f>SUM('様式１－１（【本園分】標準時間対応）'!AP31,'様式１－２（【分園分】標準時間対応）'!AP31)</f>
        <v>0</v>
      </c>
      <c r="BF21" s="271">
        <f>SUM('様式１－１（【本園分】標準時間対応）'!AX31,'様式１－２（【分園分】標準時間対応）'!AX31)</f>
        <v>0</v>
      </c>
      <c r="BG21" s="269">
        <f>SUM(様式１!D19,様式１!L19)-SUM('様式１－１（【本園分】標準時間対応）'!J31,'様式１－２（【分園分】標準時間対応）'!J31)</f>
        <v>0</v>
      </c>
      <c r="BH21" s="270">
        <f>SUM(様式１!E19,様式１!M19)-SUM('様式１－１（【本園分】標準時間対応）'!R31,'様式１－２（【分園分】標準時間対応）'!R31)</f>
        <v>0</v>
      </c>
      <c r="BI21" s="270">
        <f>SUM(様式１!G19,様式１!O19)-SUM('様式１－１（【本園分】標準時間対応）'!Z31,'様式１－２（【分園分】標準時間対応）'!Z31)</f>
        <v>0</v>
      </c>
      <c r="BJ21" s="270">
        <f>SUM(様式１!H19,様式１!P19)-SUM('様式１－１（【本園分】標準時間対応）'!AH31,'様式１－２（【分園分】標準時間対応）'!AH31)</f>
        <v>0</v>
      </c>
      <c r="BK21" s="270">
        <f>SUM(様式１!I19,様式１!Q19)-SUM('様式１－１（【本園分】標準時間対応）'!AP31,'様式１－２（【分園分】標準時間対応）'!AP31)</f>
        <v>0</v>
      </c>
      <c r="BL21" s="271">
        <f>SUM(様式１!J19,様式１!R19)-SUM('様式１－１（【本園分】標準時間対応）'!AX31,'様式１－２（【分園分】標準時間対応）'!AX31)</f>
        <v>0</v>
      </c>
    </row>
    <row r="22" spans="1:64" ht="10.5" customHeight="1">
      <c r="B22" s="189"/>
      <c r="C22" s="189"/>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row>
    <row r="23" spans="1:64" ht="10.5" customHeight="1">
      <c r="B23" s="191"/>
      <c r="C23" s="189"/>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row>
    <row r="24" spans="1:64" ht="36.75" customHeight="1">
      <c r="B24" s="427" t="s">
        <v>264</v>
      </c>
      <c r="C24" s="427"/>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250"/>
    </row>
    <row r="25" spans="1:64">
      <c r="B25" s="427"/>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row>
    <row r="28" spans="1:64">
      <c r="AI28" t="s">
        <v>153</v>
      </c>
    </row>
    <row r="29" spans="1:64">
      <c r="AH29" t="s">
        <v>152</v>
      </c>
      <c r="AI29" t="s">
        <v>155</v>
      </c>
    </row>
    <row r="30" spans="1:64">
      <c r="AH30" t="s">
        <v>154</v>
      </c>
      <c r="AI30" t="s">
        <v>157</v>
      </c>
    </row>
    <row r="31" spans="1:64">
      <c r="AH31" t="s">
        <v>156</v>
      </c>
    </row>
  </sheetData>
  <sheetProtection algorithmName="SHA-512" hashValue="R8+9YfsivDFNUL++iMP2Yduv5OgeoR6lr5xGZLFu6lS91PGZ5wBhpR4OmMdCniU3oKPYzbJzxyI9yk7HSSAdHA==" saltValue="u7+2QT886Wnqc1QY54Obbg==" spinCount="100000" sheet="1" objects="1" scenarios="1"/>
  <mergeCells count="160">
    <mergeCell ref="AI7:AN7"/>
    <mergeCell ref="AD4:AF4"/>
    <mergeCell ref="AD5:AF5"/>
    <mergeCell ref="AZ7:BL7"/>
    <mergeCell ref="AH7:AH8"/>
    <mergeCell ref="N10:P10"/>
    <mergeCell ref="Q10:S10"/>
    <mergeCell ref="B9:C9"/>
    <mergeCell ref="W9:Y9"/>
    <mergeCell ref="B10:C10"/>
    <mergeCell ref="B7:C8"/>
    <mergeCell ref="Q8:S8"/>
    <mergeCell ref="T8:V8"/>
    <mergeCell ref="W8:Y8"/>
    <mergeCell ref="Z8:AB8"/>
    <mergeCell ref="Q7:S7"/>
    <mergeCell ref="T7:V7"/>
    <mergeCell ref="W7:Y7"/>
    <mergeCell ref="Z7:AB7"/>
    <mergeCell ref="AE10:AF10"/>
    <mergeCell ref="B21:C21"/>
    <mergeCell ref="H21:J21"/>
    <mergeCell ref="K21:M21"/>
    <mergeCell ref="N21:P21"/>
    <mergeCell ref="Q21:S21"/>
    <mergeCell ref="T21:V21"/>
    <mergeCell ref="W21:Y21"/>
    <mergeCell ref="Z21:AB21"/>
    <mergeCell ref="H10:J10"/>
    <mergeCell ref="K10:M10"/>
    <mergeCell ref="T10:V10"/>
    <mergeCell ref="W10:Y10"/>
    <mergeCell ref="Z10:AB10"/>
    <mergeCell ref="B11:C11"/>
    <mergeCell ref="H11:J11"/>
    <mergeCell ref="K11:M11"/>
    <mergeCell ref="N11:P11"/>
    <mergeCell ref="Q11:S11"/>
    <mergeCell ref="T11:V11"/>
    <mergeCell ref="W11:Y11"/>
    <mergeCell ref="Z11:AB11"/>
    <mergeCell ref="E10:F10"/>
    <mergeCell ref="E11:F11"/>
    <mergeCell ref="B13:C13"/>
    <mergeCell ref="B2:AG2"/>
    <mergeCell ref="E7:F7"/>
    <mergeCell ref="E8:F8"/>
    <mergeCell ref="H7:J8"/>
    <mergeCell ref="K7:M7"/>
    <mergeCell ref="N7:P7"/>
    <mergeCell ref="K8:M8"/>
    <mergeCell ref="N8:P8"/>
    <mergeCell ref="K9:M9"/>
    <mergeCell ref="N9:P9"/>
    <mergeCell ref="Q9:S9"/>
    <mergeCell ref="T9:V9"/>
    <mergeCell ref="Z9:AB9"/>
    <mergeCell ref="H9:J9"/>
    <mergeCell ref="E9:F9"/>
    <mergeCell ref="D7:D8"/>
    <mergeCell ref="AD7:AD8"/>
    <mergeCell ref="AE7:AF7"/>
    <mergeCell ref="AE8:AF8"/>
    <mergeCell ref="AE9:AF9"/>
    <mergeCell ref="Q13:S13"/>
    <mergeCell ref="T13:V13"/>
    <mergeCell ref="W13:Y13"/>
    <mergeCell ref="Z13:AB13"/>
    <mergeCell ref="Q12:S12"/>
    <mergeCell ref="H13:J13"/>
    <mergeCell ref="K13:M13"/>
    <mergeCell ref="N13:P13"/>
    <mergeCell ref="B12:C12"/>
    <mergeCell ref="H12:J12"/>
    <mergeCell ref="K12:M12"/>
    <mergeCell ref="N12:P12"/>
    <mergeCell ref="E12:F12"/>
    <mergeCell ref="E13:F13"/>
    <mergeCell ref="B15:C15"/>
    <mergeCell ref="H15:J15"/>
    <mergeCell ref="K15:M15"/>
    <mergeCell ref="N15:P15"/>
    <mergeCell ref="B14:C14"/>
    <mergeCell ref="H14:J14"/>
    <mergeCell ref="K14:M14"/>
    <mergeCell ref="N14:P14"/>
    <mergeCell ref="E14:F14"/>
    <mergeCell ref="E15:F15"/>
    <mergeCell ref="B18:C18"/>
    <mergeCell ref="H18:J18"/>
    <mergeCell ref="K18:M18"/>
    <mergeCell ref="N18:P18"/>
    <mergeCell ref="E18:F18"/>
    <mergeCell ref="E19:F19"/>
    <mergeCell ref="T16:V16"/>
    <mergeCell ref="W16:Y16"/>
    <mergeCell ref="Z16:AB16"/>
    <mergeCell ref="Q18:S18"/>
    <mergeCell ref="Q17:S17"/>
    <mergeCell ref="T17:V17"/>
    <mergeCell ref="W17:Y17"/>
    <mergeCell ref="Z17:AB17"/>
    <mergeCell ref="B17:C17"/>
    <mergeCell ref="H17:J17"/>
    <mergeCell ref="K17:M17"/>
    <mergeCell ref="N17:P17"/>
    <mergeCell ref="B16:C16"/>
    <mergeCell ref="H16:J16"/>
    <mergeCell ref="K16:M16"/>
    <mergeCell ref="N16:P16"/>
    <mergeCell ref="E16:F16"/>
    <mergeCell ref="E17:F17"/>
    <mergeCell ref="B24:AF25"/>
    <mergeCell ref="AI6:AW6"/>
    <mergeCell ref="AO7:AO21"/>
    <mergeCell ref="AP7:AW7"/>
    <mergeCell ref="T20:V20"/>
    <mergeCell ref="W20:Y20"/>
    <mergeCell ref="Z20:AB20"/>
    <mergeCell ref="B20:C20"/>
    <mergeCell ref="H20:J20"/>
    <mergeCell ref="K20:M20"/>
    <mergeCell ref="N20:P20"/>
    <mergeCell ref="Q20:S20"/>
    <mergeCell ref="E20:F20"/>
    <mergeCell ref="T18:V18"/>
    <mergeCell ref="W18:Y18"/>
    <mergeCell ref="Z18:AB18"/>
    <mergeCell ref="Q19:S19"/>
    <mergeCell ref="T19:V19"/>
    <mergeCell ref="W19:Y19"/>
    <mergeCell ref="Z19:AB19"/>
    <mergeCell ref="B19:C19"/>
    <mergeCell ref="H19:J19"/>
    <mergeCell ref="K19:M19"/>
    <mergeCell ref="E21:F21"/>
    <mergeCell ref="AE20:AF20"/>
    <mergeCell ref="AE21:AF21"/>
    <mergeCell ref="N19:P19"/>
    <mergeCell ref="T14:V14"/>
    <mergeCell ref="W14:Y14"/>
    <mergeCell ref="Z14:AB14"/>
    <mergeCell ref="Q16:S16"/>
    <mergeCell ref="Q15:S15"/>
    <mergeCell ref="AE11:AF11"/>
    <mergeCell ref="AE12:AF12"/>
    <mergeCell ref="AE13:AF13"/>
    <mergeCell ref="AE14:AF14"/>
    <mergeCell ref="AE15:AF15"/>
    <mergeCell ref="AE16:AF16"/>
    <mergeCell ref="AE17:AF17"/>
    <mergeCell ref="AE18:AF18"/>
    <mergeCell ref="AE19:AF19"/>
    <mergeCell ref="T15:V15"/>
    <mergeCell ref="W15:Y15"/>
    <mergeCell ref="Z15:AB15"/>
    <mergeCell ref="T12:V12"/>
    <mergeCell ref="W12:Y12"/>
    <mergeCell ref="Z12:AB12"/>
    <mergeCell ref="Q14:S14"/>
  </mergeCells>
  <phoneticPr fontId="1"/>
  <conditionalFormatting sqref="N21:P21">
    <cfRule type="expression" dxfId="35" priority="35">
      <formula>$N$26&lt;=#REF!</formula>
    </cfRule>
  </conditionalFormatting>
  <conditionalFormatting sqref="Q21:S21">
    <cfRule type="expression" dxfId="34" priority="34">
      <formula>$Q$26&lt;=#REF!</formula>
    </cfRule>
  </conditionalFormatting>
  <conditionalFormatting sqref="T21:V21">
    <cfRule type="expression" dxfId="33" priority="33">
      <formula>$T$26&lt;=#REF!</formula>
    </cfRule>
  </conditionalFormatting>
  <conditionalFormatting sqref="W21:Y21">
    <cfRule type="expression" dxfId="32" priority="32">
      <formula>$W$26&lt;=#REF!</formula>
    </cfRule>
  </conditionalFormatting>
  <conditionalFormatting sqref="Z21:AC21">
    <cfRule type="expression" dxfId="31" priority="31">
      <formula>$Z$26&lt;=#REF!</formula>
    </cfRule>
  </conditionalFormatting>
  <conditionalFormatting sqref="N9:P19">
    <cfRule type="expression" dxfId="30" priority="30">
      <formula>$N$26&lt;=#REF!</formula>
    </cfRule>
  </conditionalFormatting>
  <conditionalFormatting sqref="Q9:S19">
    <cfRule type="expression" dxfId="29" priority="29">
      <formula>$Q$26&lt;=#REF!</formula>
    </cfRule>
  </conditionalFormatting>
  <conditionalFormatting sqref="T9:V19">
    <cfRule type="expression" dxfId="28" priority="28">
      <formula>$T$26&lt;=#REF!</formula>
    </cfRule>
  </conditionalFormatting>
  <conditionalFormatting sqref="W9:Y19">
    <cfRule type="expression" dxfId="27" priority="27">
      <formula>$W$26&lt;=#REF!</formula>
    </cfRule>
  </conditionalFormatting>
  <conditionalFormatting sqref="Z9:AC19">
    <cfRule type="expression" dxfId="26" priority="26">
      <formula>$Z$26&lt;=#REF!</formula>
    </cfRule>
  </conditionalFormatting>
  <conditionalFormatting sqref="N20:P20">
    <cfRule type="expression" dxfId="25" priority="25">
      <formula>$N$26&lt;=#REF!</formula>
    </cfRule>
  </conditionalFormatting>
  <conditionalFormatting sqref="Q20:S20">
    <cfRule type="expression" dxfId="24" priority="24">
      <formula>$Q$26&lt;=#REF!</formula>
    </cfRule>
  </conditionalFormatting>
  <conditionalFormatting sqref="T20:V20">
    <cfRule type="expression" dxfId="23" priority="23">
      <formula>$T$26&lt;=#REF!</formula>
    </cfRule>
  </conditionalFormatting>
  <conditionalFormatting sqref="W20:Y20">
    <cfRule type="expression" dxfId="22" priority="22">
      <formula>$W$26&lt;=#REF!</formula>
    </cfRule>
  </conditionalFormatting>
  <conditionalFormatting sqref="Z20:AC20">
    <cfRule type="expression" dxfId="21" priority="21">
      <formula>$Z$26&lt;=#REF!</formula>
    </cfRule>
  </conditionalFormatting>
  <conditionalFormatting sqref="D21">
    <cfRule type="expression" dxfId="20" priority="20">
      <formula>$N$26&lt;=#REF!</formula>
    </cfRule>
  </conditionalFormatting>
  <conditionalFormatting sqref="D9:D19">
    <cfRule type="expression" dxfId="19" priority="19">
      <formula>$N$26&lt;=#REF!</formula>
    </cfRule>
  </conditionalFormatting>
  <conditionalFormatting sqref="D20">
    <cfRule type="expression" dxfId="18" priority="18">
      <formula>$N$26&lt;=#REF!</formula>
    </cfRule>
  </conditionalFormatting>
  <conditionalFormatting sqref="AD9:AD21">
    <cfRule type="expression" dxfId="17" priority="14">
      <formula>$Z$26&lt;=#REF!</formula>
    </cfRule>
  </conditionalFormatting>
  <conditionalFormatting sqref="H21:J21">
    <cfRule type="expression" dxfId="16" priority="12">
      <formula>$Q$26&lt;=#REF!</formula>
    </cfRule>
  </conditionalFormatting>
  <conditionalFormatting sqref="H9:J19">
    <cfRule type="expression" dxfId="15" priority="11">
      <formula>$Q$26&lt;=#REF!</formula>
    </cfRule>
  </conditionalFormatting>
  <conditionalFormatting sqref="H20:J20">
    <cfRule type="expression" dxfId="14" priority="10">
      <formula>$Q$26&lt;=#REF!</formula>
    </cfRule>
  </conditionalFormatting>
  <conditionalFormatting sqref="K21:M21">
    <cfRule type="expression" dxfId="13" priority="9">
      <formula>$N$26&lt;=#REF!</formula>
    </cfRule>
  </conditionalFormatting>
  <conditionalFormatting sqref="K9:M19">
    <cfRule type="expression" dxfId="12" priority="8">
      <formula>$N$26&lt;=#REF!</formula>
    </cfRule>
  </conditionalFormatting>
  <conditionalFormatting sqref="K20:M20">
    <cfRule type="expression" dxfId="11" priority="7">
      <formula>$N$26&lt;=#REF!</formula>
    </cfRule>
  </conditionalFormatting>
  <conditionalFormatting sqref="E9:E21 G9:G21">
    <cfRule type="expression" dxfId="10" priority="5">
      <formula>$L$26&lt;=#REF!</formula>
    </cfRule>
  </conditionalFormatting>
  <conditionalFormatting sqref="AE9:AE21">
    <cfRule type="expression" dxfId="9" priority="3">
      <formula>$X$26&lt;=#REF!</formula>
    </cfRule>
  </conditionalFormatting>
  <conditionalFormatting sqref="AG9:AG21">
    <cfRule type="expression" dxfId="8" priority="1">
      <formula>$X$26&lt;=#REF!</formula>
    </cfRule>
  </conditionalFormatting>
  <pageMargins left="0.7" right="0.7" top="0.75" bottom="0.75" header="0.3" footer="0.3"/>
  <pageSetup paperSize="9" scale="7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C000"/>
    <pageSetUpPr fitToPage="1"/>
  </sheetPr>
  <dimension ref="A1:AW33"/>
  <sheetViews>
    <sheetView tabSelected="1" view="pageBreakPreview" zoomScale="60" zoomScaleNormal="90" workbookViewId="0">
      <selection activeCell="C1" sqref="C1"/>
    </sheetView>
  </sheetViews>
  <sheetFormatPr defaultRowHeight="13.5"/>
  <cols>
    <col min="1" max="18" width="7.875" style="1" customWidth="1"/>
    <col min="19" max="22" width="8.125" style="1" customWidth="1"/>
    <col min="23" max="36" width="7.875" style="1" customWidth="1"/>
    <col min="37" max="37" width="1.125" style="1" customWidth="1"/>
    <col min="38" max="38" width="7.625" style="1" customWidth="1"/>
    <col min="39" max="39" width="1" style="1" customWidth="1"/>
    <col min="40" max="41" width="7.875" style="1" customWidth="1"/>
    <col min="42" max="42" width="7.875" style="87" customWidth="1"/>
    <col min="43" max="45" width="7.875" style="1" customWidth="1"/>
    <col min="46" max="46" width="10.125" style="1" customWidth="1"/>
    <col min="47" max="16384" width="9" style="1"/>
  </cols>
  <sheetData>
    <row r="1" spans="1:49" ht="32.25" customHeight="1" thickBot="1">
      <c r="A1" s="477" t="s">
        <v>100</v>
      </c>
      <c r="B1" s="477"/>
      <c r="C1" s="144"/>
      <c r="E1" s="143"/>
      <c r="AC1" s="13"/>
      <c r="AD1" s="86"/>
      <c r="AE1" s="13"/>
      <c r="AF1" s="13"/>
      <c r="AG1" s="13"/>
      <c r="AH1" s="13"/>
      <c r="AI1" s="13"/>
      <c r="AJ1" s="13"/>
      <c r="AK1" s="13"/>
      <c r="AL1" s="13"/>
      <c r="AM1" s="13"/>
      <c r="AQ1" s="515" t="s">
        <v>211</v>
      </c>
      <c r="AR1" s="516"/>
      <c r="AS1" s="516"/>
      <c r="AT1" s="517"/>
      <c r="AU1" s="1" t="s">
        <v>161</v>
      </c>
    </row>
    <row r="2" spans="1:49" ht="32.25" customHeight="1" thickBot="1">
      <c r="A2" s="490" t="s">
        <v>104</v>
      </c>
      <c r="B2" s="490"/>
      <c r="C2" s="478"/>
      <c r="D2" s="479"/>
      <c r="E2" s="479"/>
      <c r="F2" s="479"/>
      <c r="G2" s="479"/>
      <c r="H2" s="479"/>
      <c r="I2" s="479"/>
      <c r="J2" s="479"/>
      <c r="K2" s="479"/>
      <c r="L2" s="479"/>
      <c r="M2" s="480"/>
      <c r="N2" s="352"/>
      <c r="O2" s="352"/>
      <c r="P2" s="352"/>
      <c r="Q2" s="352"/>
      <c r="R2" s="352"/>
      <c r="S2" s="352"/>
      <c r="T2" s="352"/>
      <c r="U2" s="352"/>
      <c r="V2" s="88"/>
      <c r="W2" s="63"/>
      <c r="X2" s="63"/>
      <c r="Y2" s="63"/>
      <c r="Z2" s="63"/>
      <c r="AA2" s="63"/>
      <c r="AB2" s="63"/>
      <c r="AC2" s="353"/>
      <c r="AD2" s="353"/>
      <c r="AE2" s="63"/>
      <c r="AF2" s="63"/>
      <c r="AG2" s="63"/>
      <c r="AH2" s="63"/>
      <c r="AI2" s="353"/>
      <c r="AJ2" s="63"/>
      <c r="AK2" s="63"/>
      <c r="AL2" s="88"/>
      <c r="AM2" s="63"/>
      <c r="AN2" s="63"/>
      <c r="AO2" s="63"/>
      <c r="AP2" s="186"/>
      <c r="AQ2" s="63"/>
      <c r="AR2" s="63"/>
      <c r="AS2" s="63"/>
      <c r="AT2" s="89" t="s">
        <v>69</v>
      </c>
    </row>
    <row r="3" spans="1:49" ht="53.25" customHeight="1" thickTop="1" thickBot="1">
      <c r="A3" s="505" t="s">
        <v>1</v>
      </c>
      <c r="B3" s="501" t="s">
        <v>166</v>
      </c>
      <c r="C3" s="484" t="s">
        <v>167</v>
      </c>
      <c r="D3" s="491" t="s">
        <v>168</v>
      </c>
      <c r="E3" s="492"/>
      <c r="F3" s="492"/>
      <c r="G3" s="492"/>
      <c r="H3" s="492"/>
      <c r="I3" s="492"/>
      <c r="J3" s="492"/>
      <c r="K3" s="492"/>
      <c r="L3" s="492"/>
      <c r="M3" s="492"/>
      <c r="N3" s="492"/>
      <c r="O3" s="492"/>
      <c r="P3" s="492"/>
      <c r="Q3" s="492"/>
      <c r="R3" s="492"/>
      <c r="S3" s="492"/>
      <c r="T3" s="492"/>
      <c r="U3" s="493"/>
      <c r="V3" s="494" t="s">
        <v>163</v>
      </c>
      <c r="W3" s="553" t="s">
        <v>46</v>
      </c>
      <c r="X3" s="481" t="s">
        <v>94</v>
      </c>
      <c r="Y3" s="556" t="s">
        <v>78</v>
      </c>
      <c r="Z3" s="565" t="s">
        <v>105</v>
      </c>
      <c r="AA3" s="566"/>
      <c r="AB3" s="526" t="s">
        <v>169</v>
      </c>
      <c r="AC3" s="567" t="s">
        <v>201</v>
      </c>
      <c r="AD3" s="568"/>
      <c r="AE3" s="568"/>
      <c r="AF3" s="568"/>
      <c r="AG3" s="568"/>
      <c r="AH3" s="568"/>
      <c r="AI3" s="569"/>
      <c r="AJ3" s="526" t="s">
        <v>258</v>
      </c>
      <c r="AK3" s="148"/>
      <c r="AL3" s="146" t="s">
        <v>108</v>
      </c>
      <c r="AM3" s="151"/>
      <c r="AN3" s="539" t="s">
        <v>72</v>
      </c>
      <c r="AO3" s="540"/>
      <c r="AP3" s="541"/>
      <c r="AQ3" s="540"/>
      <c r="AR3" s="541"/>
      <c r="AS3" s="542"/>
      <c r="AT3" s="91" t="s">
        <v>47</v>
      </c>
    </row>
    <row r="4" spans="1:49" ht="12" customHeight="1" thickTop="1">
      <c r="A4" s="505"/>
      <c r="B4" s="485"/>
      <c r="C4" s="485"/>
      <c r="D4" s="497" t="s">
        <v>22</v>
      </c>
      <c r="E4" s="513" t="s">
        <v>95</v>
      </c>
      <c r="F4" s="140"/>
      <c r="G4" s="497" t="s">
        <v>19</v>
      </c>
      <c r="H4" s="497" t="s">
        <v>0</v>
      </c>
      <c r="I4" s="497" t="s">
        <v>20</v>
      </c>
      <c r="J4" s="497" t="s">
        <v>21</v>
      </c>
      <c r="K4" s="508" t="s">
        <v>70</v>
      </c>
      <c r="L4" s="511" t="s">
        <v>22</v>
      </c>
      <c r="M4" s="513" t="s">
        <v>95</v>
      </c>
      <c r="N4" s="90"/>
      <c r="O4" s="497" t="s">
        <v>19</v>
      </c>
      <c r="P4" s="497" t="s">
        <v>0</v>
      </c>
      <c r="Q4" s="497" t="s">
        <v>20</v>
      </c>
      <c r="R4" s="497" t="s">
        <v>21</v>
      </c>
      <c r="S4" s="549" t="s">
        <v>70</v>
      </c>
      <c r="T4" s="487" t="s">
        <v>96</v>
      </c>
      <c r="U4" s="487" t="s">
        <v>97</v>
      </c>
      <c r="V4" s="494"/>
      <c r="W4" s="554"/>
      <c r="X4" s="482"/>
      <c r="Y4" s="557"/>
      <c r="Z4" s="537" t="s">
        <v>71</v>
      </c>
      <c r="AA4" s="559" t="s">
        <v>106</v>
      </c>
      <c r="AB4" s="527"/>
      <c r="AC4" s="562" t="s">
        <v>209</v>
      </c>
      <c r="AD4" s="520" t="s">
        <v>77</v>
      </c>
      <c r="AE4" s="534" t="s">
        <v>136</v>
      </c>
      <c r="AF4" s="534" t="s">
        <v>137</v>
      </c>
      <c r="AG4" s="523" t="s">
        <v>164</v>
      </c>
      <c r="AH4" s="534" t="s">
        <v>107</v>
      </c>
      <c r="AI4" s="570" t="s">
        <v>257</v>
      </c>
      <c r="AJ4" s="527"/>
      <c r="AK4" s="149"/>
      <c r="AL4" s="532" t="s">
        <v>18</v>
      </c>
      <c r="AM4" s="152"/>
      <c r="AN4" s="537" t="s">
        <v>202</v>
      </c>
      <c r="AO4" s="518" t="s">
        <v>203</v>
      </c>
      <c r="AP4" s="92"/>
      <c r="AQ4" s="518" t="s">
        <v>11</v>
      </c>
      <c r="AR4" s="93"/>
      <c r="AS4" s="529" t="s">
        <v>15</v>
      </c>
      <c r="AT4" s="242" t="s">
        <v>172</v>
      </c>
    </row>
    <row r="5" spans="1:49" ht="48.75" customHeight="1">
      <c r="A5" s="506"/>
      <c r="B5" s="485"/>
      <c r="C5" s="485"/>
      <c r="D5" s="498"/>
      <c r="E5" s="514"/>
      <c r="F5" s="145" t="s">
        <v>102</v>
      </c>
      <c r="G5" s="498"/>
      <c r="H5" s="498"/>
      <c r="I5" s="498"/>
      <c r="J5" s="498"/>
      <c r="K5" s="509"/>
      <c r="L5" s="512"/>
      <c r="M5" s="514"/>
      <c r="N5" s="145" t="s">
        <v>102</v>
      </c>
      <c r="O5" s="498"/>
      <c r="P5" s="498"/>
      <c r="Q5" s="498"/>
      <c r="R5" s="498"/>
      <c r="S5" s="550"/>
      <c r="T5" s="488"/>
      <c r="U5" s="488"/>
      <c r="V5" s="495"/>
      <c r="W5" s="554"/>
      <c r="X5" s="482"/>
      <c r="Y5" s="558"/>
      <c r="Z5" s="538"/>
      <c r="AA5" s="560"/>
      <c r="AB5" s="527"/>
      <c r="AC5" s="563"/>
      <c r="AD5" s="521"/>
      <c r="AE5" s="535"/>
      <c r="AF5" s="535"/>
      <c r="AG5" s="524"/>
      <c r="AH5" s="535"/>
      <c r="AI5" s="571"/>
      <c r="AJ5" s="527"/>
      <c r="AK5" s="149"/>
      <c r="AL5" s="532"/>
      <c r="AM5" s="152"/>
      <c r="AN5" s="538"/>
      <c r="AO5" s="519"/>
      <c r="AP5" s="94" t="s">
        <v>79</v>
      </c>
      <c r="AQ5" s="519"/>
      <c r="AR5" s="95" t="s">
        <v>79</v>
      </c>
      <c r="AS5" s="530"/>
      <c r="AT5" s="300" t="s">
        <v>259</v>
      </c>
    </row>
    <row r="6" spans="1:49" ht="73.5" customHeight="1">
      <c r="A6" s="507"/>
      <c r="B6" s="486"/>
      <c r="C6" s="486"/>
      <c r="D6" s="504" t="s">
        <v>98</v>
      </c>
      <c r="E6" s="503"/>
      <c r="F6" s="503"/>
      <c r="G6" s="503"/>
      <c r="H6" s="503"/>
      <c r="I6" s="503"/>
      <c r="J6" s="503"/>
      <c r="K6" s="510"/>
      <c r="L6" s="502" t="s">
        <v>99</v>
      </c>
      <c r="M6" s="503"/>
      <c r="N6" s="503"/>
      <c r="O6" s="503"/>
      <c r="P6" s="503"/>
      <c r="Q6" s="503"/>
      <c r="R6" s="503"/>
      <c r="S6" s="551"/>
      <c r="T6" s="489"/>
      <c r="U6" s="489"/>
      <c r="V6" s="496"/>
      <c r="W6" s="555"/>
      <c r="X6" s="483"/>
      <c r="Y6" s="558"/>
      <c r="Z6" s="552"/>
      <c r="AA6" s="561"/>
      <c r="AB6" s="528"/>
      <c r="AC6" s="564"/>
      <c r="AD6" s="522"/>
      <c r="AE6" s="536"/>
      <c r="AF6" s="536"/>
      <c r="AG6" s="525"/>
      <c r="AH6" s="536"/>
      <c r="AI6" s="572"/>
      <c r="AJ6" s="528"/>
      <c r="AK6" s="149"/>
      <c r="AL6" s="533"/>
      <c r="AM6" s="152"/>
      <c r="AN6" s="96" t="s">
        <v>210</v>
      </c>
      <c r="AO6" s="97"/>
      <c r="AP6" s="98"/>
      <c r="AQ6" s="99"/>
      <c r="AR6" s="100"/>
      <c r="AS6" s="531"/>
      <c r="AT6" s="325" t="s">
        <v>230</v>
      </c>
    </row>
    <row r="7" spans="1:49" ht="35.1" customHeight="1">
      <c r="A7" s="101" t="s">
        <v>12</v>
      </c>
      <c r="B7" s="111"/>
      <c r="C7" s="138"/>
      <c r="D7" s="56"/>
      <c r="E7" s="58"/>
      <c r="F7" s="229"/>
      <c r="G7" s="56"/>
      <c r="H7" s="56"/>
      <c r="I7" s="56"/>
      <c r="J7" s="56"/>
      <c r="K7" s="141"/>
      <c r="L7" s="139"/>
      <c r="M7" s="227"/>
      <c r="N7" s="229"/>
      <c r="O7" s="57"/>
      <c r="P7" s="57"/>
      <c r="Q7" s="57"/>
      <c r="R7" s="57"/>
      <c r="S7" s="57"/>
      <c r="T7" s="25">
        <f>SUM(D7:E7,G7:J7)</f>
        <v>0</v>
      </c>
      <c r="U7" s="25">
        <f>SUM(L7:M7,O7:R7)</f>
        <v>0</v>
      </c>
      <c r="V7" s="25">
        <f>IF(B7&lt;=90,1,0)+IF(C7&lt;=90,1,0)</f>
        <v>2</v>
      </c>
      <c r="W7" s="296">
        <f>IF('様式１－１（【本園分】標準時間対応）'!BC7&gt;0,1,0)+IF('様式１－２（【分園分】標準時間対応）'!BC7&gt;0,1,0)</f>
        <v>0</v>
      </c>
      <c r="X7" s="137"/>
      <c r="Y7" s="60">
        <f>参考_歳児別配置基準!$F4+$V7+$W7</f>
        <v>2</v>
      </c>
      <c r="Z7" s="55"/>
      <c r="AA7" s="55"/>
      <c r="AB7" s="60">
        <f>SUM(Y7:AA7)</f>
        <v>2</v>
      </c>
      <c r="AC7" s="61"/>
      <c r="AD7" s="62">
        <f>(ROUNDDOWN(($E7-$F7)/5,1)+ROUNDDOWN($F7/4.6,1))-ROUNDDOWN($E7/5,1)+(ROUNDDOWN(($M7-$N7)/5,1)+ROUNDDOWN($N7/4.6,1))-ROUNDDOWN($M7/5,1)</f>
        <v>0</v>
      </c>
      <c r="AE7" s="62">
        <f>SUM('様式１－１（【本園分】標準時間対応）'!BA7:BA8)</f>
        <v>0</v>
      </c>
      <c r="AF7" s="62">
        <f>SUM('様式１－２（【分園分】標準時間対応）'!BA7:BA8)</f>
        <v>0</v>
      </c>
      <c r="AG7" s="62">
        <f>2-V7</f>
        <v>0</v>
      </c>
      <c r="AH7" s="362">
        <f>IF(OR(AND('様式１－１（【本園分】標準時間対応）'!J7&gt;0, '様式１－１（【本園分】標準時間対応）'!R7&gt;0), '様式１－１（【本園分】標準時間対応）'!BC7&gt;=ROUND(B7*0.3,0)),1,0) + IF(OR(AND('様式１－２（【分園分】標準時間対応）'!J7&gt;0, '様式１－２（【分園分】標準時間対応）'!R7&gt;0), '様式１－２（【分園分】標準時間対応）'!BC7&gt;=ROUND(C7*0.3,0)),1,0)</f>
        <v>2</v>
      </c>
      <c r="AI7" s="357">
        <f>(ROUNDDOWN(H7/10,1)-ROUNDDOWN(H7/15,1))+(ROUNDDOWN(P7/10,1)-ROUNDDOWN(P7/15,1))</f>
        <v>0</v>
      </c>
      <c r="AJ7" s="147">
        <f>SUM(AB7:AI7)</f>
        <v>4</v>
      </c>
      <c r="AK7" s="150"/>
      <c r="AL7" s="251"/>
      <c r="AM7" s="150"/>
      <c r="AN7" s="113">
        <f>'様式２（専従の常勤）'!G58</f>
        <v>0</v>
      </c>
      <c r="AO7" s="106">
        <f>COUNTIFS('様式３（非専従の常勤＋非常勤）'!$N$8:$N$37,"&gt;=1")</f>
        <v>0</v>
      </c>
      <c r="AP7" s="341">
        <f>'様式３（非専従の常勤＋非常勤）'!N$40</f>
        <v>0</v>
      </c>
      <c r="AQ7" s="106">
        <f>'様式２（専従の常勤）'!G$70</f>
        <v>0</v>
      </c>
      <c r="AR7" s="343">
        <f>'様式２（専従の常勤）'!G$72+'様式２（専従の常勤）'!G$73</f>
        <v>0</v>
      </c>
      <c r="AS7" s="59">
        <f t="shared" ref="AS7:AS19" si="0">ROUNDDOWN(AN7+AP7+AR7,1)</f>
        <v>0</v>
      </c>
      <c r="AT7" s="59">
        <f t="shared" ref="AT7:AT19" si="1">AS7-AB7-AL7</f>
        <v>-2</v>
      </c>
      <c r="AV7" s="1">
        <v>0</v>
      </c>
      <c r="AW7" s="1">
        <v>1</v>
      </c>
    </row>
    <row r="8" spans="1:49" ht="35.1" customHeight="1">
      <c r="A8" s="102" t="s">
        <v>2</v>
      </c>
      <c r="B8" s="243">
        <f>$B7</f>
        <v>0</v>
      </c>
      <c r="C8" s="243">
        <f>$C7</f>
        <v>0</v>
      </c>
      <c r="D8" s="56"/>
      <c r="E8" s="58"/>
      <c r="F8" s="103"/>
      <c r="G8" s="56"/>
      <c r="H8" s="56"/>
      <c r="I8" s="56"/>
      <c r="J8" s="56"/>
      <c r="K8" s="141"/>
      <c r="L8" s="139"/>
      <c r="M8" s="227"/>
      <c r="N8" s="103"/>
      <c r="O8" s="57"/>
      <c r="P8" s="57"/>
      <c r="Q8" s="57"/>
      <c r="R8" s="57"/>
      <c r="S8" s="57"/>
      <c r="T8" s="25">
        <f>SUM(D8:E8,G8:J8)</f>
        <v>0</v>
      </c>
      <c r="U8" s="25">
        <f>SUM(L8:M8,O8:R8)</f>
        <v>0</v>
      </c>
      <c r="V8" s="25">
        <f t="shared" ref="V8:V19" si="2">IF(B8&lt;=90,1,0)+IF(C8&lt;=90,1,0)</f>
        <v>2</v>
      </c>
      <c r="W8" s="296">
        <f>IF('様式１－１（【本園分】標準時間対応）'!BC9&gt;0,1,0)+IF('様式１－２（【分園分】標準時間対応）'!BC9&gt;0,1,0)</f>
        <v>0</v>
      </c>
      <c r="X8" s="137"/>
      <c r="Y8" s="60">
        <f>参考_歳児別配置基準!$F13+$V8+$W8</f>
        <v>2</v>
      </c>
      <c r="Z8" s="55"/>
      <c r="AA8" s="55"/>
      <c r="AB8" s="60">
        <f t="shared" ref="AB8:AB18" si="3">SUM(Y8:AA8)</f>
        <v>2</v>
      </c>
      <c r="AC8" s="61"/>
      <c r="AD8" s="62">
        <f>$AD$7</f>
        <v>0</v>
      </c>
      <c r="AE8" s="62">
        <f>SUM('様式１－１（【本園分】標準時間対応）'!BA9:BA10)</f>
        <v>0</v>
      </c>
      <c r="AF8" s="62">
        <f>SUM('様式１－２（【分園分】標準時間対応）'!BA9:BA10)</f>
        <v>0</v>
      </c>
      <c r="AG8" s="62">
        <f t="shared" ref="AG8:AG18" si="4">2-V8</f>
        <v>0</v>
      </c>
      <c r="AH8" s="362">
        <f>IF(OR(AND('様式１－１（【本園分】標準時間対応）'!J9&gt;0, '様式１－１（【本園分】標準時間対応）'!R9&gt;0), '様式１－１（【本園分】標準時間対応）'!BC9&gt;=ROUND(B8*0.3,0)),1,0) + IF(OR(AND('様式１－２（【分園分】標準時間対応）'!J9&gt;0, '様式１－２（【分園分】標準時間対応）'!R9&gt;0), '様式１－２（【分園分】標準時間対応）'!BC9&gt;=ROUND(C8*0.3,0)),1,0)</f>
        <v>2</v>
      </c>
      <c r="AI8" s="357">
        <f t="shared" ref="AI8:AI17" si="5">(ROUNDDOWN(H8/10,1)-ROUNDDOWN(H8/15,1))+(ROUNDDOWN(P8/10,1)-ROUNDDOWN(P8/15,1))</f>
        <v>0</v>
      </c>
      <c r="AJ8" s="147">
        <f>SUM(AB8:AI8)</f>
        <v>4</v>
      </c>
      <c r="AK8" s="150"/>
      <c r="AL8" s="251"/>
      <c r="AM8" s="153"/>
      <c r="AN8" s="113">
        <f>'様式２（専従の常勤）'!H58</f>
        <v>0</v>
      </c>
      <c r="AO8" s="106">
        <f>COUNTIFS('様式３（非専従の常勤＋非常勤）'!$P$8:$P$37,"&gt;=1")</f>
        <v>0</v>
      </c>
      <c r="AP8" s="341">
        <f>'様式３（非専従の常勤＋非常勤）'!P$40</f>
        <v>0</v>
      </c>
      <c r="AQ8" s="106">
        <f>'様式２（専従の常勤）'!H$70</f>
        <v>0</v>
      </c>
      <c r="AR8" s="343">
        <f>'様式２（専従の常勤）'!H$72+'様式２（専従の常勤）'!H$73</f>
        <v>0</v>
      </c>
      <c r="AS8" s="59">
        <f t="shared" si="0"/>
        <v>0</v>
      </c>
      <c r="AT8" s="59">
        <f t="shared" si="1"/>
        <v>-2</v>
      </c>
      <c r="AV8" s="1">
        <v>0</v>
      </c>
      <c r="AW8" s="1">
        <v>1</v>
      </c>
    </row>
    <row r="9" spans="1:49" ht="35.1" customHeight="1">
      <c r="A9" s="102" t="s">
        <v>3</v>
      </c>
      <c r="B9" s="243">
        <f t="shared" ref="B9:B17" si="6">$B8</f>
        <v>0</v>
      </c>
      <c r="C9" s="243">
        <f t="shared" ref="C9:C17" si="7">$C8</f>
        <v>0</v>
      </c>
      <c r="D9" s="56"/>
      <c r="E9" s="58"/>
      <c r="F9" s="103"/>
      <c r="G9" s="56"/>
      <c r="H9" s="56"/>
      <c r="I9" s="56"/>
      <c r="J9" s="56"/>
      <c r="K9" s="141"/>
      <c r="L9" s="139"/>
      <c r="M9" s="227"/>
      <c r="N9" s="103"/>
      <c r="O9" s="57"/>
      <c r="P9" s="57"/>
      <c r="Q9" s="57"/>
      <c r="R9" s="57"/>
      <c r="S9" s="57"/>
      <c r="T9" s="25">
        <f t="shared" ref="T9:T17" si="8">SUM(D9:E9,G9:J9)</f>
        <v>0</v>
      </c>
      <c r="U9" s="25">
        <f t="shared" ref="U9:U18" si="9">SUM(L9:M9,O9:R9)</f>
        <v>0</v>
      </c>
      <c r="V9" s="25">
        <f t="shared" si="2"/>
        <v>2</v>
      </c>
      <c r="W9" s="296">
        <f>IF('様式１－１（【本園分】標準時間対応）'!BC11&gt;0,1,0)+IF('様式１－２（【分園分】標準時間対応）'!BC11&gt;0,1,0)</f>
        <v>0</v>
      </c>
      <c r="X9" s="137"/>
      <c r="Y9" s="60">
        <f>参考_歳児別配置基準!$F22+$V9+$W9</f>
        <v>2</v>
      </c>
      <c r="Z9" s="55"/>
      <c r="AA9" s="55"/>
      <c r="AB9" s="60">
        <f t="shared" si="3"/>
        <v>2</v>
      </c>
      <c r="AC9" s="61"/>
      <c r="AD9" s="62">
        <f t="shared" ref="AD9:AD19" si="10">$AD$7</f>
        <v>0</v>
      </c>
      <c r="AE9" s="62">
        <f>SUM('様式１－１（【本園分】標準時間対応）'!BA11:BA12)</f>
        <v>0</v>
      </c>
      <c r="AF9" s="62">
        <f>SUM('様式１－２（【分園分】標準時間対応）'!BA11:BA12)</f>
        <v>0</v>
      </c>
      <c r="AG9" s="62">
        <f t="shared" si="4"/>
        <v>0</v>
      </c>
      <c r="AH9" s="362">
        <f>IF(OR(AND('様式１－１（【本園分】標準時間対応）'!J11&gt;0, '様式１－１（【本園分】標準時間対応）'!R11&gt;0), '様式１－１（【本園分】標準時間対応）'!BC11&gt;=ROUND(B9*0.3,0)),1,0) + IF(OR(AND('様式１－２（【分園分】標準時間対応）'!J11&gt;0, '様式１－２（【分園分】標準時間対応）'!R11&gt;0), '様式１－２（【分園分】標準時間対応）'!BC11&gt;=ROUND(C9*0.3,0)),1,0)</f>
        <v>2</v>
      </c>
      <c r="AI9" s="357">
        <f t="shared" si="5"/>
        <v>0</v>
      </c>
      <c r="AJ9" s="147">
        <f t="shared" ref="AJ9:AJ17" si="11">SUM(AB9:AI9)</f>
        <v>4</v>
      </c>
      <c r="AK9" s="150"/>
      <c r="AL9" s="251"/>
      <c r="AM9" s="153"/>
      <c r="AN9" s="113">
        <f>'様式２（専従の常勤）'!I58</f>
        <v>0</v>
      </c>
      <c r="AO9" s="106">
        <f>COUNTIFS('様式３（非専従の常勤＋非常勤）'!$R$8:$R$37,"&gt;=1")</f>
        <v>0</v>
      </c>
      <c r="AP9" s="341">
        <f>'様式３（非専従の常勤＋非常勤）'!R$40</f>
        <v>0</v>
      </c>
      <c r="AQ9" s="106">
        <f>'様式２（専従の常勤）'!I$70</f>
        <v>0</v>
      </c>
      <c r="AR9" s="343">
        <f>'様式２（専従の常勤）'!I$72+'様式２（専従の常勤）'!I$73</f>
        <v>0</v>
      </c>
      <c r="AS9" s="59">
        <f t="shared" si="0"/>
        <v>0</v>
      </c>
      <c r="AT9" s="59">
        <f t="shared" si="1"/>
        <v>-2</v>
      </c>
      <c r="AV9" s="1">
        <v>0</v>
      </c>
      <c r="AW9" s="1">
        <v>1</v>
      </c>
    </row>
    <row r="10" spans="1:49" ht="35.1" customHeight="1">
      <c r="A10" s="102" t="s">
        <v>4</v>
      </c>
      <c r="B10" s="243">
        <f t="shared" si="6"/>
        <v>0</v>
      </c>
      <c r="C10" s="243">
        <f t="shared" si="7"/>
        <v>0</v>
      </c>
      <c r="D10" s="56"/>
      <c r="E10" s="58"/>
      <c r="F10" s="103"/>
      <c r="G10" s="56"/>
      <c r="H10" s="56"/>
      <c r="I10" s="56"/>
      <c r="J10" s="56"/>
      <c r="K10" s="141"/>
      <c r="L10" s="139"/>
      <c r="M10" s="227"/>
      <c r="N10" s="103"/>
      <c r="O10" s="57"/>
      <c r="P10" s="57"/>
      <c r="Q10" s="57"/>
      <c r="R10" s="57"/>
      <c r="S10" s="57"/>
      <c r="T10" s="25">
        <f t="shared" si="8"/>
        <v>0</v>
      </c>
      <c r="U10" s="25">
        <f t="shared" si="9"/>
        <v>0</v>
      </c>
      <c r="V10" s="25">
        <f t="shared" si="2"/>
        <v>2</v>
      </c>
      <c r="W10" s="296">
        <f>IF('様式１－１（【本園分】標準時間対応）'!BC13&gt;0,1,0)+IF('様式１－２（【分園分】標準時間対応）'!BC13&gt;0,1,0)</f>
        <v>0</v>
      </c>
      <c r="X10" s="137"/>
      <c r="Y10" s="60">
        <f>参考_歳児別配置基準!$F31+$V10+$W10</f>
        <v>2</v>
      </c>
      <c r="Z10" s="55"/>
      <c r="AA10" s="55"/>
      <c r="AB10" s="60">
        <f t="shared" si="3"/>
        <v>2</v>
      </c>
      <c r="AC10" s="61"/>
      <c r="AD10" s="62">
        <f t="shared" si="10"/>
        <v>0</v>
      </c>
      <c r="AE10" s="62">
        <f>SUM('様式１－１（【本園分】標準時間対応）'!BA13:BA14)</f>
        <v>0</v>
      </c>
      <c r="AF10" s="62">
        <f>SUM('様式１－２（【分園分】標準時間対応）'!BA13:BA14)</f>
        <v>0</v>
      </c>
      <c r="AG10" s="62">
        <f t="shared" si="4"/>
        <v>0</v>
      </c>
      <c r="AH10" s="362">
        <f>IF(OR(AND('様式１－１（【本園分】標準時間対応）'!J13&gt;0, '様式１－１（【本園分】標準時間対応）'!R13&gt;0), '様式１－１（【本園分】標準時間対応）'!BC13&gt;=ROUND(B10*0.3,0)),1,0) + IF(OR(AND('様式１－２（【分園分】標準時間対応）'!J13&gt;0, '様式１－２（【分園分】標準時間対応）'!R13&gt;0), '様式１－２（【分園分】標準時間対応）'!BC13&gt;=ROUND(C10*0.3,0)),1,0)</f>
        <v>2</v>
      </c>
      <c r="AI10" s="357">
        <f t="shared" si="5"/>
        <v>0</v>
      </c>
      <c r="AJ10" s="147">
        <f t="shared" si="11"/>
        <v>4</v>
      </c>
      <c r="AK10" s="150"/>
      <c r="AL10" s="251"/>
      <c r="AM10" s="153"/>
      <c r="AN10" s="113">
        <f>'様式２（専従の常勤）'!J58</f>
        <v>0</v>
      </c>
      <c r="AO10" s="106">
        <f>COUNTIFS('様式３（非専従の常勤＋非常勤）'!$T$8:$T$37,"&gt;=1")</f>
        <v>0</v>
      </c>
      <c r="AP10" s="341">
        <f>'様式３（非専従の常勤＋非常勤）'!T$40</f>
        <v>0</v>
      </c>
      <c r="AQ10" s="106">
        <f>'様式２（専従の常勤）'!J$70</f>
        <v>0</v>
      </c>
      <c r="AR10" s="343">
        <f>'様式２（専従の常勤）'!J$72+'様式２（専従の常勤）'!J$73</f>
        <v>0</v>
      </c>
      <c r="AS10" s="59">
        <f t="shared" si="0"/>
        <v>0</v>
      </c>
      <c r="AT10" s="59">
        <f t="shared" si="1"/>
        <v>-2</v>
      </c>
      <c r="AV10" s="1">
        <v>0</v>
      </c>
      <c r="AW10" s="1">
        <v>1</v>
      </c>
    </row>
    <row r="11" spans="1:49" ht="35.1" customHeight="1">
      <c r="A11" s="102" t="s">
        <v>5</v>
      </c>
      <c r="B11" s="243">
        <f t="shared" si="6"/>
        <v>0</v>
      </c>
      <c r="C11" s="243">
        <f t="shared" si="7"/>
        <v>0</v>
      </c>
      <c r="D11" s="56"/>
      <c r="E11" s="58"/>
      <c r="F11" s="103"/>
      <c r="G11" s="56"/>
      <c r="H11" s="56"/>
      <c r="I11" s="56"/>
      <c r="J11" s="56"/>
      <c r="K11" s="141"/>
      <c r="L11" s="139"/>
      <c r="M11" s="227"/>
      <c r="N11" s="103"/>
      <c r="O11" s="57"/>
      <c r="P11" s="57"/>
      <c r="Q11" s="57"/>
      <c r="R11" s="57"/>
      <c r="S11" s="57"/>
      <c r="T11" s="25">
        <f t="shared" si="8"/>
        <v>0</v>
      </c>
      <c r="U11" s="25">
        <f t="shared" si="9"/>
        <v>0</v>
      </c>
      <c r="V11" s="25">
        <f t="shared" si="2"/>
        <v>2</v>
      </c>
      <c r="W11" s="296">
        <f>IF('様式１－１（【本園分】標準時間対応）'!BC15&gt;0,1,0)+IF('様式１－２（【分園分】標準時間対応）'!BC15&gt;0,1,0)</f>
        <v>0</v>
      </c>
      <c r="X11" s="137"/>
      <c r="Y11" s="60">
        <f>参考_歳児別配置基準!$F40+$V11+$W11</f>
        <v>2</v>
      </c>
      <c r="Z11" s="55"/>
      <c r="AA11" s="55"/>
      <c r="AB11" s="60">
        <f t="shared" si="3"/>
        <v>2</v>
      </c>
      <c r="AC11" s="61"/>
      <c r="AD11" s="62">
        <f t="shared" si="10"/>
        <v>0</v>
      </c>
      <c r="AE11" s="62">
        <f>SUM('様式１－１（【本園分】標準時間対応）'!BA15:BA16)</f>
        <v>0</v>
      </c>
      <c r="AF11" s="62">
        <f>SUM('様式１－２（【分園分】標準時間対応）'!BA15:BA16)</f>
        <v>0</v>
      </c>
      <c r="AG11" s="62">
        <f t="shared" si="4"/>
        <v>0</v>
      </c>
      <c r="AH11" s="362">
        <f>IF(OR(AND('様式１－１（【本園分】標準時間対応）'!J15&gt;0, '様式１－１（【本園分】標準時間対応）'!R15&gt;0), '様式１－１（【本園分】標準時間対応）'!BC15&gt;=ROUND(B11*0.3,0)),1,0) + IF(OR(AND('様式１－２（【分園分】標準時間対応）'!J15&gt;0, '様式１－２（【分園分】標準時間対応）'!R15&gt;0), '様式１－２（【分園分】標準時間対応）'!BC15&gt;=ROUND(C11*0.3,0)),1,0)</f>
        <v>2</v>
      </c>
      <c r="AI11" s="357">
        <f t="shared" si="5"/>
        <v>0</v>
      </c>
      <c r="AJ11" s="147">
        <f t="shared" si="11"/>
        <v>4</v>
      </c>
      <c r="AK11" s="150"/>
      <c r="AL11" s="251"/>
      <c r="AM11" s="153"/>
      <c r="AN11" s="113">
        <f>'様式２（専従の常勤）'!K58</f>
        <v>0</v>
      </c>
      <c r="AO11" s="106">
        <f>COUNTIFS('様式３（非専従の常勤＋非常勤）'!$V$8:$V$37,"&gt;=1")</f>
        <v>0</v>
      </c>
      <c r="AP11" s="341">
        <f>'様式３（非専従の常勤＋非常勤）'!V$40</f>
        <v>0</v>
      </c>
      <c r="AQ11" s="106">
        <f>'様式２（専従の常勤）'!K$70</f>
        <v>0</v>
      </c>
      <c r="AR11" s="343">
        <f>'様式２（専従の常勤）'!K$72+'様式２（専従の常勤）'!K$73</f>
        <v>0</v>
      </c>
      <c r="AS11" s="59">
        <f t="shared" si="0"/>
        <v>0</v>
      </c>
      <c r="AT11" s="59">
        <f t="shared" si="1"/>
        <v>-2</v>
      </c>
      <c r="AV11" s="1">
        <v>0</v>
      </c>
      <c r="AW11" s="1">
        <v>1</v>
      </c>
    </row>
    <row r="12" spans="1:49" ht="35.1" customHeight="1">
      <c r="A12" s="102" t="s">
        <v>6</v>
      </c>
      <c r="B12" s="243">
        <f t="shared" si="6"/>
        <v>0</v>
      </c>
      <c r="C12" s="243">
        <f t="shared" si="7"/>
        <v>0</v>
      </c>
      <c r="D12" s="56"/>
      <c r="E12" s="58"/>
      <c r="F12" s="103"/>
      <c r="G12" s="56"/>
      <c r="H12" s="56"/>
      <c r="I12" s="56"/>
      <c r="J12" s="56"/>
      <c r="K12" s="141"/>
      <c r="L12" s="139"/>
      <c r="M12" s="227"/>
      <c r="N12" s="103"/>
      <c r="O12" s="57"/>
      <c r="P12" s="57"/>
      <c r="Q12" s="57"/>
      <c r="R12" s="57"/>
      <c r="S12" s="57"/>
      <c r="T12" s="25">
        <f t="shared" si="8"/>
        <v>0</v>
      </c>
      <c r="U12" s="25">
        <f t="shared" si="9"/>
        <v>0</v>
      </c>
      <c r="V12" s="25">
        <f t="shared" si="2"/>
        <v>2</v>
      </c>
      <c r="W12" s="296">
        <f>IF('様式１－１（【本園分】標準時間対応）'!BC17&gt;0,1,0)+IF('様式１－２（【分園分】標準時間対応）'!BC17&gt;0,1,0)</f>
        <v>0</v>
      </c>
      <c r="X12" s="137"/>
      <c r="Y12" s="60">
        <f>参考_歳児別配置基準!$F49+$V12+$W12</f>
        <v>2</v>
      </c>
      <c r="Z12" s="55"/>
      <c r="AA12" s="55"/>
      <c r="AB12" s="60">
        <f t="shared" si="3"/>
        <v>2</v>
      </c>
      <c r="AC12" s="61"/>
      <c r="AD12" s="62">
        <f t="shared" si="10"/>
        <v>0</v>
      </c>
      <c r="AE12" s="62">
        <f>SUM('様式１－１（【本園分】標準時間対応）'!BA17:BA18)</f>
        <v>0</v>
      </c>
      <c r="AF12" s="62">
        <f>SUM('様式１－２（【分園分】標準時間対応）'!BA17:BA18)</f>
        <v>0</v>
      </c>
      <c r="AG12" s="62">
        <f t="shared" si="4"/>
        <v>0</v>
      </c>
      <c r="AH12" s="362">
        <f>IF(OR(AND('様式１－１（【本園分】標準時間対応）'!J17&gt;0, '様式１－１（【本園分】標準時間対応）'!R17&gt;0), '様式１－１（【本園分】標準時間対応）'!BC17&gt;=ROUND(B12*0.3,0)),1,0) + IF(OR(AND('様式１－２（【分園分】標準時間対応）'!J17&gt;0, '様式１－２（【分園分】標準時間対応）'!R17&gt;0), '様式１－２（【分園分】標準時間対応）'!BC17&gt;=ROUND(C12*0.3,0)),1,0)</f>
        <v>2</v>
      </c>
      <c r="AI12" s="357">
        <f t="shared" si="5"/>
        <v>0</v>
      </c>
      <c r="AJ12" s="147">
        <f t="shared" si="11"/>
        <v>4</v>
      </c>
      <c r="AK12" s="150"/>
      <c r="AL12" s="251"/>
      <c r="AM12" s="153"/>
      <c r="AN12" s="113">
        <f>'様式２（専従の常勤）'!L58</f>
        <v>0</v>
      </c>
      <c r="AO12" s="106">
        <f>COUNTIFS('様式３（非専従の常勤＋非常勤）'!$X$8:$X$37,"&gt;=1")</f>
        <v>0</v>
      </c>
      <c r="AP12" s="341">
        <f>'様式３（非専従の常勤＋非常勤）'!X$40</f>
        <v>0</v>
      </c>
      <c r="AQ12" s="106">
        <f>'様式２（専従の常勤）'!L$70</f>
        <v>0</v>
      </c>
      <c r="AR12" s="343">
        <f>'様式２（専従の常勤）'!L$72+'様式２（専従の常勤）'!L$73</f>
        <v>0</v>
      </c>
      <c r="AS12" s="59">
        <f t="shared" si="0"/>
        <v>0</v>
      </c>
      <c r="AT12" s="59">
        <f t="shared" si="1"/>
        <v>-2</v>
      </c>
      <c r="AV12" s="1">
        <v>0</v>
      </c>
      <c r="AW12" s="1">
        <v>1</v>
      </c>
    </row>
    <row r="13" spans="1:49" ht="35.1" customHeight="1">
      <c r="A13" s="102" t="s">
        <v>7</v>
      </c>
      <c r="B13" s="243">
        <f>$B12</f>
        <v>0</v>
      </c>
      <c r="C13" s="243">
        <f t="shared" si="7"/>
        <v>0</v>
      </c>
      <c r="D13" s="56"/>
      <c r="E13" s="58"/>
      <c r="F13" s="103"/>
      <c r="G13" s="56"/>
      <c r="H13" s="56"/>
      <c r="I13" s="56"/>
      <c r="J13" s="56"/>
      <c r="K13" s="141"/>
      <c r="L13" s="139"/>
      <c r="M13" s="227"/>
      <c r="N13" s="103"/>
      <c r="O13" s="57"/>
      <c r="P13" s="57"/>
      <c r="Q13" s="57"/>
      <c r="R13" s="57"/>
      <c r="S13" s="57"/>
      <c r="T13" s="25">
        <f t="shared" si="8"/>
        <v>0</v>
      </c>
      <c r="U13" s="25">
        <f t="shared" si="9"/>
        <v>0</v>
      </c>
      <c r="V13" s="25">
        <f t="shared" si="2"/>
        <v>2</v>
      </c>
      <c r="W13" s="296">
        <f>IF('様式１－１（【本園分】標準時間対応）'!BC19&gt;0,1,0)+IF('様式１－２（【分園分】標準時間対応）'!BC19&gt;0,1,0)</f>
        <v>0</v>
      </c>
      <c r="X13" s="137"/>
      <c r="Y13" s="60">
        <f>参考_歳児別配置基準!$F58+$V13+$W13</f>
        <v>2</v>
      </c>
      <c r="Z13" s="55"/>
      <c r="AA13" s="55"/>
      <c r="AB13" s="60">
        <f t="shared" si="3"/>
        <v>2</v>
      </c>
      <c r="AC13" s="61"/>
      <c r="AD13" s="62">
        <f t="shared" si="10"/>
        <v>0</v>
      </c>
      <c r="AE13" s="62">
        <f>SUM('様式１－１（【本園分】標準時間対応）'!BA19:BA20)</f>
        <v>0</v>
      </c>
      <c r="AF13" s="62">
        <f>SUM('様式１－２（【分園分】標準時間対応）'!BA19:BA20)</f>
        <v>0</v>
      </c>
      <c r="AG13" s="62">
        <f t="shared" si="4"/>
        <v>0</v>
      </c>
      <c r="AH13" s="362">
        <f>IF(OR(AND('様式１－１（【本園分】標準時間対応）'!J19&gt;0, '様式１－１（【本園分】標準時間対応）'!R19&gt;0), '様式１－１（【本園分】標準時間対応）'!BC19&gt;=ROUND(B13*0.3,0)),1,0) + IF(OR(AND('様式１－２（【分園分】標準時間対応）'!J19&gt;0, '様式１－２（【分園分】標準時間対応）'!R19&gt;0), '様式１－２（【分園分】標準時間対応）'!BC19&gt;=ROUND(C13*0.3,0)),1,0)</f>
        <v>2</v>
      </c>
      <c r="AI13" s="357">
        <f t="shared" si="5"/>
        <v>0</v>
      </c>
      <c r="AJ13" s="147">
        <f t="shared" si="11"/>
        <v>4</v>
      </c>
      <c r="AK13" s="150"/>
      <c r="AL13" s="251"/>
      <c r="AM13" s="153"/>
      <c r="AN13" s="113">
        <f>'様式２（専従の常勤）'!M58</f>
        <v>0</v>
      </c>
      <c r="AO13" s="106">
        <f>COUNTIFS('様式３（非専従の常勤＋非常勤）'!$Z$8:$Z$37,"&gt;=1")</f>
        <v>0</v>
      </c>
      <c r="AP13" s="341">
        <f>'様式３（非専従の常勤＋非常勤）'!Z$40</f>
        <v>0</v>
      </c>
      <c r="AQ13" s="106">
        <f>'様式２（専従の常勤）'!M$70</f>
        <v>0</v>
      </c>
      <c r="AR13" s="343">
        <f>'様式２（専従の常勤）'!M$72+'様式２（専従の常勤）'!M$73</f>
        <v>0</v>
      </c>
      <c r="AS13" s="59">
        <f t="shared" si="0"/>
        <v>0</v>
      </c>
      <c r="AT13" s="59">
        <f t="shared" si="1"/>
        <v>-2</v>
      </c>
      <c r="AV13" s="1">
        <v>0</v>
      </c>
      <c r="AW13" s="1">
        <v>1</v>
      </c>
    </row>
    <row r="14" spans="1:49" ht="35.1" customHeight="1">
      <c r="A14" s="102" t="s">
        <v>8</v>
      </c>
      <c r="B14" s="243">
        <f t="shared" si="6"/>
        <v>0</v>
      </c>
      <c r="C14" s="243">
        <f t="shared" si="7"/>
        <v>0</v>
      </c>
      <c r="D14" s="56"/>
      <c r="E14" s="58"/>
      <c r="F14" s="103"/>
      <c r="G14" s="56"/>
      <c r="H14" s="56"/>
      <c r="I14" s="56"/>
      <c r="J14" s="56"/>
      <c r="K14" s="141"/>
      <c r="L14" s="139"/>
      <c r="M14" s="227"/>
      <c r="N14" s="103"/>
      <c r="O14" s="57"/>
      <c r="P14" s="57"/>
      <c r="Q14" s="57"/>
      <c r="R14" s="57"/>
      <c r="S14" s="57"/>
      <c r="T14" s="25">
        <f t="shared" si="8"/>
        <v>0</v>
      </c>
      <c r="U14" s="25">
        <f t="shared" si="9"/>
        <v>0</v>
      </c>
      <c r="V14" s="25">
        <f t="shared" si="2"/>
        <v>2</v>
      </c>
      <c r="W14" s="296">
        <f>IF('様式１－１（【本園分】標準時間対応）'!BC21&gt;0,1,0)+IF('様式１－２（【分園分】標準時間対応）'!BC21&gt;0,1,0)</f>
        <v>0</v>
      </c>
      <c r="X14" s="137"/>
      <c r="Y14" s="60">
        <f>参考_歳児別配置基準!$F67+$V14+$W14</f>
        <v>2</v>
      </c>
      <c r="Z14" s="55"/>
      <c r="AA14" s="55"/>
      <c r="AB14" s="60">
        <f t="shared" si="3"/>
        <v>2</v>
      </c>
      <c r="AC14" s="61"/>
      <c r="AD14" s="62">
        <f t="shared" si="10"/>
        <v>0</v>
      </c>
      <c r="AE14" s="62">
        <f>SUM('様式１－１（【本園分】標準時間対応）'!BA21:BA22)</f>
        <v>0</v>
      </c>
      <c r="AF14" s="62">
        <f>SUM('様式１－２（【分園分】標準時間対応）'!BA21:BA22)</f>
        <v>0</v>
      </c>
      <c r="AG14" s="62">
        <f t="shared" si="4"/>
        <v>0</v>
      </c>
      <c r="AH14" s="362">
        <f>IF(OR(AND('様式１－１（【本園分】標準時間対応）'!J21&gt;0, '様式１－１（【本園分】標準時間対応）'!R21&gt;0), '様式１－１（【本園分】標準時間対応）'!BC21&gt;=ROUND(B14*0.3,0)),1,0) + IF(OR(AND('様式１－２（【分園分】標準時間対応）'!J21&gt;0, '様式１－２（【分園分】標準時間対応）'!R21&gt;0), '様式１－２（【分園分】標準時間対応）'!BC21&gt;=ROUND(C14*0.3,0)),1,0)</f>
        <v>2</v>
      </c>
      <c r="AI14" s="357">
        <f t="shared" si="5"/>
        <v>0</v>
      </c>
      <c r="AJ14" s="147">
        <f t="shared" si="11"/>
        <v>4</v>
      </c>
      <c r="AK14" s="150"/>
      <c r="AL14" s="251"/>
      <c r="AM14" s="153"/>
      <c r="AN14" s="113">
        <f>'様式２（専従の常勤）'!N58</f>
        <v>0</v>
      </c>
      <c r="AO14" s="106">
        <f>COUNTIFS('様式３（非専従の常勤＋非常勤）'!$AB$8:$AB$37,"&gt;=1")</f>
        <v>0</v>
      </c>
      <c r="AP14" s="341">
        <f>'様式３（非専従の常勤＋非常勤）'!AB$40</f>
        <v>0</v>
      </c>
      <c r="AQ14" s="106">
        <f>'様式２（専従の常勤）'!N$70</f>
        <v>0</v>
      </c>
      <c r="AR14" s="343">
        <f>'様式２（専従の常勤）'!N$72+'様式２（専従の常勤）'!N$73</f>
        <v>0</v>
      </c>
      <c r="AS14" s="59">
        <f t="shared" si="0"/>
        <v>0</v>
      </c>
      <c r="AT14" s="59">
        <f t="shared" si="1"/>
        <v>-2</v>
      </c>
      <c r="AV14" s="1">
        <v>0</v>
      </c>
      <c r="AW14" s="1">
        <v>1</v>
      </c>
    </row>
    <row r="15" spans="1:49" ht="35.1" customHeight="1">
      <c r="A15" s="102" t="s">
        <v>9</v>
      </c>
      <c r="B15" s="243">
        <f t="shared" si="6"/>
        <v>0</v>
      </c>
      <c r="C15" s="243">
        <f t="shared" si="7"/>
        <v>0</v>
      </c>
      <c r="D15" s="56"/>
      <c r="E15" s="58"/>
      <c r="F15" s="103"/>
      <c r="G15" s="56"/>
      <c r="H15" s="56"/>
      <c r="I15" s="56"/>
      <c r="J15" s="56"/>
      <c r="K15" s="141"/>
      <c r="L15" s="139"/>
      <c r="M15" s="227"/>
      <c r="N15" s="103"/>
      <c r="O15" s="57"/>
      <c r="P15" s="57"/>
      <c r="Q15" s="57"/>
      <c r="R15" s="57"/>
      <c r="S15" s="57"/>
      <c r="T15" s="25">
        <f t="shared" si="8"/>
        <v>0</v>
      </c>
      <c r="U15" s="25">
        <f t="shared" si="9"/>
        <v>0</v>
      </c>
      <c r="V15" s="25">
        <f t="shared" si="2"/>
        <v>2</v>
      </c>
      <c r="W15" s="296">
        <f>IF('様式１－１（【本園分】標準時間対応）'!BC23&gt;0,1,0)+IF('様式１－２（【分園分】標準時間対応）'!BC23&gt;0,1,0)</f>
        <v>0</v>
      </c>
      <c r="X15" s="137"/>
      <c r="Y15" s="60">
        <f>参考_歳児別配置基準!$F76+$V15+$W15</f>
        <v>2</v>
      </c>
      <c r="Z15" s="55"/>
      <c r="AA15" s="55"/>
      <c r="AB15" s="60">
        <f t="shared" si="3"/>
        <v>2</v>
      </c>
      <c r="AC15" s="61"/>
      <c r="AD15" s="62">
        <f t="shared" si="10"/>
        <v>0</v>
      </c>
      <c r="AE15" s="62">
        <f>SUM('様式１－１（【本園分】標準時間対応）'!BA23:BA24)</f>
        <v>0</v>
      </c>
      <c r="AF15" s="62">
        <f>SUM('様式１－２（【分園分】標準時間対応）'!BA23:BA24)</f>
        <v>0</v>
      </c>
      <c r="AG15" s="62">
        <f t="shared" si="4"/>
        <v>0</v>
      </c>
      <c r="AH15" s="362">
        <f>IF(OR(AND('様式１－１（【本園分】標準時間対応）'!J23&gt;0, '様式１－１（【本園分】標準時間対応）'!R23&gt;0), '様式１－１（【本園分】標準時間対応）'!BC23&gt;=ROUND(B15*0.3,0)),1,0) + IF(OR(AND('様式１－２（【分園分】標準時間対応）'!J23&gt;0, '様式１－２（【分園分】標準時間対応）'!R23&gt;0), '様式１－２（【分園分】標準時間対応）'!BC23&gt;=ROUND(C15*0.3,0)),1,0)</f>
        <v>2</v>
      </c>
      <c r="AI15" s="357">
        <f t="shared" si="5"/>
        <v>0</v>
      </c>
      <c r="AJ15" s="147">
        <f t="shared" si="11"/>
        <v>4</v>
      </c>
      <c r="AK15" s="150"/>
      <c r="AL15" s="251"/>
      <c r="AM15" s="153"/>
      <c r="AN15" s="113">
        <f>'様式２（専従の常勤）'!O58</f>
        <v>0</v>
      </c>
      <c r="AO15" s="106">
        <f>COUNTIFS('様式３（非専従の常勤＋非常勤）'!$AD$8:$AD$37,"&gt;=1")</f>
        <v>0</v>
      </c>
      <c r="AP15" s="341">
        <f>'様式３（非専従の常勤＋非常勤）'!AD$40</f>
        <v>0</v>
      </c>
      <c r="AQ15" s="106">
        <f>'様式２（専従の常勤）'!O$70</f>
        <v>0</v>
      </c>
      <c r="AR15" s="343">
        <f>'様式２（専従の常勤）'!O$72+'様式２（専従の常勤）'!O$73</f>
        <v>0</v>
      </c>
      <c r="AS15" s="59">
        <f t="shared" si="0"/>
        <v>0</v>
      </c>
      <c r="AT15" s="59">
        <f t="shared" si="1"/>
        <v>-2</v>
      </c>
      <c r="AV15" s="1">
        <v>0</v>
      </c>
      <c r="AW15" s="1">
        <v>1</v>
      </c>
    </row>
    <row r="16" spans="1:49" ht="35.1" customHeight="1">
      <c r="A16" s="102" t="s">
        <v>13</v>
      </c>
      <c r="B16" s="243">
        <f t="shared" si="6"/>
        <v>0</v>
      </c>
      <c r="C16" s="243">
        <f t="shared" si="7"/>
        <v>0</v>
      </c>
      <c r="D16" s="56"/>
      <c r="E16" s="58"/>
      <c r="F16" s="103"/>
      <c r="G16" s="56"/>
      <c r="H16" s="56"/>
      <c r="I16" s="56"/>
      <c r="J16" s="56"/>
      <c r="K16" s="141"/>
      <c r="L16" s="139"/>
      <c r="M16" s="227"/>
      <c r="N16" s="103"/>
      <c r="O16" s="57"/>
      <c r="P16" s="57"/>
      <c r="Q16" s="57"/>
      <c r="R16" s="57"/>
      <c r="S16" s="57"/>
      <c r="T16" s="25">
        <f t="shared" si="8"/>
        <v>0</v>
      </c>
      <c r="U16" s="25">
        <f t="shared" si="9"/>
        <v>0</v>
      </c>
      <c r="V16" s="25">
        <f t="shared" si="2"/>
        <v>2</v>
      </c>
      <c r="W16" s="296">
        <f>IF('様式１－１（【本園分】標準時間対応）'!BC25&gt;0,1,0)+IF('様式１－２（【分園分】標準時間対応）'!BC25&gt;0,1,0)</f>
        <v>0</v>
      </c>
      <c r="X16" s="137"/>
      <c r="Y16" s="60">
        <f>参考_歳児別配置基準!$F85+$V16+$W16</f>
        <v>2</v>
      </c>
      <c r="Z16" s="55"/>
      <c r="AA16" s="55"/>
      <c r="AB16" s="60">
        <f t="shared" si="3"/>
        <v>2</v>
      </c>
      <c r="AC16" s="61"/>
      <c r="AD16" s="62">
        <f t="shared" si="10"/>
        <v>0</v>
      </c>
      <c r="AE16" s="62">
        <f>SUM('様式１－１（【本園分】標準時間対応）'!BA25:BA26)</f>
        <v>0</v>
      </c>
      <c r="AF16" s="62">
        <f>SUM('様式１－２（【分園分】標準時間対応）'!BA25:BA26)</f>
        <v>0</v>
      </c>
      <c r="AG16" s="62">
        <f t="shared" si="4"/>
        <v>0</v>
      </c>
      <c r="AH16" s="362">
        <f>IF(OR(AND('様式１－１（【本園分】標準時間対応）'!J25&gt;0, '様式１－１（【本園分】標準時間対応）'!R25&gt;0), '様式１－１（【本園分】標準時間対応）'!BC25&gt;=ROUND(B16*0.3,0)),1,0) + IF(OR(AND('様式１－２（【分園分】標準時間対応）'!J25&gt;0, '様式１－２（【分園分】標準時間対応）'!R25&gt;0), '様式１－２（【分園分】標準時間対応）'!BC25&gt;=ROUND(C16*0.3,0)),1,0)</f>
        <v>2</v>
      </c>
      <c r="AI16" s="357">
        <f t="shared" si="5"/>
        <v>0</v>
      </c>
      <c r="AJ16" s="147">
        <f t="shared" si="11"/>
        <v>4</v>
      </c>
      <c r="AK16" s="150"/>
      <c r="AL16" s="251"/>
      <c r="AM16" s="153"/>
      <c r="AN16" s="113">
        <f>'様式２（専従の常勤）'!P58</f>
        <v>0</v>
      </c>
      <c r="AO16" s="106">
        <f>COUNTIFS('様式３（非専従の常勤＋非常勤）'!$AF$8:$AF$37,"&gt;=1")</f>
        <v>0</v>
      </c>
      <c r="AP16" s="341">
        <f>'様式３（非専従の常勤＋非常勤）'!AF$40</f>
        <v>0</v>
      </c>
      <c r="AQ16" s="106">
        <f>'様式２（専従の常勤）'!P$70</f>
        <v>0</v>
      </c>
      <c r="AR16" s="343">
        <f>'様式２（専従の常勤）'!P$72+'様式２（専従の常勤）'!P$73</f>
        <v>0</v>
      </c>
      <c r="AS16" s="59">
        <f t="shared" si="0"/>
        <v>0</v>
      </c>
      <c r="AT16" s="59">
        <f t="shared" si="1"/>
        <v>-2</v>
      </c>
      <c r="AV16" s="1">
        <v>0</v>
      </c>
      <c r="AW16" s="1">
        <v>1</v>
      </c>
    </row>
    <row r="17" spans="1:49" ht="35.1" customHeight="1">
      <c r="A17" s="102" t="s">
        <v>17</v>
      </c>
      <c r="B17" s="243">
        <f t="shared" si="6"/>
        <v>0</v>
      </c>
      <c r="C17" s="243">
        <f t="shared" si="7"/>
        <v>0</v>
      </c>
      <c r="D17" s="56"/>
      <c r="E17" s="58"/>
      <c r="F17" s="103"/>
      <c r="G17" s="56"/>
      <c r="H17" s="56"/>
      <c r="I17" s="56"/>
      <c r="J17" s="56"/>
      <c r="K17" s="141"/>
      <c r="L17" s="139"/>
      <c r="M17" s="227"/>
      <c r="N17" s="103"/>
      <c r="O17" s="57"/>
      <c r="P17" s="57"/>
      <c r="Q17" s="57"/>
      <c r="R17" s="57"/>
      <c r="S17" s="57"/>
      <c r="T17" s="25">
        <f t="shared" si="8"/>
        <v>0</v>
      </c>
      <c r="U17" s="25">
        <f t="shared" si="9"/>
        <v>0</v>
      </c>
      <c r="V17" s="25">
        <f t="shared" si="2"/>
        <v>2</v>
      </c>
      <c r="W17" s="296">
        <f>IF('様式１－１（【本園分】標準時間対応）'!BC27&gt;0,1,0)+IF('様式１－２（【分園分】標準時間対応）'!BC27&gt;0,1,0)</f>
        <v>0</v>
      </c>
      <c r="X17" s="137"/>
      <c r="Y17" s="60">
        <f>参考_歳児別配置基準!$F94+$V17+$W17</f>
        <v>2</v>
      </c>
      <c r="Z17" s="55"/>
      <c r="AA17" s="55"/>
      <c r="AB17" s="60">
        <f t="shared" si="3"/>
        <v>2</v>
      </c>
      <c r="AC17" s="61"/>
      <c r="AD17" s="62">
        <f t="shared" si="10"/>
        <v>0</v>
      </c>
      <c r="AE17" s="62">
        <f>SUM('様式１－１（【本園分】標準時間対応）'!BA27:BA28)</f>
        <v>0</v>
      </c>
      <c r="AF17" s="62">
        <f>SUM('様式１－２（【分園分】標準時間対応）'!BA27:BA28)</f>
        <v>0</v>
      </c>
      <c r="AG17" s="62">
        <f t="shared" si="4"/>
        <v>0</v>
      </c>
      <c r="AH17" s="363">
        <f>IF(OR(AND('様式１－１（【本園分】標準時間対応）'!J27&gt;0, '様式１－１（【本園分】標準時間対応）'!R27&gt;0), '様式１－１（【本園分】標準時間対応）'!BC27&gt;=ROUND(B17*0.3,0)),1,0) + IF(OR(AND('様式１－２（【分園分】標準時間対応）'!J27&gt;0, '様式１－２（【分園分】標準時間対応）'!R27&gt;0), '様式１－２（【分園分】標準時間対応）'!BC27&gt;=ROUND(C17*0.3,0)),1,0)</f>
        <v>2</v>
      </c>
      <c r="AI17" s="357">
        <f t="shared" si="5"/>
        <v>0</v>
      </c>
      <c r="AJ17" s="147">
        <f t="shared" si="11"/>
        <v>4</v>
      </c>
      <c r="AK17" s="150"/>
      <c r="AL17" s="251"/>
      <c r="AM17" s="153"/>
      <c r="AN17" s="113">
        <f>'様式２（専従の常勤）'!Q58</f>
        <v>0</v>
      </c>
      <c r="AO17" s="106">
        <f>COUNTIFS('様式３（非専従の常勤＋非常勤）'!$AH$8:$AH$37,"&gt;=1")</f>
        <v>0</v>
      </c>
      <c r="AP17" s="341">
        <f>'様式３（非専従の常勤＋非常勤）'!AH$40</f>
        <v>0</v>
      </c>
      <c r="AQ17" s="106">
        <f>'様式２（専従の常勤）'!Q$70</f>
        <v>0</v>
      </c>
      <c r="AR17" s="343">
        <f>'様式２（専従の常勤）'!Q$72+'様式２（専従の常勤）'!Q$73</f>
        <v>0</v>
      </c>
      <c r="AS17" s="59">
        <f t="shared" si="0"/>
        <v>0</v>
      </c>
      <c r="AT17" s="59">
        <f t="shared" si="1"/>
        <v>-2</v>
      </c>
      <c r="AV17" s="1">
        <v>0</v>
      </c>
      <c r="AW17" s="1">
        <v>1</v>
      </c>
    </row>
    <row r="18" spans="1:49" ht="35.1" customHeight="1" thickBot="1">
      <c r="A18" s="210" t="s">
        <v>10</v>
      </c>
      <c r="B18" s="244">
        <f>$B17</f>
        <v>0</v>
      </c>
      <c r="C18" s="244">
        <f>$C17</f>
        <v>0</v>
      </c>
      <c r="D18" s="211"/>
      <c r="E18" s="212"/>
      <c r="F18" s="213"/>
      <c r="G18" s="211"/>
      <c r="H18" s="211"/>
      <c r="I18" s="211"/>
      <c r="J18" s="211"/>
      <c r="K18" s="214"/>
      <c r="L18" s="215"/>
      <c r="M18" s="228"/>
      <c r="N18" s="213"/>
      <c r="O18" s="216"/>
      <c r="P18" s="216"/>
      <c r="Q18" s="216"/>
      <c r="R18" s="216"/>
      <c r="S18" s="216"/>
      <c r="T18" s="217">
        <f>SUM(D18:E18,G18:J18)</f>
        <v>0</v>
      </c>
      <c r="U18" s="217">
        <f t="shared" si="9"/>
        <v>0</v>
      </c>
      <c r="V18" s="217">
        <f t="shared" si="2"/>
        <v>2</v>
      </c>
      <c r="W18" s="297">
        <f>IF('様式１－１（【本園分】標準時間対応）'!BC29&gt;0,1,0)+IF('様式１－２（【分園分】標準時間対応）'!BC29&gt;0,1,0)</f>
        <v>0</v>
      </c>
      <c r="X18" s="218"/>
      <c r="Y18" s="219">
        <f>参考_歳児別配置基準!$F103+$V18+$W18</f>
        <v>2</v>
      </c>
      <c r="Z18" s="220"/>
      <c r="AA18" s="324"/>
      <c r="AB18" s="219">
        <f t="shared" si="3"/>
        <v>2</v>
      </c>
      <c r="AC18" s="221"/>
      <c r="AD18" s="222">
        <f t="shared" si="10"/>
        <v>0</v>
      </c>
      <c r="AE18" s="222">
        <f>SUM('様式１－１（【本園分】標準時間対応）'!BA29:BA30)</f>
        <v>0</v>
      </c>
      <c r="AF18" s="222">
        <f>SUM('様式１－２（【分園分】標準時間対応）'!BA29:BA30)</f>
        <v>0</v>
      </c>
      <c r="AG18" s="222">
        <f t="shared" si="4"/>
        <v>0</v>
      </c>
      <c r="AH18" s="299">
        <f>IF(OR(AND('様式１－１（【本園分】標準時間対応）'!J29&gt;0, '様式１－１（【本園分】標準時間対応）'!R29&gt;0), '様式１－１（【本園分】標準時間対応）'!BC29&gt;=ROUND(B18*0.3,0)),1,0) + IF(OR(AND('様式１－２（【分園分】標準時間対応）'!J29&gt;0, '様式１－２（【分園分】標準時間対応）'!R29&gt;0), '様式１－２（【分園分】標準時間対応）'!BC29&gt;=ROUND(C18*0.3,0)),1,0)</f>
        <v>2</v>
      </c>
      <c r="AI18" s="361">
        <f>(ROUNDDOWN(H18/10,1)-ROUNDDOWN(H18/15,1))+(ROUNDDOWN(P18/10,1)-ROUNDDOWN(P18/15,1))</f>
        <v>0</v>
      </c>
      <c r="AJ18" s="223">
        <f>SUM(AB18:AI18)</f>
        <v>4</v>
      </c>
      <c r="AK18" s="150"/>
      <c r="AL18" s="252"/>
      <c r="AM18" s="153"/>
      <c r="AN18" s="203">
        <f>'様式２（専従の常勤）'!R58</f>
        <v>0</v>
      </c>
      <c r="AO18" s="204">
        <f>COUNTIFS('様式３（非専従の常勤＋非常勤）'!$AJ$8:$AJ$37,"&gt;=1")</f>
        <v>0</v>
      </c>
      <c r="AP18" s="342">
        <f>'様式３（非専従の常勤＋非常勤）'!AJ$40</f>
        <v>0</v>
      </c>
      <c r="AQ18" s="204">
        <f>'様式２（専従の常勤）'!R$70</f>
        <v>0</v>
      </c>
      <c r="AR18" s="344">
        <f>'様式２（専従の常勤）'!R$72+'様式２（専従の常勤）'!R$73</f>
        <v>0</v>
      </c>
      <c r="AS18" s="205">
        <f t="shared" si="0"/>
        <v>0</v>
      </c>
      <c r="AT18" s="205">
        <f t="shared" si="1"/>
        <v>-2</v>
      </c>
      <c r="AV18" s="1">
        <v>0</v>
      </c>
      <c r="AW18" s="1">
        <v>1</v>
      </c>
    </row>
    <row r="19" spans="1:49" ht="35.1" customHeight="1" thickTop="1" thickBot="1">
      <c r="A19" s="224" t="s">
        <v>165</v>
      </c>
      <c r="B19" s="245">
        <f>ROUND(SUM(B7:B18)/12,0)</f>
        <v>0</v>
      </c>
      <c r="C19" s="245">
        <f>ROUND(SUM(C7:C18)/12,0)</f>
        <v>0</v>
      </c>
      <c r="D19" s="245">
        <f>ROUND(SUM(D7:D18)/12,0)</f>
        <v>0</v>
      </c>
      <c r="E19" s="246">
        <f>ROUND(SUM(E7:E18)/12,0)</f>
        <v>0</v>
      </c>
      <c r="F19" s="225"/>
      <c r="G19" s="246">
        <f>ROUND(SUM(G7:G18)/12,0)</f>
        <v>0</v>
      </c>
      <c r="H19" s="246">
        <f>ROUND(SUM(H7:H18)/12,0)</f>
        <v>0</v>
      </c>
      <c r="I19" s="246">
        <f>ROUND(SUM(I7:I18)/12,0)</f>
        <v>0</v>
      </c>
      <c r="J19" s="246">
        <f>ROUND(SUM(J7:J18)/12,0)</f>
        <v>0</v>
      </c>
      <c r="K19" s="247"/>
      <c r="L19" s="245">
        <f>ROUND(SUM(L7:L18)/12,0)</f>
        <v>0</v>
      </c>
      <c r="M19" s="248">
        <f>ROUND(SUM(M7:M18)/12,0)</f>
        <v>0</v>
      </c>
      <c r="N19" s="206"/>
      <c r="O19" s="246">
        <f>ROUND(SUM(O7:O18)/12,0)</f>
        <v>0</v>
      </c>
      <c r="P19" s="246">
        <f>ROUND(SUM(P7:P18)/12,0)</f>
        <v>0</v>
      </c>
      <c r="Q19" s="246">
        <f>ROUND(SUM(Q7:Q18)/12,0)</f>
        <v>0</v>
      </c>
      <c r="R19" s="246">
        <f>ROUND(SUM(R7:R18)/12,0)</f>
        <v>0</v>
      </c>
      <c r="S19" s="323"/>
      <c r="T19" s="322">
        <f>SUM(D19:E19,G19:J19)</f>
        <v>0</v>
      </c>
      <c r="U19" s="207">
        <f>SUM(L19:M19,O19:R19)</f>
        <v>0</v>
      </c>
      <c r="V19" s="319">
        <f t="shared" si="2"/>
        <v>2</v>
      </c>
      <c r="W19" s="298">
        <f>IF('様式１－１（【本園分】標準時間対応）'!BC31&gt;0,1,0)+IF('様式１－２（【分園分】標準時間対応）'!BC31&gt;0,1,0)</f>
        <v>0</v>
      </c>
      <c r="X19" s="226"/>
      <c r="Y19" s="208">
        <f>ROUND(ROUNDDOWN($D19/3,1)+ROUNDDOWN(($E19)/5,1)+ROUNDDOWN($G19/6,1)+ROUNDDOWN($H19/15,1)+ROUNDDOWN($I19/20,1)+ROUNDDOWN($J19/25,1),0)+ROUND(ROUNDDOWN($L19/3,1)+ROUNDDOWN(($M19)/5,1)+ROUNDDOWN($O19/6,1)+ROUNDDOWN($P19/15,1)+ROUNDDOWN($Q19/20,1)+ROUNDDOWN($R19/25,1),0)+$V19+$W19</f>
        <v>2</v>
      </c>
      <c r="Z19" s="390">
        <f>ROUND(SUM(Z7:Z18)/12,1)</f>
        <v>0</v>
      </c>
      <c r="AA19" s="391" cm="1">
        <f t="array" ref="AA19">ROUND(SUM(AA7:AA18/12),1)</f>
        <v>0</v>
      </c>
      <c r="AB19" s="208">
        <f>SUM(Y19:AA19)</f>
        <v>2</v>
      </c>
      <c r="AC19" s="320">
        <f>ROUNDDOWN(SUM(AC7:AC18)/12,1)</f>
        <v>0</v>
      </c>
      <c r="AD19" s="209">
        <f t="shared" si="10"/>
        <v>0</v>
      </c>
      <c r="AE19" s="209">
        <f>SUM('様式１－１（【本園分】標準時間対応）'!BA31:BA32)</f>
        <v>0</v>
      </c>
      <c r="AF19" s="209">
        <f>SUM('様式１－２（【分園分】標準時間対応）'!BA31:BA32)</f>
        <v>0</v>
      </c>
      <c r="AG19" s="209">
        <f>2-V19</f>
        <v>0</v>
      </c>
      <c r="AH19" s="321">
        <f>IF(OR(AND('様式１－１（【本園分】標準時間対応）'!J31&gt;0, '様式１－１（【本園分】標準時間対応）'!R31&gt;0), '様式１－１（【本園分】標準時間対応）'!BC31&gt;=ROUND(B19*0.3,0)),1,0) + IF(OR(AND('様式１－２（【分園分】標準時間対応）'!J31&gt;0, '様式１－２（【分園分】標準時間対応）'!R31&gt;0), '様式１－２（【分園分】標準時間対応）'!BC31&gt;=ROUND(C19*0.3,0)),1,0)</f>
        <v>2</v>
      </c>
      <c r="AI19" s="360">
        <f>(ROUNDDOWN(H19/10,1)-ROUNDDOWN(H19/15,1))+(ROUNDDOWN(P19/10,1)-ROUNDDOWN(P19/15,1))</f>
        <v>0</v>
      </c>
      <c r="AJ19" s="367">
        <f>SUM(AB19:AI19)</f>
        <v>4</v>
      </c>
      <c r="AK19" s="150"/>
      <c r="AL19" s="236">
        <f>ROUND(SUM(AL7:AL18)/12,1)</f>
        <v>0</v>
      </c>
      <c r="AM19" s="153"/>
      <c r="AN19" s="237">
        <f>ROUND(SUM(AN7:AN18)/12,1)</f>
        <v>0</v>
      </c>
      <c r="AO19" s="240">
        <f>ROUND(SUM(AO7:AO18)/12,0)</f>
        <v>0</v>
      </c>
      <c r="AP19" s="238">
        <f>ROUND(SUM(AP7:AP18)/12,1)</f>
        <v>0</v>
      </c>
      <c r="AQ19" s="241">
        <f>ROUND(SUM(AQ7:AQ18)/12,0)</f>
        <v>0</v>
      </c>
      <c r="AR19" s="345">
        <f>ROUND(SUM(AR7:AR18)/12,1)</f>
        <v>0</v>
      </c>
      <c r="AS19" s="202">
        <f t="shared" si="0"/>
        <v>0</v>
      </c>
      <c r="AT19" s="202">
        <f t="shared" si="1"/>
        <v>-2</v>
      </c>
      <c r="AV19" s="1">
        <v>0</v>
      </c>
      <c r="AW19" s="1">
        <v>1</v>
      </c>
    </row>
    <row r="20" spans="1:49" ht="15" thickTop="1" thickBot="1">
      <c r="AP20" s="1"/>
    </row>
    <row r="21" spans="1:49" customFormat="1" ht="24.75" customHeight="1" thickTop="1">
      <c r="M21" s="573" t="s">
        <v>213</v>
      </c>
      <c r="N21" s="574"/>
      <c r="O21" s="574"/>
      <c r="P21" s="574"/>
      <c r="Q21" s="574"/>
      <c r="R21" s="575"/>
      <c r="S21" s="543" t="s">
        <v>214</v>
      </c>
      <c r="T21" s="544"/>
      <c r="U21" s="544"/>
      <c r="V21" s="545"/>
      <c r="W21" s="195" t="s">
        <v>215</v>
      </c>
      <c r="AD21" s="301"/>
    </row>
    <row r="22" spans="1:49" customFormat="1" ht="24.75" customHeight="1">
      <c r="M22" s="584" t="s">
        <v>216</v>
      </c>
      <c r="N22" s="585"/>
      <c r="O22" s="586" t="s">
        <v>217</v>
      </c>
      <c r="P22" s="585"/>
      <c r="Q22" s="582" t="s">
        <v>218</v>
      </c>
      <c r="R22" s="583"/>
      <c r="S22" s="546"/>
      <c r="T22" s="547"/>
      <c r="U22" s="547"/>
      <c r="V22" s="548"/>
      <c r="W22" s="195" t="s">
        <v>219</v>
      </c>
      <c r="X22" s="195"/>
      <c r="Y22" s="195"/>
      <c r="Z22" s="195"/>
      <c r="AA22" s="195"/>
      <c r="AB22" s="195"/>
      <c r="AC22" s="195"/>
      <c r="AD22" s="195"/>
      <c r="AE22" s="195"/>
      <c r="AF22" s="195"/>
      <c r="AG22" s="195"/>
      <c r="AH22" s="195"/>
      <c r="AI22" s="195"/>
      <c r="AJ22" s="195"/>
    </row>
    <row r="23" spans="1:49" customFormat="1" ht="48" customHeight="1" thickBot="1">
      <c r="M23" s="576">
        <f>【補助金算定に係る確認表】!AE21</f>
        <v>2</v>
      </c>
      <c r="N23" s="577"/>
      <c r="O23" s="578"/>
      <c r="P23" s="579"/>
      <c r="Q23" s="580">
        <f>【補助金算定に係る確認表】!AG21</f>
        <v>0</v>
      </c>
      <c r="R23" s="581"/>
      <c r="S23" s="587" t="s">
        <v>270</v>
      </c>
      <c r="T23" s="588"/>
      <c r="U23" s="589"/>
      <c r="V23" s="302">
        <f>【補助金算定に係る確認表】!$D$21-$AJ$19</f>
        <v>-4</v>
      </c>
      <c r="W23" s="590" t="s">
        <v>220</v>
      </c>
      <c r="X23" s="591"/>
      <c r="Y23" s="591"/>
      <c r="Z23" s="591"/>
      <c r="AA23" s="591"/>
      <c r="AB23" s="591"/>
      <c r="AC23" s="591"/>
      <c r="AD23" s="591"/>
      <c r="AE23" s="591"/>
      <c r="AF23" s="591"/>
      <c r="AG23" s="591"/>
      <c r="AH23" s="592"/>
      <c r="AI23" s="358"/>
      <c r="AJ23" s="303"/>
    </row>
    <row r="24" spans="1:49" customFormat="1" ht="58.5" customHeight="1" thickTop="1">
      <c r="M24" s="598" t="s">
        <v>221</v>
      </c>
      <c r="N24" s="599"/>
      <c r="O24" s="599"/>
      <c r="P24" s="599"/>
      <c r="Q24" s="599"/>
      <c r="R24" s="600"/>
      <c r="S24" s="304" t="s">
        <v>209</v>
      </c>
      <c r="T24" s="305" t="s">
        <v>222</v>
      </c>
      <c r="U24" s="305" t="s">
        <v>223</v>
      </c>
      <c r="V24" s="305" t="s">
        <v>224</v>
      </c>
      <c r="W24" s="305" t="s">
        <v>225</v>
      </c>
      <c r="X24" s="364" t="s">
        <v>260</v>
      </c>
      <c r="Y24" s="306"/>
      <c r="Z24" s="306"/>
      <c r="AA24" s="306"/>
      <c r="AB24" s="306"/>
      <c r="AC24" s="306"/>
      <c r="AD24" s="307"/>
      <c r="AE24" s="306"/>
      <c r="AF24" s="306"/>
      <c r="AG24" s="306"/>
      <c r="AH24" s="306"/>
      <c r="AI24" s="359"/>
    </row>
    <row r="25" spans="1:49" customFormat="1" ht="36" customHeight="1">
      <c r="M25" s="601" t="s">
        <v>226</v>
      </c>
      <c r="N25" s="602"/>
      <c r="O25" s="602"/>
      <c r="P25" s="602"/>
      <c r="Q25" s="602"/>
      <c r="R25" s="603"/>
      <c r="S25" s="308" t="str">
        <f>IF($AC$19=0,"非該当",IF(【補助金算定に係る確認表】!$D$21&gt;$AB$19,"○","-"))</f>
        <v>非該当</v>
      </c>
      <c r="T25" s="309" t="str">
        <f>IF(【補助金算定に係る確認表】!$D$21&gt;($AB$19+$AC$19),"○","-")</f>
        <v>-</v>
      </c>
      <c r="U25" s="309" t="str">
        <f>IF(【補助金算定に係る確認表】!$D$21&gt;($AB$19+$AC$19+$AD$19),"○","-")</f>
        <v>-</v>
      </c>
      <c r="V25" s="309" t="str">
        <f>IF(【補助金算定に係る確認表】!$D$21&gt;($AB$19+$AC$19+$AD$19+$AE$19+$AF$19),"○","-")</f>
        <v>-</v>
      </c>
      <c r="W25" s="309" t="str">
        <f>IF(【補助金算定に係る確認表】!$D$21&gt;($AB$19+$AC$19+$AD$19+$AE$19+$AF$19+$AG$19),"○","-")</f>
        <v>-</v>
      </c>
      <c r="X25" s="310" t="str">
        <f>IF(【補助金算定に係る確認表】!$D$21&gt;($AB$19+$AC$19+$AD$19+$AE$19+$AF$19+$AG$19+$AH$19),"○","-")</f>
        <v>-</v>
      </c>
    </row>
    <row r="26" spans="1:49" customFormat="1" ht="36" customHeight="1">
      <c r="M26" s="593" t="s">
        <v>227</v>
      </c>
      <c r="N26" s="594"/>
      <c r="O26" s="594"/>
      <c r="P26" s="594"/>
      <c r="Q26" s="594"/>
      <c r="R26" s="595"/>
      <c r="S26" s="311"/>
      <c r="T26" s="312">
        <f>IF(T25="○","適用済",(($AB$19+$AC$19)+0.1-【補助金算定に係る確認表】!$D$21))</f>
        <v>2.1</v>
      </c>
      <c r="U26" s="312">
        <f>IF(U25="○","適用済",(($AB$19+$AC$19+$AD$19)+0.1-【補助金算定に係る確認表】!$D$21))</f>
        <v>2.1</v>
      </c>
      <c r="V26" s="312">
        <f>IF(V25="○","適用済",(($AB$19+$AC$19+$AD$19+$AE$19+$AF$19)+0.1-【補助金算定に係る確認表】!$D$21))</f>
        <v>2.1</v>
      </c>
      <c r="W26" s="312">
        <f>IF(W25="○","適用済",(($AB$19+$AC$19+$AD$19+$AE$19+$AF$19+$AG$19)+0.1-【補助金算定に係る確認表】!$D$21))</f>
        <v>2.1</v>
      </c>
      <c r="X26" s="365">
        <f>IF(X25="○","適用済",(($AB$19+$AC$19+$AD$19+$AE$19+$AF$19+$AG$19+$AH$19)+0.1-【補助金算定に係る確認表】!$D$21))</f>
        <v>4.0999999999999996</v>
      </c>
    </row>
    <row r="27" spans="1:49" customFormat="1" ht="63" customHeight="1" thickBot="1">
      <c r="M27" s="596" t="s">
        <v>229</v>
      </c>
      <c r="N27" s="597"/>
      <c r="O27" s="597"/>
      <c r="P27" s="597"/>
      <c r="Q27" s="313" t="s">
        <v>228</v>
      </c>
      <c r="R27" s="314"/>
      <c r="S27" s="315"/>
      <c r="T27" s="316">
        <f>IF(T$26="適用済","適用済",IF($R$27="",T$26,IF($R$27&lt;=3,ROUND(T$26*12/(4-$R$27),1),ROUND(T$26*12/(16-$R$27),1))))</f>
        <v>2.1</v>
      </c>
      <c r="U27" s="316">
        <f>IF(U$26="適用済","適用済",IF($R$27="",U$26,IF($R$27&lt;=3,ROUND(U$26*12/(4-$R$27),1),ROUND(U$26*12/(16-$R$27),1))))</f>
        <v>2.1</v>
      </c>
      <c r="V27" s="316">
        <f>IF(V$26="適用済","適用済",IF($R$27="",V$26,IF($R$27&lt;=3,ROUND(V$26*12/(4-$R$27),1),ROUND(V$26*12/(16-$R$27),1))))</f>
        <v>2.1</v>
      </c>
      <c r="W27" s="316">
        <f>IF(W$26="適用済","適用済",IF($R$27="",W$26,IF($R$27&lt;=3,ROUND(W$26*12/(4-$R$27),1),ROUND(W$26*12/(16-$R$27),1))))</f>
        <v>2.1</v>
      </c>
      <c r="X27" s="366">
        <f>IF(X$26="適用済","適用済",IF($R$27="",X$26,IF($R$27&lt;=3,ROUND(X$26*12/(4-$R$27),1),ROUND(X$26*12/(16-$R$27),1))))</f>
        <v>4.0999999999999996</v>
      </c>
    </row>
    <row r="28" spans="1:49" customFormat="1" ht="108.75" customHeight="1" thickTop="1">
      <c r="O28" s="317"/>
      <c r="S28" s="317"/>
      <c r="T28" s="317"/>
      <c r="U28" s="317"/>
      <c r="V28" s="317"/>
      <c r="W28" s="317"/>
      <c r="Z28" s="318"/>
      <c r="AD28" s="301"/>
    </row>
    <row r="29" spans="1:49" s="104" customFormat="1">
      <c r="A29" s="499" t="s">
        <v>162</v>
      </c>
      <c r="B29" s="500"/>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230"/>
      <c r="AA29" s="105"/>
      <c r="AB29" s="105"/>
      <c r="AC29" s="231"/>
      <c r="AD29" s="105"/>
      <c r="AE29" s="105"/>
      <c r="AF29" s="105"/>
      <c r="AG29" s="105"/>
      <c r="AH29" s="105"/>
      <c r="AI29" s="105"/>
      <c r="AJ29" s="105"/>
      <c r="AK29" s="105"/>
      <c r="AL29" s="105"/>
      <c r="AM29" s="105"/>
      <c r="AN29" s="105"/>
      <c r="AO29" s="105"/>
      <c r="AP29" s="105"/>
      <c r="AQ29" s="105"/>
      <c r="AR29" s="105"/>
      <c r="AS29" s="105"/>
      <c r="AT29" s="105"/>
    </row>
    <row r="30" spans="1:49">
      <c r="A30" s="475" t="s">
        <v>271</v>
      </c>
      <c r="B30" s="476"/>
      <c r="Z30" s="230"/>
      <c r="AC30" s="231"/>
    </row>
    <row r="31" spans="1:49">
      <c r="AP31" s="1"/>
    </row>
    <row r="33" spans="11:11">
      <c r="K33" s="1" t="s">
        <v>53</v>
      </c>
    </row>
  </sheetData>
  <sheetProtection algorithmName="SHA-512" hashValue="w/UwnJ+tFFQZQrDgzKsBBTKYa4omtVJUU7hWC1dW79Yh+8B4iuvh4tDxnx+ts8L9YcbHP5ycgxBhhPODh55ayA==" saltValue="wsfW8ZbBYv2uWFP62KBL5Q==" spinCount="100000" sheet="1" objects="1" scenarios="1"/>
  <mergeCells count="65">
    <mergeCell ref="S23:U23"/>
    <mergeCell ref="W23:AH23"/>
    <mergeCell ref="M26:R26"/>
    <mergeCell ref="M27:P27"/>
    <mergeCell ref="M24:R24"/>
    <mergeCell ref="M25:R25"/>
    <mergeCell ref="M21:R21"/>
    <mergeCell ref="M23:N23"/>
    <mergeCell ref="O23:P23"/>
    <mergeCell ref="Q23:R23"/>
    <mergeCell ref="Q22:R22"/>
    <mergeCell ref="M22:N22"/>
    <mergeCell ref="O22:P22"/>
    <mergeCell ref="S21:V22"/>
    <mergeCell ref="U4:U6"/>
    <mergeCell ref="S4:S6"/>
    <mergeCell ref="Z4:Z6"/>
    <mergeCell ref="AE4:AE6"/>
    <mergeCell ref="W3:W6"/>
    <mergeCell ref="Y3:Y6"/>
    <mergeCell ref="AA4:AA6"/>
    <mergeCell ref="AB3:AB6"/>
    <mergeCell ref="AC4:AC6"/>
    <mergeCell ref="Z3:AA3"/>
    <mergeCell ref="AC3:AI3"/>
    <mergeCell ref="AI4:AI6"/>
    <mergeCell ref="AQ1:AT1"/>
    <mergeCell ref="AO4:AO5"/>
    <mergeCell ref="AD4:AD6"/>
    <mergeCell ref="AG4:AG6"/>
    <mergeCell ref="AJ3:AJ6"/>
    <mergeCell ref="AQ4:AQ5"/>
    <mergeCell ref="AS4:AS6"/>
    <mergeCell ref="AL4:AL6"/>
    <mergeCell ref="AF4:AF6"/>
    <mergeCell ref="AN4:AN5"/>
    <mergeCell ref="AN3:AS3"/>
    <mergeCell ref="AH4:AH6"/>
    <mergeCell ref="A3:A6"/>
    <mergeCell ref="O4:O5"/>
    <mergeCell ref="P4:P5"/>
    <mergeCell ref="G4:G5"/>
    <mergeCell ref="H4:H5"/>
    <mergeCell ref="K4:K6"/>
    <mergeCell ref="L4:L5"/>
    <mergeCell ref="M4:M5"/>
    <mergeCell ref="J4:J5"/>
    <mergeCell ref="D4:D5"/>
    <mergeCell ref="E4:E5"/>
    <mergeCell ref="A30:B30"/>
    <mergeCell ref="A1:B1"/>
    <mergeCell ref="C2:M2"/>
    <mergeCell ref="X3:X6"/>
    <mergeCell ref="C3:C6"/>
    <mergeCell ref="T4:T6"/>
    <mergeCell ref="A2:B2"/>
    <mergeCell ref="D3:U3"/>
    <mergeCell ref="V3:V6"/>
    <mergeCell ref="I4:I5"/>
    <mergeCell ref="A29:B29"/>
    <mergeCell ref="B3:B6"/>
    <mergeCell ref="L6:R6"/>
    <mergeCell ref="Q4:Q5"/>
    <mergeCell ref="R4:R5"/>
    <mergeCell ref="D6:J6"/>
  </mergeCells>
  <phoneticPr fontId="1"/>
  <conditionalFormatting sqref="AT7:AT18">
    <cfRule type="cellIs" dxfId="7" priority="11" stopIfTrue="1" operator="lessThan">
      <formula>0</formula>
    </cfRule>
  </conditionalFormatting>
  <conditionalFormatting sqref="X7:X18">
    <cfRule type="containsText" dxfId="6" priority="8" stopIfTrue="1" operator="containsText" text="未配置">
      <formula>NOT(ISERROR(SEARCH("未配置",X7)))</formula>
    </cfRule>
  </conditionalFormatting>
  <conditionalFormatting sqref="AT19">
    <cfRule type="cellIs" dxfId="5" priority="7" stopIfTrue="1" operator="lessThan">
      <formula>0</formula>
    </cfRule>
  </conditionalFormatting>
  <conditionalFormatting sqref="V23">
    <cfRule type="cellIs" dxfId="4" priority="5" stopIfTrue="1" operator="lessThan">
      <formula>0</formula>
    </cfRule>
  </conditionalFormatting>
  <conditionalFormatting sqref="S25:X25">
    <cfRule type="cellIs" dxfId="3" priority="3" operator="equal">
      <formula>"○"</formula>
    </cfRule>
    <cfRule type="cellIs" dxfId="2" priority="4" operator="equal">
      <formula>"-"</formula>
    </cfRule>
  </conditionalFormatting>
  <conditionalFormatting sqref="T26:X27">
    <cfRule type="cellIs" dxfId="1" priority="1" operator="equal">
      <formula>"適用済"</formula>
    </cfRule>
    <cfRule type="cellIs" dxfId="0" priority="2" operator="notEqual">
      <formula>"適用済"</formula>
    </cfRule>
  </conditionalFormatting>
  <dataValidations count="5">
    <dataValidation type="list" allowBlank="1" showInputMessage="1" showErrorMessage="1" sqref="K7:K18 S7:S18" xr:uid="{00000000-0002-0000-0200-000000000000}">
      <formula1>$K$33:$K$34</formula1>
    </dataValidation>
    <dataValidation type="list" allowBlank="1" showInputMessage="1" showErrorMessage="1" sqref="Z7:Z18" xr:uid="{00000000-0002-0000-0200-000001000000}">
      <formula1>"1"</formula1>
    </dataValidation>
    <dataValidation type="list" allowBlank="1" showInputMessage="1" showErrorMessage="1" sqref="X7:X18" xr:uid="{00000000-0002-0000-0200-000002000000}">
      <formula1>"配置,未配置"</formula1>
    </dataValidation>
    <dataValidation type="list" allowBlank="1" showInputMessage="1" showErrorMessage="1" sqref="AA7:AA18" xr:uid="{1189F7E3-B391-4E33-ABBE-7B50D6185DA3}">
      <formula1>"1,2"</formula1>
    </dataValidation>
    <dataValidation type="list" allowBlank="1" showInputMessage="1" showErrorMessage="1" sqref="R27" xr:uid="{C2990E1A-B48F-42F1-9940-F7AC16312F06}">
      <formula1>"4,5,6,7,8,9,10,11,12,1,2,3"</formula1>
    </dataValidation>
  </dataValidations>
  <pageMargins left="0.43307086614173229" right="0.31496062992125984" top="0.82677165354330717" bottom="0.23622047244094491" header="0.55118110236220474" footer="0.27559055118110237"/>
  <pageSetup paperSize="9" scale="40" pageOrder="overThenDown" orientation="landscape" r:id="rId1"/>
  <headerFooter alignWithMargins="0">
    <oddHeader xml:space="preserve">&amp;L&amp;"ＭＳ Ｐゴシック,太字"&amp;16 令和６年度　保育施設職員配置状況確認書（様式１）&amp;C
</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BC33"/>
  <sheetViews>
    <sheetView view="pageBreakPreview" zoomScale="60" zoomScaleNormal="100" workbookViewId="0">
      <pane xSplit="3" ySplit="6" topLeftCell="D7" activePane="bottomRight" state="frozen"/>
      <selection activeCell="AX31" activeCellId="1" sqref="AP31 AX31"/>
      <selection pane="topRight" activeCell="AX31" activeCellId="1" sqref="AP31 AX31"/>
      <selection pane="bottomLeft" activeCell="AX31" activeCellId="1" sqref="AP31 AX31"/>
      <selection pane="bottomRight" activeCell="D7" sqref="D7"/>
    </sheetView>
  </sheetViews>
  <sheetFormatPr defaultRowHeight="13.5"/>
  <cols>
    <col min="2" max="2" width="6.5" bestFit="1" customWidth="1"/>
    <col min="3" max="3" width="6.5" customWidth="1"/>
    <col min="4" max="4" width="7.625" bestFit="1" customWidth="1"/>
    <col min="5" max="5" width="7.75" customWidth="1"/>
    <col min="6" max="7" width="7.75" bestFit="1" customWidth="1"/>
    <col min="8" max="8" width="8.75" bestFit="1" customWidth="1"/>
    <col min="9" max="9" width="7.375" bestFit="1" customWidth="1"/>
    <col min="10" max="11" width="7.625" customWidth="1"/>
    <col min="12" max="12" width="7.625" bestFit="1" customWidth="1"/>
    <col min="13" max="13" width="7" customWidth="1"/>
    <col min="14" max="14" width="7.625" bestFit="1" customWidth="1"/>
    <col min="15" max="15" width="7.25" bestFit="1" customWidth="1"/>
    <col min="16" max="16" width="8.625" bestFit="1" customWidth="1"/>
    <col min="17" max="17" width="7.25" bestFit="1" customWidth="1"/>
    <col min="18" max="19" width="7.25" customWidth="1"/>
    <col min="20" max="20" width="7.625" bestFit="1" customWidth="1"/>
    <col min="21" max="21" width="6.25" bestFit="1" customWidth="1"/>
    <col min="22" max="22" width="7.625" bestFit="1" customWidth="1"/>
    <col min="23" max="23" width="7.25" bestFit="1" customWidth="1"/>
    <col min="24" max="24" width="8.625" bestFit="1" customWidth="1"/>
    <col min="25" max="25" width="7.25" bestFit="1" customWidth="1"/>
    <col min="26" max="27" width="7.125" customWidth="1"/>
    <col min="28" max="35" width="7.5" customWidth="1"/>
    <col min="36" max="43" width="8" customWidth="1"/>
    <col min="44" max="50" width="7.5" customWidth="1"/>
    <col min="52" max="52" width="1.125" customWidth="1"/>
  </cols>
  <sheetData>
    <row r="1" spans="1:55">
      <c r="A1" s="607" t="s">
        <v>211</v>
      </c>
      <c r="B1" s="608"/>
      <c r="C1" s="608"/>
      <c r="D1" s="609"/>
      <c r="F1" s="631" t="s">
        <v>212</v>
      </c>
      <c r="G1" s="631"/>
      <c r="H1" s="631"/>
      <c r="I1" s="631"/>
      <c r="J1" s="631"/>
      <c r="K1" s="631"/>
      <c r="L1" s="631"/>
      <c r="M1" s="631"/>
      <c r="N1" s="631"/>
      <c r="O1" s="631"/>
      <c r="P1" s="631"/>
      <c r="Q1" s="631"/>
      <c r="R1" s="631"/>
      <c r="S1" s="631"/>
      <c r="T1" s="631"/>
      <c r="U1" s="631"/>
      <c r="V1" s="631"/>
      <c r="W1" s="631"/>
      <c r="X1" s="631"/>
    </row>
    <row r="2" spans="1:55">
      <c r="A2" s="610"/>
      <c r="B2" s="611"/>
      <c r="C2" s="611"/>
      <c r="D2" s="612"/>
      <c r="F2" s="631"/>
      <c r="G2" s="631"/>
      <c r="H2" s="631"/>
      <c r="I2" s="631"/>
      <c r="J2" s="631"/>
      <c r="K2" s="631"/>
      <c r="L2" s="631"/>
      <c r="M2" s="631"/>
      <c r="N2" s="631"/>
      <c r="O2" s="631"/>
      <c r="P2" s="631"/>
      <c r="Q2" s="631"/>
      <c r="R2" s="631"/>
      <c r="S2" s="631"/>
      <c r="T2" s="631"/>
      <c r="U2" s="631"/>
      <c r="V2" s="631"/>
      <c r="W2" s="631"/>
      <c r="X2" s="631"/>
    </row>
    <row r="3" spans="1:55">
      <c r="A3" s="180"/>
      <c r="B3" s="180"/>
      <c r="C3" s="180"/>
      <c r="D3" s="180"/>
    </row>
    <row r="4" spans="1:55">
      <c r="D4" s="179">
        <f>ROUND((8.5-8)/8,3)</f>
        <v>6.3E-2</v>
      </c>
      <c r="E4" s="179">
        <f>ROUND((9-8)/8,3)</f>
        <v>0.125</v>
      </c>
      <c r="F4" s="179">
        <f>ROUND((9.5-8)/8,3)</f>
        <v>0.188</v>
      </c>
      <c r="G4" s="179">
        <f>ROUND((10-8)/8,3)</f>
        <v>0.25</v>
      </c>
      <c r="H4" s="179">
        <f>ROUND((10.5-8)/8,3)</f>
        <v>0.313</v>
      </c>
      <c r="I4" s="179">
        <f>ROUND((11-8)/8,3)</f>
        <v>0.375</v>
      </c>
      <c r="L4" s="179">
        <f>ROUND((8.5-8)/8,3)</f>
        <v>6.3E-2</v>
      </c>
      <c r="M4" s="179">
        <f>ROUND((9-8)/8,3)</f>
        <v>0.125</v>
      </c>
      <c r="N4" s="179">
        <f>ROUND((9.5-8)/8,3)</f>
        <v>0.188</v>
      </c>
      <c r="O4" s="179">
        <f>ROUND((10-8)/8,3)</f>
        <v>0.25</v>
      </c>
      <c r="P4" s="179">
        <f>ROUND((10.5-8)/8,3)</f>
        <v>0.313</v>
      </c>
      <c r="Q4" s="179">
        <f>ROUND((11-8)/8,3)</f>
        <v>0.375</v>
      </c>
      <c r="T4" s="179">
        <f>ROUND((8.5-8)/8,3)</f>
        <v>6.3E-2</v>
      </c>
      <c r="U4" s="179">
        <f>ROUND((9-8)/8,3)</f>
        <v>0.125</v>
      </c>
      <c r="V4" s="179">
        <f>ROUND((9.5-8)/8,3)</f>
        <v>0.188</v>
      </c>
      <c r="W4" s="179">
        <f>ROUND((10-8)/8,3)</f>
        <v>0.25</v>
      </c>
      <c r="X4" s="179">
        <f>ROUND((10.5-8)/8,3)</f>
        <v>0.313</v>
      </c>
      <c r="Y4" s="179">
        <f>ROUND((11-8)/8,3)</f>
        <v>0.375</v>
      </c>
      <c r="AB4" s="179">
        <f>ROUND((8.5-8)/8,3)</f>
        <v>6.3E-2</v>
      </c>
      <c r="AC4" s="179">
        <f>ROUND((9-8)/8,3)</f>
        <v>0.125</v>
      </c>
      <c r="AD4" s="179">
        <f>ROUND((9.5-8)/8,3)</f>
        <v>0.188</v>
      </c>
      <c r="AE4" s="179">
        <f>ROUND((10-8)/8,3)</f>
        <v>0.25</v>
      </c>
      <c r="AF4" s="179">
        <f>ROUND((10.5-8)/8,3)</f>
        <v>0.313</v>
      </c>
      <c r="AG4" s="179">
        <f>ROUND((11-8)/8,3)</f>
        <v>0.375</v>
      </c>
      <c r="AJ4" s="179">
        <f>ROUND((8.5-8)/8,3)</f>
        <v>6.3E-2</v>
      </c>
      <c r="AK4" s="179">
        <f>ROUND((9-8)/8,3)</f>
        <v>0.125</v>
      </c>
      <c r="AL4" s="179">
        <f>ROUND((9.5-8)/8,3)</f>
        <v>0.188</v>
      </c>
      <c r="AM4" s="179">
        <f>ROUND((10-8)/8,3)</f>
        <v>0.25</v>
      </c>
      <c r="AN4" s="179">
        <f>ROUND((10.5-8)/8,3)</f>
        <v>0.313</v>
      </c>
      <c r="AO4" s="179">
        <f>ROUND((11-8)/8,3)</f>
        <v>0.375</v>
      </c>
      <c r="AR4" s="179">
        <f>ROUND((8.5-8)/8,3)</f>
        <v>6.3E-2</v>
      </c>
      <c r="AS4" s="179">
        <f>ROUND((9-8)/8,3)</f>
        <v>0.125</v>
      </c>
      <c r="AT4" s="179">
        <f>ROUND((9.5-8)/8,3)</f>
        <v>0.188</v>
      </c>
      <c r="AU4" s="179">
        <f>ROUND((10-8)/8,3)</f>
        <v>0.25</v>
      </c>
      <c r="AV4" s="179">
        <f>ROUND((10.5-8)/8,3)</f>
        <v>0.313</v>
      </c>
      <c r="AW4" s="179">
        <f>ROUND((11-8)/8,3)</f>
        <v>0.375</v>
      </c>
    </row>
    <row r="5" spans="1:55" ht="20.25" customHeight="1">
      <c r="B5" s="621"/>
      <c r="C5" s="622"/>
      <c r="D5" s="619" t="s">
        <v>135</v>
      </c>
      <c r="E5" s="614"/>
      <c r="F5" s="614"/>
      <c r="G5" s="614"/>
      <c r="H5" s="614"/>
      <c r="I5" s="614"/>
      <c r="J5" s="614"/>
      <c r="K5" s="615"/>
      <c r="L5" s="613" t="s">
        <v>134</v>
      </c>
      <c r="M5" s="614"/>
      <c r="N5" s="614"/>
      <c r="O5" s="614"/>
      <c r="P5" s="614"/>
      <c r="Q5" s="614"/>
      <c r="R5" s="614"/>
      <c r="S5" s="615"/>
      <c r="T5" s="627" t="s">
        <v>133</v>
      </c>
      <c r="U5" s="628"/>
      <c r="V5" s="628"/>
      <c r="W5" s="628"/>
      <c r="X5" s="628"/>
      <c r="Y5" s="628"/>
      <c r="Z5" s="619"/>
      <c r="AA5" s="178"/>
      <c r="AB5" s="613" t="s">
        <v>132</v>
      </c>
      <c r="AC5" s="614"/>
      <c r="AD5" s="614"/>
      <c r="AE5" s="614"/>
      <c r="AF5" s="614"/>
      <c r="AG5" s="614"/>
      <c r="AH5" s="614"/>
      <c r="AI5" s="614"/>
      <c r="AJ5" s="614" t="s">
        <v>131</v>
      </c>
      <c r="AK5" s="614"/>
      <c r="AL5" s="614"/>
      <c r="AM5" s="614"/>
      <c r="AN5" s="614"/>
      <c r="AO5" s="614"/>
      <c r="AP5" s="614"/>
      <c r="AQ5" s="615"/>
      <c r="AR5" s="613" t="s">
        <v>130</v>
      </c>
      <c r="AS5" s="614"/>
      <c r="AT5" s="614"/>
      <c r="AU5" s="614"/>
      <c r="AV5" s="614"/>
      <c r="AW5" s="614"/>
      <c r="AX5" s="614"/>
      <c r="AY5" s="615"/>
      <c r="BB5" s="620" t="s">
        <v>158</v>
      </c>
      <c r="BC5" s="620" t="s">
        <v>159</v>
      </c>
    </row>
    <row r="6" spans="1:55" ht="16.5" customHeight="1">
      <c r="B6" s="623"/>
      <c r="C6" s="624"/>
      <c r="D6" s="175" t="s">
        <v>129</v>
      </c>
      <c r="E6" s="175" t="s">
        <v>128</v>
      </c>
      <c r="F6" s="175" t="s">
        <v>127</v>
      </c>
      <c r="G6" s="175" t="s">
        <v>126</v>
      </c>
      <c r="H6" s="175" t="s">
        <v>125</v>
      </c>
      <c r="I6" s="175" t="s">
        <v>124</v>
      </c>
      <c r="J6" s="174" t="s">
        <v>123</v>
      </c>
      <c r="K6" s="171" t="s">
        <v>122</v>
      </c>
      <c r="L6" s="177" t="s">
        <v>129</v>
      </c>
      <c r="M6" s="175" t="s">
        <v>128</v>
      </c>
      <c r="N6" s="175" t="s">
        <v>127</v>
      </c>
      <c r="O6" s="175" t="s">
        <v>126</v>
      </c>
      <c r="P6" s="175" t="s">
        <v>125</v>
      </c>
      <c r="Q6" s="175" t="s">
        <v>124</v>
      </c>
      <c r="R6" s="174" t="s">
        <v>123</v>
      </c>
      <c r="S6" s="171" t="s">
        <v>122</v>
      </c>
      <c r="T6" s="176" t="s">
        <v>129</v>
      </c>
      <c r="U6" s="175" t="s">
        <v>128</v>
      </c>
      <c r="V6" s="175" t="s">
        <v>127</v>
      </c>
      <c r="W6" s="175" t="s">
        <v>126</v>
      </c>
      <c r="X6" s="175" t="s">
        <v>125</v>
      </c>
      <c r="Y6" s="175" t="s">
        <v>124</v>
      </c>
      <c r="Z6" s="174" t="s">
        <v>123</v>
      </c>
      <c r="AA6" s="171" t="s">
        <v>122</v>
      </c>
      <c r="AB6" s="177" t="s">
        <v>129</v>
      </c>
      <c r="AC6" s="175" t="s">
        <v>128</v>
      </c>
      <c r="AD6" s="175" t="s">
        <v>127</v>
      </c>
      <c r="AE6" s="175" t="s">
        <v>126</v>
      </c>
      <c r="AF6" s="175" t="s">
        <v>125</v>
      </c>
      <c r="AG6" s="175" t="s">
        <v>124</v>
      </c>
      <c r="AH6" s="174" t="s">
        <v>123</v>
      </c>
      <c r="AI6" s="171" t="s">
        <v>122</v>
      </c>
      <c r="AJ6" s="176" t="s">
        <v>129</v>
      </c>
      <c r="AK6" s="175" t="s">
        <v>128</v>
      </c>
      <c r="AL6" s="175" t="s">
        <v>127</v>
      </c>
      <c r="AM6" s="175" t="s">
        <v>126</v>
      </c>
      <c r="AN6" s="175" t="s">
        <v>125</v>
      </c>
      <c r="AO6" s="175" t="s">
        <v>124</v>
      </c>
      <c r="AP6" s="174" t="s">
        <v>123</v>
      </c>
      <c r="AQ6" s="171" t="s">
        <v>122</v>
      </c>
      <c r="AR6" s="173" t="s">
        <v>129</v>
      </c>
      <c r="AS6" s="172" t="s">
        <v>128</v>
      </c>
      <c r="AT6" s="172" t="s">
        <v>127</v>
      </c>
      <c r="AU6" s="172" t="s">
        <v>126</v>
      </c>
      <c r="AV6" s="172" t="s">
        <v>125</v>
      </c>
      <c r="AW6" s="172" t="s">
        <v>124</v>
      </c>
      <c r="AX6" s="172" t="s">
        <v>123</v>
      </c>
      <c r="AY6" s="171" t="s">
        <v>122</v>
      </c>
      <c r="BB6" s="620"/>
      <c r="BC6" s="620"/>
    </row>
    <row r="7" spans="1:55" ht="18.75" customHeight="1">
      <c r="B7" s="625" t="s">
        <v>12</v>
      </c>
      <c r="C7" s="169" t="s">
        <v>112</v>
      </c>
      <c r="D7" s="196"/>
      <c r="E7" s="196"/>
      <c r="F7" s="196"/>
      <c r="G7" s="196"/>
      <c r="H7" s="196"/>
      <c r="I7" s="196"/>
      <c r="J7" s="182">
        <f>SUM(D7:I7)</f>
        <v>0</v>
      </c>
      <c r="K7" s="605">
        <f>ROUND(J8/3*J7,2)</f>
        <v>0</v>
      </c>
      <c r="L7" s="199"/>
      <c r="M7" s="196"/>
      <c r="N7" s="196"/>
      <c r="O7" s="196"/>
      <c r="P7" s="196"/>
      <c r="Q7" s="196"/>
      <c r="R7" s="181">
        <f>SUM(L7:Q7)</f>
        <v>0</v>
      </c>
      <c r="S7" s="605">
        <f>ROUND(R8/5*R7,2)</f>
        <v>0</v>
      </c>
      <c r="T7" s="200"/>
      <c r="U7" s="196"/>
      <c r="V7" s="196"/>
      <c r="W7" s="196"/>
      <c r="X7" s="196"/>
      <c r="Y7" s="196"/>
      <c r="Z7" s="182">
        <f>SUM(T7:Y7)</f>
        <v>0</v>
      </c>
      <c r="AA7" s="605">
        <f>ROUND(Z8/6*Z7,2)</f>
        <v>0</v>
      </c>
      <c r="AB7" s="199"/>
      <c r="AC7" s="196"/>
      <c r="AD7" s="196"/>
      <c r="AE7" s="196"/>
      <c r="AF7" s="196"/>
      <c r="AG7" s="196"/>
      <c r="AH7" s="182">
        <f>SUM(AB7:AG7)</f>
        <v>0</v>
      </c>
      <c r="AI7" s="605">
        <f>ROUND(AH8/15*AH7,2)</f>
        <v>0</v>
      </c>
      <c r="AJ7" s="197"/>
      <c r="AK7" s="197"/>
      <c r="AL7" s="197"/>
      <c r="AM7" s="197"/>
      <c r="AN7" s="197"/>
      <c r="AO7" s="197"/>
      <c r="AP7" s="182">
        <f>SUM(AJ7:AO7)</f>
        <v>0</v>
      </c>
      <c r="AQ7" s="605">
        <f>ROUND(AP8/20*AP7,2)</f>
        <v>0</v>
      </c>
      <c r="AR7" s="197"/>
      <c r="AS7" s="197"/>
      <c r="AT7" s="197"/>
      <c r="AU7" s="197"/>
      <c r="AV7" s="197"/>
      <c r="AW7" s="197"/>
      <c r="AX7" s="183">
        <f>SUM(AR7:AW7)</f>
        <v>0</v>
      </c>
      <c r="AY7" s="605">
        <f>ROUND(AX8/25*AX7,2)</f>
        <v>0</v>
      </c>
      <c r="BA7" s="604">
        <f>ROUND(AY7+AQ7+AI7+AA7+S7+K7,1)</f>
        <v>0</v>
      </c>
      <c r="BB7" s="193" t="str">
        <f>IF(J7+R7=0,"×","○")</f>
        <v>×</v>
      </c>
      <c r="BC7" s="194">
        <f>SUM(J7,R7,Z7,AH7,AP7,AX7)</f>
        <v>0</v>
      </c>
    </row>
    <row r="8" spans="1:55" ht="18.75" customHeight="1">
      <c r="B8" s="629"/>
      <c r="C8" s="170" t="s">
        <v>109</v>
      </c>
      <c r="D8" s="164">
        <f t="shared" ref="D8:I8" si="0">D$4*D7</f>
        <v>0</v>
      </c>
      <c r="E8" s="164">
        <f t="shared" si="0"/>
        <v>0</v>
      </c>
      <c r="F8" s="164">
        <f t="shared" si="0"/>
        <v>0</v>
      </c>
      <c r="G8" s="164">
        <f t="shared" si="0"/>
        <v>0</v>
      </c>
      <c r="H8" s="164">
        <f t="shared" si="0"/>
        <v>0</v>
      </c>
      <c r="I8" s="164">
        <f t="shared" si="0"/>
        <v>0</v>
      </c>
      <c r="J8" s="166">
        <f>IFERROR(ROUND(SUM(D8:I8)/J7,3),0)</f>
        <v>0</v>
      </c>
      <c r="K8" s="606"/>
      <c r="L8" s="165">
        <f t="shared" ref="L8:Q8" si="1">L$4*L7</f>
        <v>0</v>
      </c>
      <c r="M8" s="164">
        <f t="shared" si="1"/>
        <v>0</v>
      </c>
      <c r="N8" s="164">
        <f t="shared" si="1"/>
        <v>0</v>
      </c>
      <c r="O8" s="164">
        <f t="shared" si="1"/>
        <v>0</v>
      </c>
      <c r="P8" s="164">
        <f t="shared" si="1"/>
        <v>0</v>
      </c>
      <c r="Q8" s="164">
        <f t="shared" si="1"/>
        <v>0</v>
      </c>
      <c r="R8" s="166">
        <f>IFERROR(ROUND(SUM(L8:Q8)/R7,3),)</f>
        <v>0</v>
      </c>
      <c r="S8" s="606"/>
      <c r="T8" s="167">
        <f t="shared" ref="T8:Y8" si="2">T$4*T7</f>
        <v>0</v>
      </c>
      <c r="U8" s="164">
        <f t="shared" si="2"/>
        <v>0</v>
      </c>
      <c r="V8" s="164">
        <f t="shared" si="2"/>
        <v>0</v>
      </c>
      <c r="W8" s="164">
        <f t="shared" si="2"/>
        <v>0</v>
      </c>
      <c r="X8" s="164">
        <f t="shared" si="2"/>
        <v>0</v>
      </c>
      <c r="Y8" s="164">
        <f t="shared" si="2"/>
        <v>0</v>
      </c>
      <c r="Z8" s="166">
        <f>IFERROR(ROUND(SUM(T8:Y8)/Z7,3),0)</f>
        <v>0</v>
      </c>
      <c r="AA8" s="606"/>
      <c r="AB8" s="165">
        <f t="shared" ref="AB8:AG8" si="3">AB$4*AB7</f>
        <v>0</v>
      </c>
      <c r="AC8" s="164">
        <f t="shared" si="3"/>
        <v>0</v>
      </c>
      <c r="AD8" s="164">
        <f t="shared" si="3"/>
        <v>0</v>
      </c>
      <c r="AE8" s="164">
        <f t="shared" si="3"/>
        <v>0</v>
      </c>
      <c r="AF8" s="164">
        <f t="shared" si="3"/>
        <v>0</v>
      </c>
      <c r="AG8" s="164">
        <f t="shared" si="3"/>
        <v>0</v>
      </c>
      <c r="AH8" s="166">
        <f>IFERROR(ROUND(SUM(AB8:AG8)/AH7,3),0)</f>
        <v>0</v>
      </c>
      <c r="AI8" s="606"/>
      <c r="AJ8" s="167">
        <f t="shared" ref="AJ8:AO8" si="4">AJ$4*AJ7</f>
        <v>0</v>
      </c>
      <c r="AK8" s="164">
        <f t="shared" si="4"/>
        <v>0</v>
      </c>
      <c r="AL8" s="164">
        <f t="shared" si="4"/>
        <v>0</v>
      </c>
      <c r="AM8" s="164">
        <f t="shared" si="4"/>
        <v>0</v>
      </c>
      <c r="AN8" s="164">
        <f t="shared" si="4"/>
        <v>0</v>
      </c>
      <c r="AO8" s="164">
        <f t="shared" si="4"/>
        <v>0</v>
      </c>
      <c r="AP8" s="166">
        <f>IFERROR(ROUND(SUM(AJ8:AO8)/AP7,3),0)</f>
        <v>0</v>
      </c>
      <c r="AQ8" s="606"/>
      <c r="AR8" s="165">
        <f t="shared" ref="AR8:AW8" si="5">AR$4*AR7</f>
        <v>0</v>
      </c>
      <c r="AS8" s="164">
        <f t="shared" si="5"/>
        <v>0</v>
      </c>
      <c r="AT8" s="164">
        <f t="shared" si="5"/>
        <v>0</v>
      </c>
      <c r="AU8" s="164">
        <f t="shared" si="5"/>
        <v>0</v>
      </c>
      <c r="AV8" s="164">
        <f t="shared" si="5"/>
        <v>0</v>
      </c>
      <c r="AW8" s="164">
        <f t="shared" si="5"/>
        <v>0</v>
      </c>
      <c r="AX8" s="164">
        <f>IFERROR(ROUND(SUM(AR8:AW8)/AX7,3),0)</f>
        <v>0</v>
      </c>
      <c r="AY8" s="606"/>
      <c r="BA8" s="604"/>
      <c r="BB8" s="193"/>
      <c r="BC8" s="195"/>
    </row>
    <row r="9" spans="1:55" ht="18.75" customHeight="1">
      <c r="B9" s="625" t="s">
        <v>121</v>
      </c>
      <c r="C9" s="169" t="s">
        <v>112</v>
      </c>
      <c r="D9" s="197"/>
      <c r="E9" s="197"/>
      <c r="F9" s="197"/>
      <c r="G9" s="197"/>
      <c r="H9" s="197"/>
      <c r="I9" s="197"/>
      <c r="J9" s="181">
        <f>SUM(D9:I9)</f>
        <v>0</v>
      </c>
      <c r="K9" s="605">
        <f>ROUND(J10/3*J9,2)</f>
        <v>0</v>
      </c>
      <c r="L9" s="198"/>
      <c r="M9" s="197"/>
      <c r="N9" s="197"/>
      <c r="O9" s="197"/>
      <c r="P9" s="197"/>
      <c r="Q9" s="197"/>
      <c r="R9" s="181">
        <f>SUM(L9:Q9)</f>
        <v>0</v>
      </c>
      <c r="S9" s="605">
        <f>ROUND(R10/5*R9,2)</f>
        <v>0</v>
      </c>
      <c r="T9" s="201"/>
      <c r="U9" s="197"/>
      <c r="V9" s="197"/>
      <c r="W9" s="197"/>
      <c r="X9" s="197"/>
      <c r="Y9" s="197"/>
      <c r="Z9" s="182">
        <f>SUM(T9:Y9)</f>
        <v>0</v>
      </c>
      <c r="AA9" s="605">
        <f>ROUND(Z10/6*Z9,2)</f>
        <v>0</v>
      </c>
      <c r="AB9" s="198"/>
      <c r="AC9" s="197"/>
      <c r="AD9" s="197"/>
      <c r="AE9" s="197"/>
      <c r="AF9" s="197"/>
      <c r="AG9" s="197"/>
      <c r="AH9" s="182">
        <f>SUM(AB9:AG9)</f>
        <v>0</v>
      </c>
      <c r="AI9" s="605">
        <f>ROUND(AH10/15*AH9,2)</f>
        <v>0</v>
      </c>
      <c r="AJ9" s="197"/>
      <c r="AK9" s="197"/>
      <c r="AL9" s="197"/>
      <c r="AM9" s="197"/>
      <c r="AN9" s="197"/>
      <c r="AO9" s="197"/>
      <c r="AP9" s="182">
        <f>SUM(AJ9:AO9)</f>
        <v>0</v>
      </c>
      <c r="AQ9" s="605">
        <f>ROUND(AP10/20*AP9,2)</f>
        <v>0</v>
      </c>
      <c r="AR9" s="197"/>
      <c r="AS9" s="197"/>
      <c r="AT9" s="197"/>
      <c r="AU9" s="197"/>
      <c r="AV9" s="197"/>
      <c r="AW9" s="197"/>
      <c r="AX9" s="183">
        <f>SUM(AR9:AW9)</f>
        <v>0</v>
      </c>
      <c r="AY9" s="605">
        <f>ROUND(AX10/25*AX9,2)</f>
        <v>0</v>
      </c>
      <c r="BA9" s="604">
        <f t="shared" ref="BA9" si="6">ROUND(AY9+AQ9+AI9+AA9+S9+K9,1)</f>
        <v>0</v>
      </c>
      <c r="BB9" s="193" t="str">
        <f>IF(J9+R9=0,"×","○")</f>
        <v>×</v>
      </c>
      <c r="BC9" s="194">
        <f>SUM(J9,R9,Z9,AH9,AP9,AX9)</f>
        <v>0</v>
      </c>
    </row>
    <row r="10" spans="1:55" ht="18.75" customHeight="1">
      <c r="B10" s="629"/>
      <c r="C10" s="168" t="s">
        <v>109</v>
      </c>
      <c r="D10" s="164">
        <f t="shared" ref="D10:I10" si="7">D$4*D9</f>
        <v>0</v>
      </c>
      <c r="E10" s="164">
        <f t="shared" si="7"/>
        <v>0</v>
      </c>
      <c r="F10" s="164">
        <f t="shared" si="7"/>
        <v>0</v>
      </c>
      <c r="G10" s="164">
        <f t="shared" si="7"/>
        <v>0</v>
      </c>
      <c r="H10" s="164">
        <f t="shared" si="7"/>
        <v>0</v>
      </c>
      <c r="I10" s="164">
        <f t="shared" si="7"/>
        <v>0</v>
      </c>
      <c r="J10" s="166">
        <f>IFERROR(ROUND(SUM(D10:I10)/J9,3),0)</f>
        <v>0</v>
      </c>
      <c r="K10" s="606"/>
      <c r="L10" s="165">
        <f t="shared" ref="L10:Q10" si="8">L$4*L9</f>
        <v>0</v>
      </c>
      <c r="M10" s="164">
        <f t="shared" si="8"/>
        <v>0</v>
      </c>
      <c r="N10" s="164">
        <f t="shared" si="8"/>
        <v>0</v>
      </c>
      <c r="O10" s="164">
        <f t="shared" si="8"/>
        <v>0</v>
      </c>
      <c r="P10" s="164">
        <f t="shared" si="8"/>
        <v>0</v>
      </c>
      <c r="Q10" s="164">
        <f t="shared" si="8"/>
        <v>0</v>
      </c>
      <c r="R10" s="166">
        <f>IFERROR(ROUND(SUM(L10:Q10)/R9,3),0)</f>
        <v>0</v>
      </c>
      <c r="S10" s="606"/>
      <c r="T10" s="167">
        <f t="shared" ref="T10:Y10" si="9">T$4*T9</f>
        <v>0</v>
      </c>
      <c r="U10" s="164">
        <f t="shared" si="9"/>
        <v>0</v>
      </c>
      <c r="V10" s="164">
        <f t="shared" si="9"/>
        <v>0</v>
      </c>
      <c r="W10" s="164">
        <f t="shared" si="9"/>
        <v>0</v>
      </c>
      <c r="X10" s="164">
        <f t="shared" si="9"/>
        <v>0</v>
      </c>
      <c r="Y10" s="164">
        <f t="shared" si="9"/>
        <v>0</v>
      </c>
      <c r="Z10" s="166">
        <f>IFERROR(ROUND(SUM(T10:Y10)/Z9,3),0)</f>
        <v>0</v>
      </c>
      <c r="AA10" s="606"/>
      <c r="AB10" s="165">
        <f t="shared" ref="AB10:AG10" si="10">AB$4*AB9</f>
        <v>0</v>
      </c>
      <c r="AC10" s="164">
        <f t="shared" si="10"/>
        <v>0</v>
      </c>
      <c r="AD10" s="164">
        <f t="shared" si="10"/>
        <v>0</v>
      </c>
      <c r="AE10" s="164">
        <f t="shared" si="10"/>
        <v>0</v>
      </c>
      <c r="AF10" s="164">
        <f t="shared" si="10"/>
        <v>0</v>
      </c>
      <c r="AG10" s="164">
        <f t="shared" si="10"/>
        <v>0</v>
      </c>
      <c r="AH10" s="166">
        <f>IFERROR(ROUND(SUM(AB10:AG10)/AH9,3),0)</f>
        <v>0</v>
      </c>
      <c r="AI10" s="606"/>
      <c r="AJ10" s="167">
        <f t="shared" ref="AJ10:AO10" si="11">AJ$4*AJ9</f>
        <v>0</v>
      </c>
      <c r="AK10" s="164">
        <f t="shared" si="11"/>
        <v>0</v>
      </c>
      <c r="AL10" s="164">
        <f t="shared" si="11"/>
        <v>0</v>
      </c>
      <c r="AM10" s="164">
        <f t="shared" si="11"/>
        <v>0</v>
      </c>
      <c r="AN10" s="164">
        <f t="shared" si="11"/>
        <v>0</v>
      </c>
      <c r="AO10" s="164">
        <f t="shared" si="11"/>
        <v>0</v>
      </c>
      <c r="AP10" s="166">
        <f>IFERROR(ROUND(SUM(AJ10:AO10)/AP9,3),0)</f>
        <v>0</v>
      </c>
      <c r="AQ10" s="606"/>
      <c r="AR10" s="165">
        <f t="shared" ref="AR10:AW10" si="12">AR$4*AR9</f>
        <v>0</v>
      </c>
      <c r="AS10" s="164">
        <f t="shared" si="12"/>
        <v>0</v>
      </c>
      <c r="AT10" s="164">
        <f t="shared" si="12"/>
        <v>0</v>
      </c>
      <c r="AU10" s="164">
        <f t="shared" si="12"/>
        <v>0</v>
      </c>
      <c r="AV10" s="164">
        <f t="shared" si="12"/>
        <v>0</v>
      </c>
      <c r="AW10" s="164">
        <f t="shared" si="12"/>
        <v>0</v>
      </c>
      <c r="AX10" s="164">
        <f>IFERROR(ROUND(SUM(AR10:AW10)/AX9,3),0)</f>
        <v>0</v>
      </c>
      <c r="AY10" s="606"/>
      <c r="BA10" s="604"/>
      <c r="BB10" s="193"/>
      <c r="BC10" s="195"/>
    </row>
    <row r="11" spans="1:55" ht="18.75" customHeight="1">
      <c r="B11" s="625" t="s">
        <v>120</v>
      </c>
      <c r="C11" s="169" t="s">
        <v>112</v>
      </c>
      <c r="D11" s="196"/>
      <c r="E11" s="196"/>
      <c r="F11" s="196"/>
      <c r="G11" s="196"/>
      <c r="H11" s="196"/>
      <c r="I11" s="196"/>
      <c r="J11" s="182">
        <f>SUM(D11:I11)</f>
        <v>0</v>
      </c>
      <c r="K11" s="605">
        <f>ROUND(J12/3*J11,2)</f>
        <v>0</v>
      </c>
      <c r="L11" s="199"/>
      <c r="M11" s="196"/>
      <c r="N11" s="196"/>
      <c r="O11" s="196"/>
      <c r="P11" s="196"/>
      <c r="Q11" s="196"/>
      <c r="R11" s="181">
        <f>SUM(L11:Q11)</f>
        <v>0</v>
      </c>
      <c r="S11" s="605">
        <f>ROUND(R12/5*R11,2)</f>
        <v>0</v>
      </c>
      <c r="T11" s="200"/>
      <c r="U11" s="196"/>
      <c r="V11" s="196"/>
      <c r="W11" s="196"/>
      <c r="X11" s="196"/>
      <c r="Y11" s="196"/>
      <c r="Z11" s="182">
        <f>SUM(T11:Y11)</f>
        <v>0</v>
      </c>
      <c r="AA11" s="605">
        <f>ROUND(Z12/6*Z11,2)</f>
        <v>0</v>
      </c>
      <c r="AB11" s="199"/>
      <c r="AC11" s="196"/>
      <c r="AD11" s="196"/>
      <c r="AE11" s="196"/>
      <c r="AF11" s="196"/>
      <c r="AG11" s="196"/>
      <c r="AH11" s="182">
        <f>SUM(AB11:AG11)</f>
        <v>0</v>
      </c>
      <c r="AI11" s="605">
        <f>ROUND(AH12/15*AH11,2)</f>
        <v>0</v>
      </c>
      <c r="AJ11" s="197"/>
      <c r="AK11" s="197"/>
      <c r="AL11" s="197"/>
      <c r="AM11" s="197"/>
      <c r="AN11" s="197"/>
      <c r="AO11" s="197"/>
      <c r="AP11" s="182">
        <f>SUM(AJ11:AO11)</f>
        <v>0</v>
      </c>
      <c r="AQ11" s="605">
        <f>ROUND(AP12/20*AP11,2)</f>
        <v>0</v>
      </c>
      <c r="AR11" s="197"/>
      <c r="AS11" s="197"/>
      <c r="AT11" s="197"/>
      <c r="AU11" s="197"/>
      <c r="AV11" s="197"/>
      <c r="AW11" s="197"/>
      <c r="AX11" s="183">
        <f>SUM(AR11:AW11)</f>
        <v>0</v>
      </c>
      <c r="AY11" s="605">
        <f>ROUND(AX12/25*AX11,2)</f>
        <v>0</v>
      </c>
      <c r="BA11" s="604">
        <f t="shared" ref="BA11" si="13">ROUND(AY11+AQ11+AI11+AA11+S11+K11,1)</f>
        <v>0</v>
      </c>
      <c r="BB11" s="193" t="str">
        <f>IF(J11+R11=0,"×","○")</f>
        <v>×</v>
      </c>
      <c r="BC11" s="194">
        <f>SUM(J11,R11,Z11,AH11,AP11,AX11)</f>
        <v>0</v>
      </c>
    </row>
    <row r="12" spans="1:55" ht="18.75" customHeight="1">
      <c r="B12" s="629"/>
      <c r="C12" s="170" t="s">
        <v>109</v>
      </c>
      <c r="D12" s="164">
        <f t="shared" ref="D12:I12" si="14">D$4*D11</f>
        <v>0</v>
      </c>
      <c r="E12" s="164">
        <f t="shared" si="14"/>
        <v>0</v>
      </c>
      <c r="F12" s="164">
        <f t="shared" si="14"/>
        <v>0</v>
      </c>
      <c r="G12" s="164">
        <f t="shared" si="14"/>
        <v>0</v>
      </c>
      <c r="H12" s="164">
        <f t="shared" si="14"/>
        <v>0</v>
      </c>
      <c r="I12" s="164">
        <f t="shared" si="14"/>
        <v>0</v>
      </c>
      <c r="J12" s="166">
        <f>IFERROR(ROUND(SUM(D12:I12)/J11,3),0)</f>
        <v>0</v>
      </c>
      <c r="K12" s="606"/>
      <c r="L12" s="165">
        <f t="shared" ref="L12:Q12" si="15">L$4*L11</f>
        <v>0</v>
      </c>
      <c r="M12" s="164">
        <f t="shared" si="15"/>
        <v>0</v>
      </c>
      <c r="N12" s="164">
        <f t="shared" si="15"/>
        <v>0</v>
      </c>
      <c r="O12" s="164">
        <f t="shared" si="15"/>
        <v>0</v>
      </c>
      <c r="P12" s="164">
        <f t="shared" si="15"/>
        <v>0</v>
      </c>
      <c r="Q12" s="164">
        <f t="shared" si="15"/>
        <v>0</v>
      </c>
      <c r="R12" s="166">
        <f>IFERROR(ROUND(SUM(L12:Q12)/R11,3),0)</f>
        <v>0</v>
      </c>
      <c r="S12" s="606"/>
      <c r="T12" s="167">
        <f t="shared" ref="T12:Y12" si="16">T$4*T11</f>
        <v>0</v>
      </c>
      <c r="U12" s="164">
        <f t="shared" si="16"/>
        <v>0</v>
      </c>
      <c r="V12" s="164">
        <f t="shared" si="16"/>
        <v>0</v>
      </c>
      <c r="W12" s="164">
        <f t="shared" si="16"/>
        <v>0</v>
      </c>
      <c r="X12" s="164">
        <f t="shared" si="16"/>
        <v>0</v>
      </c>
      <c r="Y12" s="164">
        <f t="shared" si="16"/>
        <v>0</v>
      </c>
      <c r="Z12" s="166">
        <f>IFERROR(ROUND(SUM(T12:Y12)/Z11,3),0)</f>
        <v>0</v>
      </c>
      <c r="AA12" s="606"/>
      <c r="AB12" s="165">
        <f t="shared" ref="AB12:AG12" si="17">AB$4*AB11</f>
        <v>0</v>
      </c>
      <c r="AC12" s="164">
        <f t="shared" si="17"/>
        <v>0</v>
      </c>
      <c r="AD12" s="164">
        <f t="shared" si="17"/>
        <v>0</v>
      </c>
      <c r="AE12" s="164">
        <f t="shared" si="17"/>
        <v>0</v>
      </c>
      <c r="AF12" s="164">
        <f t="shared" si="17"/>
        <v>0</v>
      </c>
      <c r="AG12" s="164">
        <f t="shared" si="17"/>
        <v>0</v>
      </c>
      <c r="AH12" s="166">
        <f>IFERROR(ROUND(SUM(AB12:AG12)/AH11,3),0)</f>
        <v>0</v>
      </c>
      <c r="AI12" s="606"/>
      <c r="AJ12" s="167">
        <f t="shared" ref="AJ12:AO12" si="18">AJ$4*AJ11</f>
        <v>0</v>
      </c>
      <c r="AK12" s="164">
        <f t="shared" si="18"/>
        <v>0</v>
      </c>
      <c r="AL12" s="164">
        <f t="shared" si="18"/>
        <v>0</v>
      </c>
      <c r="AM12" s="164">
        <f t="shared" si="18"/>
        <v>0</v>
      </c>
      <c r="AN12" s="164">
        <f t="shared" si="18"/>
        <v>0</v>
      </c>
      <c r="AO12" s="164">
        <f t="shared" si="18"/>
        <v>0</v>
      </c>
      <c r="AP12" s="166">
        <f>IFERROR(ROUND(SUM(AJ12:AO12)/AP11,3),0)</f>
        <v>0</v>
      </c>
      <c r="AQ12" s="606"/>
      <c r="AR12" s="165">
        <f t="shared" ref="AR12:AW12" si="19">AR$4*AR11</f>
        <v>0</v>
      </c>
      <c r="AS12" s="164">
        <f t="shared" si="19"/>
        <v>0</v>
      </c>
      <c r="AT12" s="164">
        <f t="shared" si="19"/>
        <v>0</v>
      </c>
      <c r="AU12" s="164">
        <f t="shared" si="19"/>
        <v>0</v>
      </c>
      <c r="AV12" s="164">
        <f t="shared" si="19"/>
        <v>0</v>
      </c>
      <c r="AW12" s="164">
        <f t="shared" si="19"/>
        <v>0</v>
      </c>
      <c r="AX12" s="164">
        <f>IFERROR(ROUND(SUM(AR12:AW12)/AX11,3),0)</f>
        <v>0</v>
      </c>
      <c r="AY12" s="606"/>
      <c r="BA12" s="604"/>
      <c r="BB12" s="193"/>
      <c r="BC12" s="195"/>
    </row>
    <row r="13" spans="1:55" ht="18.75" customHeight="1">
      <c r="B13" s="625" t="s">
        <v>119</v>
      </c>
      <c r="C13" s="169" t="s">
        <v>112</v>
      </c>
      <c r="D13" s="197"/>
      <c r="E13" s="197"/>
      <c r="F13" s="197"/>
      <c r="G13" s="197"/>
      <c r="H13" s="197"/>
      <c r="I13" s="197"/>
      <c r="J13" s="181">
        <f>SUM(D13:I13)</f>
        <v>0</v>
      </c>
      <c r="K13" s="605">
        <f>ROUND(J14/3*J13,2)</f>
        <v>0</v>
      </c>
      <c r="L13" s="198"/>
      <c r="M13" s="197"/>
      <c r="N13" s="197"/>
      <c r="O13" s="197"/>
      <c r="P13" s="197"/>
      <c r="Q13" s="197"/>
      <c r="R13" s="181">
        <f>SUM(L13:Q13)</f>
        <v>0</v>
      </c>
      <c r="S13" s="605">
        <f>ROUND(R14/5*R13,2)</f>
        <v>0</v>
      </c>
      <c r="T13" s="201"/>
      <c r="U13" s="197"/>
      <c r="V13" s="197"/>
      <c r="W13" s="197"/>
      <c r="X13" s="197"/>
      <c r="Y13" s="197"/>
      <c r="Z13" s="182">
        <f>SUM(T13:Y13)</f>
        <v>0</v>
      </c>
      <c r="AA13" s="605">
        <f>ROUND(Z14/6*Z13,2)</f>
        <v>0</v>
      </c>
      <c r="AB13" s="198"/>
      <c r="AC13" s="197"/>
      <c r="AD13" s="197"/>
      <c r="AE13" s="197"/>
      <c r="AF13" s="197"/>
      <c r="AG13" s="197"/>
      <c r="AH13" s="182">
        <f>SUM(AB13:AG13)</f>
        <v>0</v>
      </c>
      <c r="AI13" s="605">
        <f>ROUND(AH14/15*AH13,2)</f>
        <v>0</v>
      </c>
      <c r="AJ13" s="197"/>
      <c r="AK13" s="197"/>
      <c r="AL13" s="197"/>
      <c r="AM13" s="197"/>
      <c r="AN13" s="197"/>
      <c r="AO13" s="197"/>
      <c r="AP13" s="182">
        <f>SUM(AJ13:AO13)</f>
        <v>0</v>
      </c>
      <c r="AQ13" s="605">
        <f>ROUND(AP14/20*AP13,2)</f>
        <v>0</v>
      </c>
      <c r="AR13" s="197"/>
      <c r="AS13" s="197"/>
      <c r="AT13" s="197"/>
      <c r="AU13" s="197"/>
      <c r="AV13" s="197"/>
      <c r="AW13" s="197"/>
      <c r="AX13" s="183">
        <f>SUM(AR13:AW13)</f>
        <v>0</v>
      </c>
      <c r="AY13" s="605">
        <f>ROUND(AX14/25*AX13,2)</f>
        <v>0</v>
      </c>
      <c r="BA13" s="604">
        <f t="shared" ref="BA13" si="20">ROUND(AY13+AQ13+AI13+AA13+S13+K13,1)</f>
        <v>0</v>
      </c>
      <c r="BB13" s="193" t="str">
        <f>IF(J13+R13=0,"×","○")</f>
        <v>×</v>
      </c>
      <c r="BC13" s="194">
        <f>SUM(J13,R13,Z13,AH13,AP13,AX13)</f>
        <v>0</v>
      </c>
    </row>
    <row r="14" spans="1:55" ht="18.75" customHeight="1">
      <c r="B14" s="629"/>
      <c r="C14" s="168" t="s">
        <v>109</v>
      </c>
      <c r="D14" s="164">
        <f t="shared" ref="D14:I14" si="21">D$4*D13</f>
        <v>0</v>
      </c>
      <c r="E14" s="164">
        <f t="shared" si="21"/>
        <v>0</v>
      </c>
      <c r="F14" s="164">
        <f t="shared" si="21"/>
        <v>0</v>
      </c>
      <c r="G14" s="164">
        <f t="shared" si="21"/>
        <v>0</v>
      </c>
      <c r="H14" s="164">
        <f t="shared" si="21"/>
        <v>0</v>
      </c>
      <c r="I14" s="164">
        <f t="shared" si="21"/>
        <v>0</v>
      </c>
      <c r="J14" s="166">
        <f>IFERROR(ROUND(SUM(D14:I14)/J13,3),0)</f>
        <v>0</v>
      </c>
      <c r="K14" s="606"/>
      <c r="L14" s="165">
        <f t="shared" ref="L14:Q14" si="22">L$4*L13</f>
        <v>0</v>
      </c>
      <c r="M14" s="164">
        <f t="shared" si="22"/>
        <v>0</v>
      </c>
      <c r="N14" s="164">
        <f t="shared" si="22"/>
        <v>0</v>
      </c>
      <c r="O14" s="164">
        <f t="shared" si="22"/>
        <v>0</v>
      </c>
      <c r="P14" s="164">
        <f t="shared" si="22"/>
        <v>0</v>
      </c>
      <c r="Q14" s="164">
        <f t="shared" si="22"/>
        <v>0</v>
      </c>
      <c r="R14" s="166">
        <f>IFERROR(ROUND(SUM(L14:Q14)/R13,3),0)</f>
        <v>0</v>
      </c>
      <c r="S14" s="606"/>
      <c r="T14" s="167">
        <f t="shared" ref="T14:Y14" si="23">T$4*T13</f>
        <v>0</v>
      </c>
      <c r="U14" s="164">
        <f t="shared" si="23"/>
        <v>0</v>
      </c>
      <c r="V14" s="164">
        <f t="shared" si="23"/>
        <v>0</v>
      </c>
      <c r="W14" s="164">
        <f t="shared" si="23"/>
        <v>0</v>
      </c>
      <c r="X14" s="164">
        <f t="shared" si="23"/>
        <v>0</v>
      </c>
      <c r="Y14" s="164">
        <f t="shared" si="23"/>
        <v>0</v>
      </c>
      <c r="Z14" s="166">
        <f>IFERROR(ROUND(SUM(T14:Y14)/Z13,3),0)</f>
        <v>0</v>
      </c>
      <c r="AA14" s="606"/>
      <c r="AB14" s="165">
        <f t="shared" ref="AB14:AG14" si="24">AB$4*AB13</f>
        <v>0</v>
      </c>
      <c r="AC14" s="164">
        <f t="shared" si="24"/>
        <v>0</v>
      </c>
      <c r="AD14" s="164">
        <f t="shared" si="24"/>
        <v>0</v>
      </c>
      <c r="AE14" s="164">
        <f t="shared" si="24"/>
        <v>0</v>
      </c>
      <c r="AF14" s="164">
        <f t="shared" si="24"/>
        <v>0</v>
      </c>
      <c r="AG14" s="164">
        <f t="shared" si="24"/>
        <v>0</v>
      </c>
      <c r="AH14" s="166">
        <f>IFERROR(ROUND(SUM(AB14:AG14)/AH13,3),0)</f>
        <v>0</v>
      </c>
      <c r="AI14" s="606"/>
      <c r="AJ14" s="167">
        <f t="shared" ref="AJ14:AO14" si="25">AJ$4*AJ13</f>
        <v>0</v>
      </c>
      <c r="AK14" s="164">
        <f t="shared" si="25"/>
        <v>0</v>
      </c>
      <c r="AL14" s="164">
        <f t="shared" si="25"/>
        <v>0</v>
      </c>
      <c r="AM14" s="164">
        <f t="shared" si="25"/>
        <v>0</v>
      </c>
      <c r="AN14" s="164">
        <f t="shared" si="25"/>
        <v>0</v>
      </c>
      <c r="AO14" s="164">
        <f t="shared" si="25"/>
        <v>0</v>
      </c>
      <c r="AP14" s="166">
        <f>IFERROR(ROUND(SUM(AJ14:AO14)/AP13,3),0)</f>
        <v>0</v>
      </c>
      <c r="AQ14" s="606"/>
      <c r="AR14" s="165">
        <f t="shared" ref="AR14:AW14" si="26">AR$4*AR13</f>
        <v>0</v>
      </c>
      <c r="AS14" s="164">
        <f t="shared" si="26"/>
        <v>0</v>
      </c>
      <c r="AT14" s="164">
        <f t="shared" si="26"/>
        <v>0</v>
      </c>
      <c r="AU14" s="164">
        <f t="shared" si="26"/>
        <v>0</v>
      </c>
      <c r="AV14" s="164">
        <f t="shared" si="26"/>
        <v>0</v>
      </c>
      <c r="AW14" s="164">
        <f t="shared" si="26"/>
        <v>0</v>
      </c>
      <c r="AX14" s="164">
        <f>IFERROR(ROUND(SUM(AR14:AW14)/AX13,3),0)</f>
        <v>0</v>
      </c>
      <c r="AY14" s="606"/>
      <c r="BA14" s="604"/>
      <c r="BB14" s="193"/>
      <c r="BC14" s="195"/>
    </row>
    <row r="15" spans="1:55" ht="18.75" customHeight="1">
      <c r="B15" s="625" t="s">
        <v>118</v>
      </c>
      <c r="C15" s="169" t="s">
        <v>112</v>
      </c>
      <c r="D15" s="196"/>
      <c r="E15" s="196"/>
      <c r="F15" s="196"/>
      <c r="G15" s="196"/>
      <c r="H15" s="196"/>
      <c r="I15" s="196"/>
      <c r="J15" s="182">
        <f>SUM(D15:I15)</f>
        <v>0</v>
      </c>
      <c r="K15" s="605">
        <f>ROUND(J16/3*J15,2)</f>
        <v>0</v>
      </c>
      <c r="L15" s="199"/>
      <c r="M15" s="196"/>
      <c r="N15" s="196"/>
      <c r="O15" s="196"/>
      <c r="P15" s="196"/>
      <c r="Q15" s="196"/>
      <c r="R15" s="181">
        <f>SUM(L15:Q15)</f>
        <v>0</v>
      </c>
      <c r="S15" s="605">
        <f>ROUND(R16/5*R15,2)</f>
        <v>0</v>
      </c>
      <c r="T15" s="200"/>
      <c r="U15" s="196"/>
      <c r="V15" s="196"/>
      <c r="W15" s="196"/>
      <c r="X15" s="196"/>
      <c r="Y15" s="196"/>
      <c r="Z15" s="182">
        <f>SUM(T15:Y15)</f>
        <v>0</v>
      </c>
      <c r="AA15" s="605">
        <f>ROUND(Z16/6*Z15,2)</f>
        <v>0</v>
      </c>
      <c r="AB15" s="199"/>
      <c r="AC15" s="196"/>
      <c r="AD15" s="196"/>
      <c r="AE15" s="196"/>
      <c r="AF15" s="196"/>
      <c r="AG15" s="196"/>
      <c r="AH15" s="182">
        <f>SUM(AB15:AG15)</f>
        <v>0</v>
      </c>
      <c r="AI15" s="605">
        <f>ROUND(AH16/15*AH15,2)</f>
        <v>0</v>
      </c>
      <c r="AJ15" s="197"/>
      <c r="AK15" s="197"/>
      <c r="AL15" s="197"/>
      <c r="AM15" s="197"/>
      <c r="AN15" s="197"/>
      <c r="AO15" s="197"/>
      <c r="AP15" s="182">
        <f>SUM(AJ15:AO15)</f>
        <v>0</v>
      </c>
      <c r="AQ15" s="605">
        <f>ROUND(AP16/20*AP15,2)</f>
        <v>0</v>
      </c>
      <c r="AR15" s="197"/>
      <c r="AS15" s="197"/>
      <c r="AT15" s="197"/>
      <c r="AU15" s="197"/>
      <c r="AV15" s="197"/>
      <c r="AW15" s="197"/>
      <c r="AX15" s="183">
        <f>SUM(AR15:AW15)</f>
        <v>0</v>
      </c>
      <c r="AY15" s="605">
        <f>ROUND(AX16/25*AX15,2)</f>
        <v>0</v>
      </c>
      <c r="BA15" s="604">
        <f t="shared" ref="BA15" si="27">ROUND(AY15+AQ15+AI15+AA15+S15+K15,1)</f>
        <v>0</v>
      </c>
      <c r="BB15" s="193" t="str">
        <f>IF(J15+R15=0,"×","○")</f>
        <v>×</v>
      </c>
      <c r="BC15" s="194">
        <f>SUM(J15,R15,Z15,AH15,AP15,AX15)</f>
        <v>0</v>
      </c>
    </row>
    <row r="16" spans="1:55" ht="18.75" customHeight="1">
      <c r="B16" s="629"/>
      <c r="C16" s="170" t="s">
        <v>109</v>
      </c>
      <c r="D16" s="164">
        <f t="shared" ref="D16:I16" si="28">D$4*D15</f>
        <v>0</v>
      </c>
      <c r="E16" s="164">
        <f t="shared" si="28"/>
        <v>0</v>
      </c>
      <c r="F16" s="164">
        <f t="shared" si="28"/>
        <v>0</v>
      </c>
      <c r="G16" s="164">
        <f t="shared" si="28"/>
        <v>0</v>
      </c>
      <c r="H16" s="164">
        <f t="shared" si="28"/>
        <v>0</v>
      </c>
      <c r="I16" s="164">
        <f t="shared" si="28"/>
        <v>0</v>
      </c>
      <c r="J16" s="166">
        <f>IFERROR(ROUND(SUM(D16:I16)/J15,3),0)</f>
        <v>0</v>
      </c>
      <c r="K16" s="606"/>
      <c r="L16" s="165">
        <f t="shared" ref="L16:Q16" si="29">L$4*L15</f>
        <v>0</v>
      </c>
      <c r="M16" s="164">
        <f t="shared" si="29"/>
        <v>0</v>
      </c>
      <c r="N16" s="164">
        <f t="shared" si="29"/>
        <v>0</v>
      </c>
      <c r="O16" s="164">
        <f t="shared" si="29"/>
        <v>0</v>
      </c>
      <c r="P16" s="164">
        <f t="shared" si="29"/>
        <v>0</v>
      </c>
      <c r="Q16" s="164">
        <f t="shared" si="29"/>
        <v>0</v>
      </c>
      <c r="R16" s="166">
        <f>IFERROR(ROUND(SUM(L16:Q16)/R15,3),0)</f>
        <v>0</v>
      </c>
      <c r="S16" s="606"/>
      <c r="T16" s="167">
        <f t="shared" ref="T16:Y16" si="30">T$4*T15</f>
        <v>0</v>
      </c>
      <c r="U16" s="164">
        <f t="shared" si="30"/>
        <v>0</v>
      </c>
      <c r="V16" s="164">
        <f t="shared" si="30"/>
        <v>0</v>
      </c>
      <c r="W16" s="164">
        <f t="shared" si="30"/>
        <v>0</v>
      </c>
      <c r="X16" s="164">
        <f t="shared" si="30"/>
        <v>0</v>
      </c>
      <c r="Y16" s="164">
        <f t="shared" si="30"/>
        <v>0</v>
      </c>
      <c r="Z16" s="166">
        <f>IFERROR(ROUND(SUM(T16:Y16)/Z15,3),0)</f>
        <v>0</v>
      </c>
      <c r="AA16" s="606"/>
      <c r="AB16" s="165">
        <f t="shared" ref="AB16:AG16" si="31">AB$4*AB15</f>
        <v>0</v>
      </c>
      <c r="AC16" s="164">
        <f t="shared" si="31"/>
        <v>0</v>
      </c>
      <c r="AD16" s="164">
        <f t="shared" si="31"/>
        <v>0</v>
      </c>
      <c r="AE16" s="164">
        <f t="shared" si="31"/>
        <v>0</v>
      </c>
      <c r="AF16" s="164">
        <f t="shared" si="31"/>
        <v>0</v>
      </c>
      <c r="AG16" s="164">
        <f t="shared" si="31"/>
        <v>0</v>
      </c>
      <c r="AH16" s="166">
        <f>IFERROR(ROUND(SUM(AB16:AG16)/AH15,3),0)</f>
        <v>0</v>
      </c>
      <c r="AI16" s="606"/>
      <c r="AJ16" s="167">
        <f t="shared" ref="AJ16:AO16" si="32">AJ$4*AJ15</f>
        <v>0</v>
      </c>
      <c r="AK16" s="164">
        <f t="shared" si="32"/>
        <v>0</v>
      </c>
      <c r="AL16" s="164">
        <f t="shared" si="32"/>
        <v>0</v>
      </c>
      <c r="AM16" s="164">
        <f t="shared" si="32"/>
        <v>0</v>
      </c>
      <c r="AN16" s="164">
        <f t="shared" si="32"/>
        <v>0</v>
      </c>
      <c r="AO16" s="164">
        <f t="shared" si="32"/>
        <v>0</v>
      </c>
      <c r="AP16" s="166">
        <f>IFERROR(ROUND(SUM(AJ16:AO16)/AP15,3),0)</f>
        <v>0</v>
      </c>
      <c r="AQ16" s="606"/>
      <c r="AR16" s="165">
        <f t="shared" ref="AR16:AW16" si="33">AR$4*AR15</f>
        <v>0</v>
      </c>
      <c r="AS16" s="164">
        <f t="shared" si="33"/>
        <v>0</v>
      </c>
      <c r="AT16" s="164">
        <f t="shared" si="33"/>
        <v>0</v>
      </c>
      <c r="AU16" s="164">
        <f t="shared" si="33"/>
        <v>0</v>
      </c>
      <c r="AV16" s="164">
        <f t="shared" si="33"/>
        <v>0</v>
      </c>
      <c r="AW16" s="164">
        <f t="shared" si="33"/>
        <v>0</v>
      </c>
      <c r="AX16" s="164">
        <f>IFERROR(ROUND(SUM(AR16:AW16)/AX15,3),0)</f>
        <v>0</v>
      </c>
      <c r="AY16" s="606"/>
      <c r="BA16" s="604"/>
      <c r="BB16" s="193"/>
      <c r="BC16" s="195"/>
    </row>
    <row r="17" spans="2:55" ht="18.75" customHeight="1">
      <c r="B17" s="625" t="s">
        <v>117</v>
      </c>
      <c r="C17" s="169" t="s">
        <v>112</v>
      </c>
      <c r="D17" s="197"/>
      <c r="E17" s="197"/>
      <c r="F17" s="197"/>
      <c r="G17" s="197"/>
      <c r="H17" s="197"/>
      <c r="I17" s="197"/>
      <c r="J17" s="181">
        <f>SUM(D17:I17)</f>
        <v>0</v>
      </c>
      <c r="K17" s="605">
        <f>ROUND(J18/3*J17,2)</f>
        <v>0</v>
      </c>
      <c r="L17" s="198"/>
      <c r="M17" s="197"/>
      <c r="N17" s="197"/>
      <c r="O17" s="197"/>
      <c r="P17" s="197"/>
      <c r="Q17" s="197"/>
      <c r="R17" s="181">
        <f>SUM(L17:Q17)</f>
        <v>0</v>
      </c>
      <c r="S17" s="605">
        <f>ROUND(R18/5*R17,2)</f>
        <v>0</v>
      </c>
      <c r="T17" s="197"/>
      <c r="U17" s="197"/>
      <c r="V17" s="197"/>
      <c r="W17" s="197"/>
      <c r="X17" s="197"/>
      <c r="Y17" s="197"/>
      <c r="Z17" s="182">
        <f>SUM(T17:Y17)</f>
        <v>0</v>
      </c>
      <c r="AA17" s="605">
        <f>ROUND(Z18/6*Z17,2)</f>
        <v>0</v>
      </c>
      <c r="AB17" s="197"/>
      <c r="AC17" s="197"/>
      <c r="AD17" s="197"/>
      <c r="AE17" s="197"/>
      <c r="AF17" s="197"/>
      <c r="AG17" s="197"/>
      <c r="AH17" s="182">
        <f>SUM(AB17:AG17)</f>
        <v>0</v>
      </c>
      <c r="AI17" s="605">
        <f>ROUND(AH18/15*AH17,2)</f>
        <v>0</v>
      </c>
      <c r="AJ17" s="197"/>
      <c r="AK17" s="197"/>
      <c r="AL17" s="197"/>
      <c r="AM17" s="197"/>
      <c r="AN17" s="197"/>
      <c r="AO17" s="197"/>
      <c r="AP17" s="182">
        <f>SUM(AJ17:AO17)</f>
        <v>0</v>
      </c>
      <c r="AQ17" s="605">
        <f>ROUND(AP18/20*AP17,2)</f>
        <v>0</v>
      </c>
      <c r="AR17" s="197"/>
      <c r="AS17" s="197"/>
      <c r="AT17" s="197"/>
      <c r="AU17" s="197"/>
      <c r="AV17" s="197"/>
      <c r="AW17" s="197"/>
      <c r="AX17" s="183">
        <f>SUM(AR17:AW17)</f>
        <v>0</v>
      </c>
      <c r="AY17" s="605">
        <f>ROUND(AX18/25*AX17,2)</f>
        <v>0</v>
      </c>
      <c r="BA17" s="604">
        <f t="shared" ref="BA17" si="34">ROUND(AY17+AQ17+AI17+AA17+S17+K17,1)</f>
        <v>0</v>
      </c>
      <c r="BB17" s="193" t="str">
        <f>IF(J17+R17=0,"×","○")</f>
        <v>×</v>
      </c>
      <c r="BC17" s="194">
        <f>SUM(J17,R17,Z17,AH17,AP17,AX17)</f>
        <v>0</v>
      </c>
    </row>
    <row r="18" spans="2:55" ht="18.75" customHeight="1">
      <c r="B18" s="629"/>
      <c r="C18" s="168" t="s">
        <v>109</v>
      </c>
      <c r="D18" s="164">
        <f t="shared" ref="D18:I18" si="35">D$4*D17</f>
        <v>0</v>
      </c>
      <c r="E18" s="164">
        <f t="shared" si="35"/>
        <v>0</v>
      </c>
      <c r="F18" s="164">
        <f t="shared" si="35"/>
        <v>0</v>
      </c>
      <c r="G18" s="164">
        <f t="shared" si="35"/>
        <v>0</v>
      </c>
      <c r="H18" s="164">
        <f t="shared" si="35"/>
        <v>0</v>
      </c>
      <c r="I18" s="164">
        <f t="shared" si="35"/>
        <v>0</v>
      </c>
      <c r="J18" s="166">
        <f>IFERROR(ROUND(SUM(D18:I18)/J17,3),0)</f>
        <v>0</v>
      </c>
      <c r="K18" s="606"/>
      <c r="L18" s="165">
        <f t="shared" ref="L18:Q18" si="36">L$4*L17</f>
        <v>0</v>
      </c>
      <c r="M18" s="164">
        <f t="shared" si="36"/>
        <v>0</v>
      </c>
      <c r="N18" s="164">
        <f t="shared" si="36"/>
        <v>0</v>
      </c>
      <c r="O18" s="164">
        <f t="shared" si="36"/>
        <v>0</v>
      </c>
      <c r="P18" s="164">
        <f t="shared" si="36"/>
        <v>0</v>
      </c>
      <c r="Q18" s="164">
        <f t="shared" si="36"/>
        <v>0</v>
      </c>
      <c r="R18" s="166">
        <f>IFERROR(ROUND(SUM(L18:Q18)/R17,3),0)</f>
        <v>0</v>
      </c>
      <c r="S18" s="606"/>
      <c r="T18" s="167">
        <f t="shared" ref="T18:Y18" si="37">T$4*T17</f>
        <v>0</v>
      </c>
      <c r="U18" s="164">
        <f t="shared" si="37"/>
        <v>0</v>
      </c>
      <c r="V18" s="164">
        <f t="shared" si="37"/>
        <v>0</v>
      </c>
      <c r="W18" s="164">
        <f t="shared" si="37"/>
        <v>0</v>
      </c>
      <c r="X18" s="164">
        <f t="shared" si="37"/>
        <v>0</v>
      </c>
      <c r="Y18" s="164">
        <f t="shared" si="37"/>
        <v>0</v>
      </c>
      <c r="Z18" s="166">
        <f>IFERROR(ROUND(SUM(T18:Y18)/Z17,3),0)</f>
        <v>0</v>
      </c>
      <c r="AA18" s="606"/>
      <c r="AB18" s="165">
        <f t="shared" ref="AB18:AG18" si="38">AB$4*AB17</f>
        <v>0</v>
      </c>
      <c r="AC18" s="164">
        <f t="shared" si="38"/>
        <v>0</v>
      </c>
      <c r="AD18" s="164">
        <f t="shared" si="38"/>
        <v>0</v>
      </c>
      <c r="AE18" s="164">
        <f t="shared" si="38"/>
        <v>0</v>
      </c>
      <c r="AF18" s="164">
        <f t="shared" si="38"/>
        <v>0</v>
      </c>
      <c r="AG18" s="164">
        <f t="shared" si="38"/>
        <v>0</v>
      </c>
      <c r="AH18" s="166">
        <f>IFERROR(ROUND(SUM(AB18:AG18)/AH17,3),0)</f>
        <v>0</v>
      </c>
      <c r="AI18" s="606"/>
      <c r="AJ18" s="167">
        <f t="shared" ref="AJ18:AO18" si="39">AJ$4*AJ17</f>
        <v>0</v>
      </c>
      <c r="AK18" s="164">
        <f t="shared" si="39"/>
        <v>0</v>
      </c>
      <c r="AL18" s="164">
        <f t="shared" si="39"/>
        <v>0</v>
      </c>
      <c r="AM18" s="164">
        <f t="shared" si="39"/>
        <v>0</v>
      </c>
      <c r="AN18" s="164">
        <f t="shared" si="39"/>
        <v>0</v>
      </c>
      <c r="AO18" s="164">
        <f t="shared" si="39"/>
        <v>0</v>
      </c>
      <c r="AP18" s="166">
        <f>IFERROR(ROUND(SUM(AJ18:AO18)/AP17,3),0)</f>
        <v>0</v>
      </c>
      <c r="AQ18" s="606"/>
      <c r="AR18" s="165">
        <f t="shared" ref="AR18:AW18" si="40">AR$4*AR17</f>
        <v>0</v>
      </c>
      <c r="AS18" s="164">
        <f t="shared" si="40"/>
        <v>0</v>
      </c>
      <c r="AT18" s="164">
        <f t="shared" si="40"/>
        <v>0</v>
      </c>
      <c r="AU18" s="164">
        <f t="shared" si="40"/>
        <v>0</v>
      </c>
      <c r="AV18" s="164">
        <f t="shared" si="40"/>
        <v>0</v>
      </c>
      <c r="AW18" s="164">
        <f t="shared" si="40"/>
        <v>0</v>
      </c>
      <c r="AX18" s="164">
        <f>IFERROR(ROUND(SUM(AR18:AW18)/AX17,3),0)</f>
        <v>0</v>
      </c>
      <c r="AY18" s="606"/>
      <c r="BA18" s="604"/>
      <c r="BB18" s="193"/>
      <c r="BC18" s="195"/>
    </row>
    <row r="19" spans="2:55" ht="18.75" customHeight="1">
      <c r="B19" s="625" t="s">
        <v>116</v>
      </c>
      <c r="C19" s="169" t="s">
        <v>112</v>
      </c>
      <c r="D19" s="196"/>
      <c r="E19" s="196"/>
      <c r="F19" s="196"/>
      <c r="G19" s="196"/>
      <c r="H19" s="196"/>
      <c r="I19" s="196"/>
      <c r="J19" s="181">
        <f>SUM(D19:I19)</f>
        <v>0</v>
      </c>
      <c r="K19" s="605">
        <f>ROUND(J20/3*J19,2)</f>
        <v>0</v>
      </c>
      <c r="L19" s="199"/>
      <c r="M19" s="196"/>
      <c r="N19" s="196"/>
      <c r="O19" s="196"/>
      <c r="P19" s="196"/>
      <c r="Q19" s="196"/>
      <c r="R19" s="181">
        <f>SUM(L19:Q19)</f>
        <v>0</v>
      </c>
      <c r="S19" s="605">
        <f>ROUND(R20/5*R19,2)</f>
        <v>0</v>
      </c>
      <c r="T19" s="197"/>
      <c r="U19" s="197"/>
      <c r="V19" s="197"/>
      <c r="W19" s="197"/>
      <c r="X19" s="197"/>
      <c r="Y19" s="197"/>
      <c r="Z19" s="182">
        <f>SUM(T19:Y19)</f>
        <v>0</v>
      </c>
      <c r="AA19" s="605">
        <f>ROUND(Z20/6*Z19,2)</f>
        <v>0</v>
      </c>
      <c r="AB19" s="197"/>
      <c r="AC19" s="197"/>
      <c r="AD19" s="197"/>
      <c r="AE19" s="197"/>
      <c r="AF19" s="197"/>
      <c r="AG19" s="197"/>
      <c r="AH19" s="182">
        <f>SUM(AB19:AG19)</f>
        <v>0</v>
      </c>
      <c r="AI19" s="605">
        <f>ROUND(AH20/15*AH19,2)</f>
        <v>0</v>
      </c>
      <c r="AJ19" s="197"/>
      <c r="AK19" s="197"/>
      <c r="AL19" s="197"/>
      <c r="AM19" s="197"/>
      <c r="AN19" s="197"/>
      <c r="AO19" s="197"/>
      <c r="AP19" s="182">
        <f>SUM(AJ19:AO19)</f>
        <v>0</v>
      </c>
      <c r="AQ19" s="605">
        <f>ROUND(AP20/20*AP19,2)</f>
        <v>0</v>
      </c>
      <c r="AR19" s="197"/>
      <c r="AS19" s="197"/>
      <c r="AT19" s="197"/>
      <c r="AU19" s="197"/>
      <c r="AV19" s="197"/>
      <c r="AW19" s="197"/>
      <c r="AX19" s="183">
        <f>SUM(AR19:AW19)</f>
        <v>0</v>
      </c>
      <c r="AY19" s="605">
        <f>ROUND(AX20/25*AX19,2)</f>
        <v>0</v>
      </c>
      <c r="BA19" s="604">
        <f t="shared" ref="BA19" si="41">ROUND(AY19+AQ19+AI19+AA19+S19+K19,1)</f>
        <v>0</v>
      </c>
      <c r="BB19" s="193" t="str">
        <f>IF(J19+R19=0,"×","○")</f>
        <v>×</v>
      </c>
      <c r="BC19" s="194">
        <f>SUM(J19,R19,Z19,AH19,AP19,AX19)</f>
        <v>0</v>
      </c>
    </row>
    <row r="20" spans="2:55" ht="18.75" customHeight="1">
      <c r="B20" s="629"/>
      <c r="C20" s="170" t="s">
        <v>109</v>
      </c>
      <c r="D20" s="164">
        <f t="shared" ref="D20:I20" si="42">D$4*D19</f>
        <v>0</v>
      </c>
      <c r="E20" s="164">
        <f t="shared" si="42"/>
        <v>0</v>
      </c>
      <c r="F20" s="164">
        <f t="shared" si="42"/>
        <v>0</v>
      </c>
      <c r="G20" s="164">
        <f t="shared" si="42"/>
        <v>0</v>
      </c>
      <c r="H20" s="164">
        <f t="shared" si="42"/>
        <v>0</v>
      </c>
      <c r="I20" s="164">
        <f t="shared" si="42"/>
        <v>0</v>
      </c>
      <c r="J20" s="166">
        <f>IFERROR(ROUND(SUM(D20:I20)/J19,3),0)</f>
        <v>0</v>
      </c>
      <c r="K20" s="606"/>
      <c r="L20" s="165">
        <f t="shared" ref="L20:Q20" si="43">L$4*L19</f>
        <v>0</v>
      </c>
      <c r="M20" s="164">
        <f t="shared" si="43"/>
        <v>0</v>
      </c>
      <c r="N20" s="164">
        <f t="shared" si="43"/>
        <v>0</v>
      </c>
      <c r="O20" s="164">
        <f t="shared" si="43"/>
        <v>0</v>
      </c>
      <c r="P20" s="164">
        <f t="shared" si="43"/>
        <v>0</v>
      </c>
      <c r="Q20" s="164">
        <f t="shared" si="43"/>
        <v>0</v>
      </c>
      <c r="R20" s="166">
        <f>IFERROR(ROUND(SUM(L20:Q20)/R19,3),0)</f>
        <v>0</v>
      </c>
      <c r="S20" s="606"/>
      <c r="T20" s="167">
        <f t="shared" ref="T20:Y20" si="44">T$4*T19</f>
        <v>0</v>
      </c>
      <c r="U20" s="164">
        <f t="shared" si="44"/>
        <v>0</v>
      </c>
      <c r="V20" s="164">
        <f t="shared" si="44"/>
        <v>0</v>
      </c>
      <c r="W20" s="164">
        <f t="shared" si="44"/>
        <v>0</v>
      </c>
      <c r="X20" s="164">
        <f t="shared" si="44"/>
        <v>0</v>
      </c>
      <c r="Y20" s="164">
        <f t="shared" si="44"/>
        <v>0</v>
      </c>
      <c r="Z20" s="166">
        <f>IFERROR(ROUND(SUM(T20:Y20)/Z19,3),0)</f>
        <v>0</v>
      </c>
      <c r="AA20" s="606"/>
      <c r="AB20" s="165">
        <f t="shared" ref="AB20:AG20" si="45">AB$4*AB19</f>
        <v>0</v>
      </c>
      <c r="AC20" s="164">
        <f t="shared" si="45"/>
        <v>0</v>
      </c>
      <c r="AD20" s="164">
        <f t="shared" si="45"/>
        <v>0</v>
      </c>
      <c r="AE20" s="164">
        <f t="shared" si="45"/>
        <v>0</v>
      </c>
      <c r="AF20" s="164">
        <f t="shared" si="45"/>
        <v>0</v>
      </c>
      <c r="AG20" s="164">
        <f t="shared" si="45"/>
        <v>0</v>
      </c>
      <c r="AH20" s="166">
        <f>IFERROR(ROUND(SUM(AB20:AG20)/AH19,3),0)</f>
        <v>0</v>
      </c>
      <c r="AI20" s="606"/>
      <c r="AJ20" s="167">
        <f t="shared" ref="AJ20:AO20" si="46">AJ$4*AJ19</f>
        <v>0</v>
      </c>
      <c r="AK20" s="164">
        <f t="shared" si="46"/>
        <v>0</v>
      </c>
      <c r="AL20" s="164">
        <f t="shared" si="46"/>
        <v>0</v>
      </c>
      <c r="AM20" s="164">
        <f t="shared" si="46"/>
        <v>0</v>
      </c>
      <c r="AN20" s="164">
        <f t="shared" si="46"/>
        <v>0</v>
      </c>
      <c r="AO20" s="164">
        <f t="shared" si="46"/>
        <v>0</v>
      </c>
      <c r="AP20" s="166">
        <f>IFERROR(ROUND(SUM(AJ20:AO20)/AP19,3),0)</f>
        <v>0</v>
      </c>
      <c r="AQ20" s="606"/>
      <c r="AR20" s="165">
        <f t="shared" ref="AR20:AW20" si="47">AR$4*AR19</f>
        <v>0</v>
      </c>
      <c r="AS20" s="164">
        <f t="shared" si="47"/>
        <v>0</v>
      </c>
      <c r="AT20" s="164">
        <f t="shared" si="47"/>
        <v>0</v>
      </c>
      <c r="AU20" s="164">
        <f t="shared" si="47"/>
        <v>0</v>
      </c>
      <c r="AV20" s="164">
        <f t="shared" si="47"/>
        <v>0</v>
      </c>
      <c r="AW20" s="164">
        <f t="shared" si="47"/>
        <v>0</v>
      </c>
      <c r="AX20" s="164">
        <f>IFERROR(ROUND(SUM(AR20:AW20)/AX19,3),0)</f>
        <v>0</v>
      </c>
      <c r="AY20" s="606"/>
      <c r="BA20" s="604"/>
      <c r="BB20" s="193"/>
      <c r="BC20" s="195"/>
    </row>
    <row r="21" spans="2:55" ht="18.75" customHeight="1">
      <c r="B21" s="625" t="s">
        <v>115</v>
      </c>
      <c r="C21" s="169" t="s">
        <v>112</v>
      </c>
      <c r="D21" s="197"/>
      <c r="E21" s="197"/>
      <c r="F21" s="197"/>
      <c r="G21" s="197"/>
      <c r="H21" s="197"/>
      <c r="I21" s="197"/>
      <c r="J21" s="181">
        <f>SUM(D21:I21)</f>
        <v>0</v>
      </c>
      <c r="K21" s="605">
        <f>ROUND(J22/3*J21,2)</f>
        <v>0</v>
      </c>
      <c r="L21" s="198"/>
      <c r="M21" s="197"/>
      <c r="N21" s="197"/>
      <c r="O21" s="197"/>
      <c r="P21" s="197"/>
      <c r="Q21" s="197"/>
      <c r="R21" s="181">
        <f>SUM(L21:Q21)</f>
        <v>0</v>
      </c>
      <c r="S21" s="605">
        <f>ROUND(R22/5*R21,2)</f>
        <v>0</v>
      </c>
      <c r="T21" s="197"/>
      <c r="U21" s="197"/>
      <c r="V21" s="197"/>
      <c r="W21" s="197"/>
      <c r="X21" s="197"/>
      <c r="Y21" s="197"/>
      <c r="Z21" s="182">
        <f>SUM(T21:Y21)</f>
        <v>0</v>
      </c>
      <c r="AA21" s="605">
        <f>ROUND(Z22/6*Z21,2)</f>
        <v>0</v>
      </c>
      <c r="AB21" s="197"/>
      <c r="AC21" s="197"/>
      <c r="AD21" s="197"/>
      <c r="AE21" s="197"/>
      <c r="AF21" s="197"/>
      <c r="AG21" s="197"/>
      <c r="AH21" s="182">
        <f>SUM(AB21:AG21)</f>
        <v>0</v>
      </c>
      <c r="AI21" s="605">
        <f>ROUND(AH22/15*AH21,2)</f>
        <v>0</v>
      </c>
      <c r="AJ21" s="197"/>
      <c r="AK21" s="197"/>
      <c r="AL21" s="197"/>
      <c r="AM21" s="197"/>
      <c r="AN21" s="197"/>
      <c r="AO21" s="197"/>
      <c r="AP21" s="182">
        <f>SUM(AJ21:AO21)</f>
        <v>0</v>
      </c>
      <c r="AQ21" s="605">
        <f>ROUND(AP22/20*AP21,2)</f>
        <v>0</v>
      </c>
      <c r="AR21" s="197"/>
      <c r="AS21" s="197"/>
      <c r="AT21" s="197"/>
      <c r="AU21" s="197"/>
      <c r="AV21" s="197"/>
      <c r="AW21" s="197"/>
      <c r="AX21" s="183">
        <f>SUM(AR21:AW21)</f>
        <v>0</v>
      </c>
      <c r="AY21" s="605">
        <f>ROUND(AX22/25*AX21,2)</f>
        <v>0</v>
      </c>
      <c r="BA21" s="604">
        <f t="shared" ref="BA21" si="48">ROUND(AY21+AQ21+AI21+AA21+S21+K21,1)</f>
        <v>0</v>
      </c>
      <c r="BB21" s="193" t="str">
        <f>IF(J21+R21=0,"×","○")</f>
        <v>×</v>
      </c>
      <c r="BC21" s="194">
        <f>SUM(J21,R21,Z21,AH21,AP21,AX21)</f>
        <v>0</v>
      </c>
    </row>
    <row r="22" spans="2:55" ht="18.75" customHeight="1">
      <c r="B22" s="629"/>
      <c r="C22" s="168" t="s">
        <v>109</v>
      </c>
      <c r="D22" s="164">
        <f t="shared" ref="D22:I22" si="49">D$4*D21</f>
        <v>0</v>
      </c>
      <c r="E22" s="164">
        <f t="shared" si="49"/>
        <v>0</v>
      </c>
      <c r="F22" s="164">
        <f t="shared" si="49"/>
        <v>0</v>
      </c>
      <c r="G22" s="164">
        <f t="shared" si="49"/>
        <v>0</v>
      </c>
      <c r="H22" s="164">
        <f t="shared" si="49"/>
        <v>0</v>
      </c>
      <c r="I22" s="164">
        <f t="shared" si="49"/>
        <v>0</v>
      </c>
      <c r="J22" s="166">
        <f>IFERROR(ROUND(SUM(D22:I22)/J21,3),0)</f>
        <v>0</v>
      </c>
      <c r="K22" s="606"/>
      <c r="L22" s="165">
        <f t="shared" ref="L22:Q22" si="50">L$4*L21</f>
        <v>0</v>
      </c>
      <c r="M22" s="164">
        <f t="shared" si="50"/>
        <v>0</v>
      </c>
      <c r="N22" s="164">
        <f t="shared" si="50"/>
        <v>0</v>
      </c>
      <c r="O22" s="164">
        <f t="shared" si="50"/>
        <v>0</v>
      </c>
      <c r="P22" s="164">
        <f t="shared" si="50"/>
        <v>0</v>
      </c>
      <c r="Q22" s="164">
        <f t="shared" si="50"/>
        <v>0</v>
      </c>
      <c r="R22" s="166">
        <f>IFERROR(ROUND(SUM(L22:Q22)/R21,3),0)</f>
        <v>0</v>
      </c>
      <c r="S22" s="606"/>
      <c r="T22" s="167">
        <f t="shared" ref="T22:Y22" si="51">T$4*T21</f>
        <v>0</v>
      </c>
      <c r="U22" s="164">
        <f t="shared" si="51"/>
        <v>0</v>
      </c>
      <c r="V22" s="164">
        <f t="shared" si="51"/>
        <v>0</v>
      </c>
      <c r="W22" s="164">
        <f t="shared" si="51"/>
        <v>0</v>
      </c>
      <c r="X22" s="164">
        <f t="shared" si="51"/>
        <v>0</v>
      </c>
      <c r="Y22" s="164">
        <f t="shared" si="51"/>
        <v>0</v>
      </c>
      <c r="Z22" s="166">
        <f>IFERROR(ROUND(SUM(T22:Y22)/Z21,3),0)</f>
        <v>0</v>
      </c>
      <c r="AA22" s="606"/>
      <c r="AB22" s="165">
        <f t="shared" ref="AB22:AG22" si="52">AB$4*AB21</f>
        <v>0</v>
      </c>
      <c r="AC22" s="164">
        <f t="shared" si="52"/>
        <v>0</v>
      </c>
      <c r="AD22" s="164">
        <f t="shared" si="52"/>
        <v>0</v>
      </c>
      <c r="AE22" s="164">
        <f t="shared" si="52"/>
        <v>0</v>
      </c>
      <c r="AF22" s="164">
        <f t="shared" si="52"/>
        <v>0</v>
      </c>
      <c r="AG22" s="164">
        <f t="shared" si="52"/>
        <v>0</v>
      </c>
      <c r="AH22" s="166">
        <f>IFERROR(ROUND(SUM(AB22:AG22)/AH21,3),0)</f>
        <v>0</v>
      </c>
      <c r="AI22" s="606"/>
      <c r="AJ22" s="167">
        <f t="shared" ref="AJ22:AO22" si="53">AJ$4*AJ21</f>
        <v>0</v>
      </c>
      <c r="AK22" s="164">
        <f t="shared" si="53"/>
        <v>0</v>
      </c>
      <c r="AL22" s="164">
        <f t="shared" si="53"/>
        <v>0</v>
      </c>
      <c r="AM22" s="164">
        <f t="shared" si="53"/>
        <v>0</v>
      </c>
      <c r="AN22" s="164">
        <f t="shared" si="53"/>
        <v>0</v>
      </c>
      <c r="AO22" s="164">
        <f t="shared" si="53"/>
        <v>0</v>
      </c>
      <c r="AP22" s="166">
        <f>IFERROR(ROUND(SUM(AJ22:AO22)/AP21,3),0)</f>
        <v>0</v>
      </c>
      <c r="AQ22" s="606"/>
      <c r="AR22" s="165">
        <f t="shared" ref="AR22:AW22" si="54">AR$4*AR21</f>
        <v>0</v>
      </c>
      <c r="AS22" s="164">
        <f t="shared" si="54"/>
        <v>0</v>
      </c>
      <c r="AT22" s="164">
        <f t="shared" si="54"/>
        <v>0</v>
      </c>
      <c r="AU22" s="164">
        <f t="shared" si="54"/>
        <v>0</v>
      </c>
      <c r="AV22" s="164">
        <f t="shared" si="54"/>
        <v>0</v>
      </c>
      <c r="AW22" s="164">
        <f t="shared" si="54"/>
        <v>0</v>
      </c>
      <c r="AX22" s="164">
        <f>IFERROR(ROUND(SUM(AR22:AW22)/AX21,3),0)</f>
        <v>0</v>
      </c>
      <c r="AY22" s="606"/>
      <c r="BA22" s="604"/>
      <c r="BB22" s="193"/>
      <c r="BC22" s="195"/>
    </row>
    <row r="23" spans="2:55" ht="18.75" customHeight="1">
      <c r="B23" s="625" t="s">
        <v>114</v>
      </c>
      <c r="C23" s="169" t="s">
        <v>112</v>
      </c>
      <c r="D23" s="196"/>
      <c r="E23" s="196"/>
      <c r="F23" s="196"/>
      <c r="G23" s="196"/>
      <c r="H23" s="196"/>
      <c r="I23" s="196"/>
      <c r="J23" s="181">
        <f>SUM(D23:I23)</f>
        <v>0</v>
      </c>
      <c r="K23" s="605">
        <f>ROUND(J24/3*J23,2)</f>
        <v>0</v>
      </c>
      <c r="L23" s="199"/>
      <c r="M23" s="196"/>
      <c r="N23" s="196"/>
      <c r="O23" s="196"/>
      <c r="P23" s="196"/>
      <c r="Q23" s="196"/>
      <c r="R23" s="181">
        <f>SUM(L23:Q23)</f>
        <v>0</v>
      </c>
      <c r="S23" s="605">
        <f>ROUND(R24/5*R23,2)</f>
        <v>0</v>
      </c>
      <c r="T23" s="197"/>
      <c r="U23" s="197"/>
      <c r="V23" s="197"/>
      <c r="W23" s="197"/>
      <c r="X23" s="197"/>
      <c r="Y23" s="197"/>
      <c r="Z23" s="182">
        <f>SUM(T23:Y23)</f>
        <v>0</v>
      </c>
      <c r="AA23" s="605">
        <f>ROUND(Z24/6*Z23,2)</f>
        <v>0</v>
      </c>
      <c r="AB23" s="197"/>
      <c r="AC23" s="197"/>
      <c r="AD23" s="197"/>
      <c r="AE23" s="197"/>
      <c r="AF23" s="197"/>
      <c r="AG23" s="197"/>
      <c r="AH23" s="182">
        <f>SUM(AB23:AG23)</f>
        <v>0</v>
      </c>
      <c r="AI23" s="605">
        <f>ROUND(AH24/15*AH23,2)</f>
        <v>0</v>
      </c>
      <c r="AJ23" s="197"/>
      <c r="AK23" s="197"/>
      <c r="AL23" s="197"/>
      <c r="AM23" s="197"/>
      <c r="AN23" s="197"/>
      <c r="AO23" s="197"/>
      <c r="AP23" s="182">
        <f>SUM(AJ23:AO23)</f>
        <v>0</v>
      </c>
      <c r="AQ23" s="605">
        <f>ROUND(AP24/20*AP23,2)</f>
        <v>0</v>
      </c>
      <c r="AR23" s="197"/>
      <c r="AS23" s="197"/>
      <c r="AT23" s="197"/>
      <c r="AU23" s="197"/>
      <c r="AV23" s="197"/>
      <c r="AW23" s="197"/>
      <c r="AX23" s="183">
        <f>SUM(AR23:AW23)</f>
        <v>0</v>
      </c>
      <c r="AY23" s="605">
        <f>ROUND(AX24/25*AX23,2)</f>
        <v>0</v>
      </c>
      <c r="BA23" s="604">
        <f t="shared" ref="BA23" si="55">ROUND(AY23+AQ23+AI23+AA23+S23+K23,1)</f>
        <v>0</v>
      </c>
      <c r="BB23" s="193" t="str">
        <f>IF(J23+R23=0,"×","○")</f>
        <v>×</v>
      </c>
      <c r="BC23" s="194">
        <f>SUM(J23,R23,Z23,AH23,AP23,AX23)</f>
        <v>0</v>
      </c>
    </row>
    <row r="24" spans="2:55" ht="18.75" customHeight="1">
      <c r="B24" s="629"/>
      <c r="C24" s="168" t="s">
        <v>109</v>
      </c>
      <c r="D24" s="164">
        <f t="shared" ref="D24:I24" si="56">D$4*D23</f>
        <v>0</v>
      </c>
      <c r="E24" s="164">
        <f t="shared" si="56"/>
        <v>0</v>
      </c>
      <c r="F24" s="164">
        <f t="shared" si="56"/>
        <v>0</v>
      </c>
      <c r="G24" s="164">
        <f t="shared" si="56"/>
        <v>0</v>
      </c>
      <c r="H24" s="164">
        <f t="shared" si="56"/>
        <v>0</v>
      </c>
      <c r="I24" s="164">
        <f t="shared" si="56"/>
        <v>0</v>
      </c>
      <c r="J24" s="166">
        <f>IFERROR(ROUND(SUM(D24:I24)/J23,3),0)</f>
        <v>0</v>
      </c>
      <c r="K24" s="606"/>
      <c r="L24" s="165">
        <f t="shared" ref="L24:Q24" si="57">L$4*L23</f>
        <v>0</v>
      </c>
      <c r="M24" s="164">
        <f t="shared" si="57"/>
        <v>0</v>
      </c>
      <c r="N24" s="164">
        <f t="shared" si="57"/>
        <v>0</v>
      </c>
      <c r="O24" s="164">
        <f t="shared" si="57"/>
        <v>0</v>
      </c>
      <c r="P24" s="164">
        <f t="shared" si="57"/>
        <v>0</v>
      </c>
      <c r="Q24" s="164">
        <f t="shared" si="57"/>
        <v>0</v>
      </c>
      <c r="R24" s="166">
        <f>IFERROR(ROUND(SUM(L24:Q24)/R23,3),0)</f>
        <v>0</v>
      </c>
      <c r="S24" s="606"/>
      <c r="T24" s="167">
        <f t="shared" ref="T24:Y24" si="58">T$4*T23</f>
        <v>0</v>
      </c>
      <c r="U24" s="164">
        <f t="shared" si="58"/>
        <v>0</v>
      </c>
      <c r="V24" s="164">
        <f t="shared" si="58"/>
        <v>0</v>
      </c>
      <c r="W24" s="164">
        <f t="shared" si="58"/>
        <v>0</v>
      </c>
      <c r="X24" s="164">
        <f t="shared" si="58"/>
        <v>0</v>
      </c>
      <c r="Y24" s="164">
        <f t="shared" si="58"/>
        <v>0</v>
      </c>
      <c r="Z24" s="166">
        <f>IFERROR(ROUND(SUM(T24:Y24)/Z23,3),0)</f>
        <v>0</v>
      </c>
      <c r="AA24" s="606"/>
      <c r="AB24" s="165">
        <f t="shared" ref="AB24:AG24" si="59">AB$4*AB23</f>
        <v>0</v>
      </c>
      <c r="AC24" s="164">
        <f t="shared" si="59"/>
        <v>0</v>
      </c>
      <c r="AD24" s="164">
        <f t="shared" si="59"/>
        <v>0</v>
      </c>
      <c r="AE24" s="164">
        <f t="shared" si="59"/>
        <v>0</v>
      </c>
      <c r="AF24" s="164">
        <f t="shared" si="59"/>
        <v>0</v>
      </c>
      <c r="AG24" s="164">
        <f t="shared" si="59"/>
        <v>0</v>
      </c>
      <c r="AH24" s="166">
        <f>IFERROR(ROUND(SUM(AB24:AG24)/AH23,3),0)</f>
        <v>0</v>
      </c>
      <c r="AI24" s="606"/>
      <c r="AJ24" s="167">
        <f t="shared" ref="AJ24:AO24" si="60">AJ$4*AJ23</f>
        <v>0</v>
      </c>
      <c r="AK24" s="164">
        <f t="shared" si="60"/>
        <v>0</v>
      </c>
      <c r="AL24" s="164">
        <f t="shared" si="60"/>
        <v>0</v>
      </c>
      <c r="AM24" s="164">
        <f t="shared" si="60"/>
        <v>0</v>
      </c>
      <c r="AN24" s="164">
        <f t="shared" si="60"/>
        <v>0</v>
      </c>
      <c r="AO24" s="164">
        <f t="shared" si="60"/>
        <v>0</v>
      </c>
      <c r="AP24" s="166">
        <f>IFERROR(ROUND(SUM(AJ24:AO24)/AP23,3),0)</f>
        <v>0</v>
      </c>
      <c r="AQ24" s="606"/>
      <c r="AR24" s="165">
        <f t="shared" ref="AR24:AW24" si="61">AR$4*AR23</f>
        <v>0</v>
      </c>
      <c r="AS24" s="164">
        <f t="shared" si="61"/>
        <v>0</v>
      </c>
      <c r="AT24" s="164">
        <f t="shared" si="61"/>
        <v>0</v>
      </c>
      <c r="AU24" s="164">
        <f t="shared" si="61"/>
        <v>0</v>
      </c>
      <c r="AV24" s="164">
        <f t="shared" si="61"/>
        <v>0</v>
      </c>
      <c r="AW24" s="164">
        <f t="shared" si="61"/>
        <v>0</v>
      </c>
      <c r="AX24" s="164">
        <f>IFERROR(ROUND(SUM(AR24:AW24)/AX23,3),0)</f>
        <v>0</v>
      </c>
      <c r="AY24" s="606"/>
      <c r="BA24" s="604"/>
      <c r="BB24" s="193"/>
      <c r="BC24" s="195"/>
    </row>
    <row r="25" spans="2:55" ht="18.75" customHeight="1">
      <c r="B25" s="625" t="s">
        <v>113</v>
      </c>
      <c r="C25" s="169" t="s">
        <v>112</v>
      </c>
      <c r="D25" s="197"/>
      <c r="E25" s="197"/>
      <c r="F25" s="197"/>
      <c r="G25" s="197"/>
      <c r="H25" s="197"/>
      <c r="I25" s="197"/>
      <c r="J25" s="181">
        <f>SUM(D25:I25)</f>
        <v>0</v>
      </c>
      <c r="K25" s="605">
        <f>ROUND(J26/3*J25,2)</f>
        <v>0</v>
      </c>
      <c r="L25" s="198"/>
      <c r="M25" s="197"/>
      <c r="N25" s="197"/>
      <c r="O25" s="197"/>
      <c r="P25" s="197"/>
      <c r="Q25" s="197"/>
      <c r="R25" s="181">
        <f>SUM(L25:Q25)</f>
        <v>0</v>
      </c>
      <c r="S25" s="605">
        <f>ROUND(R26/5*R25,2)</f>
        <v>0</v>
      </c>
      <c r="T25" s="197"/>
      <c r="U25" s="197"/>
      <c r="V25" s="197"/>
      <c r="W25" s="197"/>
      <c r="X25" s="197"/>
      <c r="Y25" s="197"/>
      <c r="Z25" s="182">
        <f>SUM(T25:Y25)</f>
        <v>0</v>
      </c>
      <c r="AA25" s="605">
        <f>ROUND(Z26/6*Z25,2)</f>
        <v>0</v>
      </c>
      <c r="AB25" s="197"/>
      <c r="AC25" s="197"/>
      <c r="AD25" s="197"/>
      <c r="AE25" s="197"/>
      <c r="AF25" s="197"/>
      <c r="AG25" s="197"/>
      <c r="AH25" s="182">
        <f>SUM(AB25:AG25)</f>
        <v>0</v>
      </c>
      <c r="AI25" s="605">
        <f>ROUND(AH26/15*AH25,2)</f>
        <v>0</v>
      </c>
      <c r="AJ25" s="197"/>
      <c r="AK25" s="197"/>
      <c r="AL25" s="197"/>
      <c r="AM25" s="197"/>
      <c r="AN25" s="197"/>
      <c r="AO25" s="197"/>
      <c r="AP25" s="182">
        <f>SUM(AJ25:AO25)</f>
        <v>0</v>
      </c>
      <c r="AQ25" s="605">
        <f>ROUND(AP26/20*AP25,2)</f>
        <v>0</v>
      </c>
      <c r="AR25" s="197"/>
      <c r="AS25" s="197"/>
      <c r="AT25" s="197"/>
      <c r="AU25" s="197"/>
      <c r="AV25" s="197"/>
      <c r="AW25" s="197"/>
      <c r="AX25" s="183">
        <f>SUM(AR25:AW25)</f>
        <v>0</v>
      </c>
      <c r="AY25" s="605">
        <f>ROUND(AX26/25*AX25,2)</f>
        <v>0</v>
      </c>
      <c r="BA25" s="604">
        <f t="shared" ref="BA25" si="62">ROUND(AY25+AQ25+AI25+AA25+S25+K25,1)</f>
        <v>0</v>
      </c>
      <c r="BB25" s="193" t="str">
        <f>IF(J25+R25=0,"×","○")</f>
        <v>×</v>
      </c>
      <c r="BC25" s="194">
        <f>SUM(J25,R25,Z25,AH25,AP25,AX25)</f>
        <v>0</v>
      </c>
    </row>
    <row r="26" spans="2:55" ht="18.75" customHeight="1">
      <c r="B26" s="629"/>
      <c r="C26" s="168" t="s">
        <v>109</v>
      </c>
      <c r="D26" s="164">
        <f t="shared" ref="D26:I26" si="63">D$4*D25</f>
        <v>0</v>
      </c>
      <c r="E26" s="164">
        <f t="shared" si="63"/>
        <v>0</v>
      </c>
      <c r="F26" s="164">
        <f t="shared" si="63"/>
        <v>0</v>
      </c>
      <c r="G26" s="164">
        <f t="shared" si="63"/>
        <v>0</v>
      </c>
      <c r="H26" s="164">
        <f t="shared" si="63"/>
        <v>0</v>
      </c>
      <c r="I26" s="164">
        <f t="shared" si="63"/>
        <v>0</v>
      </c>
      <c r="J26" s="166">
        <f>IFERROR(ROUND(SUM(D26:I26)/J25,3),0)</f>
        <v>0</v>
      </c>
      <c r="K26" s="606"/>
      <c r="L26" s="165">
        <f t="shared" ref="L26:Q26" si="64">L$4*L25</f>
        <v>0</v>
      </c>
      <c r="M26" s="164">
        <f t="shared" si="64"/>
        <v>0</v>
      </c>
      <c r="N26" s="164">
        <f t="shared" si="64"/>
        <v>0</v>
      </c>
      <c r="O26" s="164">
        <f t="shared" si="64"/>
        <v>0</v>
      </c>
      <c r="P26" s="164">
        <f t="shared" si="64"/>
        <v>0</v>
      </c>
      <c r="Q26" s="164">
        <f t="shared" si="64"/>
        <v>0</v>
      </c>
      <c r="R26" s="166">
        <f>IFERROR(ROUND(SUM(L26:Q26)/R25,3),0)</f>
        <v>0</v>
      </c>
      <c r="S26" s="606"/>
      <c r="T26" s="167">
        <f t="shared" ref="T26:Y26" si="65">T$4*T25</f>
        <v>0</v>
      </c>
      <c r="U26" s="164">
        <f t="shared" si="65"/>
        <v>0</v>
      </c>
      <c r="V26" s="164">
        <f t="shared" si="65"/>
        <v>0</v>
      </c>
      <c r="W26" s="164">
        <f t="shared" si="65"/>
        <v>0</v>
      </c>
      <c r="X26" s="164">
        <f t="shared" si="65"/>
        <v>0</v>
      </c>
      <c r="Y26" s="164">
        <f t="shared" si="65"/>
        <v>0</v>
      </c>
      <c r="Z26" s="166">
        <f>IFERROR(ROUND(SUM(T26:Y26)/Z25,3),0)</f>
        <v>0</v>
      </c>
      <c r="AA26" s="606"/>
      <c r="AB26" s="165">
        <f t="shared" ref="AB26:AG26" si="66">AB$4*AB25</f>
        <v>0</v>
      </c>
      <c r="AC26" s="164">
        <f t="shared" si="66"/>
        <v>0</v>
      </c>
      <c r="AD26" s="164">
        <f t="shared" si="66"/>
        <v>0</v>
      </c>
      <c r="AE26" s="164">
        <f t="shared" si="66"/>
        <v>0</v>
      </c>
      <c r="AF26" s="164">
        <f t="shared" si="66"/>
        <v>0</v>
      </c>
      <c r="AG26" s="164">
        <f t="shared" si="66"/>
        <v>0</v>
      </c>
      <c r="AH26" s="166">
        <f>IFERROR(ROUND(SUM(AB26:AG26)/AH25,3),0)</f>
        <v>0</v>
      </c>
      <c r="AI26" s="606"/>
      <c r="AJ26" s="167">
        <f t="shared" ref="AJ26:AO26" si="67">AJ$4*AJ25</f>
        <v>0</v>
      </c>
      <c r="AK26" s="164">
        <f t="shared" si="67"/>
        <v>0</v>
      </c>
      <c r="AL26" s="164">
        <f t="shared" si="67"/>
        <v>0</v>
      </c>
      <c r="AM26" s="164">
        <f t="shared" si="67"/>
        <v>0</v>
      </c>
      <c r="AN26" s="164">
        <f t="shared" si="67"/>
        <v>0</v>
      </c>
      <c r="AO26" s="164">
        <f t="shared" si="67"/>
        <v>0</v>
      </c>
      <c r="AP26" s="166">
        <f>IFERROR(ROUND(SUM(AJ26:AO26)/AP25,3),0)</f>
        <v>0</v>
      </c>
      <c r="AQ26" s="606"/>
      <c r="AR26" s="165">
        <f t="shared" ref="AR26:AW26" si="68">AR$4*AR25</f>
        <v>0</v>
      </c>
      <c r="AS26" s="164">
        <f t="shared" si="68"/>
        <v>0</v>
      </c>
      <c r="AT26" s="164">
        <f t="shared" si="68"/>
        <v>0</v>
      </c>
      <c r="AU26" s="164">
        <f t="shared" si="68"/>
        <v>0</v>
      </c>
      <c r="AV26" s="164">
        <f t="shared" si="68"/>
        <v>0</v>
      </c>
      <c r="AW26" s="164">
        <f t="shared" si="68"/>
        <v>0</v>
      </c>
      <c r="AX26" s="164">
        <f>IFERROR(ROUND(SUM(AR26:AW26)/AX25,3),0)</f>
        <v>0</v>
      </c>
      <c r="AY26" s="606"/>
      <c r="BA26" s="604"/>
      <c r="BB26" s="193"/>
      <c r="BC26" s="195"/>
    </row>
    <row r="27" spans="2:55" ht="18.75" customHeight="1">
      <c r="B27" s="625" t="s">
        <v>17</v>
      </c>
      <c r="C27" s="169" t="s">
        <v>112</v>
      </c>
      <c r="D27" s="196"/>
      <c r="E27" s="196"/>
      <c r="F27" s="196"/>
      <c r="G27" s="196"/>
      <c r="H27" s="196"/>
      <c r="I27" s="196"/>
      <c r="J27" s="181">
        <f>SUM(D27:I27)</f>
        <v>0</v>
      </c>
      <c r="K27" s="605">
        <f>ROUND(J28/3*J27,2)</f>
        <v>0</v>
      </c>
      <c r="L27" s="199"/>
      <c r="M27" s="196"/>
      <c r="N27" s="196"/>
      <c r="O27" s="196"/>
      <c r="P27" s="196"/>
      <c r="Q27" s="196"/>
      <c r="R27" s="181">
        <f>SUM(L27:Q27)</f>
        <v>0</v>
      </c>
      <c r="S27" s="605">
        <f>ROUND(R28/5*R27,2)</f>
        <v>0</v>
      </c>
      <c r="T27" s="197"/>
      <c r="U27" s="197"/>
      <c r="V27" s="197"/>
      <c r="W27" s="197"/>
      <c r="X27" s="197"/>
      <c r="Y27" s="197"/>
      <c r="Z27" s="182">
        <f>SUM(T27:Y27)</f>
        <v>0</v>
      </c>
      <c r="AA27" s="605">
        <f>ROUND(Z28/6*Z27,2)</f>
        <v>0</v>
      </c>
      <c r="AB27" s="197"/>
      <c r="AC27" s="197"/>
      <c r="AD27" s="197"/>
      <c r="AE27" s="197"/>
      <c r="AF27" s="197"/>
      <c r="AG27" s="197"/>
      <c r="AH27" s="182">
        <f>SUM(AB27:AG27)</f>
        <v>0</v>
      </c>
      <c r="AI27" s="605">
        <f>ROUND(AH28/15*AH27,2)</f>
        <v>0</v>
      </c>
      <c r="AJ27" s="197"/>
      <c r="AK27" s="197"/>
      <c r="AL27" s="197"/>
      <c r="AM27" s="197"/>
      <c r="AN27" s="197"/>
      <c r="AO27" s="197"/>
      <c r="AP27" s="182">
        <f>SUM(AJ27:AO27)</f>
        <v>0</v>
      </c>
      <c r="AQ27" s="605">
        <f>ROUND(AP28/20*AP27,2)</f>
        <v>0</v>
      </c>
      <c r="AR27" s="197"/>
      <c r="AS27" s="197"/>
      <c r="AT27" s="197"/>
      <c r="AU27" s="197"/>
      <c r="AV27" s="197"/>
      <c r="AW27" s="197"/>
      <c r="AX27" s="183">
        <f>SUM(AR27:AW27)</f>
        <v>0</v>
      </c>
      <c r="AY27" s="605">
        <f>ROUND(AX28/25*AX27,2)</f>
        <v>0</v>
      </c>
      <c r="BA27" s="604">
        <f t="shared" ref="BA27" si="69">ROUND(AY27+AQ27+AI27+AA27+S27+K27,1)</f>
        <v>0</v>
      </c>
      <c r="BB27" s="193" t="str">
        <f>IF(J27+R27=0,"×","○")</f>
        <v>×</v>
      </c>
      <c r="BC27" s="194">
        <f>SUM(J27,R27,Z27,AH27,AP27,AX27)</f>
        <v>0</v>
      </c>
    </row>
    <row r="28" spans="2:55" ht="18.75" customHeight="1">
      <c r="B28" s="629"/>
      <c r="C28" s="168" t="s">
        <v>109</v>
      </c>
      <c r="D28" s="164">
        <f t="shared" ref="D28:I28" si="70">D$4*D27</f>
        <v>0</v>
      </c>
      <c r="E28" s="164">
        <f t="shared" si="70"/>
        <v>0</v>
      </c>
      <c r="F28" s="164">
        <f t="shared" si="70"/>
        <v>0</v>
      </c>
      <c r="G28" s="164">
        <f t="shared" si="70"/>
        <v>0</v>
      </c>
      <c r="H28" s="164">
        <f t="shared" si="70"/>
        <v>0</v>
      </c>
      <c r="I28" s="164">
        <f t="shared" si="70"/>
        <v>0</v>
      </c>
      <c r="J28" s="166">
        <f>IFERROR(ROUND(SUM(D28:I28)/J27,3),0)</f>
        <v>0</v>
      </c>
      <c r="K28" s="606"/>
      <c r="L28" s="165">
        <f t="shared" ref="L28:Q28" si="71">L$4*L27</f>
        <v>0</v>
      </c>
      <c r="M28" s="164">
        <f t="shared" si="71"/>
        <v>0</v>
      </c>
      <c r="N28" s="164">
        <f t="shared" si="71"/>
        <v>0</v>
      </c>
      <c r="O28" s="164">
        <f t="shared" si="71"/>
        <v>0</v>
      </c>
      <c r="P28" s="164">
        <f t="shared" si="71"/>
        <v>0</v>
      </c>
      <c r="Q28" s="164">
        <f t="shared" si="71"/>
        <v>0</v>
      </c>
      <c r="R28" s="166">
        <f>IFERROR(ROUND(SUM(L28:Q28)/R27,3),0)</f>
        <v>0</v>
      </c>
      <c r="S28" s="606"/>
      <c r="T28" s="167">
        <f t="shared" ref="T28:Y28" si="72">T$4*T27</f>
        <v>0</v>
      </c>
      <c r="U28" s="164">
        <f t="shared" si="72"/>
        <v>0</v>
      </c>
      <c r="V28" s="164">
        <f t="shared" si="72"/>
        <v>0</v>
      </c>
      <c r="W28" s="164">
        <f t="shared" si="72"/>
        <v>0</v>
      </c>
      <c r="X28" s="164">
        <f t="shared" si="72"/>
        <v>0</v>
      </c>
      <c r="Y28" s="164">
        <f t="shared" si="72"/>
        <v>0</v>
      </c>
      <c r="Z28" s="166">
        <f>IFERROR(ROUND(SUM(T28:Y28)/Z27,3),0)</f>
        <v>0</v>
      </c>
      <c r="AA28" s="606"/>
      <c r="AB28" s="165">
        <f t="shared" ref="AB28:AG28" si="73">AB$4*AB27</f>
        <v>0</v>
      </c>
      <c r="AC28" s="164">
        <f t="shared" si="73"/>
        <v>0</v>
      </c>
      <c r="AD28" s="164">
        <f t="shared" si="73"/>
        <v>0</v>
      </c>
      <c r="AE28" s="164">
        <f t="shared" si="73"/>
        <v>0</v>
      </c>
      <c r="AF28" s="164">
        <f t="shared" si="73"/>
        <v>0</v>
      </c>
      <c r="AG28" s="164">
        <f t="shared" si="73"/>
        <v>0</v>
      </c>
      <c r="AH28" s="166">
        <f>IFERROR(ROUND(SUM(AB28:AG28)/AH27,3),0)</f>
        <v>0</v>
      </c>
      <c r="AI28" s="606"/>
      <c r="AJ28" s="167">
        <f t="shared" ref="AJ28:AO28" si="74">AJ$4*AJ27</f>
        <v>0</v>
      </c>
      <c r="AK28" s="164">
        <f t="shared" si="74"/>
        <v>0</v>
      </c>
      <c r="AL28" s="164">
        <f t="shared" si="74"/>
        <v>0</v>
      </c>
      <c r="AM28" s="164">
        <f t="shared" si="74"/>
        <v>0</v>
      </c>
      <c r="AN28" s="164">
        <f t="shared" si="74"/>
        <v>0</v>
      </c>
      <c r="AO28" s="164">
        <f t="shared" si="74"/>
        <v>0</v>
      </c>
      <c r="AP28" s="166">
        <f>IFERROR(ROUND(SUM(AJ28:AO28)/AP27,3),0)</f>
        <v>0</v>
      </c>
      <c r="AQ28" s="606"/>
      <c r="AR28" s="165">
        <f t="shared" ref="AR28:AW28" si="75">AR$4*AR27</f>
        <v>0</v>
      </c>
      <c r="AS28" s="164">
        <f t="shared" si="75"/>
        <v>0</v>
      </c>
      <c r="AT28" s="164">
        <f t="shared" si="75"/>
        <v>0</v>
      </c>
      <c r="AU28" s="164">
        <f t="shared" si="75"/>
        <v>0</v>
      </c>
      <c r="AV28" s="164">
        <f t="shared" si="75"/>
        <v>0</v>
      </c>
      <c r="AW28" s="164">
        <f t="shared" si="75"/>
        <v>0</v>
      </c>
      <c r="AX28" s="164">
        <f>IFERROR(ROUND(SUM(AR28:AW28)/AX27,3),0)</f>
        <v>0</v>
      </c>
      <c r="AY28" s="606"/>
      <c r="BA28" s="604"/>
      <c r="BB28" s="193"/>
      <c r="BC28" s="195"/>
    </row>
    <row r="29" spans="2:55" ht="18.75" customHeight="1">
      <c r="B29" s="625" t="s">
        <v>111</v>
      </c>
      <c r="C29" s="234" t="s">
        <v>112</v>
      </c>
      <c r="D29" s="197"/>
      <c r="E29" s="197"/>
      <c r="F29" s="197"/>
      <c r="G29" s="197"/>
      <c r="H29" s="197"/>
      <c r="I29" s="197"/>
      <c r="J29" s="181">
        <f>SUM(D29:I29)</f>
        <v>0</v>
      </c>
      <c r="K29" s="605">
        <f>ROUND(J30/3*J29,2)</f>
        <v>0</v>
      </c>
      <c r="L29" s="197"/>
      <c r="M29" s="197"/>
      <c r="N29" s="197"/>
      <c r="O29" s="197"/>
      <c r="P29" s="197"/>
      <c r="Q29" s="197"/>
      <c r="R29" s="181">
        <f>SUM(L29:Q29)</f>
        <v>0</v>
      </c>
      <c r="S29" s="605">
        <f>ROUND(R30/5*R29,2)</f>
        <v>0</v>
      </c>
      <c r="T29" s="197"/>
      <c r="U29" s="197"/>
      <c r="V29" s="197"/>
      <c r="W29" s="197"/>
      <c r="X29" s="197"/>
      <c r="Y29" s="197"/>
      <c r="Z29" s="182">
        <f>SUM(T29:Y29)</f>
        <v>0</v>
      </c>
      <c r="AA29" s="605">
        <f>ROUND(Z30/6*Z29,2)</f>
        <v>0</v>
      </c>
      <c r="AB29" s="197"/>
      <c r="AC29" s="197"/>
      <c r="AD29" s="197"/>
      <c r="AE29" s="197"/>
      <c r="AF29" s="197"/>
      <c r="AG29" s="197"/>
      <c r="AH29" s="182">
        <f>SUM(AB29:AG29)</f>
        <v>0</v>
      </c>
      <c r="AI29" s="605">
        <f>ROUND(AH30/15*AH29,2)</f>
        <v>0</v>
      </c>
      <c r="AJ29" s="197"/>
      <c r="AK29" s="197"/>
      <c r="AL29" s="197"/>
      <c r="AM29" s="197"/>
      <c r="AN29" s="197"/>
      <c r="AO29" s="197"/>
      <c r="AP29" s="182">
        <f>SUM(AJ29:AO29)</f>
        <v>0</v>
      </c>
      <c r="AQ29" s="605">
        <f>ROUND(AP30/20*AP29,2)</f>
        <v>0</v>
      </c>
      <c r="AR29" s="197"/>
      <c r="AS29" s="197"/>
      <c r="AT29" s="197"/>
      <c r="AU29" s="197"/>
      <c r="AV29" s="197"/>
      <c r="AW29" s="197"/>
      <c r="AX29" s="183">
        <f>SUM(AR29:AW29)</f>
        <v>0</v>
      </c>
      <c r="AY29" s="605">
        <f>ROUND(AX30/25*AX29,2)</f>
        <v>0</v>
      </c>
      <c r="BA29" s="604">
        <f>ROUND(AY29+AQ29+AI29+AA29+S29+K29,1)</f>
        <v>0</v>
      </c>
      <c r="BB29" s="193" t="str">
        <f>IF(J29+R29=0,"×","○")</f>
        <v>×</v>
      </c>
      <c r="BC29" s="194">
        <f>SUM(J29,R29,Z29,AH29,AP29,AX29)</f>
        <v>0</v>
      </c>
    </row>
    <row r="30" spans="2:55" ht="18.75" customHeight="1" thickBot="1">
      <c r="B30" s="626"/>
      <c r="C30" s="163" t="s">
        <v>109</v>
      </c>
      <c r="D30" s="159">
        <f t="shared" ref="D30:I30" si="76">D$4*D29</f>
        <v>0</v>
      </c>
      <c r="E30" s="159">
        <f t="shared" si="76"/>
        <v>0</v>
      </c>
      <c r="F30" s="159">
        <f t="shared" si="76"/>
        <v>0</v>
      </c>
      <c r="G30" s="159">
        <f t="shared" si="76"/>
        <v>0</v>
      </c>
      <c r="H30" s="159">
        <f t="shared" si="76"/>
        <v>0</v>
      </c>
      <c r="I30" s="159">
        <f t="shared" si="76"/>
        <v>0</v>
      </c>
      <c r="J30" s="161">
        <f>IFERROR(ROUND(SUM(D30:I30)/J29,3),0)</f>
        <v>0</v>
      </c>
      <c r="K30" s="606"/>
      <c r="L30" s="160">
        <f t="shared" ref="L30:Q30" si="77">L$4*L29</f>
        <v>0</v>
      </c>
      <c r="M30" s="159">
        <f t="shared" si="77"/>
        <v>0</v>
      </c>
      <c r="N30" s="159">
        <f t="shared" si="77"/>
        <v>0</v>
      </c>
      <c r="O30" s="159">
        <f t="shared" si="77"/>
        <v>0</v>
      </c>
      <c r="P30" s="159">
        <f t="shared" si="77"/>
        <v>0</v>
      </c>
      <c r="Q30" s="159">
        <f t="shared" si="77"/>
        <v>0</v>
      </c>
      <c r="R30" s="161">
        <f>IFERROR(ROUND(SUM(L30:Q30)/R29,3),0)</f>
        <v>0</v>
      </c>
      <c r="S30" s="606"/>
      <c r="T30" s="162">
        <f t="shared" ref="T30:Y30" si="78">T$4*T29</f>
        <v>0</v>
      </c>
      <c r="U30" s="159">
        <f t="shared" si="78"/>
        <v>0</v>
      </c>
      <c r="V30" s="159">
        <f t="shared" si="78"/>
        <v>0</v>
      </c>
      <c r="W30" s="159">
        <f t="shared" si="78"/>
        <v>0</v>
      </c>
      <c r="X30" s="159">
        <f t="shared" si="78"/>
        <v>0</v>
      </c>
      <c r="Y30" s="159">
        <f t="shared" si="78"/>
        <v>0</v>
      </c>
      <c r="Z30" s="161">
        <f>IFERROR(ROUND(SUM(T30:Y30)/Z29,3),0)</f>
        <v>0</v>
      </c>
      <c r="AA30" s="606"/>
      <c r="AB30" s="160">
        <f t="shared" ref="AB30:AG30" si="79">AB$4*AB29</f>
        <v>0</v>
      </c>
      <c r="AC30" s="159">
        <f t="shared" si="79"/>
        <v>0</v>
      </c>
      <c r="AD30" s="159">
        <f t="shared" si="79"/>
        <v>0</v>
      </c>
      <c r="AE30" s="159">
        <f t="shared" si="79"/>
        <v>0</v>
      </c>
      <c r="AF30" s="159">
        <f t="shared" si="79"/>
        <v>0</v>
      </c>
      <c r="AG30" s="159">
        <f t="shared" si="79"/>
        <v>0</v>
      </c>
      <c r="AH30" s="161">
        <f>IFERROR(ROUND(SUM(AB30:AG30)/AH29,3),0)</f>
        <v>0</v>
      </c>
      <c r="AI30" s="606"/>
      <c r="AJ30" s="162">
        <f t="shared" ref="AJ30:AO30" si="80">AJ$4*AJ29</f>
        <v>0</v>
      </c>
      <c r="AK30" s="159">
        <f t="shared" si="80"/>
        <v>0</v>
      </c>
      <c r="AL30" s="159">
        <f t="shared" si="80"/>
        <v>0</v>
      </c>
      <c r="AM30" s="159">
        <f t="shared" si="80"/>
        <v>0</v>
      </c>
      <c r="AN30" s="159">
        <f t="shared" si="80"/>
        <v>0</v>
      </c>
      <c r="AO30" s="159">
        <f t="shared" si="80"/>
        <v>0</v>
      </c>
      <c r="AP30" s="161">
        <f>IFERROR(ROUND(SUM(AJ30:AO30)/AP29,3),)</f>
        <v>0</v>
      </c>
      <c r="AQ30" s="606"/>
      <c r="AR30" s="160">
        <f t="shared" ref="AR30:AW30" si="81">AR$4*AR29</f>
        <v>0</v>
      </c>
      <c r="AS30" s="159">
        <f t="shared" si="81"/>
        <v>0</v>
      </c>
      <c r="AT30" s="159">
        <f t="shared" si="81"/>
        <v>0</v>
      </c>
      <c r="AU30" s="159">
        <f t="shared" si="81"/>
        <v>0</v>
      </c>
      <c r="AV30" s="159">
        <f t="shared" si="81"/>
        <v>0</v>
      </c>
      <c r="AW30" s="159">
        <f t="shared" si="81"/>
        <v>0</v>
      </c>
      <c r="AX30" s="155">
        <f>IFERROR(ROUND(SUM(AR30:AW30)/AX29,3),0)</f>
        <v>0</v>
      </c>
      <c r="AY30" s="606"/>
      <c r="BA30" s="604"/>
    </row>
    <row r="31" spans="2:55" ht="20.25" customHeight="1">
      <c r="B31" s="616" t="s">
        <v>110</v>
      </c>
      <c r="C31" s="169" t="s">
        <v>112</v>
      </c>
      <c r="D31" s="232">
        <f t="shared" ref="D31:I31" si="82">ROUND(SUM(D7,D9,D11,D13,D15,D17,D19,D21,D23,D25,D27,D29)/12,0)</f>
        <v>0</v>
      </c>
      <c r="E31" s="233">
        <f t="shared" si="82"/>
        <v>0</v>
      </c>
      <c r="F31" s="233">
        <f t="shared" si="82"/>
        <v>0</v>
      </c>
      <c r="G31" s="233">
        <f t="shared" si="82"/>
        <v>0</v>
      </c>
      <c r="H31" s="233">
        <f t="shared" si="82"/>
        <v>0</v>
      </c>
      <c r="I31" s="233">
        <f t="shared" si="82"/>
        <v>0</v>
      </c>
      <c r="J31" s="233">
        <f>SUM(D31:I31)</f>
        <v>0</v>
      </c>
      <c r="K31" s="605">
        <f>ROUND(J32/3*J31,2)</f>
        <v>0</v>
      </c>
      <c r="L31" s="232">
        <f t="shared" ref="L31:Q31" si="83">ROUND(SUM(L7,L9,L11,L13,L15,L17,L19,L21,L23,L25,L27,L29)/12,0)</f>
        <v>0</v>
      </c>
      <c r="M31" s="233">
        <f t="shared" si="83"/>
        <v>0</v>
      </c>
      <c r="N31" s="233">
        <f t="shared" si="83"/>
        <v>0</v>
      </c>
      <c r="O31" s="233">
        <f t="shared" si="83"/>
        <v>0</v>
      </c>
      <c r="P31" s="233">
        <f t="shared" si="83"/>
        <v>0</v>
      </c>
      <c r="Q31" s="233">
        <f t="shared" si="83"/>
        <v>0</v>
      </c>
      <c r="R31" s="233">
        <f>SUM(L31:Q31)</f>
        <v>0</v>
      </c>
      <c r="S31" s="605">
        <f>ROUND(R32/5*R31,2)</f>
        <v>0</v>
      </c>
      <c r="T31" s="232">
        <f t="shared" ref="T31:Y31" si="84">ROUND(SUM(T7,T9,T11,T13,T15,T17,T19,T21,T23,T25,T27,T29)/12,0)</f>
        <v>0</v>
      </c>
      <c r="U31" s="233">
        <f t="shared" si="84"/>
        <v>0</v>
      </c>
      <c r="V31" s="233">
        <f t="shared" si="84"/>
        <v>0</v>
      </c>
      <c r="W31" s="233">
        <f t="shared" si="84"/>
        <v>0</v>
      </c>
      <c r="X31" s="233">
        <f t="shared" si="84"/>
        <v>0</v>
      </c>
      <c r="Y31" s="233">
        <f t="shared" si="84"/>
        <v>0</v>
      </c>
      <c r="Z31" s="233">
        <f>SUM(T31:Y31)</f>
        <v>0</v>
      </c>
      <c r="AA31" s="605">
        <f>ROUND(Z32/6*Z31,2)</f>
        <v>0</v>
      </c>
      <c r="AB31" s="232">
        <f t="shared" ref="AB31:AG31" si="85">ROUND(SUM(AB7,AB9,AB11,AB13,AB15,AB17,AB19,AB21,AB23,AB25,AB27,AB29)/12,0)</f>
        <v>0</v>
      </c>
      <c r="AC31" s="233">
        <f t="shared" si="85"/>
        <v>0</v>
      </c>
      <c r="AD31" s="233">
        <f t="shared" si="85"/>
        <v>0</v>
      </c>
      <c r="AE31" s="233">
        <f t="shared" si="85"/>
        <v>0</v>
      </c>
      <c r="AF31" s="233">
        <f t="shared" si="85"/>
        <v>0</v>
      </c>
      <c r="AG31" s="233">
        <f t="shared" si="85"/>
        <v>0</v>
      </c>
      <c r="AH31" s="233">
        <f>SUM(AB31:AG31)</f>
        <v>0</v>
      </c>
      <c r="AI31" s="605">
        <f>ROUND(AH32/15*AH31,2)</f>
        <v>0</v>
      </c>
      <c r="AJ31" s="232">
        <f t="shared" ref="AJ31:AO31" si="86">ROUND(SUM(AJ7,AJ9,AJ11,AJ13,AJ15,AJ17,AJ19,AJ21,AJ23,AJ25,AJ27,AJ29)/12,0)</f>
        <v>0</v>
      </c>
      <c r="AK31" s="233">
        <f t="shared" si="86"/>
        <v>0</v>
      </c>
      <c r="AL31" s="233">
        <f t="shared" si="86"/>
        <v>0</v>
      </c>
      <c r="AM31" s="233">
        <f t="shared" si="86"/>
        <v>0</v>
      </c>
      <c r="AN31" s="233">
        <f t="shared" si="86"/>
        <v>0</v>
      </c>
      <c r="AO31" s="233">
        <f t="shared" si="86"/>
        <v>0</v>
      </c>
      <c r="AP31" s="233">
        <f>SUM(AJ31:AO31)</f>
        <v>0</v>
      </c>
      <c r="AQ31" s="605">
        <f>ROUND(AP32/20*AP31,2)</f>
        <v>0</v>
      </c>
      <c r="AR31" s="232">
        <f t="shared" ref="AR31:AW31" si="87">ROUND(SUM(AR7,AR9,AR11,AR13,AR15,AR17,AR19,AR21,AR23,AR25,AR27,AR29)/12,0)</f>
        <v>0</v>
      </c>
      <c r="AS31" s="233">
        <f t="shared" si="87"/>
        <v>0</v>
      </c>
      <c r="AT31" s="233">
        <f t="shared" si="87"/>
        <v>0</v>
      </c>
      <c r="AU31" s="233">
        <f t="shared" si="87"/>
        <v>0</v>
      </c>
      <c r="AV31" s="233">
        <f t="shared" si="87"/>
        <v>0</v>
      </c>
      <c r="AW31" s="233">
        <f t="shared" si="87"/>
        <v>0</v>
      </c>
      <c r="AX31" s="233">
        <f>SUM(AR31:AW31)</f>
        <v>0</v>
      </c>
      <c r="AY31" s="605">
        <f>ROUND(AX32/25*AX31,2)</f>
        <v>0</v>
      </c>
      <c r="BA31" s="604">
        <f>ROUND(AY31+AQ31+AI31+AA31+S31+K31,1)</f>
        <v>0</v>
      </c>
      <c r="BB31" s="193" t="str">
        <f>IF(J31+R31=0,"×","○")</f>
        <v>×</v>
      </c>
      <c r="BC31" s="194">
        <f>SUM(J31,R31,Z31,AH31,AP31,AX31)</f>
        <v>0</v>
      </c>
    </row>
    <row r="32" spans="2:55" ht="20.25" customHeight="1" thickBot="1">
      <c r="B32" s="617"/>
      <c r="C32" s="158" t="s">
        <v>109</v>
      </c>
      <c r="D32" s="156">
        <f t="shared" ref="D32:I32" si="88">D$4*D31</f>
        <v>0</v>
      </c>
      <c r="E32" s="155">
        <f t="shared" si="88"/>
        <v>0</v>
      </c>
      <c r="F32" s="155">
        <f t="shared" si="88"/>
        <v>0</v>
      </c>
      <c r="G32" s="155">
        <f t="shared" si="88"/>
        <v>0</v>
      </c>
      <c r="H32" s="155">
        <f t="shared" si="88"/>
        <v>0</v>
      </c>
      <c r="I32" s="155">
        <f t="shared" si="88"/>
        <v>0</v>
      </c>
      <c r="J32" s="157">
        <f>IFERROR(ROUND(SUM(D32:I32)/J31,3),0)</f>
        <v>0</v>
      </c>
      <c r="K32" s="630"/>
      <c r="L32" s="156">
        <f t="shared" ref="L32:Q32" si="89">L$4*L31</f>
        <v>0</v>
      </c>
      <c r="M32" s="155">
        <f t="shared" si="89"/>
        <v>0</v>
      </c>
      <c r="N32" s="155">
        <f t="shared" si="89"/>
        <v>0</v>
      </c>
      <c r="O32" s="155">
        <f t="shared" si="89"/>
        <v>0</v>
      </c>
      <c r="P32" s="155">
        <f t="shared" si="89"/>
        <v>0</v>
      </c>
      <c r="Q32" s="155">
        <f t="shared" si="89"/>
        <v>0</v>
      </c>
      <c r="R32" s="157">
        <f>IFERROR(ROUND(SUM(L32:Q32)/R31,3),0)</f>
        <v>0</v>
      </c>
      <c r="S32" s="630"/>
      <c r="T32" s="156">
        <f t="shared" ref="T32:Y32" si="90">T$4*T31</f>
        <v>0</v>
      </c>
      <c r="U32" s="155">
        <f t="shared" si="90"/>
        <v>0</v>
      </c>
      <c r="V32" s="155">
        <f t="shared" si="90"/>
        <v>0</v>
      </c>
      <c r="W32" s="155">
        <f t="shared" si="90"/>
        <v>0</v>
      </c>
      <c r="X32" s="155">
        <f t="shared" si="90"/>
        <v>0</v>
      </c>
      <c r="Y32" s="155">
        <f t="shared" si="90"/>
        <v>0</v>
      </c>
      <c r="Z32" s="157">
        <f>IFERROR(ROUND(SUM(T32:Y32)/Z31,3),0)</f>
        <v>0</v>
      </c>
      <c r="AA32" s="630"/>
      <c r="AB32" s="156">
        <f t="shared" ref="AB32:AG32" si="91">AB$4*AB31</f>
        <v>0</v>
      </c>
      <c r="AC32" s="155">
        <f t="shared" si="91"/>
        <v>0</v>
      </c>
      <c r="AD32" s="155">
        <f t="shared" si="91"/>
        <v>0</v>
      </c>
      <c r="AE32" s="155">
        <f t="shared" si="91"/>
        <v>0</v>
      </c>
      <c r="AF32" s="155">
        <f t="shared" si="91"/>
        <v>0</v>
      </c>
      <c r="AG32" s="155">
        <f t="shared" si="91"/>
        <v>0</v>
      </c>
      <c r="AH32" s="157">
        <f>IFERROR(ROUND(SUM(AB32:AG32)/AH31,3),0)</f>
        <v>0</v>
      </c>
      <c r="AI32" s="630"/>
      <c r="AJ32" s="156">
        <f t="shared" ref="AJ32:AO32" si="92">AJ$4*AJ31</f>
        <v>0</v>
      </c>
      <c r="AK32" s="155">
        <f t="shared" si="92"/>
        <v>0</v>
      </c>
      <c r="AL32" s="155">
        <f t="shared" si="92"/>
        <v>0</v>
      </c>
      <c r="AM32" s="155">
        <f t="shared" si="92"/>
        <v>0</v>
      </c>
      <c r="AN32" s="155">
        <f t="shared" si="92"/>
        <v>0</v>
      </c>
      <c r="AO32" s="155">
        <f t="shared" si="92"/>
        <v>0</v>
      </c>
      <c r="AP32" s="157">
        <f>IFERROR(ROUND(SUM(AJ32:AO32)/AP31,3),0)</f>
        <v>0</v>
      </c>
      <c r="AQ32" s="630"/>
      <c r="AR32" s="156">
        <f t="shared" ref="AR32:AW32" si="93">AR$4*AR31</f>
        <v>0</v>
      </c>
      <c r="AS32" s="155">
        <f t="shared" si="93"/>
        <v>0</v>
      </c>
      <c r="AT32" s="155">
        <f t="shared" si="93"/>
        <v>0</v>
      </c>
      <c r="AU32" s="155">
        <f t="shared" si="93"/>
        <v>0</v>
      </c>
      <c r="AV32" s="155">
        <f t="shared" si="93"/>
        <v>0</v>
      </c>
      <c r="AW32" s="155">
        <f t="shared" si="93"/>
        <v>0</v>
      </c>
      <c r="AX32" s="157">
        <f>IFERROR(ROUND(SUM(AR32:AW32)/AX31,3),0)</f>
        <v>0</v>
      </c>
      <c r="AY32" s="630"/>
      <c r="BA32" s="604"/>
    </row>
    <row r="33" spans="2:50" ht="20.25" customHeight="1">
      <c r="B33" s="618"/>
      <c r="C33" s="618"/>
      <c r="J33" s="154"/>
      <c r="K33" s="154"/>
      <c r="R33" s="154"/>
      <c r="S33" s="154"/>
      <c r="Z33" s="154"/>
      <c r="AA33" s="154"/>
      <c r="AH33" s="154"/>
      <c r="AI33" s="154"/>
      <c r="AP33" s="154"/>
      <c r="AQ33" s="154"/>
      <c r="AX33" s="154"/>
    </row>
  </sheetData>
  <sheetProtection algorithmName="SHA-512" hashValue="Kmg/iciiRRXFuJl5yvDG5/t04xjIdHdkXz1CruZUrDYZKnL4AgUIXE968BKnkz2lEYBifP3CsnlVH9PbDdNu4A==" saltValue="WeI6xgk9vPi6yJTG3XSJNw==" spinCount="100000" sheet="1" objects="1" scenarios="1"/>
  <mergeCells count="116">
    <mergeCell ref="BA31:BA32"/>
    <mergeCell ref="K31:K32"/>
    <mergeCell ref="S31:S32"/>
    <mergeCell ref="AA31:AA32"/>
    <mergeCell ref="AI31:AI32"/>
    <mergeCell ref="AQ31:AQ32"/>
    <mergeCell ref="AY31:AY32"/>
    <mergeCell ref="F1:X2"/>
    <mergeCell ref="BB5:BB6"/>
    <mergeCell ref="AA7:AA8"/>
    <mergeCell ref="AA9:AA10"/>
    <mergeCell ref="AA11:AA12"/>
    <mergeCell ref="AA13:AA14"/>
    <mergeCell ref="AA15:AA16"/>
    <mergeCell ref="AA17:AA18"/>
    <mergeCell ref="AA27:AA28"/>
    <mergeCell ref="AA29:AA30"/>
    <mergeCell ref="S23:S24"/>
    <mergeCell ref="S25:S26"/>
    <mergeCell ref="S27:S28"/>
    <mergeCell ref="S29:S30"/>
    <mergeCell ref="AA19:AA20"/>
    <mergeCell ref="AA21:AA22"/>
    <mergeCell ref="AA23:AA24"/>
    <mergeCell ref="BC5:BC6"/>
    <mergeCell ref="B5:C6"/>
    <mergeCell ref="B29:B30"/>
    <mergeCell ref="T5:Z5"/>
    <mergeCell ref="B17:B18"/>
    <mergeCell ref="B19:B20"/>
    <mergeCell ref="B21:B22"/>
    <mergeCell ref="B23:B24"/>
    <mergeCell ref="B25:B26"/>
    <mergeCell ref="B27:B28"/>
    <mergeCell ref="B7:B8"/>
    <mergeCell ref="B9:B10"/>
    <mergeCell ref="B11:B12"/>
    <mergeCell ref="B13:B14"/>
    <mergeCell ref="B15:B16"/>
    <mergeCell ref="L5:S5"/>
    <mergeCell ref="S7:S8"/>
    <mergeCell ref="S9:S10"/>
    <mergeCell ref="S11:S12"/>
    <mergeCell ref="S13:S14"/>
    <mergeCell ref="S15:S16"/>
    <mergeCell ref="S17:S18"/>
    <mergeCell ref="S19:S20"/>
    <mergeCell ref="S21:S22"/>
    <mergeCell ref="B31:B32"/>
    <mergeCell ref="B33:C33"/>
    <mergeCell ref="D5:K5"/>
    <mergeCell ref="K7:K8"/>
    <mergeCell ref="K9:K10"/>
    <mergeCell ref="K11:K12"/>
    <mergeCell ref="K13:K14"/>
    <mergeCell ref="K15:K16"/>
    <mergeCell ref="K17:K18"/>
    <mergeCell ref="K19:K20"/>
    <mergeCell ref="K21:K22"/>
    <mergeCell ref="K23:K24"/>
    <mergeCell ref="K25:K26"/>
    <mergeCell ref="K27:K28"/>
    <mergeCell ref="K29:K30"/>
    <mergeCell ref="AQ7:AQ8"/>
    <mergeCell ref="AJ5:AQ5"/>
    <mergeCell ref="AB5:AI5"/>
    <mergeCell ref="AQ9:AQ10"/>
    <mergeCell ref="AQ11:AQ12"/>
    <mergeCell ref="AQ13:AQ14"/>
    <mergeCell ref="AI7:AI8"/>
    <mergeCell ref="AI9:AI10"/>
    <mergeCell ref="AI11:AI12"/>
    <mergeCell ref="AI13:AI14"/>
    <mergeCell ref="AY15:AY16"/>
    <mergeCell ref="AY17:AY18"/>
    <mergeCell ref="AY19:AY20"/>
    <mergeCell ref="AY27:AY28"/>
    <mergeCell ref="AY29:AY30"/>
    <mergeCell ref="AA25:AA26"/>
    <mergeCell ref="AI19:AI20"/>
    <mergeCell ref="AI21:AI22"/>
    <mergeCell ref="AI23:AI24"/>
    <mergeCell ref="AI25:AI26"/>
    <mergeCell ref="AI27:AI28"/>
    <mergeCell ref="AI29:AI30"/>
    <mergeCell ref="AQ15:AQ16"/>
    <mergeCell ref="AQ17:AQ18"/>
    <mergeCell ref="AQ19:AQ20"/>
    <mergeCell ref="AQ21:AQ22"/>
    <mergeCell ref="AI15:AI16"/>
    <mergeCell ref="AI17:AI18"/>
    <mergeCell ref="AQ23:AQ24"/>
    <mergeCell ref="BA7:BA8"/>
    <mergeCell ref="BA9:BA10"/>
    <mergeCell ref="BA11:BA12"/>
    <mergeCell ref="BA13:BA14"/>
    <mergeCell ref="BA27:BA28"/>
    <mergeCell ref="BA29:BA30"/>
    <mergeCell ref="BA25:BA26"/>
    <mergeCell ref="AY21:AY22"/>
    <mergeCell ref="A1:D2"/>
    <mergeCell ref="BA15:BA16"/>
    <mergeCell ref="BA17:BA18"/>
    <mergeCell ref="BA19:BA20"/>
    <mergeCell ref="BA21:BA22"/>
    <mergeCell ref="BA23:BA24"/>
    <mergeCell ref="AY23:AY24"/>
    <mergeCell ref="AY25:AY26"/>
    <mergeCell ref="AQ25:AQ26"/>
    <mergeCell ref="AQ27:AQ28"/>
    <mergeCell ref="AQ29:AQ30"/>
    <mergeCell ref="AR5:AY5"/>
    <mergeCell ref="AY7:AY8"/>
    <mergeCell ref="AY9:AY10"/>
    <mergeCell ref="AY11:AY12"/>
    <mergeCell ref="AY13:AY14"/>
  </mergeCells>
  <phoneticPr fontId="1"/>
  <pageMargins left="0.7" right="0.7" top="0.75" bottom="0.75" header="0.3" footer="0.3"/>
  <pageSetup paperSize="9" scale="34"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C33"/>
  <sheetViews>
    <sheetView view="pageBreakPreview" zoomScale="60" zoomScaleNormal="100" workbookViewId="0">
      <pane xSplit="3" ySplit="6" topLeftCell="D7" activePane="bottomRight" state="frozen"/>
      <selection activeCell="AX31" activeCellId="1" sqref="AP31 AX31"/>
      <selection pane="topRight" activeCell="AX31" activeCellId="1" sqref="AP31 AX31"/>
      <selection pane="bottomLeft" activeCell="AX31" activeCellId="1" sqref="AP31 AX31"/>
      <selection pane="bottomRight" activeCell="D7" sqref="D7"/>
    </sheetView>
  </sheetViews>
  <sheetFormatPr defaultRowHeight="13.5"/>
  <cols>
    <col min="2" max="2" width="6.5" bestFit="1" customWidth="1"/>
    <col min="3" max="3" width="6.5" customWidth="1"/>
    <col min="4" max="4" width="7.625" bestFit="1" customWidth="1"/>
    <col min="5" max="5" width="7.75" customWidth="1"/>
    <col min="6" max="7" width="7.75" bestFit="1" customWidth="1"/>
    <col min="8" max="8" width="8.75" bestFit="1" customWidth="1"/>
    <col min="9" max="9" width="7.375" bestFit="1" customWidth="1"/>
    <col min="10" max="11" width="7.625" customWidth="1"/>
    <col min="12" max="12" width="7.625" bestFit="1" customWidth="1"/>
    <col min="13" max="13" width="7" customWidth="1"/>
    <col min="14" max="14" width="7.625" bestFit="1" customWidth="1"/>
    <col min="15" max="15" width="7.25" bestFit="1" customWidth="1"/>
    <col min="16" max="16" width="8.625" bestFit="1" customWidth="1"/>
    <col min="17" max="17" width="7.25" bestFit="1" customWidth="1"/>
    <col min="18" max="19" width="7.25" customWidth="1"/>
    <col min="20" max="20" width="7.625" bestFit="1" customWidth="1"/>
    <col min="21" max="21" width="6.25" bestFit="1" customWidth="1"/>
    <col min="22" max="22" width="7.625" bestFit="1" customWidth="1"/>
    <col min="23" max="23" width="7.25" bestFit="1" customWidth="1"/>
    <col min="24" max="24" width="8.625" bestFit="1" customWidth="1"/>
    <col min="25" max="25" width="7.25" bestFit="1" customWidth="1"/>
    <col min="26" max="27" width="7.125" customWidth="1"/>
    <col min="28" max="35" width="7.5" customWidth="1"/>
    <col min="36" max="43" width="8" customWidth="1"/>
    <col min="44" max="50" width="7.5" customWidth="1"/>
    <col min="52" max="52" width="1.125" customWidth="1"/>
  </cols>
  <sheetData>
    <row r="1" spans="1:55">
      <c r="A1" s="607" t="s">
        <v>211</v>
      </c>
      <c r="B1" s="608"/>
      <c r="C1" s="608"/>
      <c r="D1" s="609"/>
      <c r="F1" s="631" t="s">
        <v>160</v>
      </c>
      <c r="G1" s="631"/>
      <c r="H1" s="631"/>
      <c r="I1" s="631"/>
      <c r="J1" s="631"/>
      <c r="K1" s="631"/>
      <c r="L1" s="631"/>
      <c r="M1" s="631"/>
      <c r="N1" s="631"/>
      <c r="O1" s="631"/>
      <c r="P1" s="631"/>
      <c r="Q1" s="631"/>
      <c r="R1" s="631"/>
      <c r="S1" s="631"/>
      <c r="T1" s="631"/>
      <c r="U1" s="631"/>
      <c r="V1" s="631"/>
      <c r="W1" s="631"/>
      <c r="X1" s="631"/>
    </row>
    <row r="2" spans="1:55">
      <c r="A2" s="610"/>
      <c r="B2" s="611"/>
      <c r="C2" s="611"/>
      <c r="D2" s="612"/>
      <c r="F2" s="631"/>
      <c r="G2" s="631"/>
      <c r="H2" s="631"/>
      <c r="I2" s="631"/>
      <c r="J2" s="631"/>
      <c r="K2" s="631"/>
      <c r="L2" s="631"/>
      <c r="M2" s="631"/>
      <c r="N2" s="631"/>
      <c r="O2" s="631"/>
      <c r="P2" s="631"/>
      <c r="Q2" s="631"/>
      <c r="R2" s="631"/>
      <c r="S2" s="631"/>
      <c r="T2" s="631"/>
      <c r="U2" s="631"/>
      <c r="V2" s="631"/>
      <c r="W2" s="631"/>
      <c r="X2" s="631"/>
    </row>
    <row r="3" spans="1:55">
      <c r="A3" s="180"/>
      <c r="B3" s="180"/>
      <c r="C3" s="180"/>
      <c r="D3" s="180"/>
      <c r="BB3" t="e">
        <v>#DIV/0!</v>
      </c>
    </row>
    <row r="4" spans="1:55">
      <c r="D4" s="179">
        <f>ROUND((8.5-8)/8,3)</f>
        <v>6.3E-2</v>
      </c>
      <c r="E4" s="179">
        <f>ROUND((9-8)/8,3)</f>
        <v>0.125</v>
      </c>
      <c r="F4" s="179">
        <f>ROUND((9.5-8)/8,3)</f>
        <v>0.188</v>
      </c>
      <c r="G4" s="179">
        <f>ROUND((10-8)/8,3)</f>
        <v>0.25</v>
      </c>
      <c r="H4" s="179">
        <f>ROUND((10.5-8)/8,3)</f>
        <v>0.313</v>
      </c>
      <c r="I4" s="179">
        <f>ROUND((11-8)/8,3)</f>
        <v>0.375</v>
      </c>
      <c r="L4" s="179">
        <f>ROUND((8.5-8)/8,3)</f>
        <v>6.3E-2</v>
      </c>
      <c r="M4" s="179">
        <f>ROUND((9-8)/8,3)</f>
        <v>0.125</v>
      </c>
      <c r="N4" s="179">
        <f>ROUND((9.5-8)/8,3)</f>
        <v>0.188</v>
      </c>
      <c r="O4" s="179">
        <f>ROUND((10-8)/8,3)</f>
        <v>0.25</v>
      </c>
      <c r="P4" s="179">
        <f>ROUND((10.5-8)/8,3)</f>
        <v>0.313</v>
      </c>
      <c r="Q4" s="179">
        <f>ROUND((11-8)/8,3)</f>
        <v>0.375</v>
      </c>
      <c r="T4" s="179">
        <f>ROUND((8.5-8)/8,3)</f>
        <v>6.3E-2</v>
      </c>
      <c r="U4" s="179">
        <f>ROUND((9-8)/8,3)</f>
        <v>0.125</v>
      </c>
      <c r="V4" s="179">
        <f>ROUND((9.5-8)/8,3)</f>
        <v>0.188</v>
      </c>
      <c r="W4" s="179">
        <f>ROUND((10-8)/8,3)</f>
        <v>0.25</v>
      </c>
      <c r="X4" s="179">
        <f>ROUND((10.5-8)/8,3)</f>
        <v>0.313</v>
      </c>
      <c r="Y4" s="179">
        <f>ROUND((11-8)/8,3)</f>
        <v>0.375</v>
      </c>
      <c r="AB4" s="179">
        <f>ROUND((8.5-8)/8,3)</f>
        <v>6.3E-2</v>
      </c>
      <c r="AC4" s="179">
        <f>ROUND((9-8)/8,3)</f>
        <v>0.125</v>
      </c>
      <c r="AD4" s="179">
        <f>ROUND((9.5-8)/8,3)</f>
        <v>0.188</v>
      </c>
      <c r="AE4" s="179">
        <f>ROUND((10-8)/8,3)</f>
        <v>0.25</v>
      </c>
      <c r="AF4" s="179">
        <f>ROUND((10.5-8)/8,3)</f>
        <v>0.313</v>
      </c>
      <c r="AG4" s="179">
        <f>ROUND((11-8)/8,3)</f>
        <v>0.375</v>
      </c>
      <c r="AJ4" s="179">
        <f>ROUND((8.5-8)/8,3)</f>
        <v>6.3E-2</v>
      </c>
      <c r="AK4" s="179">
        <f>ROUND((9-8)/8,3)</f>
        <v>0.125</v>
      </c>
      <c r="AL4" s="179">
        <f>ROUND((9.5-8)/8,3)</f>
        <v>0.188</v>
      </c>
      <c r="AM4" s="179">
        <f>ROUND((10-8)/8,3)</f>
        <v>0.25</v>
      </c>
      <c r="AN4" s="179">
        <f>ROUND((10.5-8)/8,3)</f>
        <v>0.313</v>
      </c>
      <c r="AO4" s="179">
        <f>ROUND((11-8)/8,3)</f>
        <v>0.375</v>
      </c>
      <c r="AR4" s="179">
        <f>ROUND((8.5-8)/8,3)</f>
        <v>6.3E-2</v>
      </c>
      <c r="AS4" s="179">
        <f>ROUND((9-8)/8,3)</f>
        <v>0.125</v>
      </c>
      <c r="AT4" s="179">
        <f>ROUND((9.5-8)/8,3)</f>
        <v>0.188</v>
      </c>
      <c r="AU4" s="179">
        <f>ROUND((10-8)/8,3)</f>
        <v>0.25</v>
      </c>
      <c r="AV4" s="179">
        <f>ROUND((10.5-8)/8,3)</f>
        <v>0.313</v>
      </c>
      <c r="AW4" s="179">
        <f>ROUND((11-8)/8,3)</f>
        <v>0.375</v>
      </c>
    </row>
    <row r="5" spans="1:55" ht="20.25" customHeight="1">
      <c r="B5" s="621"/>
      <c r="C5" s="622"/>
      <c r="D5" s="619" t="s">
        <v>135</v>
      </c>
      <c r="E5" s="614"/>
      <c r="F5" s="614"/>
      <c r="G5" s="614"/>
      <c r="H5" s="614"/>
      <c r="I5" s="614"/>
      <c r="J5" s="614"/>
      <c r="K5" s="615"/>
      <c r="L5" s="613" t="s">
        <v>134</v>
      </c>
      <c r="M5" s="614"/>
      <c r="N5" s="614"/>
      <c r="O5" s="614"/>
      <c r="P5" s="614"/>
      <c r="Q5" s="614"/>
      <c r="R5" s="614"/>
      <c r="S5" s="615"/>
      <c r="T5" s="627" t="s">
        <v>133</v>
      </c>
      <c r="U5" s="628"/>
      <c r="V5" s="628"/>
      <c r="W5" s="628"/>
      <c r="X5" s="628"/>
      <c r="Y5" s="628"/>
      <c r="Z5" s="619"/>
      <c r="AA5" s="178"/>
      <c r="AB5" s="613" t="s">
        <v>132</v>
      </c>
      <c r="AC5" s="614"/>
      <c r="AD5" s="614"/>
      <c r="AE5" s="614"/>
      <c r="AF5" s="614"/>
      <c r="AG5" s="614"/>
      <c r="AH5" s="614"/>
      <c r="AI5" s="614"/>
      <c r="AJ5" s="614" t="s">
        <v>131</v>
      </c>
      <c r="AK5" s="614"/>
      <c r="AL5" s="614"/>
      <c r="AM5" s="614"/>
      <c r="AN5" s="614"/>
      <c r="AO5" s="614"/>
      <c r="AP5" s="614"/>
      <c r="AQ5" s="615"/>
      <c r="AR5" s="613" t="s">
        <v>130</v>
      </c>
      <c r="AS5" s="614"/>
      <c r="AT5" s="614"/>
      <c r="AU5" s="614"/>
      <c r="AV5" s="614"/>
      <c r="AW5" s="614"/>
      <c r="AX5" s="614"/>
      <c r="AY5" s="615"/>
      <c r="BB5" s="620" t="s">
        <v>158</v>
      </c>
      <c r="BC5" s="620" t="s">
        <v>159</v>
      </c>
    </row>
    <row r="6" spans="1:55" ht="16.5" customHeight="1">
      <c r="B6" s="623"/>
      <c r="C6" s="624"/>
      <c r="D6" s="175" t="s">
        <v>129</v>
      </c>
      <c r="E6" s="175" t="s">
        <v>128</v>
      </c>
      <c r="F6" s="175" t="s">
        <v>127</v>
      </c>
      <c r="G6" s="175" t="s">
        <v>126</v>
      </c>
      <c r="H6" s="175" t="s">
        <v>125</v>
      </c>
      <c r="I6" s="175" t="s">
        <v>124</v>
      </c>
      <c r="J6" s="174" t="s">
        <v>123</v>
      </c>
      <c r="K6" s="171" t="s">
        <v>122</v>
      </c>
      <c r="L6" s="177" t="s">
        <v>129</v>
      </c>
      <c r="M6" s="175" t="s">
        <v>128</v>
      </c>
      <c r="N6" s="175" t="s">
        <v>127</v>
      </c>
      <c r="O6" s="175" t="s">
        <v>126</v>
      </c>
      <c r="P6" s="175" t="s">
        <v>125</v>
      </c>
      <c r="Q6" s="175" t="s">
        <v>124</v>
      </c>
      <c r="R6" s="174" t="s">
        <v>123</v>
      </c>
      <c r="S6" s="171" t="s">
        <v>122</v>
      </c>
      <c r="T6" s="176" t="s">
        <v>129</v>
      </c>
      <c r="U6" s="175" t="s">
        <v>128</v>
      </c>
      <c r="V6" s="175" t="s">
        <v>127</v>
      </c>
      <c r="W6" s="175" t="s">
        <v>126</v>
      </c>
      <c r="X6" s="175" t="s">
        <v>125</v>
      </c>
      <c r="Y6" s="175" t="s">
        <v>124</v>
      </c>
      <c r="Z6" s="174" t="s">
        <v>123</v>
      </c>
      <c r="AA6" s="171" t="s">
        <v>122</v>
      </c>
      <c r="AB6" s="177" t="s">
        <v>129</v>
      </c>
      <c r="AC6" s="175" t="s">
        <v>128</v>
      </c>
      <c r="AD6" s="175" t="s">
        <v>127</v>
      </c>
      <c r="AE6" s="175" t="s">
        <v>126</v>
      </c>
      <c r="AF6" s="175" t="s">
        <v>125</v>
      </c>
      <c r="AG6" s="175" t="s">
        <v>124</v>
      </c>
      <c r="AH6" s="174" t="s">
        <v>123</v>
      </c>
      <c r="AI6" s="171" t="s">
        <v>122</v>
      </c>
      <c r="AJ6" s="176" t="s">
        <v>129</v>
      </c>
      <c r="AK6" s="175" t="s">
        <v>128</v>
      </c>
      <c r="AL6" s="175" t="s">
        <v>127</v>
      </c>
      <c r="AM6" s="175" t="s">
        <v>126</v>
      </c>
      <c r="AN6" s="175" t="s">
        <v>125</v>
      </c>
      <c r="AO6" s="175" t="s">
        <v>124</v>
      </c>
      <c r="AP6" s="174" t="s">
        <v>123</v>
      </c>
      <c r="AQ6" s="171" t="s">
        <v>122</v>
      </c>
      <c r="AR6" s="173" t="s">
        <v>129</v>
      </c>
      <c r="AS6" s="172" t="s">
        <v>128</v>
      </c>
      <c r="AT6" s="172" t="s">
        <v>127</v>
      </c>
      <c r="AU6" s="172" t="s">
        <v>126</v>
      </c>
      <c r="AV6" s="172" t="s">
        <v>125</v>
      </c>
      <c r="AW6" s="172" t="s">
        <v>124</v>
      </c>
      <c r="AX6" s="172" t="s">
        <v>123</v>
      </c>
      <c r="AY6" s="171" t="s">
        <v>122</v>
      </c>
      <c r="BB6" s="620"/>
      <c r="BC6" s="620"/>
    </row>
    <row r="7" spans="1:55" ht="18.75" customHeight="1">
      <c r="B7" s="625" t="s">
        <v>12</v>
      </c>
      <c r="C7" s="169" t="s">
        <v>112</v>
      </c>
      <c r="D7" s="196"/>
      <c r="E7" s="196"/>
      <c r="F7" s="196"/>
      <c r="G7" s="196"/>
      <c r="H7" s="196"/>
      <c r="I7" s="196"/>
      <c r="J7" s="182">
        <f>SUM(D7:I7)</f>
        <v>0</v>
      </c>
      <c r="K7" s="605">
        <f>IFERROR(ROUND(J8/3*J7,2),0)</f>
        <v>0</v>
      </c>
      <c r="L7" s="199"/>
      <c r="M7" s="196"/>
      <c r="N7" s="196"/>
      <c r="O7" s="196"/>
      <c r="P7" s="196"/>
      <c r="Q7" s="196"/>
      <c r="R7" s="181">
        <f>SUM(L7:Q7)</f>
        <v>0</v>
      </c>
      <c r="S7" s="605">
        <f>IFERROR(ROUND(R8/5*R7,2),0)</f>
        <v>0</v>
      </c>
      <c r="T7" s="200"/>
      <c r="U7" s="196"/>
      <c r="V7" s="196"/>
      <c r="W7" s="196"/>
      <c r="X7" s="196"/>
      <c r="Y7" s="196"/>
      <c r="Z7" s="182">
        <f>SUM(T7:Y7)</f>
        <v>0</v>
      </c>
      <c r="AA7" s="605">
        <f>IFERROR(ROUND(Z8/6*Z7,2),0)</f>
        <v>0</v>
      </c>
      <c r="AB7" s="199"/>
      <c r="AC7" s="196"/>
      <c r="AD7" s="196"/>
      <c r="AE7" s="196"/>
      <c r="AF7" s="196"/>
      <c r="AG7" s="196"/>
      <c r="AH7" s="182">
        <f>SUM(AB7:AG7)</f>
        <v>0</v>
      </c>
      <c r="AI7" s="605">
        <f>IFERROR(ROUND(AH8/15*AH7,2),0)</f>
        <v>0</v>
      </c>
      <c r="AJ7" s="200"/>
      <c r="AK7" s="196"/>
      <c r="AL7" s="196"/>
      <c r="AM7" s="196"/>
      <c r="AN7" s="196"/>
      <c r="AO7" s="196"/>
      <c r="AP7" s="182">
        <f>SUM(AJ7:AO7)</f>
        <v>0</v>
      </c>
      <c r="AQ7" s="605">
        <f>IFERROR(ROUND(AP8/20*AP7,2),0)</f>
        <v>0</v>
      </c>
      <c r="AR7" s="199"/>
      <c r="AS7" s="196"/>
      <c r="AT7" s="196"/>
      <c r="AU7" s="196"/>
      <c r="AV7" s="196"/>
      <c r="AW7" s="196"/>
      <c r="AX7" s="183">
        <f>SUM(AR7:AW7)</f>
        <v>0</v>
      </c>
      <c r="AY7" s="605">
        <f>IFERROR(ROUND(AX8/25*AX7,2),0)</f>
        <v>0</v>
      </c>
      <c r="BA7" s="604">
        <f>ROUND(AY7+AQ7+AI7+AA7+S7+K7,1)</f>
        <v>0</v>
      </c>
      <c r="BB7" s="193" t="str">
        <f>IF(J7+R7=0,"×","○")</f>
        <v>×</v>
      </c>
      <c r="BC7" s="194">
        <f>SUM(J7,R7,Z7,AH7,AP7,AX7)</f>
        <v>0</v>
      </c>
    </row>
    <row r="8" spans="1:55" ht="18.75" customHeight="1">
      <c r="B8" s="629"/>
      <c r="C8" s="170" t="s">
        <v>109</v>
      </c>
      <c r="D8" s="164">
        <f t="shared" ref="D8:I8" si="0">D$4*D7</f>
        <v>0</v>
      </c>
      <c r="E8" s="164">
        <f t="shared" si="0"/>
        <v>0</v>
      </c>
      <c r="F8" s="164">
        <f t="shared" si="0"/>
        <v>0</v>
      </c>
      <c r="G8" s="164">
        <f t="shared" si="0"/>
        <v>0</v>
      </c>
      <c r="H8" s="164">
        <f t="shared" si="0"/>
        <v>0</v>
      </c>
      <c r="I8" s="164">
        <f t="shared" si="0"/>
        <v>0</v>
      </c>
      <c r="J8" s="166">
        <f>IFERROR(ROUND(SUM(D8:I8)/J7,3),0)</f>
        <v>0</v>
      </c>
      <c r="K8" s="606"/>
      <c r="L8" s="165">
        <f t="shared" ref="L8:Q8" si="1">L$4*L7</f>
        <v>0</v>
      </c>
      <c r="M8" s="164">
        <f t="shared" si="1"/>
        <v>0</v>
      </c>
      <c r="N8" s="164">
        <f t="shared" si="1"/>
        <v>0</v>
      </c>
      <c r="O8" s="164">
        <f t="shared" si="1"/>
        <v>0</v>
      </c>
      <c r="P8" s="164">
        <f t="shared" si="1"/>
        <v>0</v>
      </c>
      <c r="Q8" s="164">
        <f t="shared" si="1"/>
        <v>0</v>
      </c>
      <c r="R8" s="166">
        <f>IFERROR(ROUND(SUM(L8:Q8)/R7,3),0)</f>
        <v>0</v>
      </c>
      <c r="S8" s="606"/>
      <c r="T8" s="167">
        <f t="shared" ref="T8:Y8" si="2">T$4*T7</f>
        <v>0</v>
      </c>
      <c r="U8" s="164">
        <f t="shared" si="2"/>
        <v>0</v>
      </c>
      <c r="V8" s="164">
        <f t="shared" si="2"/>
        <v>0</v>
      </c>
      <c r="W8" s="164">
        <f t="shared" si="2"/>
        <v>0</v>
      </c>
      <c r="X8" s="164">
        <f t="shared" si="2"/>
        <v>0</v>
      </c>
      <c r="Y8" s="164">
        <f t="shared" si="2"/>
        <v>0</v>
      </c>
      <c r="Z8" s="166">
        <f>IFERROR(ROUND(SUM(T8:Y8)/Z7,3),0)</f>
        <v>0</v>
      </c>
      <c r="AA8" s="606"/>
      <c r="AB8" s="165">
        <f t="shared" ref="AB8:AG8" si="3">AB$4*AB7</f>
        <v>0</v>
      </c>
      <c r="AC8" s="164">
        <f t="shared" si="3"/>
        <v>0</v>
      </c>
      <c r="AD8" s="164">
        <f t="shared" si="3"/>
        <v>0</v>
      </c>
      <c r="AE8" s="164">
        <f t="shared" si="3"/>
        <v>0</v>
      </c>
      <c r="AF8" s="164">
        <f t="shared" si="3"/>
        <v>0</v>
      </c>
      <c r="AG8" s="164">
        <f t="shared" si="3"/>
        <v>0</v>
      </c>
      <c r="AH8" s="166">
        <f>IFERROR(ROUND(SUM(AB8:AG8)/AH7,3),0)</f>
        <v>0</v>
      </c>
      <c r="AI8" s="606"/>
      <c r="AJ8" s="167">
        <f t="shared" ref="AJ8:AO8" si="4">AJ$4*AJ7</f>
        <v>0</v>
      </c>
      <c r="AK8" s="164">
        <f t="shared" si="4"/>
        <v>0</v>
      </c>
      <c r="AL8" s="164">
        <f t="shared" si="4"/>
        <v>0</v>
      </c>
      <c r="AM8" s="164">
        <f t="shared" si="4"/>
        <v>0</v>
      </c>
      <c r="AN8" s="164">
        <f t="shared" si="4"/>
        <v>0</v>
      </c>
      <c r="AO8" s="164">
        <f t="shared" si="4"/>
        <v>0</v>
      </c>
      <c r="AP8" s="166">
        <f>IFERROR(ROUND(SUM(AJ8:AO8)/AP7,3),0)</f>
        <v>0</v>
      </c>
      <c r="AQ8" s="606"/>
      <c r="AR8" s="165">
        <f t="shared" ref="AR8:AW8" si="5">AR$4*AR7</f>
        <v>0</v>
      </c>
      <c r="AS8" s="164">
        <f t="shared" si="5"/>
        <v>0</v>
      </c>
      <c r="AT8" s="164">
        <f t="shared" si="5"/>
        <v>0</v>
      </c>
      <c r="AU8" s="164">
        <f t="shared" si="5"/>
        <v>0</v>
      </c>
      <c r="AV8" s="164">
        <f t="shared" si="5"/>
        <v>0</v>
      </c>
      <c r="AW8" s="164">
        <f t="shared" si="5"/>
        <v>0</v>
      </c>
      <c r="AX8" s="164">
        <f>IFERROR(ROUND(SUM(AR8:AW8)/AX7,3),0)</f>
        <v>0</v>
      </c>
      <c r="AY8" s="606"/>
      <c r="BA8" s="604"/>
      <c r="BB8" s="193"/>
      <c r="BC8" s="195"/>
    </row>
    <row r="9" spans="1:55" ht="18.75" customHeight="1">
      <c r="B9" s="625" t="s">
        <v>121</v>
      </c>
      <c r="C9" s="169" t="s">
        <v>112</v>
      </c>
      <c r="D9" s="197"/>
      <c r="E9" s="197"/>
      <c r="F9" s="197"/>
      <c r="G9" s="197"/>
      <c r="H9" s="197"/>
      <c r="I9" s="197"/>
      <c r="J9" s="181">
        <f>SUM(D9:I9)</f>
        <v>0</v>
      </c>
      <c r="K9" s="605">
        <f>ROUND(J10/3*J9,2)</f>
        <v>0</v>
      </c>
      <c r="L9" s="198"/>
      <c r="M9" s="197"/>
      <c r="N9" s="197"/>
      <c r="O9" s="197"/>
      <c r="P9" s="197"/>
      <c r="Q9" s="197"/>
      <c r="R9" s="181">
        <f>SUM(L9:Q9)</f>
        <v>0</v>
      </c>
      <c r="S9" s="605">
        <f>ROUND(R10/5*R9,2)</f>
        <v>0</v>
      </c>
      <c r="T9" s="201"/>
      <c r="U9" s="197"/>
      <c r="V9" s="197"/>
      <c r="W9" s="197"/>
      <c r="X9" s="197"/>
      <c r="Y9" s="197"/>
      <c r="Z9" s="181">
        <f>SUM(T9:Y9)</f>
        <v>0</v>
      </c>
      <c r="AA9" s="605">
        <f>ROUND(Z10/6*Z9,2)</f>
        <v>0</v>
      </c>
      <c r="AB9" s="198"/>
      <c r="AC9" s="197"/>
      <c r="AD9" s="197"/>
      <c r="AE9" s="197"/>
      <c r="AF9" s="197"/>
      <c r="AG9" s="197"/>
      <c r="AH9" s="181">
        <f>SUM(AB9:AG9)</f>
        <v>0</v>
      </c>
      <c r="AI9" s="605">
        <f>ROUND(AH10/15*AH9,2)</f>
        <v>0</v>
      </c>
      <c r="AJ9" s="201"/>
      <c r="AK9" s="197"/>
      <c r="AL9" s="197"/>
      <c r="AM9" s="197"/>
      <c r="AN9" s="197"/>
      <c r="AO9" s="197"/>
      <c r="AP9" s="181">
        <f>SUM(AJ9:AO9)</f>
        <v>0</v>
      </c>
      <c r="AQ9" s="605">
        <f>ROUND(AP10/20*AP9,2)</f>
        <v>0</v>
      </c>
      <c r="AR9" s="198"/>
      <c r="AS9" s="197"/>
      <c r="AT9" s="197"/>
      <c r="AU9" s="197"/>
      <c r="AV9" s="197"/>
      <c r="AW9" s="197"/>
      <c r="AX9" s="184">
        <f>SUM(AR9:AW9)</f>
        <v>0</v>
      </c>
      <c r="AY9" s="605">
        <f>ROUND(AX10/25*AX9,2)</f>
        <v>0</v>
      </c>
      <c r="BA9" s="604">
        <f t="shared" ref="BA9" si="6">ROUND(AY9+AQ9+AI9+AA9+S9+K9,1)</f>
        <v>0</v>
      </c>
      <c r="BB9" s="193" t="str">
        <f>IF(J9+R9=0,"×","○")</f>
        <v>×</v>
      </c>
      <c r="BC9" s="194">
        <f>SUM(J9,R9,Z9,AH9,AP9,AX9)</f>
        <v>0</v>
      </c>
    </row>
    <row r="10" spans="1:55" ht="18.75" customHeight="1">
      <c r="B10" s="629"/>
      <c r="C10" s="168" t="s">
        <v>109</v>
      </c>
      <c r="D10" s="164">
        <f t="shared" ref="D10:I10" si="7">D$4*D9</f>
        <v>0</v>
      </c>
      <c r="E10" s="164">
        <f t="shared" si="7"/>
        <v>0</v>
      </c>
      <c r="F10" s="164">
        <f t="shared" si="7"/>
        <v>0</v>
      </c>
      <c r="G10" s="164">
        <f t="shared" si="7"/>
        <v>0</v>
      </c>
      <c r="H10" s="164">
        <f t="shared" si="7"/>
        <v>0</v>
      </c>
      <c r="I10" s="164">
        <f t="shared" si="7"/>
        <v>0</v>
      </c>
      <c r="J10" s="166">
        <f>IFERROR(ROUND(SUM(D10:I10)/J9,3),0)</f>
        <v>0</v>
      </c>
      <c r="K10" s="606"/>
      <c r="L10" s="165">
        <f t="shared" ref="L10:Q10" si="8">L$4*L9</f>
        <v>0</v>
      </c>
      <c r="M10" s="164">
        <f>M$4*M9</f>
        <v>0</v>
      </c>
      <c r="N10" s="164">
        <f t="shared" si="8"/>
        <v>0</v>
      </c>
      <c r="O10" s="164">
        <f t="shared" si="8"/>
        <v>0</v>
      </c>
      <c r="P10" s="164">
        <f t="shared" si="8"/>
        <v>0</v>
      </c>
      <c r="Q10" s="164">
        <f t="shared" si="8"/>
        <v>0</v>
      </c>
      <c r="R10" s="166">
        <f>IFERROR(ROUND(SUM(L10:Q10)/R9,3),0)</f>
        <v>0</v>
      </c>
      <c r="S10" s="606"/>
      <c r="T10" s="167">
        <f t="shared" ref="T10:Y10" si="9">T$4*T9</f>
        <v>0</v>
      </c>
      <c r="U10" s="164">
        <f t="shared" si="9"/>
        <v>0</v>
      </c>
      <c r="V10" s="164">
        <f t="shared" si="9"/>
        <v>0</v>
      </c>
      <c r="W10" s="164">
        <f t="shared" si="9"/>
        <v>0</v>
      </c>
      <c r="X10" s="164">
        <f t="shared" si="9"/>
        <v>0</v>
      </c>
      <c r="Y10" s="164">
        <f t="shared" si="9"/>
        <v>0</v>
      </c>
      <c r="Z10" s="166">
        <f>IFERROR(ROUND(SUM(T10:Y10)/Z9,3),0)</f>
        <v>0</v>
      </c>
      <c r="AA10" s="606"/>
      <c r="AB10" s="165">
        <f t="shared" ref="AB10:AG10" si="10">AB$4*AB9</f>
        <v>0</v>
      </c>
      <c r="AC10" s="164">
        <f t="shared" si="10"/>
        <v>0</v>
      </c>
      <c r="AD10" s="164">
        <f t="shared" si="10"/>
        <v>0</v>
      </c>
      <c r="AE10" s="164">
        <f t="shared" si="10"/>
        <v>0</v>
      </c>
      <c r="AF10" s="164">
        <f t="shared" si="10"/>
        <v>0</v>
      </c>
      <c r="AG10" s="164">
        <f t="shared" si="10"/>
        <v>0</v>
      </c>
      <c r="AH10" s="166">
        <f>IFERROR(ROUND(SUM(AB10:AG10)/AH9,3),0)</f>
        <v>0</v>
      </c>
      <c r="AI10" s="606"/>
      <c r="AJ10" s="167">
        <f t="shared" ref="AJ10:AO10" si="11">AJ$4*AJ9</f>
        <v>0</v>
      </c>
      <c r="AK10" s="164">
        <f t="shared" si="11"/>
        <v>0</v>
      </c>
      <c r="AL10" s="164">
        <f t="shared" si="11"/>
        <v>0</v>
      </c>
      <c r="AM10" s="164">
        <f t="shared" si="11"/>
        <v>0</v>
      </c>
      <c r="AN10" s="164">
        <f t="shared" si="11"/>
        <v>0</v>
      </c>
      <c r="AO10" s="164">
        <f t="shared" si="11"/>
        <v>0</v>
      </c>
      <c r="AP10" s="166">
        <f>IFERROR(ROUND(SUM(AJ10:AO10)/AP9,3),0)</f>
        <v>0</v>
      </c>
      <c r="AQ10" s="606"/>
      <c r="AR10" s="165">
        <f t="shared" ref="AR10:AW10" si="12">AR$4*AR9</f>
        <v>0</v>
      </c>
      <c r="AS10" s="164">
        <f t="shared" si="12"/>
        <v>0</v>
      </c>
      <c r="AT10" s="164">
        <f t="shared" si="12"/>
        <v>0</v>
      </c>
      <c r="AU10" s="164">
        <f t="shared" si="12"/>
        <v>0</v>
      </c>
      <c r="AV10" s="164">
        <f t="shared" si="12"/>
        <v>0</v>
      </c>
      <c r="AW10" s="164">
        <f t="shared" si="12"/>
        <v>0</v>
      </c>
      <c r="AX10" s="164">
        <f>IFERROR(ROUND(SUM(AR10:AW10)/AX9,3),0)</f>
        <v>0</v>
      </c>
      <c r="AY10" s="606"/>
      <c r="BA10" s="604"/>
      <c r="BB10" s="193"/>
      <c r="BC10" s="195"/>
    </row>
    <row r="11" spans="1:55" ht="18.75" customHeight="1">
      <c r="B11" s="625" t="s">
        <v>120</v>
      </c>
      <c r="C11" s="169" t="s">
        <v>112</v>
      </c>
      <c r="D11" s="196"/>
      <c r="E11" s="196"/>
      <c r="F11" s="196"/>
      <c r="G11" s="196"/>
      <c r="H11" s="196"/>
      <c r="I11" s="196"/>
      <c r="J11" s="182">
        <f>SUM(D11:I11)</f>
        <v>0</v>
      </c>
      <c r="K11" s="605">
        <f>ROUND(J12/3*J11,2)</f>
        <v>0</v>
      </c>
      <c r="L11" s="199"/>
      <c r="M11" s="196"/>
      <c r="N11" s="196"/>
      <c r="O11" s="196"/>
      <c r="P11" s="196"/>
      <c r="Q11" s="196"/>
      <c r="R11" s="182">
        <f>SUM(L11:Q11)</f>
        <v>0</v>
      </c>
      <c r="S11" s="605">
        <f>ROUND(R12/5*R11,2)</f>
        <v>0</v>
      </c>
      <c r="T11" s="200"/>
      <c r="U11" s="196"/>
      <c r="V11" s="196"/>
      <c r="W11" s="196"/>
      <c r="X11" s="196"/>
      <c r="Y11" s="196"/>
      <c r="Z11" s="182">
        <f>SUM(T11:Y11)</f>
        <v>0</v>
      </c>
      <c r="AA11" s="605">
        <f>ROUND(Z12/6*Z11,2)</f>
        <v>0</v>
      </c>
      <c r="AB11" s="199"/>
      <c r="AC11" s="196"/>
      <c r="AD11" s="196"/>
      <c r="AE11" s="196"/>
      <c r="AF11" s="196"/>
      <c r="AG11" s="196"/>
      <c r="AH11" s="182">
        <f>SUM(AB11:AG11)</f>
        <v>0</v>
      </c>
      <c r="AI11" s="605">
        <f>ROUND(AH12/15*AH11,2)</f>
        <v>0</v>
      </c>
      <c r="AJ11" s="200"/>
      <c r="AK11" s="196"/>
      <c r="AL11" s="196"/>
      <c r="AM11" s="196"/>
      <c r="AN11" s="196"/>
      <c r="AO11" s="196"/>
      <c r="AP11" s="182">
        <f>SUM(AJ11:AO11)</f>
        <v>0</v>
      </c>
      <c r="AQ11" s="605">
        <f>ROUND(AP12/20*AP11,2)</f>
        <v>0</v>
      </c>
      <c r="AR11" s="199"/>
      <c r="AS11" s="196"/>
      <c r="AT11" s="196"/>
      <c r="AU11" s="196"/>
      <c r="AV11" s="196"/>
      <c r="AW11" s="196"/>
      <c r="AX11" s="183">
        <f>SUM(AR11:AW11)</f>
        <v>0</v>
      </c>
      <c r="AY11" s="605">
        <f>ROUND(AX12/25*AX11,2)</f>
        <v>0</v>
      </c>
      <c r="BA11" s="604">
        <f t="shared" ref="BA11" si="13">ROUND(AY11+AQ11+AI11+AA11+S11+K11,1)</f>
        <v>0</v>
      </c>
      <c r="BB11" s="193" t="str">
        <f>IF(J11+R11=0,"×","○")</f>
        <v>×</v>
      </c>
      <c r="BC11" s="194">
        <f>SUM(J11,R11,Z11,AH11,AP11,AX11)</f>
        <v>0</v>
      </c>
    </row>
    <row r="12" spans="1:55" ht="18.75" customHeight="1">
      <c r="B12" s="629"/>
      <c r="C12" s="170" t="s">
        <v>109</v>
      </c>
      <c r="D12" s="164">
        <f t="shared" ref="D12:I12" si="14">D$4*D11</f>
        <v>0</v>
      </c>
      <c r="E12" s="164">
        <f t="shared" si="14"/>
        <v>0</v>
      </c>
      <c r="F12" s="164">
        <f t="shared" si="14"/>
        <v>0</v>
      </c>
      <c r="G12" s="164">
        <f t="shared" si="14"/>
        <v>0</v>
      </c>
      <c r="H12" s="164">
        <f t="shared" si="14"/>
        <v>0</v>
      </c>
      <c r="I12" s="164">
        <f t="shared" si="14"/>
        <v>0</v>
      </c>
      <c r="J12" s="166">
        <f>IFERROR(ROUND(SUM(D12:I12)/J11,3),0)</f>
        <v>0</v>
      </c>
      <c r="K12" s="606"/>
      <c r="L12" s="165">
        <f t="shared" ref="L12:Q12" si="15">L$4*L11</f>
        <v>0</v>
      </c>
      <c r="M12" s="164">
        <f>M$4*M11</f>
        <v>0</v>
      </c>
      <c r="N12" s="164">
        <f t="shared" si="15"/>
        <v>0</v>
      </c>
      <c r="O12" s="164">
        <f t="shared" si="15"/>
        <v>0</v>
      </c>
      <c r="P12" s="164">
        <f t="shared" si="15"/>
        <v>0</v>
      </c>
      <c r="Q12" s="164">
        <f t="shared" si="15"/>
        <v>0</v>
      </c>
      <c r="R12" s="166">
        <f>IFERROR(ROUND(SUM(L12:Q12)/R11,3),0)</f>
        <v>0</v>
      </c>
      <c r="S12" s="606"/>
      <c r="T12" s="167">
        <f t="shared" ref="T12:Y12" si="16">T$4*T11</f>
        <v>0</v>
      </c>
      <c r="U12" s="164">
        <f t="shared" si="16"/>
        <v>0</v>
      </c>
      <c r="V12" s="164">
        <f t="shared" si="16"/>
        <v>0</v>
      </c>
      <c r="W12" s="164">
        <f t="shared" si="16"/>
        <v>0</v>
      </c>
      <c r="X12" s="164">
        <f t="shared" si="16"/>
        <v>0</v>
      </c>
      <c r="Y12" s="164">
        <f t="shared" si="16"/>
        <v>0</v>
      </c>
      <c r="Z12" s="166">
        <f>IFERROR(ROUND(SUM(T12:Y12)/Z11,3),0)</f>
        <v>0</v>
      </c>
      <c r="AA12" s="606"/>
      <c r="AB12" s="165">
        <f t="shared" ref="AB12:AG12" si="17">AB$4*AB11</f>
        <v>0</v>
      </c>
      <c r="AC12" s="164">
        <f t="shared" si="17"/>
        <v>0</v>
      </c>
      <c r="AD12" s="164">
        <f t="shared" si="17"/>
        <v>0</v>
      </c>
      <c r="AE12" s="164">
        <f t="shared" si="17"/>
        <v>0</v>
      </c>
      <c r="AF12" s="164">
        <f t="shared" si="17"/>
        <v>0</v>
      </c>
      <c r="AG12" s="164">
        <f t="shared" si="17"/>
        <v>0</v>
      </c>
      <c r="AH12" s="166">
        <f>IFERROR(ROUND(SUM(AB12:AG12)/AH11,3),0)</f>
        <v>0</v>
      </c>
      <c r="AI12" s="606"/>
      <c r="AJ12" s="167">
        <f t="shared" ref="AJ12:AO12" si="18">AJ$4*AJ11</f>
        <v>0</v>
      </c>
      <c r="AK12" s="164">
        <f t="shared" si="18"/>
        <v>0</v>
      </c>
      <c r="AL12" s="164">
        <f t="shared" si="18"/>
        <v>0</v>
      </c>
      <c r="AM12" s="164">
        <f t="shared" si="18"/>
        <v>0</v>
      </c>
      <c r="AN12" s="164">
        <f t="shared" si="18"/>
        <v>0</v>
      </c>
      <c r="AO12" s="164">
        <f t="shared" si="18"/>
        <v>0</v>
      </c>
      <c r="AP12" s="166">
        <f>IFERROR(ROUND(SUM(AJ12:AO12)/AP11,3),0)</f>
        <v>0</v>
      </c>
      <c r="AQ12" s="606"/>
      <c r="AR12" s="165">
        <f t="shared" ref="AR12:AW12" si="19">AR$4*AR11</f>
        <v>0</v>
      </c>
      <c r="AS12" s="164">
        <f t="shared" si="19"/>
        <v>0</v>
      </c>
      <c r="AT12" s="164">
        <f t="shared" si="19"/>
        <v>0</v>
      </c>
      <c r="AU12" s="164">
        <f t="shared" si="19"/>
        <v>0</v>
      </c>
      <c r="AV12" s="164">
        <f t="shared" si="19"/>
        <v>0</v>
      </c>
      <c r="AW12" s="164">
        <f t="shared" si="19"/>
        <v>0</v>
      </c>
      <c r="AX12" s="164">
        <f>IFERROR(ROUND(SUM(AR12:AW12)/AX11,3),0)</f>
        <v>0</v>
      </c>
      <c r="AY12" s="606"/>
      <c r="BA12" s="604"/>
      <c r="BB12" s="193"/>
      <c r="BC12" s="195"/>
    </row>
    <row r="13" spans="1:55" ht="18.75" customHeight="1">
      <c r="B13" s="625" t="s">
        <v>119</v>
      </c>
      <c r="C13" s="169" t="s">
        <v>112</v>
      </c>
      <c r="D13" s="197"/>
      <c r="E13" s="197"/>
      <c r="F13" s="197"/>
      <c r="G13" s="197"/>
      <c r="H13" s="197"/>
      <c r="I13" s="197"/>
      <c r="J13" s="181">
        <f>SUM(D13:I13)</f>
        <v>0</v>
      </c>
      <c r="K13" s="605">
        <f>ROUND(J14/3*J13,2)</f>
        <v>0</v>
      </c>
      <c r="L13" s="198"/>
      <c r="M13" s="197"/>
      <c r="N13" s="197"/>
      <c r="O13" s="197"/>
      <c r="P13" s="197"/>
      <c r="Q13" s="197"/>
      <c r="R13" s="181">
        <f>SUM(L13:Q13)</f>
        <v>0</v>
      </c>
      <c r="S13" s="605">
        <f>ROUND(R14/5*R13,2)</f>
        <v>0</v>
      </c>
      <c r="T13" s="201"/>
      <c r="U13" s="197"/>
      <c r="V13" s="197"/>
      <c r="W13" s="197"/>
      <c r="X13" s="197"/>
      <c r="Y13" s="197"/>
      <c r="Z13" s="181">
        <f>SUM(T13:Y13)</f>
        <v>0</v>
      </c>
      <c r="AA13" s="605">
        <f>ROUND(Z14/6*Z13,2)</f>
        <v>0</v>
      </c>
      <c r="AB13" s="198"/>
      <c r="AC13" s="197"/>
      <c r="AD13" s="197"/>
      <c r="AE13" s="197"/>
      <c r="AF13" s="197"/>
      <c r="AG13" s="197"/>
      <c r="AH13" s="181">
        <f>SUM(AB13:AG13)</f>
        <v>0</v>
      </c>
      <c r="AI13" s="605">
        <f>ROUND(AH14/15*AH13,2)</f>
        <v>0</v>
      </c>
      <c r="AJ13" s="201"/>
      <c r="AK13" s="197"/>
      <c r="AL13" s="197"/>
      <c r="AM13" s="197"/>
      <c r="AN13" s="197"/>
      <c r="AO13" s="197"/>
      <c r="AP13" s="181">
        <f>SUM(AJ13:AO13)</f>
        <v>0</v>
      </c>
      <c r="AQ13" s="605">
        <f>ROUND(AP14/20*AP13,2)</f>
        <v>0</v>
      </c>
      <c r="AR13" s="198"/>
      <c r="AS13" s="197"/>
      <c r="AT13" s="197"/>
      <c r="AU13" s="197"/>
      <c r="AV13" s="197"/>
      <c r="AW13" s="197"/>
      <c r="AX13" s="184">
        <f>SUM(AR13:AW13)</f>
        <v>0</v>
      </c>
      <c r="AY13" s="605">
        <f>ROUND(AX14/25*AX13,2)</f>
        <v>0</v>
      </c>
      <c r="BA13" s="604">
        <f t="shared" ref="BA13" si="20">ROUND(AY13+AQ13+AI13+AA13+S13+K13,1)</f>
        <v>0</v>
      </c>
      <c r="BB13" s="193" t="str">
        <f>IF(J13+R13=0,"×","○")</f>
        <v>×</v>
      </c>
      <c r="BC13" s="194">
        <f>SUM(J13,R13,Z13,AH13,AP13,AX13)</f>
        <v>0</v>
      </c>
    </row>
    <row r="14" spans="1:55" ht="18.75" customHeight="1">
      <c r="B14" s="629"/>
      <c r="C14" s="168" t="s">
        <v>109</v>
      </c>
      <c r="D14" s="164">
        <f t="shared" ref="D14:I14" si="21">D$4*D13</f>
        <v>0</v>
      </c>
      <c r="E14" s="164">
        <f t="shared" si="21"/>
        <v>0</v>
      </c>
      <c r="F14" s="164">
        <f t="shared" si="21"/>
        <v>0</v>
      </c>
      <c r="G14" s="164">
        <f t="shared" si="21"/>
        <v>0</v>
      </c>
      <c r="H14" s="164">
        <f t="shared" si="21"/>
        <v>0</v>
      </c>
      <c r="I14" s="164">
        <f t="shared" si="21"/>
        <v>0</v>
      </c>
      <c r="J14" s="166">
        <f>IFERROR(ROUND(SUM(D14:I14)/J13,3),0)</f>
        <v>0</v>
      </c>
      <c r="K14" s="606"/>
      <c r="L14" s="165">
        <f t="shared" ref="L14:Q14" si="22">L$4*L13</f>
        <v>0</v>
      </c>
      <c r="M14" s="164">
        <f t="shared" si="22"/>
        <v>0</v>
      </c>
      <c r="N14" s="164">
        <f t="shared" si="22"/>
        <v>0</v>
      </c>
      <c r="O14" s="164">
        <f t="shared" si="22"/>
        <v>0</v>
      </c>
      <c r="P14" s="164">
        <f t="shared" si="22"/>
        <v>0</v>
      </c>
      <c r="Q14" s="164">
        <f t="shared" si="22"/>
        <v>0</v>
      </c>
      <c r="R14" s="166">
        <f>IFERROR(ROUND(SUM(L14:Q14)/R13,3),0)</f>
        <v>0</v>
      </c>
      <c r="S14" s="606"/>
      <c r="T14" s="167">
        <f t="shared" ref="T14:Y14" si="23">T$4*T13</f>
        <v>0</v>
      </c>
      <c r="U14" s="164">
        <f t="shared" si="23"/>
        <v>0</v>
      </c>
      <c r="V14" s="164">
        <f t="shared" si="23"/>
        <v>0</v>
      </c>
      <c r="W14" s="164">
        <f t="shared" si="23"/>
        <v>0</v>
      </c>
      <c r="X14" s="164">
        <f t="shared" si="23"/>
        <v>0</v>
      </c>
      <c r="Y14" s="164">
        <f t="shared" si="23"/>
        <v>0</v>
      </c>
      <c r="Z14" s="166">
        <f>IFERROR(ROUND(SUM(T14:Y14)/Z13,3),0)</f>
        <v>0</v>
      </c>
      <c r="AA14" s="606"/>
      <c r="AB14" s="165">
        <f t="shared" ref="AB14:AG14" si="24">AB$4*AB13</f>
        <v>0</v>
      </c>
      <c r="AC14" s="164">
        <f t="shared" si="24"/>
        <v>0</v>
      </c>
      <c r="AD14" s="164">
        <f t="shared" si="24"/>
        <v>0</v>
      </c>
      <c r="AE14" s="164">
        <f t="shared" si="24"/>
        <v>0</v>
      </c>
      <c r="AF14" s="164">
        <f t="shared" si="24"/>
        <v>0</v>
      </c>
      <c r="AG14" s="164">
        <f t="shared" si="24"/>
        <v>0</v>
      </c>
      <c r="AH14" s="166">
        <f>IFERROR(ROUND(SUM(AB14:AG14)/AH13,3),0)</f>
        <v>0</v>
      </c>
      <c r="AI14" s="606"/>
      <c r="AJ14" s="167">
        <f t="shared" ref="AJ14:AO14" si="25">AJ$4*AJ13</f>
        <v>0</v>
      </c>
      <c r="AK14" s="164">
        <f t="shared" si="25"/>
        <v>0</v>
      </c>
      <c r="AL14" s="164">
        <f t="shared" si="25"/>
        <v>0</v>
      </c>
      <c r="AM14" s="164">
        <f t="shared" si="25"/>
        <v>0</v>
      </c>
      <c r="AN14" s="164">
        <f t="shared" si="25"/>
        <v>0</v>
      </c>
      <c r="AO14" s="164">
        <f t="shared" si="25"/>
        <v>0</v>
      </c>
      <c r="AP14" s="166">
        <f>IFERROR(ROUND(SUM(AJ14:AO14)/AP13,3),0)</f>
        <v>0</v>
      </c>
      <c r="AQ14" s="606"/>
      <c r="AR14" s="165">
        <f t="shared" ref="AR14:AW14" si="26">AR$4*AR13</f>
        <v>0</v>
      </c>
      <c r="AS14" s="164">
        <f t="shared" si="26"/>
        <v>0</v>
      </c>
      <c r="AT14" s="164">
        <f t="shared" si="26"/>
        <v>0</v>
      </c>
      <c r="AU14" s="164">
        <f t="shared" si="26"/>
        <v>0</v>
      </c>
      <c r="AV14" s="164">
        <f t="shared" si="26"/>
        <v>0</v>
      </c>
      <c r="AW14" s="164">
        <f t="shared" si="26"/>
        <v>0</v>
      </c>
      <c r="AX14" s="164">
        <f>IFERROR(ROUND(SUM(AR14:AW14)/AX13,3),0)</f>
        <v>0</v>
      </c>
      <c r="AY14" s="606"/>
      <c r="BA14" s="604"/>
      <c r="BB14" s="193"/>
      <c r="BC14" s="195"/>
    </row>
    <row r="15" spans="1:55" ht="18.75" customHeight="1">
      <c r="B15" s="625" t="s">
        <v>118</v>
      </c>
      <c r="C15" s="169" t="s">
        <v>112</v>
      </c>
      <c r="D15" s="196"/>
      <c r="E15" s="196"/>
      <c r="F15" s="196"/>
      <c r="G15" s="196"/>
      <c r="H15" s="196"/>
      <c r="I15" s="196"/>
      <c r="J15" s="182">
        <f>SUM(D15:I15)</f>
        <v>0</v>
      </c>
      <c r="K15" s="605">
        <f>ROUND(J16/3*J15,2)</f>
        <v>0</v>
      </c>
      <c r="L15" s="199"/>
      <c r="M15" s="196"/>
      <c r="N15" s="196"/>
      <c r="O15" s="196"/>
      <c r="P15" s="196"/>
      <c r="Q15" s="196"/>
      <c r="R15" s="182">
        <f>SUM(L15:Q15)</f>
        <v>0</v>
      </c>
      <c r="S15" s="605">
        <f>ROUND(R16/5*R15,2)</f>
        <v>0</v>
      </c>
      <c r="T15" s="200"/>
      <c r="U15" s="196"/>
      <c r="V15" s="196"/>
      <c r="W15" s="196"/>
      <c r="X15" s="196"/>
      <c r="Y15" s="196"/>
      <c r="Z15" s="182">
        <f>SUM(T15:Y15)</f>
        <v>0</v>
      </c>
      <c r="AA15" s="605">
        <f>ROUND(Z16/6*Z15,2)</f>
        <v>0</v>
      </c>
      <c r="AB15" s="199"/>
      <c r="AC15" s="196"/>
      <c r="AD15" s="196"/>
      <c r="AE15" s="196"/>
      <c r="AF15" s="196"/>
      <c r="AG15" s="196"/>
      <c r="AH15" s="182">
        <f>SUM(AB15:AG15)</f>
        <v>0</v>
      </c>
      <c r="AI15" s="605">
        <f>ROUND(AH16/15*AH15,2)</f>
        <v>0</v>
      </c>
      <c r="AJ15" s="200"/>
      <c r="AK15" s="196"/>
      <c r="AL15" s="196"/>
      <c r="AM15" s="196"/>
      <c r="AN15" s="196"/>
      <c r="AO15" s="196"/>
      <c r="AP15" s="182">
        <f>SUM(AJ15:AO15)</f>
        <v>0</v>
      </c>
      <c r="AQ15" s="605">
        <f>ROUND(AP16/20*AP15,2)</f>
        <v>0</v>
      </c>
      <c r="AR15" s="199"/>
      <c r="AS15" s="196"/>
      <c r="AT15" s="196"/>
      <c r="AU15" s="196"/>
      <c r="AV15" s="196"/>
      <c r="AW15" s="196"/>
      <c r="AX15" s="183">
        <f>SUM(AR15:AW15)</f>
        <v>0</v>
      </c>
      <c r="AY15" s="605">
        <f>ROUND(AX16/25*AX15,2)</f>
        <v>0</v>
      </c>
      <c r="BA15" s="604">
        <f t="shared" ref="BA15" si="27">ROUND(AY15+AQ15+AI15+AA15+S15+K15,1)</f>
        <v>0</v>
      </c>
      <c r="BB15" s="193" t="str">
        <f>IF(J15+R15=0,"×","○")</f>
        <v>×</v>
      </c>
      <c r="BC15" s="194">
        <f>SUM(J15,R15,Z15,AH15,AP15,AX15)</f>
        <v>0</v>
      </c>
    </row>
    <row r="16" spans="1:55" ht="18.75" customHeight="1">
      <c r="B16" s="629"/>
      <c r="C16" s="170" t="s">
        <v>109</v>
      </c>
      <c r="D16" s="164">
        <f t="shared" ref="D16:I16" si="28">D$4*D15</f>
        <v>0</v>
      </c>
      <c r="E16" s="164">
        <f t="shared" si="28"/>
        <v>0</v>
      </c>
      <c r="F16" s="164">
        <f t="shared" si="28"/>
        <v>0</v>
      </c>
      <c r="G16" s="164">
        <f t="shared" si="28"/>
        <v>0</v>
      </c>
      <c r="H16" s="164">
        <f t="shared" si="28"/>
        <v>0</v>
      </c>
      <c r="I16" s="164">
        <f t="shared" si="28"/>
        <v>0</v>
      </c>
      <c r="J16" s="166">
        <f>IFERROR(ROUND(SUM(D16:I16)/J15,3),0)</f>
        <v>0</v>
      </c>
      <c r="K16" s="606"/>
      <c r="L16" s="165">
        <f t="shared" ref="L16:Q16" si="29">L$4*L15</f>
        <v>0</v>
      </c>
      <c r="M16" s="164">
        <f t="shared" si="29"/>
        <v>0</v>
      </c>
      <c r="N16" s="164">
        <f t="shared" si="29"/>
        <v>0</v>
      </c>
      <c r="O16" s="164">
        <f t="shared" si="29"/>
        <v>0</v>
      </c>
      <c r="P16" s="164">
        <f t="shared" si="29"/>
        <v>0</v>
      </c>
      <c r="Q16" s="164">
        <f t="shared" si="29"/>
        <v>0</v>
      </c>
      <c r="R16" s="166">
        <f>IFERROR(ROUND(SUM(L16:Q16)/R15,3),0)</f>
        <v>0</v>
      </c>
      <c r="S16" s="606"/>
      <c r="T16" s="167">
        <f t="shared" ref="T16:Y16" si="30">T$4*T15</f>
        <v>0</v>
      </c>
      <c r="U16" s="164">
        <f t="shared" si="30"/>
        <v>0</v>
      </c>
      <c r="V16" s="164">
        <f t="shared" si="30"/>
        <v>0</v>
      </c>
      <c r="W16" s="164">
        <f t="shared" si="30"/>
        <v>0</v>
      </c>
      <c r="X16" s="164">
        <f t="shared" si="30"/>
        <v>0</v>
      </c>
      <c r="Y16" s="164">
        <f t="shared" si="30"/>
        <v>0</v>
      </c>
      <c r="Z16" s="166">
        <f>IFERROR(ROUND(SUM(T16:Y16)/Z15,3),0)</f>
        <v>0</v>
      </c>
      <c r="AA16" s="606"/>
      <c r="AB16" s="165">
        <f t="shared" ref="AB16:AG16" si="31">AB$4*AB15</f>
        <v>0</v>
      </c>
      <c r="AC16" s="164">
        <f t="shared" si="31"/>
        <v>0</v>
      </c>
      <c r="AD16" s="164">
        <f t="shared" si="31"/>
        <v>0</v>
      </c>
      <c r="AE16" s="164">
        <f t="shared" si="31"/>
        <v>0</v>
      </c>
      <c r="AF16" s="164">
        <f t="shared" si="31"/>
        <v>0</v>
      </c>
      <c r="AG16" s="164">
        <f t="shared" si="31"/>
        <v>0</v>
      </c>
      <c r="AH16" s="166">
        <f>IFERROR(ROUND(SUM(AB16:AG16)/AH15,3),0)</f>
        <v>0</v>
      </c>
      <c r="AI16" s="606"/>
      <c r="AJ16" s="167">
        <f t="shared" ref="AJ16:AO16" si="32">AJ$4*AJ15</f>
        <v>0</v>
      </c>
      <c r="AK16" s="164">
        <f t="shared" si="32"/>
        <v>0</v>
      </c>
      <c r="AL16" s="164">
        <f t="shared" si="32"/>
        <v>0</v>
      </c>
      <c r="AM16" s="164">
        <f t="shared" si="32"/>
        <v>0</v>
      </c>
      <c r="AN16" s="164">
        <f t="shared" si="32"/>
        <v>0</v>
      </c>
      <c r="AO16" s="164">
        <f t="shared" si="32"/>
        <v>0</v>
      </c>
      <c r="AP16" s="166">
        <f>IFERROR(ROUND(SUM(AJ16:AO16)/AP15,3),0)</f>
        <v>0</v>
      </c>
      <c r="AQ16" s="606"/>
      <c r="AR16" s="165">
        <f t="shared" ref="AR16:AW16" si="33">AR$4*AR15</f>
        <v>0</v>
      </c>
      <c r="AS16" s="164">
        <f t="shared" si="33"/>
        <v>0</v>
      </c>
      <c r="AT16" s="164">
        <f t="shared" si="33"/>
        <v>0</v>
      </c>
      <c r="AU16" s="164">
        <f t="shared" si="33"/>
        <v>0</v>
      </c>
      <c r="AV16" s="164">
        <f t="shared" si="33"/>
        <v>0</v>
      </c>
      <c r="AW16" s="164">
        <f t="shared" si="33"/>
        <v>0</v>
      </c>
      <c r="AX16" s="164">
        <f>IFERROR(ROUND(SUM(AR16:AW16)/AX15,3),0)</f>
        <v>0</v>
      </c>
      <c r="AY16" s="606"/>
      <c r="BA16" s="604"/>
      <c r="BB16" s="193"/>
      <c r="BC16" s="195"/>
    </row>
    <row r="17" spans="2:55" ht="18.75" customHeight="1">
      <c r="B17" s="625" t="s">
        <v>117</v>
      </c>
      <c r="C17" s="169" t="s">
        <v>112</v>
      </c>
      <c r="D17" s="197"/>
      <c r="E17" s="197"/>
      <c r="F17" s="197"/>
      <c r="G17" s="197"/>
      <c r="H17" s="197"/>
      <c r="I17" s="197"/>
      <c r="J17" s="181">
        <f>SUM(D17:I17)</f>
        <v>0</v>
      </c>
      <c r="K17" s="605">
        <f>ROUND(J18/3*J17,2)</f>
        <v>0</v>
      </c>
      <c r="L17" s="198"/>
      <c r="M17" s="197"/>
      <c r="N17" s="197"/>
      <c r="O17" s="197"/>
      <c r="P17" s="197"/>
      <c r="Q17" s="197"/>
      <c r="R17" s="181">
        <f>SUM(L17:Q17)</f>
        <v>0</v>
      </c>
      <c r="S17" s="605">
        <f>ROUND(R18/5*R17,2)</f>
        <v>0</v>
      </c>
      <c r="T17" s="201"/>
      <c r="U17" s="197"/>
      <c r="V17" s="197"/>
      <c r="W17" s="197"/>
      <c r="X17" s="197"/>
      <c r="Y17" s="197"/>
      <c r="Z17" s="181">
        <f>SUM(T17:Y17)</f>
        <v>0</v>
      </c>
      <c r="AA17" s="605">
        <f>ROUND(Z18/6*Z17,2)</f>
        <v>0</v>
      </c>
      <c r="AB17" s="198"/>
      <c r="AC17" s="197"/>
      <c r="AD17" s="197"/>
      <c r="AE17" s="197"/>
      <c r="AF17" s="197"/>
      <c r="AG17" s="197"/>
      <c r="AH17" s="181">
        <f>SUM(AB17:AG17)</f>
        <v>0</v>
      </c>
      <c r="AI17" s="605">
        <f>ROUND(AH18/15*AH17,2)</f>
        <v>0</v>
      </c>
      <c r="AJ17" s="201"/>
      <c r="AK17" s="197"/>
      <c r="AL17" s="197"/>
      <c r="AM17" s="197"/>
      <c r="AN17" s="197"/>
      <c r="AO17" s="197"/>
      <c r="AP17" s="181">
        <f>SUM(AJ17:AO17)</f>
        <v>0</v>
      </c>
      <c r="AQ17" s="605">
        <f>ROUND(AP18/20*AP17,2)</f>
        <v>0</v>
      </c>
      <c r="AR17" s="198"/>
      <c r="AS17" s="197"/>
      <c r="AT17" s="197"/>
      <c r="AU17" s="197"/>
      <c r="AV17" s="197"/>
      <c r="AW17" s="197"/>
      <c r="AX17" s="184">
        <f>SUM(AR17:AW17)</f>
        <v>0</v>
      </c>
      <c r="AY17" s="605">
        <f>ROUND(AX18/25*AX17,2)</f>
        <v>0</v>
      </c>
      <c r="BA17" s="604">
        <f t="shared" ref="BA17" si="34">ROUND(AY17+AQ17+AI17+AA17+S17+K17,1)</f>
        <v>0</v>
      </c>
      <c r="BB17" s="193" t="str">
        <f>IF(J17+R17=0,"×","○")</f>
        <v>×</v>
      </c>
      <c r="BC17" s="194">
        <f>SUM(J17,R17,Z17,AH17,AP17,AX17)</f>
        <v>0</v>
      </c>
    </row>
    <row r="18" spans="2:55" ht="18.75" customHeight="1">
      <c r="B18" s="629"/>
      <c r="C18" s="168" t="s">
        <v>109</v>
      </c>
      <c r="D18" s="164">
        <f t="shared" ref="D18:I18" si="35">D$4*D17</f>
        <v>0</v>
      </c>
      <c r="E18" s="164">
        <f t="shared" si="35"/>
        <v>0</v>
      </c>
      <c r="F18" s="164">
        <f t="shared" si="35"/>
        <v>0</v>
      </c>
      <c r="G18" s="164">
        <f t="shared" si="35"/>
        <v>0</v>
      </c>
      <c r="H18" s="164">
        <f t="shared" si="35"/>
        <v>0</v>
      </c>
      <c r="I18" s="164">
        <f t="shared" si="35"/>
        <v>0</v>
      </c>
      <c r="J18" s="166">
        <f>IFERROR(ROUND(SUM(D18:I18)/J17,3),0)</f>
        <v>0</v>
      </c>
      <c r="K18" s="606"/>
      <c r="L18" s="165">
        <f t="shared" ref="L18:Q18" si="36">L$4*L17</f>
        <v>0</v>
      </c>
      <c r="M18" s="164">
        <f t="shared" si="36"/>
        <v>0</v>
      </c>
      <c r="N18" s="164">
        <f t="shared" si="36"/>
        <v>0</v>
      </c>
      <c r="O18" s="164">
        <f t="shared" si="36"/>
        <v>0</v>
      </c>
      <c r="P18" s="164">
        <f t="shared" si="36"/>
        <v>0</v>
      </c>
      <c r="Q18" s="164">
        <f t="shared" si="36"/>
        <v>0</v>
      </c>
      <c r="R18" s="166">
        <f>IFERROR(ROUND(SUM(L18:Q18)/R17,3),0)</f>
        <v>0</v>
      </c>
      <c r="S18" s="606"/>
      <c r="T18" s="167">
        <f t="shared" ref="T18:Y18" si="37">T$4*T17</f>
        <v>0</v>
      </c>
      <c r="U18" s="164">
        <f t="shared" si="37"/>
        <v>0</v>
      </c>
      <c r="V18" s="164">
        <f t="shared" si="37"/>
        <v>0</v>
      </c>
      <c r="W18" s="164">
        <f t="shared" si="37"/>
        <v>0</v>
      </c>
      <c r="X18" s="164">
        <f t="shared" si="37"/>
        <v>0</v>
      </c>
      <c r="Y18" s="164">
        <f t="shared" si="37"/>
        <v>0</v>
      </c>
      <c r="Z18" s="166">
        <f>IFERROR(ROUND(SUM(T18:Y18)/Z17,3),0)</f>
        <v>0</v>
      </c>
      <c r="AA18" s="606"/>
      <c r="AB18" s="165">
        <f t="shared" ref="AB18:AG18" si="38">AB$4*AB17</f>
        <v>0</v>
      </c>
      <c r="AC18" s="164">
        <f t="shared" si="38"/>
        <v>0</v>
      </c>
      <c r="AD18" s="164">
        <f t="shared" si="38"/>
        <v>0</v>
      </c>
      <c r="AE18" s="164">
        <f t="shared" si="38"/>
        <v>0</v>
      </c>
      <c r="AF18" s="164">
        <f t="shared" si="38"/>
        <v>0</v>
      </c>
      <c r="AG18" s="164">
        <f t="shared" si="38"/>
        <v>0</v>
      </c>
      <c r="AH18" s="166">
        <f>IFERROR(ROUND(SUM(AB18:AG18)/AH17,3),0)</f>
        <v>0</v>
      </c>
      <c r="AI18" s="606"/>
      <c r="AJ18" s="167">
        <f t="shared" ref="AJ18:AO18" si="39">AJ$4*AJ17</f>
        <v>0</v>
      </c>
      <c r="AK18" s="164">
        <f t="shared" si="39"/>
        <v>0</v>
      </c>
      <c r="AL18" s="164">
        <f t="shared" si="39"/>
        <v>0</v>
      </c>
      <c r="AM18" s="164">
        <f t="shared" si="39"/>
        <v>0</v>
      </c>
      <c r="AN18" s="164">
        <f t="shared" si="39"/>
        <v>0</v>
      </c>
      <c r="AO18" s="164">
        <f t="shared" si="39"/>
        <v>0</v>
      </c>
      <c r="AP18" s="166">
        <f>IFERROR(ROUND(SUM(AJ18:AO18)/AP17,3),0)</f>
        <v>0</v>
      </c>
      <c r="AQ18" s="606"/>
      <c r="AR18" s="165">
        <f t="shared" ref="AR18:AW18" si="40">AR$4*AR17</f>
        <v>0</v>
      </c>
      <c r="AS18" s="164">
        <f t="shared" si="40"/>
        <v>0</v>
      </c>
      <c r="AT18" s="164">
        <f t="shared" si="40"/>
        <v>0</v>
      </c>
      <c r="AU18" s="164">
        <f t="shared" si="40"/>
        <v>0</v>
      </c>
      <c r="AV18" s="164">
        <f t="shared" si="40"/>
        <v>0</v>
      </c>
      <c r="AW18" s="164">
        <f t="shared" si="40"/>
        <v>0</v>
      </c>
      <c r="AX18" s="164">
        <f>IFERROR(ROUND(SUM(AR18:AW18)/AX17,3),0)</f>
        <v>0</v>
      </c>
      <c r="AY18" s="606"/>
      <c r="BA18" s="604"/>
      <c r="BB18" s="193"/>
      <c r="BC18" s="195"/>
    </row>
    <row r="19" spans="2:55" ht="18.75" customHeight="1">
      <c r="B19" s="625" t="s">
        <v>116</v>
      </c>
      <c r="C19" s="169" t="s">
        <v>112</v>
      </c>
      <c r="D19" s="196"/>
      <c r="E19" s="196"/>
      <c r="F19" s="196"/>
      <c r="G19" s="196"/>
      <c r="H19" s="196"/>
      <c r="I19" s="196"/>
      <c r="J19" s="182">
        <f>SUM(D19:I19)</f>
        <v>0</v>
      </c>
      <c r="K19" s="605">
        <f>ROUND(J20/3*J19,2)</f>
        <v>0</v>
      </c>
      <c r="L19" s="199"/>
      <c r="M19" s="196"/>
      <c r="N19" s="196"/>
      <c r="O19" s="196"/>
      <c r="P19" s="196"/>
      <c r="Q19" s="196"/>
      <c r="R19" s="182">
        <f>SUM(L19:Q19)</f>
        <v>0</v>
      </c>
      <c r="S19" s="605">
        <f>ROUND(R20/5*R19,2)</f>
        <v>0</v>
      </c>
      <c r="T19" s="200"/>
      <c r="U19" s="196"/>
      <c r="V19" s="196"/>
      <c r="W19" s="196"/>
      <c r="X19" s="196"/>
      <c r="Y19" s="196"/>
      <c r="Z19" s="182">
        <f>SUM(T19:Y19)</f>
        <v>0</v>
      </c>
      <c r="AA19" s="605">
        <f>ROUND(Z20/6*Z19,2)</f>
        <v>0</v>
      </c>
      <c r="AB19" s="199"/>
      <c r="AC19" s="196"/>
      <c r="AD19" s="196"/>
      <c r="AE19" s="196"/>
      <c r="AF19" s="196"/>
      <c r="AG19" s="196"/>
      <c r="AH19" s="182">
        <f>SUM(AB19:AG19)</f>
        <v>0</v>
      </c>
      <c r="AI19" s="605">
        <f>ROUND(AH20/15*AH19,2)</f>
        <v>0</v>
      </c>
      <c r="AJ19" s="200"/>
      <c r="AK19" s="196"/>
      <c r="AL19" s="196"/>
      <c r="AM19" s="196"/>
      <c r="AN19" s="196"/>
      <c r="AO19" s="196"/>
      <c r="AP19" s="182">
        <f>SUM(AJ19:AO19)</f>
        <v>0</v>
      </c>
      <c r="AQ19" s="605">
        <f>ROUND(AP20/20*AP19,2)</f>
        <v>0</v>
      </c>
      <c r="AR19" s="199"/>
      <c r="AS19" s="196"/>
      <c r="AT19" s="196"/>
      <c r="AU19" s="196"/>
      <c r="AV19" s="196"/>
      <c r="AW19" s="196"/>
      <c r="AX19" s="183">
        <f>SUM(AR19:AW19)</f>
        <v>0</v>
      </c>
      <c r="AY19" s="605">
        <f>ROUND(AX20/25*AX19,2)</f>
        <v>0</v>
      </c>
      <c r="BA19" s="604">
        <f t="shared" ref="BA19" si="41">ROUND(AY19+AQ19+AI19+AA19+S19+K19,1)</f>
        <v>0</v>
      </c>
      <c r="BB19" s="193" t="str">
        <f>IF(J19+R19=0,"×","○")</f>
        <v>×</v>
      </c>
      <c r="BC19" s="194">
        <f>SUM(J19,R19,Z19,AH19,AP19,AX19)</f>
        <v>0</v>
      </c>
    </row>
    <row r="20" spans="2:55" ht="18.75" customHeight="1">
      <c r="B20" s="629"/>
      <c r="C20" s="170" t="s">
        <v>109</v>
      </c>
      <c r="D20" s="164">
        <f t="shared" ref="D20:I20" si="42">D$4*D19</f>
        <v>0</v>
      </c>
      <c r="E20" s="164">
        <f t="shared" si="42"/>
        <v>0</v>
      </c>
      <c r="F20" s="164">
        <f t="shared" si="42"/>
        <v>0</v>
      </c>
      <c r="G20" s="164">
        <f t="shared" si="42"/>
        <v>0</v>
      </c>
      <c r="H20" s="164">
        <f t="shared" si="42"/>
        <v>0</v>
      </c>
      <c r="I20" s="164">
        <f t="shared" si="42"/>
        <v>0</v>
      </c>
      <c r="J20" s="166">
        <f>IFERROR(ROUND(SUM(D20:I20)/J19,3),0)</f>
        <v>0</v>
      </c>
      <c r="K20" s="606"/>
      <c r="L20" s="165">
        <f t="shared" ref="L20:Q20" si="43">L$4*L19</f>
        <v>0</v>
      </c>
      <c r="M20" s="164">
        <f t="shared" si="43"/>
        <v>0</v>
      </c>
      <c r="N20" s="164">
        <f t="shared" si="43"/>
        <v>0</v>
      </c>
      <c r="O20" s="164">
        <f t="shared" si="43"/>
        <v>0</v>
      </c>
      <c r="P20" s="164">
        <f t="shared" si="43"/>
        <v>0</v>
      </c>
      <c r="Q20" s="164">
        <f t="shared" si="43"/>
        <v>0</v>
      </c>
      <c r="R20" s="166">
        <f>IFERROR(ROUND(SUM(L20:Q20)/R19,3),0)</f>
        <v>0</v>
      </c>
      <c r="S20" s="606"/>
      <c r="T20" s="167">
        <f t="shared" ref="T20:Y20" si="44">T$4*T19</f>
        <v>0</v>
      </c>
      <c r="U20" s="164">
        <f t="shared" si="44"/>
        <v>0</v>
      </c>
      <c r="V20" s="164">
        <f t="shared" si="44"/>
        <v>0</v>
      </c>
      <c r="W20" s="164">
        <f t="shared" si="44"/>
        <v>0</v>
      </c>
      <c r="X20" s="164">
        <f t="shared" si="44"/>
        <v>0</v>
      </c>
      <c r="Y20" s="164">
        <f t="shared" si="44"/>
        <v>0</v>
      </c>
      <c r="Z20" s="166">
        <f>IFERROR(ROUND(SUM(T20:Y20)/Z19,3),0)</f>
        <v>0</v>
      </c>
      <c r="AA20" s="606"/>
      <c r="AB20" s="165">
        <f t="shared" ref="AB20:AG20" si="45">AB$4*AB19</f>
        <v>0</v>
      </c>
      <c r="AC20" s="164">
        <f t="shared" si="45"/>
        <v>0</v>
      </c>
      <c r="AD20" s="164">
        <f t="shared" si="45"/>
        <v>0</v>
      </c>
      <c r="AE20" s="164">
        <f t="shared" si="45"/>
        <v>0</v>
      </c>
      <c r="AF20" s="164">
        <f t="shared" si="45"/>
        <v>0</v>
      </c>
      <c r="AG20" s="164">
        <f t="shared" si="45"/>
        <v>0</v>
      </c>
      <c r="AH20" s="166">
        <f>IFERROR(ROUND(SUM(AB20:AG20)/AH19,3),0)</f>
        <v>0</v>
      </c>
      <c r="AI20" s="606"/>
      <c r="AJ20" s="167">
        <f t="shared" ref="AJ20:AO20" si="46">AJ$4*AJ19</f>
        <v>0</v>
      </c>
      <c r="AK20" s="164">
        <f t="shared" si="46"/>
        <v>0</v>
      </c>
      <c r="AL20" s="164">
        <f t="shared" si="46"/>
        <v>0</v>
      </c>
      <c r="AM20" s="164">
        <f t="shared" si="46"/>
        <v>0</v>
      </c>
      <c r="AN20" s="164">
        <f t="shared" si="46"/>
        <v>0</v>
      </c>
      <c r="AO20" s="164">
        <f t="shared" si="46"/>
        <v>0</v>
      </c>
      <c r="AP20" s="166">
        <f>IFERROR(ROUND(SUM(AJ20:AO20)/AP19,3),0)</f>
        <v>0</v>
      </c>
      <c r="AQ20" s="606"/>
      <c r="AR20" s="165">
        <f t="shared" ref="AR20:AW20" si="47">AR$4*AR19</f>
        <v>0</v>
      </c>
      <c r="AS20" s="164">
        <f t="shared" si="47"/>
        <v>0</v>
      </c>
      <c r="AT20" s="164">
        <f t="shared" si="47"/>
        <v>0</v>
      </c>
      <c r="AU20" s="164">
        <f t="shared" si="47"/>
        <v>0</v>
      </c>
      <c r="AV20" s="164">
        <f t="shared" si="47"/>
        <v>0</v>
      </c>
      <c r="AW20" s="164">
        <f t="shared" si="47"/>
        <v>0</v>
      </c>
      <c r="AX20" s="164">
        <f>IFERROR(ROUND(SUM(AR20:AW20)/AX19,3),0)</f>
        <v>0</v>
      </c>
      <c r="AY20" s="606"/>
      <c r="BA20" s="604"/>
      <c r="BB20" s="193"/>
      <c r="BC20" s="195"/>
    </row>
    <row r="21" spans="2:55" ht="18.75" customHeight="1">
      <c r="B21" s="625" t="s">
        <v>115</v>
      </c>
      <c r="C21" s="169" t="s">
        <v>112</v>
      </c>
      <c r="D21" s="197"/>
      <c r="E21" s="197"/>
      <c r="F21" s="197"/>
      <c r="G21" s="197"/>
      <c r="H21" s="197"/>
      <c r="I21" s="197"/>
      <c r="J21" s="181">
        <f>SUM(D21:I21)</f>
        <v>0</v>
      </c>
      <c r="K21" s="605">
        <f>ROUND(J22/3*J21,2)</f>
        <v>0</v>
      </c>
      <c r="L21" s="198"/>
      <c r="M21" s="197"/>
      <c r="N21" s="197"/>
      <c r="O21" s="197"/>
      <c r="P21" s="197"/>
      <c r="Q21" s="197"/>
      <c r="R21" s="181">
        <f>SUM(L21:Q21)</f>
        <v>0</v>
      </c>
      <c r="S21" s="605">
        <f>ROUND(R22/5*R21,2)</f>
        <v>0</v>
      </c>
      <c r="T21" s="201"/>
      <c r="U21" s="197"/>
      <c r="V21" s="197"/>
      <c r="W21" s="197"/>
      <c r="X21" s="197"/>
      <c r="Y21" s="197"/>
      <c r="Z21" s="181">
        <f>SUM(T21:Y21)</f>
        <v>0</v>
      </c>
      <c r="AA21" s="605">
        <f>ROUND(Z22/6*Z21,2)</f>
        <v>0</v>
      </c>
      <c r="AB21" s="198"/>
      <c r="AC21" s="197"/>
      <c r="AD21" s="197"/>
      <c r="AE21" s="197"/>
      <c r="AF21" s="197"/>
      <c r="AG21" s="197"/>
      <c r="AH21" s="181">
        <f>SUM(AB21:AG21)</f>
        <v>0</v>
      </c>
      <c r="AI21" s="605">
        <f>ROUND(AH22/15*AH21,2)</f>
        <v>0</v>
      </c>
      <c r="AJ21" s="201"/>
      <c r="AK21" s="197"/>
      <c r="AL21" s="197"/>
      <c r="AM21" s="197"/>
      <c r="AN21" s="197"/>
      <c r="AO21" s="197"/>
      <c r="AP21" s="181">
        <f>SUM(AJ21:AO21)</f>
        <v>0</v>
      </c>
      <c r="AQ21" s="605">
        <f>ROUND(AP22/20*AP21,2)</f>
        <v>0</v>
      </c>
      <c r="AR21" s="198"/>
      <c r="AS21" s="197"/>
      <c r="AT21" s="197"/>
      <c r="AU21" s="197"/>
      <c r="AV21" s="197"/>
      <c r="AW21" s="197"/>
      <c r="AX21" s="184">
        <f>SUM(AR21:AW21)</f>
        <v>0</v>
      </c>
      <c r="AY21" s="605">
        <f>ROUND(AX22/25*AX21,2)</f>
        <v>0</v>
      </c>
      <c r="BA21" s="604">
        <f t="shared" ref="BA21" si="48">ROUND(AY21+AQ21+AI21+AA21+S21+K21,1)</f>
        <v>0</v>
      </c>
      <c r="BB21" s="193" t="str">
        <f>IF(J21+R21=0,"×","○")</f>
        <v>×</v>
      </c>
      <c r="BC21" s="194">
        <f>SUM(J21,R21,Z21,AH21,AP21,AX21)</f>
        <v>0</v>
      </c>
    </row>
    <row r="22" spans="2:55" ht="18.75" customHeight="1">
      <c r="B22" s="629"/>
      <c r="C22" s="168" t="s">
        <v>109</v>
      </c>
      <c r="D22" s="164">
        <f t="shared" ref="D22:I22" si="49">D$4*D21</f>
        <v>0</v>
      </c>
      <c r="E22" s="164">
        <f t="shared" si="49"/>
        <v>0</v>
      </c>
      <c r="F22" s="164">
        <f t="shared" si="49"/>
        <v>0</v>
      </c>
      <c r="G22" s="164">
        <f t="shared" si="49"/>
        <v>0</v>
      </c>
      <c r="H22" s="164">
        <f t="shared" si="49"/>
        <v>0</v>
      </c>
      <c r="I22" s="164">
        <f t="shared" si="49"/>
        <v>0</v>
      </c>
      <c r="J22" s="166">
        <f>IFERROR(ROUND(SUM(D22:I22)/J21,3),0)</f>
        <v>0</v>
      </c>
      <c r="K22" s="606"/>
      <c r="L22" s="165">
        <f t="shared" ref="L22:Q22" si="50">L$4*L21</f>
        <v>0</v>
      </c>
      <c r="M22" s="164">
        <f t="shared" si="50"/>
        <v>0</v>
      </c>
      <c r="N22" s="164">
        <f t="shared" si="50"/>
        <v>0</v>
      </c>
      <c r="O22" s="164">
        <f t="shared" si="50"/>
        <v>0</v>
      </c>
      <c r="P22" s="164">
        <f t="shared" si="50"/>
        <v>0</v>
      </c>
      <c r="Q22" s="164">
        <f t="shared" si="50"/>
        <v>0</v>
      </c>
      <c r="R22" s="166">
        <f>IFERROR(ROUND(SUM(L22:Q22)/R21,3),0)</f>
        <v>0</v>
      </c>
      <c r="S22" s="606"/>
      <c r="T22" s="167">
        <f t="shared" ref="T22:Y22" si="51">T$4*T21</f>
        <v>0</v>
      </c>
      <c r="U22" s="164">
        <f t="shared" si="51"/>
        <v>0</v>
      </c>
      <c r="V22" s="164">
        <f t="shared" si="51"/>
        <v>0</v>
      </c>
      <c r="W22" s="164">
        <f t="shared" si="51"/>
        <v>0</v>
      </c>
      <c r="X22" s="164">
        <f t="shared" si="51"/>
        <v>0</v>
      </c>
      <c r="Y22" s="164">
        <f t="shared" si="51"/>
        <v>0</v>
      </c>
      <c r="Z22" s="166">
        <f>IFERROR(ROUND(SUM(T22:Y22)/Z21,3),0)</f>
        <v>0</v>
      </c>
      <c r="AA22" s="606"/>
      <c r="AB22" s="165">
        <f t="shared" ref="AB22:AG22" si="52">AB$4*AB21</f>
        <v>0</v>
      </c>
      <c r="AC22" s="164">
        <f t="shared" si="52"/>
        <v>0</v>
      </c>
      <c r="AD22" s="164">
        <f t="shared" si="52"/>
        <v>0</v>
      </c>
      <c r="AE22" s="164">
        <f t="shared" si="52"/>
        <v>0</v>
      </c>
      <c r="AF22" s="164">
        <f t="shared" si="52"/>
        <v>0</v>
      </c>
      <c r="AG22" s="164">
        <f t="shared" si="52"/>
        <v>0</v>
      </c>
      <c r="AH22" s="166">
        <f>IFERROR(ROUND(SUM(AB22:AG22)/AH21,3),0)</f>
        <v>0</v>
      </c>
      <c r="AI22" s="606"/>
      <c r="AJ22" s="167">
        <f t="shared" ref="AJ22:AO22" si="53">AJ$4*AJ21</f>
        <v>0</v>
      </c>
      <c r="AK22" s="164">
        <f t="shared" si="53"/>
        <v>0</v>
      </c>
      <c r="AL22" s="164">
        <f t="shared" si="53"/>
        <v>0</v>
      </c>
      <c r="AM22" s="164">
        <f t="shared" si="53"/>
        <v>0</v>
      </c>
      <c r="AN22" s="164">
        <f t="shared" si="53"/>
        <v>0</v>
      </c>
      <c r="AO22" s="164">
        <f t="shared" si="53"/>
        <v>0</v>
      </c>
      <c r="AP22" s="166">
        <f>IFERROR(ROUND(SUM(AJ22:AO22)/AP21,3),0)</f>
        <v>0</v>
      </c>
      <c r="AQ22" s="606"/>
      <c r="AR22" s="165">
        <f t="shared" ref="AR22:AW22" si="54">AR$4*AR21</f>
        <v>0</v>
      </c>
      <c r="AS22" s="164">
        <f t="shared" si="54"/>
        <v>0</v>
      </c>
      <c r="AT22" s="164">
        <f t="shared" si="54"/>
        <v>0</v>
      </c>
      <c r="AU22" s="164">
        <f t="shared" si="54"/>
        <v>0</v>
      </c>
      <c r="AV22" s="164">
        <f t="shared" si="54"/>
        <v>0</v>
      </c>
      <c r="AW22" s="164">
        <f t="shared" si="54"/>
        <v>0</v>
      </c>
      <c r="AX22" s="164">
        <f>IFERROR(ROUND(SUM(AR22:AW22)/AX21,3),0)</f>
        <v>0</v>
      </c>
      <c r="AY22" s="606"/>
      <c r="BA22" s="604"/>
      <c r="BB22" s="193"/>
      <c r="BC22" s="195"/>
    </row>
    <row r="23" spans="2:55" ht="18.75" customHeight="1">
      <c r="B23" s="625" t="s">
        <v>114</v>
      </c>
      <c r="C23" s="169" t="s">
        <v>112</v>
      </c>
      <c r="D23" s="196"/>
      <c r="E23" s="196"/>
      <c r="F23" s="196"/>
      <c r="G23" s="196"/>
      <c r="H23" s="196"/>
      <c r="I23" s="196"/>
      <c r="J23" s="182">
        <f>SUM(D23:I23)</f>
        <v>0</v>
      </c>
      <c r="K23" s="605">
        <f>ROUND(J24/3*J23,2)</f>
        <v>0</v>
      </c>
      <c r="L23" s="199"/>
      <c r="M23" s="196"/>
      <c r="N23" s="196"/>
      <c r="O23" s="196"/>
      <c r="P23" s="196"/>
      <c r="Q23" s="196"/>
      <c r="R23" s="182">
        <f>SUM(L23:Q23)</f>
        <v>0</v>
      </c>
      <c r="S23" s="605">
        <f>ROUND(R24/5*R23,2)</f>
        <v>0</v>
      </c>
      <c r="T23" s="200"/>
      <c r="U23" s="196"/>
      <c r="V23" s="196"/>
      <c r="W23" s="196"/>
      <c r="X23" s="196"/>
      <c r="Y23" s="196"/>
      <c r="Z23" s="182">
        <f>SUM(T23:Y23)</f>
        <v>0</v>
      </c>
      <c r="AA23" s="605">
        <f>ROUND(Z24/6*Z23,2)</f>
        <v>0</v>
      </c>
      <c r="AB23" s="199"/>
      <c r="AC23" s="196"/>
      <c r="AD23" s="196"/>
      <c r="AE23" s="196"/>
      <c r="AF23" s="196"/>
      <c r="AG23" s="196"/>
      <c r="AH23" s="182">
        <f>SUM(AB23:AG23)</f>
        <v>0</v>
      </c>
      <c r="AI23" s="605">
        <f>ROUND(AH24/15*AH23,2)</f>
        <v>0</v>
      </c>
      <c r="AJ23" s="200"/>
      <c r="AK23" s="196"/>
      <c r="AL23" s="196"/>
      <c r="AM23" s="196"/>
      <c r="AN23" s="196"/>
      <c r="AO23" s="196"/>
      <c r="AP23" s="182">
        <f>SUM(AJ23:AO23)</f>
        <v>0</v>
      </c>
      <c r="AQ23" s="605">
        <f>ROUND(AP24/20*AP23,2)</f>
        <v>0</v>
      </c>
      <c r="AR23" s="199"/>
      <c r="AS23" s="196"/>
      <c r="AT23" s="196"/>
      <c r="AU23" s="196"/>
      <c r="AV23" s="196"/>
      <c r="AW23" s="196"/>
      <c r="AX23" s="183">
        <f>SUM(AR23:AW23)</f>
        <v>0</v>
      </c>
      <c r="AY23" s="605">
        <f>ROUND(AX24/25*AX23,2)</f>
        <v>0</v>
      </c>
      <c r="BA23" s="604">
        <f t="shared" ref="BA23" si="55">ROUND(AY23+AQ23+AI23+AA23+S23+K23,1)</f>
        <v>0</v>
      </c>
      <c r="BB23" s="193" t="str">
        <f>IF(J23+R23=0,"×","○")</f>
        <v>×</v>
      </c>
      <c r="BC23" s="194">
        <f>SUM(J23,R23,Z23,AH23,AP23,AX23)</f>
        <v>0</v>
      </c>
    </row>
    <row r="24" spans="2:55" ht="18.75" customHeight="1">
      <c r="B24" s="629"/>
      <c r="C24" s="168" t="s">
        <v>109</v>
      </c>
      <c r="D24" s="164">
        <f t="shared" ref="D24:I24" si="56">D$4*D23</f>
        <v>0</v>
      </c>
      <c r="E24" s="164">
        <f t="shared" si="56"/>
        <v>0</v>
      </c>
      <c r="F24" s="164">
        <f t="shared" si="56"/>
        <v>0</v>
      </c>
      <c r="G24" s="164">
        <f t="shared" si="56"/>
        <v>0</v>
      </c>
      <c r="H24" s="164">
        <f t="shared" si="56"/>
        <v>0</v>
      </c>
      <c r="I24" s="164">
        <f t="shared" si="56"/>
        <v>0</v>
      </c>
      <c r="J24" s="166">
        <f>IFERROR(ROUND(SUM(D24:I24)/J23,3),0)</f>
        <v>0</v>
      </c>
      <c r="K24" s="606"/>
      <c r="L24" s="165">
        <f t="shared" ref="L24:Q24" si="57">L$4*L23</f>
        <v>0</v>
      </c>
      <c r="M24" s="164">
        <f t="shared" si="57"/>
        <v>0</v>
      </c>
      <c r="N24" s="164">
        <f t="shared" si="57"/>
        <v>0</v>
      </c>
      <c r="O24" s="164">
        <f t="shared" si="57"/>
        <v>0</v>
      </c>
      <c r="P24" s="164">
        <f t="shared" si="57"/>
        <v>0</v>
      </c>
      <c r="Q24" s="164">
        <f t="shared" si="57"/>
        <v>0</v>
      </c>
      <c r="R24" s="166">
        <f>IFERROR(ROUND(SUM(L24:Q24)/R23,3),0)</f>
        <v>0</v>
      </c>
      <c r="S24" s="606"/>
      <c r="T24" s="167">
        <f t="shared" ref="T24:Y24" si="58">T$4*T23</f>
        <v>0</v>
      </c>
      <c r="U24" s="164">
        <f t="shared" si="58"/>
        <v>0</v>
      </c>
      <c r="V24" s="164">
        <f t="shared" si="58"/>
        <v>0</v>
      </c>
      <c r="W24" s="164">
        <f t="shared" si="58"/>
        <v>0</v>
      </c>
      <c r="X24" s="164">
        <f t="shared" si="58"/>
        <v>0</v>
      </c>
      <c r="Y24" s="164">
        <f t="shared" si="58"/>
        <v>0</v>
      </c>
      <c r="Z24" s="166">
        <f>IFERROR(ROUND(SUM(T24:Y24)/Z23,3),0)</f>
        <v>0</v>
      </c>
      <c r="AA24" s="606"/>
      <c r="AB24" s="165">
        <f t="shared" ref="AB24:AG24" si="59">AB$4*AB23</f>
        <v>0</v>
      </c>
      <c r="AC24" s="164">
        <f t="shared" si="59"/>
        <v>0</v>
      </c>
      <c r="AD24" s="164">
        <f t="shared" si="59"/>
        <v>0</v>
      </c>
      <c r="AE24" s="164">
        <f t="shared" si="59"/>
        <v>0</v>
      </c>
      <c r="AF24" s="164">
        <f t="shared" si="59"/>
        <v>0</v>
      </c>
      <c r="AG24" s="164">
        <f t="shared" si="59"/>
        <v>0</v>
      </c>
      <c r="AH24" s="166">
        <f>IFERROR(ROUND(SUM(AB24:AG24)/AH23,3),0)</f>
        <v>0</v>
      </c>
      <c r="AI24" s="606"/>
      <c r="AJ24" s="167">
        <f t="shared" ref="AJ24:AO24" si="60">AJ$4*AJ23</f>
        <v>0</v>
      </c>
      <c r="AK24" s="164">
        <f t="shared" si="60"/>
        <v>0</v>
      </c>
      <c r="AL24" s="164">
        <f t="shared" si="60"/>
        <v>0</v>
      </c>
      <c r="AM24" s="164">
        <f t="shared" si="60"/>
        <v>0</v>
      </c>
      <c r="AN24" s="164">
        <f t="shared" si="60"/>
        <v>0</v>
      </c>
      <c r="AO24" s="164">
        <f t="shared" si="60"/>
        <v>0</v>
      </c>
      <c r="AP24" s="166">
        <f>IFERROR(ROUND(SUM(AJ24:AO24)/AP23,3),0)</f>
        <v>0</v>
      </c>
      <c r="AQ24" s="606"/>
      <c r="AR24" s="165">
        <f t="shared" ref="AR24:AW24" si="61">AR$4*AR23</f>
        <v>0</v>
      </c>
      <c r="AS24" s="164">
        <f t="shared" si="61"/>
        <v>0</v>
      </c>
      <c r="AT24" s="164">
        <f t="shared" si="61"/>
        <v>0</v>
      </c>
      <c r="AU24" s="164">
        <f t="shared" si="61"/>
        <v>0</v>
      </c>
      <c r="AV24" s="164">
        <f t="shared" si="61"/>
        <v>0</v>
      </c>
      <c r="AW24" s="164">
        <f t="shared" si="61"/>
        <v>0</v>
      </c>
      <c r="AX24" s="164">
        <f>IFERROR(ROUND(SUM(AR24:AW24)/AX23,3),0)</f>
        <v>0</v>
      </c>
      <c r="AY24" s="606"/>
      <c r="BA24" s="604"/>
      <c r="BB24" s="193"/>
      <c r="BC24" s="195"/>
    </row>
    <row r="25" spans="2:55" ht="18.75" customHeight="1">
      <c r="B25" s="625" t="s">
        <v>113</v>
      </c>
      <c r="C25" s="169" t="s">
        <v>112</v>
      </c>
      <c r="D25" s="197"/>
      <c r="E25" s="197"/>
      <c r="F25" s="197"/>
      <c r="G25" s="197"/>
      <c r="H25" s="197"/>
      <c r="I25" s="197"/>
      <c r="J25" s="181">
        <f>SUM(D25:I25)</f>
        <v>0</v>
      </c>
      <c r="K25" s="605">
        <f>ROUND(J26/3*J25,2)</f>
        <v>0</v>
      </c>
      <c r="L25" s="198"/>
      <c r="M25" s="197"/>
      <c r="N25" s="197"/>
      <c r="O25" s="197"/>
      <c r="P25" s="197"/>
      <c r="Q25" s="197"/>
      <c r="R25" s="181">
        <f>SUM(L25:Q25)</f>
        <v>0</v>
      </c>
      <c r="S25" s="605">
        <f>ROUND(R26/5*R25,2)</f>
        <v>0</v>
      </c>
      <c r="T25" s="201"/>
      <c r="U25" s="197"/>
      <c r="V25" s="197"/>
      <c r="W25" s="197"/>
      <c r="X25" s="197"/>
      <c r="Y25" s="197"/>
      <c r="Z25" s="181">
        <f>SUM(T25:Y25)</f>
        <v>0</v>
      </c>
      <c r="AA25" s="605">
        <f>ROUND(Z26/6*Z25,2)</f>
        <v>0</v>
      </c>
      <c r="AB25" s="198"/>
      <c r="AC25" s="197"/>
      <c r="AD25" s="197"/>
      <c r="AE25" s="197"/>
      <c r="AF25" s="197"/>
      <c r="AG25" s="197"/>
      <c r="AH25" s="181">
        <f>SUM(AB25:AG25)</f>
        <v>0</v>
      </c>
      <c r="AI25" s="605">
        <f>ROUND(AH26/15*AH25,2)</f>
        <v>0</v>
      </c>
      <c r="AJ25" s="201"/>
      <c r="AK25" s="197"/>
      <c r="AL25" s="197"/>
      <c r="AM25" s="197"/>
      <c r="AN25" s="197"/>
      <c r="AO25" s="197"/>
      <c r="AP25" s="181">
        <f>SUM(AJ25:AO25)</f>
        <v>0</v>
      </c>
      <c r="AQ25" s="605">
        <f>ROUND(AP26/20*AP25,2)</f>
        <v>0</v>
      </c>
      <c r="AR25" s="198"/>
      <c r="AS25" s="197"/>
      <c r="AT25" s="197"/>
      <c r="AU25" s="197"/>
      <c r="AV25" s="197"/>
      <c r="AW25" s="197"/>
      <c r="AX25" s="184">
        <f>SUM(AR25:AW25)</f>
        <v>0</v>
      </c>
      <c r="AY25" s="605">
        <f>ROUND(AX26/25*AX25,2)</f>
        <v>0</v>
      </c>
      <c r="BA25" s="604">
        <f t="shared" ref="BA25" si="62">ROUND(AY25+AQ25+AI25+AA25+S25+K25,1)</f>
        <v>0</v>
      </c>
      <c r="BB25" s="193" t="str">
        <f>IF(J25+R25=0,"×","○")</f>
        <v>×</v>
      </c>
      <c r="BC25" s="194">
        <f>SUM(J25,R25,Z25,AH25,AP25,AX25)</f>
        <v>0</v>
      </c>
    </row>
    <row r="26" spans="2:55" ht="18.75" customHeight="1">
      <c r="B26" s="629"/>
      <c r="C26" s="168" t="s">
        <v>109</v>
      </c>
      <c r="D26" s="164">
        <f t="shared" ref="D26:I26" si="63">D$4*D25</f>
        <v>0</v>
      </c>
      <c r="E26" s="164">
        <f t="shared" si="63"/>
        <v>0</v>
      </c>
      <c r="F26" s="164">
        <f t="shared" si="63"/>
        <v>0</v>
      </c>
      <c r="G26" s="164">
        <f t="shared" si="63"/>
        <v>0</v>
      </c>
      <c r="H26" s="164">
        <f t="shared" si="63"/>
        <v>0</v>
      </c>
      <c r="I26" s="164">
        <f t="shared" si="63"/>
        <v>0</v>
      </c>
      <c r="J26" s="166">
        <f>IFERROR(ROUND(SUM(D26:I26)/J25,3),0)</f>
        <v>0</v>
      </c>
      <c r="K26" s="606"/>
      <c r="L26" s="165">
        <f t="shared" ref="L26:Q26" si="64">L$4*L25</f>
        <v>0</v>
      </c>
      <c r="M26" s="164">
        <f t="shared" si="64"/>
        <v>0</v>
      </c>
      <c r="N26" s="164">
        <f t="shared" si="64"/>
        <v>0</v>
      </c>
      <c r="O26" s="164">
        <f t="shared" si="64"/>
        <v>0</v>
      </c>
      <c r="P26" s="164">
        <f t="shared" si="64"/>
        <v>0</v>
      </c>
      <c r="Q26" s="164">
        <f t="shared" si="64"/>
        <v>0</v>
      </c>
      <c r="R26" s="166">
        <f>IFERROR(ROUND(SUM(L26:Q26)/R25,3),0)</f>
        <v>0</v>
      </c>
      <c r="S26" s="606"/>
      <c r="T26" s="167">
        <f t="shared" ref="T26:Y26" si="65">T$4*T25</f>
        <v>0</v>
      </c>
      <c r="U26" s="164">
        <f t="shared" si="65"/>
        <v>0</v>
      </c>
      <c r="V26" s="164">
        <f t="shared" si="65"/>
        <v>0</v>
      </c>
      <c r="W26" s="164">
        <f t="shared" si="65"/>
        <v>0</v>
      </c>
      <c r="X26" s="164">
        <f t="shared" si="65"/>
        <v>0</v>
      </c>
      <c r="Y26" s="164">
        <f t="shared" si="65"/>
        <v>0</v>
      </c>
      <c r="Z26" s="166">
        <f>IFERROR(ROUND(SUM(T26:Y26)/Z25,3),0)</f>
        <v>0</v>
      </c>
      <c r="AA26" s="606"/>
      <c r="AB26" s="165">
        <f t="shared" ref="AB26:AG26" si="66">AB$4*AB25</f>
        <v>0</v>
      </c>
      <c r="AC26" s="164">
        <f t="shared" si="66"/>
        <v>0</v>
      </c>
      <c r="AD26" s="164">
        <f t="shared" si="66"/>
        <v>0</v>
      </c>
      <c r="AE26" s="164">
        <f t="shared" si="66"/>
        <v>0</v>
      </c>
      <c r="AF26" s="164">
        <f t="shared" si="66"/>
        <v>0</v>
      </c>
      <c r="AG26" s="164">
        <f t="shared" si="66"/>
        <v>0</v>
      </c>
      <c r="AH26" s="166">
        <f>IFERROR(ROUND(SUM(AB26:AG26)/AH25,3),0)</f>
        <v>0</v>
      </c>
      <c r="AI26" s="606"/>
      <c r="AJ26" s="167">
        <f t="shared" ref="AJ26:AO26" si="67">AJ$4*AJ25</f>
        <v>0</v>
      </c>
      <c r="AK26" s="164">
        <f t="shared" si="67"/>
        <v>0</v>
      </c>
      <c r="AL26" s="164">
        <f t="shared" si="67"/>
        <v>0</v>
      </c>
      <c r="AM26" s="164">
        <f t="shared" si="67"/>
        <v>0</v>
      </c>
      <c r="AN26" s="164">
        <f t="shared" si="67"/>
        <v>0</v>
      </c>
      <c r="AO26" s="164">
        <f t="shared" si="67"/>
        <v>0</v>
      </c>
      <c r="AP26" s="166">
        <f>IFERROR(ROUND(SUM(AJ26:AO26)/AP25,3),0)</f>
        <v>0</v>
      </c>
      <c r="AQ26" s="606"/>
      <c r="AR26" s="165">
        <f t="shared" ref="AR26:AW26" si="68">AR$4*AR25</f>
        <v>0</v>
      </c>
      <c r="AS26" s="164">
        <f t="shared" si="68"/>
        <v>0</v>
      </c>
      <c r="AT26" s="164">
        <f t="shared" si="68"/>
        <v>0</v>
      </c>
      <c r="AU26" s="164">
        <f t="shared" si="68"/>
        <v>0</v>
      </c>
      <c r="AV26" s="164">
        <f t="shared" si="68"/>
        <v>0</v>
      </c>
      <c r="AW26" s="164">
        <f t="shared" si="68"/>
        <v>0</v>
      </c>
      <c r="AX26" s="164">
        <f>IFERROR(ROUND(SUM(AR26:AW26)/AX25,3),0)</f>
        <v>0</v>
      </c>
      <c r="AY26" s="606"/>
      <c r="BA26" s="604"/>
      <c r="BB26" s="193"/>
      <c r="BC26" s="195"/>
    </row>
    <row r="27" spans="2:55" ht="18.75" customHeight="1">
      <c r="B27" s="625" t="s">
        <v>17</v>
      </c>
      <c r="C27" s="169" t="s">
        <v>112</v>
      </c>
      <c r="D27" s="196"/>
      <c r="E27" s="196"/>
      <c r="F27" s="196"/>
      <c r="G27" s="196"/>
      <c r="H27" s="196"/>
      <c r="I27" s="196"/>
      <c r="J27" s="182">
        <f>SUM(D27:I27)</f>
        <v>0</v>
      </c>
      <c r="K27" s="605">
        <f>ROUND(J28/3*J27,2)</f>
        <v>0</v>
      </c>
      <c r="L27" s="199"/>
      <c r="M27" s="196"/>
      <c r="N27" s="196"/>
      <c r="O27" s="196"/>
      <c r="P27" s="196"/>
      <c r="Q27" s="196"/>
      <c r="R27" s="182">
        <f>SUM(L27:Q27)</f>
        <v>0</v>
      </c>
      <c r="S27" s="605">
        <f>ROUND(R28/5*R27,2)</f>
        <v>0</v>
      </c>
      <c r="T27" s="200"/>
      <c r="U27" s="196"/>
      <c r="V27" s="196"/>
      <c r="W27" s="196"/>
      <c r="X27" s="196"/>
      <c r="Y27" s="196"/>
      <c r="Z27" s="182">
        <f>SUM(T27:Y27)</f>
        <v>0</v>
      </c>
      <c r="AA27" s="605">
        <f>ROUND(Z28/6*Z27,2)</f>
        <v>0</v>
      </c>
      <c r="AB27" s="199"/>
      <c r="AC27" s="196"/>
      <c r="AD27" s="196"/>
      <c r="AE27" s="196"/>
      <c r="AF27" s="196"/>
      <c r="AG27" s="196"/>
      <c r="AH27" s="182">
        <f>SUM(AB27:AG27)</f>
        <v>0</v>
      </c>
      <c r="AI27" s="605">
        <f>ROUND(AH28/15*AH27,2)</f>
        <v>0</v>
      </c>
      <c r="AJ27" s="200"/>
      <c r="AK27" s="196"/>
      <c r="AL27" s="196"/>
      <c r="AM27" s="196"/>
      <c r="AN27" s="196"/>
      <c r="AO27" s="196"/>
      <c r="AP27" s="182">
        <f>SUM(AJ27:AO27)</f>
        <v>0</v>
      </c>
      <c r="AQ27" s="605">
        <f>ROUND(AP28/20*AP27,2)</f>
        <v>0</v>
      </c>
      <c r="AR27" s="199"/>
      <c r="AS27" s="196"/>
      <c r="AT27" s="196"/>
      <c r="AU27" s="196"/>
      <c r="AV27" s="196"/>
      <c r="AW27" s="196"/>
      <c r="AX27" s="183">
        <f>SUM(AR27:AW27)</f>
        <v>0</v>
      </c>
      <c r="AY27" s="605">
        <f>ROUND(AX28/25*AX27,2)</f>
        <v>0</v>
      </c>
      <c r="BA27" s="604">
        <f t="shared" ref="BA27" si="69">ROUND(AY27+AQ27+AI27+AA27+S27+K27,1)</f>
        <v>0</v>
      </c>
      <c r="BB27" s="193" t="str">
        <f>IF(J27+R27=0,"×","○")</f>
        <v>×</v>
      </c>
      <c r="BC27" s="194">
        <f>SUM(J27,R27,Z27,AH27,AP27,AX27)</f>
        <v>0</v>
      </c>
    </row>
    <row r="28" spans="2:55" ht="18.75" customHeight="1">
      <c r="B28" s="629"/>
      <c r="C28" s="168" t="s">
        <v>109</v>
      </c>
      <c r="D28" s="164">
        <f t="shared" ref="D28:I28" si="70">D$4*D27</f>
        <v>0</v>
      </c>
      <c r="E28" s="164">
        <f t="shared" si="70"/>
        <v>0</v>
      </c>
      <c r="F28" s="164">
        <f t="shared" si="70"/>
        <v>0</v>
      </c>
      <c r="G28" s="164">
        <f t="shared" si="70"/>
        <v>0</v>
      </c>
      <c r="H28" s="164">
        <f t="shared" si="70"/>
        <v>0</v>
      </c>
      <c r="I28" s="164">
        <f t="shared" si="70"/>
        <v>0</v>
      </c>
      <c r="J28" s="166">
        <f>IFERROR(ROUND(SUM(D28:I28)/J27,3),0)</f>
        <v>0</v>
      </c>
      <c r="K28" s="606"/>
      <c r="L28" s="165">
        <f t="shared" ref="L28:Q28" si="71">L$4*L27</f>
        <v>0</v>
      </c>
      <c r="M28" s="164">
        <f t="shared" si="71"/>
        <v>0</v>
      </c>
      <c r="N28" s="164">
        <f t="shared" si="71"/>
        <v>0</v>
      </c>
      <c r="O28" s="164">
        <f t="shared" si="71"/>
        <v>0</v>
      </c>
      <c r="P28" s="164">
        <f t="shared" si="71"/>
        <v>0</v>
      </c>
      <c r="Q28" s="164">
        <f t="shared" si="71"/>
        <v>0</v>
      </c>
      <c r="R28" s="166">
        <f>IFERROR(ROUND(SUM(L28:Q28)/R27,3),0)</f>
        <v>0</v>
      </c>
      <c r="S28" s="606"/>
      <c r="T28" s="167">
        <f t="shared" ref="T28:Y28" si="72">T$4*T27</f>
        <v>0</v>
      </c>
      <c r="U28" s="164">
        <f t="shared" si="72"/>
        <v>0</v>
      </c>
      <c r="V28" s="164">
        <f t="shared" si="72"/>
        <v>0</v>
      </c>
      <c r="W28" s="164">
        <f t="shared" si="72"/>
        <v>0</v>
      </c>
      <c r="X28" s="164">
        <f t="shared" si="72"/>
        <v>0</v>
      </c>
      <c r="Y28" s="164">
        <f t="shared" si="72"/>
        <v>0</v>
      </c>
      <c r="Z28" s="166">
        <f>IFERROR(ROUND(SUM(T28:Y28)/Z27,3),0)</f>
        <v>0</v>
      </c>
      <c r="AA28" s="606"/>
      <c r="AB28" s="165">
        <f t="shared" ref="AB28:AG28" si="73">AB$4*AB27</f>
        <v>0</v>
      </c>
      <c r="AC28" s="164">
        <f t="shared" si="73"/>
        <v>0</v>
      </c>
      <c r="AD28" s="164">
        <f t="shared" si="73"/>
        <v>0</v>
      </c>
      <c r="AE28" s="164">
        <f t="shared" si="73"/>
        <v>0</v>
      </c>
      <c r="AF28" s="164">
        <f t="shared" si="73"/>
        <v>0</v>
      </c>
      <c r="AG28" s="164">
        <f t="shared" si="73"/>
        <v>0</v>
      </c>
      <c r="AH28" s="166">
        <f>IFERROR(ROUND(SUM(AB28:AG28)/AH27,3),0)</f>
        <v>0</v>
      </c>
      <c r="AI28" s="606"/>
      <c r="AJ28" s="167">
        <f t="shared" ref="AJ28:AO28" si="74">AJ$4*AJ27</f>
        <v>0</v>
      </c>
      <c r="AK28" s="164">
        <f t="shared" si="74"/>
        <v>0</v>
      </c>
      <c r="AL28" s="164">
        <f t="shared" si="74"/>
        <v>0</v>
      </c>
      <c r="AM28" s="164">
        <f t="shared" si="74"/>
        <v>0</v>
      </c>
      <c r="AN28" s="164">
        <f t="shared" si="74"/>
        <v>0</v>
      </c>
      <c r="AO28" s="164">
        <f t="shared" si="74"/>
        <v>0</v>
      </c>
      <c r="AP28" s="166">
        <f>IFERROR(ROUND(SUM(AJ28:AO28)/AP27,3),0)</f>
        <v>0</v>
      </c>
      <c r="AQ28" s="606"/>
      <c r="AR28" s="165">
        <f t="shared" ref="AR28:AW28" si="75">AR$4*AR27</f>
        <v>0</v>
      </c>
      <c r="AS28" s="164">
        <f t="shared" si="75"/>
        <v>0</v>
      </c>
      <c r="AT28" s="164">
        <f t="shared" si="75"/>
        <v>0</v>
      </c>
      <c r="AU28" s="164">
        <f t="shared" si="75"/>
        <v>0</v>
      </c>
      <c r="AV28" s="164">
        <f t="shared" si="75"/>
        <v>0</v>
      </c>
      <c r="AW28" s="164">
        <f t="shared" si="75"/>
        <v>0</v>
      </c>
      <c r="AX28" s="164">
        <f>IFERROR(ROUND(SUM(AR28:AW28)/AX27,3),0)</f>
        <v>0</v>
      </c>
      <c r="AY28" s="606"/>
      <c r="BA28" s="604"/>
      <c r="BB28" s="193"/>
      <c r="BC28" s="195"/>
    </row>
    <row r="29" spans="2:55" ht="18.75" customHeight="1">
      <c r="B29" s="625" t="s">
        <v>111</v>
      </c>
      <c r="C29" s="235" t="s">
        <v>112</v>
      </c>
      <c r="D29" s="197"/>
      <c r="E29" s="197"/>
      <c r="F29" s="197"/>
      <c r="G29" s="197"/>
      <c r="H29" s="197"/>
      <c r="I29" s="197"/>
      <c r="J29" s="181">
        <f>SUM(D29:I29)</f>
        <v>0</v>
      </c>
      <c r="K29" s="605">
        <f>ROUND(J30/3*J29,2)</f>
        <v>0</v>
      </c>
      <c r="L29" s="198"/>
      <c r="M29" s="197"/>
      <c r="N29" s="197"/>
      <c r="O29" s="197"/>
      <c r="P29" s="197"/>
      <c r="Q29" s="197"/>
      <c r="R29" s="181">
        <f>SUM(L29:Q29)</f>
        <v>0</v>
      </c>
      <c r="S29" s="605">
        <f>ROUND(R30/5*R29,2)</f>
        <v>0</v>
      </c>
      <c r="T29" s="201"/>
      <c r="U29" s="197"/>
      <c r="V29" s="197"/>
      <c r="W29" s="197"/>
      <c r="X29" s="197"/>
      <c r="Y29" s="197"/>
      <c r="Z29" s="181">
        <f>SUM(T29:Y29)</f>
        <v>0</v>
      </c>
      <c r="AA29" s="605">
        <f>ROUND(Z30/6*Z29,2)</f>
        <v>0</v>
      </c>
      <c r="AB29" s="198"/>
      <c r="AC29" s="197"/>
      <c r="AD29" s="197"/>
      <c r="AE29" s="197"/>
      <c r="AF29" s="197"/>
      <c r="AG29" s="197"/>
      <c r="AH29" s="181">
        <f>SUM(AB29:AG29)</f>
        <v>0</v>
      </c>
      <c r="AI29" s="605">
        <f>ROUND(AH30/15*AH29,2)</f>
        <v>0</v>
      </c>
      <c r="AJ29" s="200"/>
      <c r="AK29" s="196"/>
      <c r="AL29" s="196"/>
      <c r="AM29" s="196"/>
      <c r="AN29" s="196"/>
      <c r="AO29" s="196"/>
      <c r="AP29" s="181">
        <f>SUM(AJ29:AO29)</f>
        <v>0</v>
      </c>
      <c r="AQ29" s="605">
        <f>ROUND(AP30/20*AP29,2)</f>
        <v>0</v>
      </c>
      <c r="AR29" s="199"/>
      <c r="AS29" s="196"/>
      <c r="AT29" s="196"/>
      <c r="AU29" s="196"/>
      <c r="AV29" s="196"/>
      <c r="AW29" s="196"/>
      <c r="AX29" s="184">
        <f>SUM(AR29:AW29)</f>
        <v>0</v>
      </c>
      <c r="AY29" s="605">
        <f>ROUND(AX30/25*AX29,2)</f>
        <v>0</v>
      </c>
      <c r="BA29" s="604">
        <f t="shared" ref="BA29" si="76">ROUND(AY29+AQ29+AI29+AA29+S29+K29,1)</f>
        <v>0</v>
      </c>
      <c r="BB29" s="193" t="str">
        <f>IF(J29+R29=0,"×","○")</f>
        <v>×</v>
      </c>
      <c r="BC29" s="194">
        <f>SUM(J29,R29,Z29,AH29,AP29,AX29)</f>
        <v>0</v>
      </c>
    </row>
    <row r="30" spans="2:55" ht="18.75" customHeight="1" thickBot="1">
      <c r="B30" s="626"/>
      <c r="C30" s="163" t="s">
        <v>109</v>
      </c>
      <c r="D30" s="159">
        <f t="shared" ref="D30:I30" si="77">D$4*D29</f>
        <v>0</v>
      </c>
      <c r="E30" s="159">
        <f t="shared" si="77"/>
        <v>0</v>
      </c>
      <c r="F30" s="159">
        <f t="shared" si="77"/>
        <v>0</v>
      </c>
      <c r="G30" s="159">
        <f t="shared" si="77"/>
        <v>0</v>
      </c>
      <c r="H30" s="159">
        <f t="shared" si="77"/>
        <v>0</v>
      </c>
      <c r="I30" s="159">
        <f t="shared" si="77"/>
        <v>0</v>
      </c>
      <c r="J30" s="161">
        <f>IFERROR(ROUND(SUM(D30:I30)/J29,3),0)</f>
        <v>0</v>
      </c>
      <c r="K30" s="606"/>
      <c r="L30" s="160">
        <f t="shared" ref="L30:Q30" si="78">L$4*L29</f>
        <v>0</v>
      </c>
      <c r="M30" s="159">
        <f t="shared" si="78"/>
        <v>0</v>
      </c>
      <c r="N30" s="159">
        <f t="shared" si="78"/>
        <v>0</v>
      </c>
      <c r="O30" s="159">
        <f t="shared" si="78"/>
        <v>0</v>
      </c>
      <c r="P30" s="159">
        <f t="shared" si="78"/>
        <v>0</v>
      </c>
      <c r="Q30" s="159">
        <f t="shared" si="78"/>
        <v>0</v>
      </c>
      <c r="R30" s="161">
        <f>IFERROR(ROUND(SUM(L30:Q30)/R29,3),0)</f>
        <v>0</v>
      </c>
      <c r="S30" s="606"/>
      <c r="T30" s="162">
        <f t="shared" ref="T30:Y30" si="79">T$4*T29</f>
        <v>0</v>
      </c>
      <c r="U30" s="159">
        <f t="shared" si="79"/>
        <v>0</v>
      </c>
      <c r="V30" s="159">
        <f t="shared" si="79"/>
        <v>0</v>
      </c>
      <c r="W30" s="159">
        <f t="shared" si="79"/>
        <v>0</v>
      </c>
      <c r="X30" s="159">
        <f t="shared" si="79"/>
        <v>0</v>
      </c>
      <c r="Y30" s="159">
        <f t="shared" si="79"/>
        <v>0</v>
      </c>
      <c r="Z30" s="161">
        <f>IFERROR(ROUND(SUM(T30:Y30)/Z29,3),0)</f>
        <v>0</v>
      </c>
      <c r="AA30" s="606"/>
      <c r="AB30" s="160">
        <f t="shared" ref="AB30:AG30" si="80">AB$4*AB29</f>
        <v>0</v>
      </c>
      <c r="AC30" s="159">
        <f t="shared" si="80"/>
        <v>0</v>
      </c>
      <c r="AD30" s="159">
        <f t="shared" si="80"/>
        <v>0</v>
      </c>
      <c r="AE30" s="159">
        <f t="shared" si="80"/>
        <v>0</v>
      </c>
      <c r="AF30" s="159">
        <f t="shared" si="80"/>
        <v>0</v>
      </c>
      <c r="AG30" s="159">
        <f t="shared" si="80"/>
        <v>0</v>
      </c>
      <c r="AH30" s="161">
        <f>IFERROR(ROUND(SUM(AB30:AG30)/AH29,3),0)</f>
        <v>0</v>
      </c>
      <c r="AI30" s="606"/>
      <c r="AJ30" s="162">
        <f t="shared" ref="AJ30:AO30" si="81">AJ$4*AJ29</f>
        <v>0</v>
      </c>
      <c r="AK30" s="159">
        <f t="shared" si="81"/>
        <v>0</v>
      </c>
      <c r="AL30" s="159">
        <f t="shared" si="81"/>
        <v>0</v>
      </c>
      <c r="AM30" s="159">
        <f t="shared" si="81"/>
        <v>0</v>
      </c>
      <c r="AN30" s="159">
        <f t="shared" si="81"/>
        <v>0</v>
      </c>
      <c r="AO30" s="159">
        <f t="shared" si="81"/>
        <v>0</v>
      </c>
      <c r="AP30" s="161">
        <f>IFERROR(ROUND(SUM(AJ30:AO30)/AP29,3),0)</f>
        <v>0</v>
      </c>
      <c r="AQ30" s="606"/>
      <c r="AR30" s="160">
        <f t="shared" ref="AR30:AW30" si="82">AR$4*AR29</f>
        <v>0</v>
      </c>
      <c r="AS30" s="159">
        <f t="shared" si="82"/>
        <v>0</v>
      </c>
      <c r="AT30" s="159">
        <f t="shared" si="82"/>
        <v>0</v>
      </c>
      <c r="AU30" s="159">
        <f t="shared" si="82"/>
        <v>0</v>
      </c>
      <c r="AV30" s="159">
        <f t="shared" si="82"/>
        <v>0</v>
      </c>
      <c r="AW30" s="159">
        <f t="shared" si="82"/>
        <v>0</v>
      </c>
      <c r="AX30" s="185">
        <f>IFERROR(ROUND(SUM(AR30:AW30)/AX29,3),0)</f>
        <v>0</v>
      </c>
      <c r="AY30" s="606"/>
      <c r="BA30" s="604"/>
    </row>
    <row r="31" spans="2:55" ht="20.25" customHeight="1">
      <c r="B31" s="616" t="s">
        <v>110</v>
      </c>
      <c r="C31" s="169" t="s">
        <v>112</v>
      </c>
      <c r="D31" s="232">
        <f t="shared" ref="D31:I31" si="83">ROUND(SUM(D7,D9,D11,D13,D15,D17,D19,D21,D23,D25,D27,D29)/12,0)</f>
        <v>0</v>
      </c>
      <c r="E31" s="233">
        <f t="shared" si="83"/>
        <v>0</v>
      </c>
      <c r="F31" s="233">
        <f t="shared" si="83"/>
        <v>0</v>
      </c>
      <c r="G31" s="233">
        <f t="shared" si="83"/>
        <v>0</v>
      </c>
      <c r="H31" s="233">
        <f t="shared" si="83"/>
        <v>0</v>
      </c>
      <c r="I31" s="233">
        <f t="shared" si="83"/>
        <v>0</v>
      </c>
      <c r="J31" s="233">
        <f>SUM(D31:I31)</f>
        <v>0</v>
      </c>
      <c r="K31" s="605">
        <f>ROUND(J32/3*J31,2)</f>
        <v>0</v>
      </c>
      <c r="L31" s="232">
        <f t="shared" ref="L31:Q31" si="84">ROUND(SUM(L7,L9,L11,L13,L15,L17,L19,L21,L23,L25,L27,L29)/12,0)</f>
        <v>0</v>
      </c>
      <c r="M31" s="233">
        <f t="shared" si="84"/>
        <v>0</v>
      </c>
      <c r="N31" s="233">
        <f t="shared" si="84"/>
        <v>0</v>
      </c>
      <c r="O31" s="233">
        <f t="shared" si="84"/>
        <v>0</v>
      </c>
      <c r="P31" s="233">
        <f t="shared" si="84"/>
        <v>0</v>
      </c>
      <c r="Q31" s="233">
        <f t="shared" si="84"/>
        <v>0</v>
      </c>
      <c r="R31" s="233">
        <f>SUM(L31:Q31)</f>
        <v>0</v>
      </c>
      <c r="S31" s="605">
        <f>ROUND(R32/5*R31,2)</f>
        <v>0</v>
      </c>
      <c r="T31" s="232">
        <f t="shared" ref="T31:Y31" si="85">ROUND(SUM(T7,T9,T11,T13,T15,T17,T19,T21,T23,T25,T27,T29)/12,0)</f>
        <v>0</v>
      </c>
      <c r="U31" s="233">
        <f t="shared" si="85"/>
        <v>0</v>
      </c>
      <c r="V31" s="233">
        <f t="shared" si="85"/>
        <v>0</v>
      </c>
      <c r="W31" s="233">
        <f t="shared" si="85"/>
        <v>0</v>
      </c>
      <c r="X31" s="233">
        <f t="shared" si="85"/>
        <v>0</v>
      </c>
      <c r="Y31" s="233">
        <f t="shared" si="85"/>
        <v>0</v>
      </c>
      <c r="Z31" s="233">
        <f>SUM(T31:Y31)</f>
        <v>0</v>
      </c>
      <c r="AA31" s="605">
        <f>ROUND(Z32/6*Z31,2)</f>
        <v>0</v>
      </c>
      <c r="AB31" s="232">
        <f t="shared" ref="AB31:AG31" si="86">ROUND(SUM(AB7,AB9,AB11,AB13,AB15,AB17,AB19,AB21,AB23,AB25,AB27,AB29)/12,0)</f>
        <v>0</v>
      </c>
      <c r="AC31" s="233">
        <f t="shared" si="86"/>
        <v>0</v>
      </c>
      <c r="AD31" s="233">
        <f t="shared" si="86"/>
        <v>0</v>
      </c>
      <c r="AE31" s="233">
        <f t="shared" si="86"/>
        <v>0</v>
      </c>
      <c r="AF31" s="233">
        <f t="shared" si="86"/>
        <v>0</v>
      </c>
      <c r="AG31" s="233">
        <f t="shared" si="86"/>
        <v>0</v>
      </c>
      <c r="AH31" s="233">
        <f>SUM(AB31:AG31)</f>
        <v>0</v>
      </c>
      <c r="AI31" s="605">
        <f>ROUND(AH32/15*AH31,2)</f>
        <v>0</v>
      </c>
      <c r="AJ31" s="232">
        <f t="shared" ref="AJ31:AO31" si="87">ROUND(SUM(AJ7,AJ9,AJ11,AJ13,AJ15,AJ17,AJ19,AJ21,AJ23,AJ25,AJ27,AJ29)/12,0)</f>
        <v>0</v>
      </c>
      <c r="AK31" s="233">
        <f t="shared" si="87"/>
        <v>0</v>
      </c>
      <c r="AL31" s="233">
        <f t="shared" si="87"/>
        <v>0</v>
      </c>
      <c r="AM31" s="233">
        <f t="shared" si="87"/>
        <v>0</v>
      </c>
      <c r="AN31" s="233">
        <f t="shared" si="87"/>
        <v>0</v>
      </c>
      <c r="AO31" s="233">
        <f t="shared" si="87"/>
        <v>0</v>
      </c>
      <c r="AP31" s="233">
        <f>SUM(AJ31:AO31)</f>
        <v>0</v>
      </c>
      <c r="AQ31" s="605">
        <f>ROUND(AP32/20*AP31,2)</f>
        <v>0</v>
      </c>
      <c r="AR31" s="232">
        <f t="shared" ref="AR31:AW31" si="88">ROUND(SUM(AR7,AR9,AR11,AR13,AR15,AR17,AR19,AR21,AR23,AR25,AR27,AR29)/12,0)</f>
        <v>0</v>
      </c>
      <c r="AS31" s="233">
        <f t="shared" si="88"/>
        <v>0</v>
      </c>
      <c r="AT31" s="233">
        <f t="shared" si="88"/>
        <v>0</v>
      </c>
      <c r="AU31" s="233">
        <f t="shared" si="88"/>
        <v>0</v>
      </c>
      <c r="AV31" s="233">
        <f t="shared" si="88"/>
        <v>0</v>
      </c>
      <c r="AW31" s="233">
        <f t="shared" si="88"/>
        <v>0</v>
      </c>
      <c r="AX31" s="233">
        <f>SUM(AR31:AW31)</f>
        <v>0</v>
      </c>
      <c r="AY31" s="605">
        <f>ROUND(AX32/25*AX31,2)</f>
        <v>0</v>
      </c>
      <c r="BA31" s="604">
        <f t="shared" ref="BA31" si="89">ROUND(AY31+AQ31+AI31+AA31+S31+K31,1)</f>
        <v>0</v>
      </c>
      <c r="BB31" s="193" t="str">
        <f>IF(J31+R31=0,"×","○")</f>
        <v>×</v>
      </c>
      <c r="BC31" s="194">
        <f>SUM(J31,R31,Z31,AH31,AP31,AX31)</f>
        <v>0</v>
      </c>
    </row>
    <row r="32" spans="2:55" ht="20.25" customHeight="1" thickBot="1">
      <c r="B32" s="617"/>
      <c r="C32" s="158" t="s">
        <v>109</v>
      </c>
      <c r="D32" s="156">
        <f t="shared" ref="D32:I32" si="90">D$4*D31</f>
        <v>0</v>
      </c>
      <c r="E32" s="155">
        <f t="shared" si="90"/>
        <v>0</v>
      </c>
      <c r="F32" s="155">
        <f t="shared" si="90"/>
        <v>0</v>
      </c>
      <c r="G32" s="155">
        <f t="shared" si="90"/>
        <v>0</v>
      </c>
      <c r="H32" s="155">
        <f t="shared" si="90"/>
        <v>0</v>
      </c>
      <c r="I32" s="155">
        <f t="shared" si="90"/>
        <v>0</v>
      </c>
      <c r="J32" s="157">
        <f>IFERROR(ROUND(SUM(D32:I32)/J31,3),0)</f>
        <v>0</v>
      </c>
      <c r="K32" s="630"/>
      <c r="L32" s="156">
        <f t="shared" ref="L32:Q32" si="91">L$4*L31</f>
        <v>0</v>
      </c>
      <c r="M32" s="155">
        <f t="shared" si="91"/>
        <v>0</v>
      </c>
      <c r="N32" s="155">
        <f t="shared" si="91"/>
        <v>0</v>
      </c>
      <c r="O32" s="155">
        <f t="shared" si="91"/>
        <v>0</v>
      </c>
      <c r="P32" s="155">
        <f t="shared" si="91"/>
        <v>0</v>
      </c>
      <c r="Q32" s="155">
        <f t="shared" si="91"/>
        <v>0</v>
      </c>
      <c r="R32" s="157">
        <f>IFERROR(ROUND(SUM(L32:Q32)/R31,3),0)</f>
        <v>0</v>
      </c>
      <c r="S32" s="630"/>
      <c r="T32" s="156">
        <f t="shared" ref="T32:Y32" si="92">T$4*T31</f>
        <v>0</v>
      </c>
      <c r="U32" s="155">
        <f t="shared" si="92"/>
        <v>0</v>
      </c>
      <c r="V32" s="155">
        <f t="shared" si="92"/>
        <v>0</v>
      </c>
      <c r="W32" s="155">
        <f t="shared" si="92"/>
        <v>0</v>
      </c>
      <c r="X32" s="155">
        <f t="shared" si="92"/>
        <v>0</v>
      </c>
      <c r="Y32" s="155">
        <f t="shared" si="92"/>
        <v>0</v>
      </c>
      <c r="Z32" s="157">
        <f>IFERROR(ROUND(SUM(T32:Y32)/Z31,3),0)</f>
        <v>0</v>
      </c>
      <c r="AA32" s="630"/>
      <c r="AB32" s="156">
        <f t="shared" ref="AB32:AG32" si="93">AB$4*AB31</f>
        <v>0</v>
      </c>
      <c r="AC32" s="155">
        <f t="shared" si="93"/>
        <v>0</v>
      </c>
      <c r="AD32" s="155">
        <f t="shared" si="93"/>
        <v>0</v>
      </c>
      <c r="AE32" s="155">
        <f t="shared" si="93"/>
        <v>0</v>
      </c>
      <c r="AF32" s="155">
        <f t="shared" si="93"/>
        <v>0</v>
      </c>
      <c r="AG32" s="155">
        <f t="shared" si="93"/>
        <v>0</v>
      </c>
      <c r="AH32" s="157">
        <f>IFERROR(ROUND(SUM(AB32:AG32)/AH31,3),0)</f>
        <v>0</v>
      </c>
      <c r="AI32" s="630"/>
      <c r="AJ32" s="156">
        <f t="shared" ref="AJ32:AO32" si="94">AJ$4*AJ31</f>
        <v>0</v>
      </c>
      <c r="AK32" s="155">
        <f t="shared" si="94"/>
        <v>0</v>
      </c>
      <c r="AL32" s="155">
        <f t="shared" si="94"/>
        <v>0</v>
      </c>
      <c r="AM32" s="155">
        <f t="shared" si="94"/>
        <v>0</v>
      </c>
      <c r="AN32" s="155">
        <f t="shared" si="94"/>
        <v>0</v>
      </c>
      <c r="AO32" s="155">
        <f t="shared" si="94"/>
        <v>0</v>
      </c>
      <c r="AP32" s="157">
        <f>IFERROR(ROUND(SUM(AJ32:AO32)/AP31,3),0)</f>
        <v>0</v>
      </c>
      <c r="AQ32" s="630"/>
      <c r="AR32" s="156">
        <f t="shared" ref="AR32:AW32" si="95">AR$4*AR31</f>
        <v>0</v>
      </c>
      <c r="AS32" s="155">
        <f t="shared" si="95"/>
        <v>0</v>
      </c>
      <c r="AT32" s="155">
        <f t="shared" si="95"/>
        <v>0</v>
      </c>
      <c r="AU32" s="155">
        <f t="shared" si="95"/>
        <v>0</v>
      </c>
      <c r="AV32" s="155">
        <f t="shared" si="95"/>
        <v>0</v>
      </c>
      <c r="AW32" s="155">
        <f t="shared" si="95"/>
        <v>0</v>
      </c>
      <c r="AX32" s="157">
        <f>IFERROR(ROUND(SUM(AR32:AW32)/AX31,3),0)</f>
        <v>0</v>
      </c>
      <c r="AY32" s="630"/>
      <c r="BA32" s="604"/>
    </row>
    <row r="33" spans="2:50" ht="20.25" customHeight="1">
      <c r="B33" s="632"/>
      <c r="C33" s="632"/>
      <c r="J33" s="154"/>
      <c r="K33" s="154"/>
      <c r="R33" s="154"/>
      <c r="S33" s="154"/>
      <c r="Z33" s="154"/>
      <c r="AA33" s="154"/>
      <c r="AH33" s="154"/>
      <c r="AI33" s="154"/>
      <c r="AP33" s="154"/>
      <c r="AQ33" s="154"/>
      <c r="AX33" s="154"/>
    </row>
  </sheetData>
  <sheetProtection algorithmName="SHA-512" hashValue="ZeJRsk3IUMEL3Tzi2n47j9RYC+vNFuVnkL4ov4f7jOcb6cxK5NYLF/ww0shvK5820VzBtm57c1H1a3YpBd8uFg==" saltValue="y/o3AtmOpM6YdnSLSM0GHw==" spinCount="100000" sheet="1" objects="1" scenarios="1"/>
  <mergeCells count="116">
    <mergeCell ref="BA31:BA32"/>
    <mergeCell ref="K31:K32"/>
    <mergeCell ref="S31:S32"/>
    <mergeCell ref="AA31:AA32"/>
    <mergeCell ref="AI31:AI32"/>
    <mergeCell ref="AQ31:AQ32"/>
    <mergeCell ref="AY31:AY32"/>
    <mergeCell ref="F1:X2"/>
    <mergeCell ref="BB5:BB6"/>
    <mergeCell ref="AY29:AY30"/>
    <mergeCell ref="BA29:BA30"/>
    <mergeCell ref="BA27:BA28"/>
    <mergeCell ref="BC5:BC6"/>
    <mergeCell ref="A1:D2"/>
    <mergeCell ref="B5:C6"/>
    <mergeCell ref="D5:K5"/>
    <mergeCell ref="L5:S5"/>
    <mergeCell ref="T5:Z5"/>
    <mergeCell ref="AB5:AI5"/>
    <mergeCell ref="AJ5:AQ5"/>
    <mergeCell ref="AR5:AY5"/>
    <mergeCell ref="B7:B8"/>
    <mergeCell ref="K7:K8"/>
    <mergeCell ref="S7:S8"/>
    <mergeCell ref="AA7:AA8"/>
    <mergeCell ref="AI7:AI8"/>
    <mergeCell ref="AQ7:AQ8"/>
    <mergeCell ref="AY7:AY8"/>
    <mergeCell ref="BA7:BA8"/>
    <mergeCell ref="B9:B10"/>
    <mergeCell ref="K9:K10"/>
    <mergeCell ref="S9:S10"/>
    <mergeCell ref="AA9:AA10"/>
    <mergeCell ref="AI9:AI10"/>
    <mergeCell ref="AQ9:AQ10"/>
    <mergeCell ref="AY9:AY10"/>
    <mergeCell ref="BA9:BA10"/>
    <mergeCell ref="B11:B12"/>
    <mergeCell ref="K11:K12"/>
    <mergeCell ref="S11:S12"/>
    <mergeCell ref="AA11:AA12"/>
    <mergeCell ref="AI11:AI12"/>
    <mergeCell ref="AQ11:AQ12"/>
    <mergeCell ref="AY11:AY12"/>
    <mergeCell ref="BA11:BA12"/>
    <mergeCell ref="B13:B14"/>
    <mergeCell ref="K13:K14"/>
    <mergeCell ref="S13:S14"/>
    <mergeCell ref="AA13:AA14"/>
    <mergeCell ref="AI13:AI14"/>
    <mergeCell ref="AQ13:AQ14"/>
    <mergeCell ref="AY13:AY14"/>
    <mergeCell ref="BA13:BA14"/>
    <mergeCell ref="B15:B16"/>
    <mergeCell ref="K15:K16"/>
    <mergeCell ref="S15:S16"/>
    <mergeCell ref="AA15:AA16"/>
    <mergeCell ref="AI15:AI16"/>
    <mergeCell ref="AQ15:AQ16"/>
    <mergeCell ref="AY15:AY16"/>
    <mergeCell ref="BA15:BA16"/>
    <mergeCell ref="B17:B18"/>
    <mergeCell ref="K17:K18"/>
    <mergeCell ref="S17:S18"/>
    <mergeCell ref="AA17:AA18"/>
    <mergeCell ref="AI17:AI18"/>
    <mergeCell ref="AQ17:AQ18"/>
    <mergeCell ref="AY17:AY18"/>
    <mergeCell ref="BA17:BA18"/>
    <mergeCell ref="B19:B20"/>
    <mergeCell ref="K19:K20"/>
    <mergeCell ref="S19:S20"/>
    <mergeCell ref="AA19:AA20"/>
    <mergeCell ref="AI19:AI20"/>
    <mergeCell ref="AQ19:AQ20"/>
    <mergeCell ref="AY19:AY20"/>
    <mergeCell ref="BA19:BA20"/>
    <mergeCell ref="B21:B22"/>
    <mergeCell ref="K21:K22"/>
    <mergeCell ref="S21:S22"/>
    <mergeCell ref="AA21:AA22"/>
    <mergeCell ref="AI21:AI22"/>
    <mergeCell ref="AQ21:AQ22"/>
    <mergeCell ref="AY21:AY22"/>
    <mergeCell ref="BA21:BA22"/>
    <mergeCell ref="B23:B24"/>
    <mergeCell ref="K23:K24"/>
    <mergeCell ref="S23:S24"/>
    <mergeCell ref="AA23:AA24"/>
    <mergeCell ref="AI23:AI24"/>
    <mergeCell ref="AQ23:AQ24"/>
    <mergeCell ref="AY23:AY24"/>
    <mergeCell ref="BA23:BA24"/>
    <mergeCell ref="B25:B26"/>
    <mergeCell ref="K25:K26"/>
    <mergeCell ref="S25:S26"/>
    <mergeCell ref="AA25:AA26"/>
    <mergeCell ref="AI25:AI26"/>
    <mergeCell ref="AQ25:AQ26"/>
    <mergeCell ref="AY25:AY26"/>
    <mergeCell ref="BA25:BA26"/>
    <mergeCell ref="B27:B28"/>
    <mergeCell ref="K27:K28"/>
    <mergeCell ref="S27:S28"/>
    <mergeCell ref="AA27:AA28"/>
    <mergeCell ref="AI27:AI28"/>
    <mergeCell ref="AQ27:AQ28"/>
    <mergeCell ref="B31:B32"/>
    <mergeCell ref="B33:C33"/>
    <mergeCell ref="AY27:AY28"/>
    <mergeCell ref="B29:B30"/>
    <mergeCell ref="K29:K30"/>
    <mergeCell ref="S29:S30"/>
    <mergeCell ref="AA29:AA30"/>
    <mergeCell ref="AI29:AI30"/>
    <mergeCell ref="AQ29:AQ30"/>
  </mergeCells>
  <phoneticPr fontId="1"/>
  <pageMargins left="0.7" right="0.7" top="0.75" bottom="0.75" header="0.3" footer="0.3"/>
  <pageSetup paperSize="9" scale="22"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V87"/>
  <sheetViews>
    <sheetView view="pageBreakPreview" zoomScale="60" zoomScaleNormal="80" zoomScalePageLayoutView="70" workbookViewId="0">
      <selection activeCell="B8" sqref="B8:C8"/>
    </sheetView>
  </sheetViews>
  <sheetFormatPr defaultRowHeight="13.5"/>
  <cols>
    <col min="1" max="1" width="4.5" style="1" customWidth="1"/>
    <col min="2" max="2" width="17.25" style="1" customWidth="1"/>
    <col min="3" max="3" width="14.875" style="1" customWidth="1"/>
    <col min="4" max="6" width="10.625" style="1" customWidth="1"/>
    <col min="7" max="18" width="9.25" style="1" customWidth="1"/>
    <col min="19" max="19" width="4.25" style="1" customWidth="1"/>
    <col min="20" max="21" width="8.375" style="1" customWidth="1"/>
    <col min="22" max="29" width="7.25" style="1" customWidth="1"/>
    <col min="30" max="30" width="10.375" style="1" customWidth="1"/>
    <col min="31" max="31" width="17.375" style="1" customWidth="1"/>
    <col min="32" max="16384" width="9" style="1"/>
  </cols>
  <sheetData>
    <row r="1" spans="1:19" ht="18" customHeight="1" thickBot="1">
      <c r="A1" s="8"/>
      <c r="B1" s="142" t="s">
        <v>101</v>
      </c>
      <c r="C1" s="239">
        <f>様式１!C1</f>
        <v>0</v>
      </c>
      <c r="D1" s="9"/>
      <c r="E1" s="9"/>
      <c r="F1" s="9"/>
      <c r="G1" s="11"/>
      <c r="H1" s="13"/>
      <c r="I1" s="13"/>
      <c r="J1" s="13"/>
      <c r="K1" s="13"/>
      <c r="M1" s="14"/>
      <c r="N1" s="15"/>
      <c r="O1" s="14"/>
      <c r="P1" s="14"/>
    </row>
    <row r="2" spans="1:19" ht="21.95" customHeight="1" thickTop="1" thickBot="1">
      <c r="A2" s="107"/>
      <c r="B2" s="107" t="s">
        <v>45</v>
      </c>
      <c r="C2" s="649">
        <f>様式１!C2</f>
        <v>0</v>
      </c>
      <c r="D2" s="650"/>
      <c r="E2" s="650"/>
      <c r="F2" s="651"/>
      <c r="G2" s="130"/>
      <c r="H2" s="122"/>
      <c r="I2" s="122"/>
      <c r="J2" s="122"/>
      <c r="K2" s="112"/>
      <c r="L2" s="112"/>
      <c r="M2" s="112"/>
      <c r="N2" s="112"/>
      <c r="O2" s="112"/>
      <c r="P2" s="112"/>
      <c r="Q2" s="7"/>
      <c r="R2" s="7"/>
      <c r="S2" s="7"/>
    </row>
    <row r="3" spans="1:19" ht="21.95" customHeight="1" thickTop="1">
      <c r="A3" s="107"/>
      <c r="B3" s="107"/>
      <c r="C3" s="112"/>
      <c r="D3" s="112"/>
      <c r="E3" s="112"/>
      <c r="F3" s="112"/>
      <c r="G3" s="122"/>
      <c r="H3" s="122"/>
      <c r="I3" s="123"/>
      <c r="J3" s="122"/>
      <c r="K3" s="112"/>
      <c r="L3" s="112"/>
      <c r="M3" s="112"/>
      <c r="N3" s="112"/>
      <c r="O3" s="112"/>
      <c r="P3" s="112"/>
      <c r="Q3" s="7"/>
      <c r="R3" s="7"/>
      <c r="S3" s="7"/>
    </row>
    <row r="4" spans="1:19" ht="59.25" customHeight="1">
      <c r="A4" s="16"/>
      <c r="B4" s="16"/>
      <c r="C4" s="16"/>
      <c r="D4" s="16"/>
      <c r="E4" s="16"/>
      <c r="F4" s="16"/>
      <c r="G4" s="633"/>
      <c r="H4" s="633"/>
      <c r="I4" s="81"/>
      <c r="J4" s="633"/>
      <c r="K4" s="633"/>
      <c r="L4" s="81"/>
      <c r="M4" s="7"/>
      <c r="N4" s="7"/>
      <c r="O4" s="7"/>
      <c r="P4" s="7"/>
      <c r="Q4" s="7"/>
      <c r="R4" s="7"/>
      <c r="S4" s="7"/>
    </row>
    <row r="5" spans="1:19" ht="37.5" customHeight="1" thickBot="1">
      <c r="A5" s="18" t="s">
        <v>204</v>
      </c>
      <c r="B5" s="18"/>
      <c r="C5" s="19"/>
      <c r="D5" s="19"/>
      <c r="E5" s="19"/>
      <c r="F5" s="19"/>
      <c r="S5" s="81"/>
    </row>
    <row r="6" spans="1:19" ht="28.5" customHeight="1">
      <c r="A6" s="634" t="s">
        <v>14</v>
      </c>
      <c r="B6" s="645" t="s">
        <v>80</v>
      </c>
      <c r="C6" s="646"/>
      <c r="D6" s="644" t="s">
        <v>81</v>
      </c>
      <c r="E6" s="643"/>
      <c r="F6" s="643"/>
      <c r="G6" s="636" t="s">
        <v>82</v>
      </c>
      <c r="H6" s="637"/>
      <c r="I6" s="637"/>
      <c r="J6" s="637"/>
      <c r="K6" s="637"/>
      <c r="L6" s="637"/>
      <c r="M6" s="637"/>
      <c r="N6" s="637"/>
      <c r="O6" s="637"/>
      <c r="P6" s="637"/>
      <c r="Q6" s="637"/>
      <c r="R6" s="638"/>
      <c r="S6" s="7"/>
    </row>
    <row r="7" spans="1:19" ht="27" customHeight="1">
      <c r="A7" s="635"/>
      <c r="B7" s="647"/>
      <c r="C7" s="648"/>
      <c r="D7" s="126" t="s">
        <v>84</v>
      </c>
      <c r="E7" s="127" t="s">
        <v>85</v>
      </c>
      <c r="F7" s="128" t="s">
        <v>86</v>
      </c>
      <c r="G7" s="108">
        <v>4</v>
      </c>
      <c r="H7" s="109">
        <v>5</v>
      </c>
      <c r="I7" s="109">
        <v>6</v>
      </c>
      <c r="J7" s="109">
        <v>7</v>
      </c>
      <c r="K7" s="109">
        <v>8</v>
      </c>
      <c r="L7" s="109">
        <v>9</v>
      </c>
      <c r="M7" s="109">
        <v>10</v>
      </c>
      <c r="N7" s="109">
        <v>11</v>
      </c>
      <c r="O7" s="109">
        <v>12</v>
      </c>
      <c r="P7" s="109">
        <v>1</v>
      </c>
      <c r="Q7" s="109">
        <v>2</v>
      </c>
      <c r="R7" s="110">
        <v>3</v>
      </c>
      <c r="S7" s="7"/>
    </row>
    <row r="8" spans="1:19" ht="22.5" customHeight="1">
      <c r="A8" s="21">
        <v>1</v>
      </c>
      <c r="B8" s="639"/>
      <c r="C8" s="640"/>
      <c r="D8" s="124"/>
      <c r="E8" s="125"/>
      <c r="F8" s="129"/>
      <c r="G8" s="114"/>
      <c r="H8" s="115"/>
      <c r="I8" s="116"/>
      <c r="J8" s="115"/>
      <c r="K8" s="116"/>
      <c r="L8" s="115"/>
      <c r="M8" s="116"/>
      <c r="N8" s="115"/>
      <c r="O8" s="116"/>
      <c r="P8" s="115"/>
      <c r="Q8" s="116"/>
      <c r="R8" s="117"/>
      <c r="S8" s="7"/>
    </row>
    <row r="9" spans="1:19" ht="22.5" customHeight="1">
      <c r="A9" s="21">
        <v>2</v>
      </c>
      <c r="B9" s="639"/>
      <c r="C9" s="640"/>
      <c r="D9" s="124"/>
      <c r="E9" s="125"/>
      <c r="F9" s="129"/>
      <c r="G9" s="114"/>
      <c r="H9" s="115"/>
      <c r="I9" s="116"/>
      <c r="J9" s="115"/>
      <c r="K9" s="116"/>
      <c r="L9" s="115"/>
      <c r="M9" s="116"/>
      <c r="N9" s="115"/>
      <c r="O9" s="116"/>
      <c r="P9" s="115"/>
      <c r="Q9" s="116"/>
      <c r="R9" s="117"/>
      <c r="S9" s="7"/>
    </row>
    <row r="10" spans="1:19" ht="22.5" customHeight="1">
      <c r="A10" s="21">
        <v>3</v>
      </c>
      <c r="B10" s="639"/>
      <c r="C10" s="640"/>
      <c r="D10" s="124"/>
      <c r="E10" s="125"/>
      <c r="F10" s="129"/>
      <c r="G10" s="114"/>
      <c r="H10" s="115"/>
      <c r="I10" s="116"/>
      <c r="J10" s="115"/>
      <c r="K10" s="116"/>
      <c r="L10" s="115"/>
      <c r="M10" s="116"/>
      <c r="N10" s="115"/>
      <c r="O10" s="116"/>
      <c r="P10" s="115"/>
      <c r="Q10" s="116"/>
      <c r="R10" s="117"/>
      <c r="S10" s="7"/>
    </row>
    <row r="11" spans="1:19" ht="22.5" customHeight="1">
      <c r="A11" s="21">
        <v>4</v>
      </c>
      <c r="B11" s="639"/>
      <c r="C11" s="640"/>
      <c r="D11" s="124"/>
      <c r="E11" s="125"/>
      <c r="F11" s="129"/>
      <c r="G11" s="114"/>
      <c r="H11" s="115"/>
      <c r="I11" s="116"/>
      <c r="J11" s="115"/>
      <c r="K11" s="116"/>
      <c r="L11" s="115"/>
      <c r="M11" s="116"/>
      <c r="N11" s="115"/>
      <c r="O11" s="116"/>
      <c r="P11" s="115"/>
      <c r="Q11" s="116"/>
      <c r="R11" s="117"/>
      <c r="S11" s="7"/>
    </row>
    <row r="12" spans="1:19" ht="22.5" customHeight="1">
      <c r="A12" s="21">
        <v>5</v>
      </c>
      <c r="B12" s="639"/>
      <c r="C12" s="640"/>
      <c r="D12" s="124"/>
      <c r="E12" s="125"/>
      <c r="F12" s="129"/>
      <c r="G12" s="114"/>
      <c r="H12" s="115"/>
      <c r="I12" s="116"/>
      <c r="J12" s="115"/>
      <c r="K12" s="116"/>
      <c r="L12" s="115"/>
      <c r="M12" s="116"/>
      <c r="N12" s="115"/>
      <c r="O12" s="116"/>
      <c r="P12" s="115"/>
      <c r="Q12" s="116"/>
      <c r="R12" s="117"/>
      <c r="S12" s="7"/>
    </row>
    <row r="13" spans="1:19" ht="22.5" customHeight="1">
      <c r="A13" s="21">
        <v>6</v>
      </c>
      <c r="B13" s="639"/>
      <c r="C13" s="640"/>
      <c r="D13" s="124"/>
      <c r="E13" s="125"/>
      <c r="F13" s="129"/>
      <c r="G13" s="114"/>
      <c r="H13" s="115"/>
      <c r="I13" s="116"/>
      <c r="J13" s="115"/>
      <c r="K13" s="116"/>
      <c r="L13" s="115"/>
      <c r="M13" s="116"/>
      <c r="N13" s="115"/>
      <c r="O13" s="116"/>
      <c r="P13" s="115"/>
      <c r="Q13" s="116"/>
      <c r="R13" s="117"/>
      <c r="S13" s="7"/>
    </row>
    <row r="14" spans="1:19" ht="22.5" customHeight="1">
      <c r="A14" s="21">
        <v>7</v>
      </c>
      <c r="B14" s="639"/>
      <c r="C14" s="640"/>
      <c r="D14" s="124"/>
      <c r="E14" s="125"/>
      <c r="F14" s="129"/>
      <c r="G14" s="114"/>
      <c r="H14" s="115"/>
      <c r="I14" s="116"/>
      <c r="J14" s="115"/>
      <c r="K14" s="116"/>
      <c r="L14" s="115"/>
      <c r="M14" s="116"/>
      <c r="N14" s="115"/>
      <c r="O14" s="116"/>
      <c r="P14" s="115"/>
      <c r="Q14" s="116"/>
      <c r="R14" s="117"/>
      <c r="S14" s="7"/>
    </row>
    <row r="15" spans="1:19" ht="22.5" customHeight="1">
      <c r="A15" s="21">
        <v>8</v>
      </c>
      <c r="B15" s="639"/>
      <c r="C15" s="640"/>
      <c r="D15" s="124"/>
      <c r="E15" s="125"/>
      <c r="F15" s="129"/>
      <c r="G15" s="114"/>
      <c r="H15" s="115"/>
      <c r="I15" s="116"/>
      <c r="J15" s="115"/>
      <c r="K15" s="116"/>
      <c r="L15" s="115"/>
      <c r="M15" s="116"/>
      <c r="N15" s="115"/>
      <c r="O15" s="116"/>
      <c r="P15" s="115"/>
      <c r="Q15" s="116"/>
      <c r="R15" s="117"/>
      <c r="S15" s="7"/>
    </row>
    <row r="16" spans="1:19" ht="22.5" customHeight="1">
      <c r="A16" s="21">
        <v>9</v>
      </c>
      <c r="B16" s="639"/>
      <c r="C16" s="640"/>
      <c r="D16" s="124"/>
      <c r="E16" s="125"/>
      <c r="F16" s="129"/>
      <c r="G16" s="114"/>
      <c r="H16" s="115"/>
      <c r="I16" s="116"/>
      <c r="J16" s="115"/>
      <c r="K16" s="116"/>
      <c r="L16" s="115"/>
      <c r="M16" s="116"/>
      <c r="N16" s="115"/>
      <c r="O16" s="116"/>
      <c r="P16" s="115"/>
      <c r="Q16" s="116"/>
      <c r="R16" s="117"/>
      <c r="S16" s="7"/>
    </row>
    <row r="17" spans="1:19" ht="22.5" customHeight="1">
      <c r="A17" s="21">
        <v>10</v>
      </c>
      <c r="B17" s="639"/>
      <c r="C17" s="640"/>
      <c r="D17" s="124"/>
      <c r="E17" s="125"/>
      <c r="F17" s="129"/>
      <c r="G17" s="114"/>
      <c r="H17" s="115"/>
      <c r="I17" s="116"/>
      <c r="J17" s="115"/>
      <c r="K17" s="116"/>
      <c r="L17" s="115"/>
      <c r="M17" s="116"/>
      <c r="N17" s="115"/>
      <c r="O17" s="116"/>
      <c r="P17" s="115"/>
      <c r="Q17" s="116"/>
      <c r="R17" s="117"/>
      <c r="S17" s="7"/>
    </row>
    <row r="18" spans="1:19" ht="22.5" customHeight="1">
      <c r="A18" s="21">
        <v>11</v>
      </c>
      <c r="B18" s="639"/>
      <c r="C18" s="640"/>
      <c r="D18" s="124"/>
      <c r="E18" s="125"/>
      <c r="F18" s="129"/>
      <c r="G18" s="114"/>
      <c r="H18" s="115"/>
      <c r="I18" s="116"/>
      <c r="J18" s="115"/>
      <c r="K18" s="116"/>
      <c r="L18" s="115"/>
      <c r="M18" s="116"/>
      <c r="N18" s="115"/>
      <c r="O18" s="116"/>
      <c r="P18" s="115"/>
      <c r="Q18" s="116"/>
      <c r="R18" s="117"/>
      <c r="S18" s="7"/>
    </row>
    <row r="19" spans="1:19" ht="22.5" customHeight="1">
      <c r="A19" s="21">
        <v>12</v>
      </c>
      <c r="B19" s="639"/>
      <c r="C19" s="640"/>
      <c r="D19" s="124"/>
      <c r="E19" s="125"/>
      <c r="F19" s="129"/>
      <c r="G19" s="114"/>
      <c r="H19" s="115"/>
      <c r="I19" s="116"/>
      <c r="J19" s="115"/>
      <c r="K19" s="116"/>
      <c r="L19" s="115"/>
      <c r="M19" s="116"/>
      <c r="N19" s="115"/>
      <c r="O19" s="116"/>
      <c r="P19" s="115"/>
      <c r="Q19" s="116"/>
      <c r="R19" s="117"/>
      <c r="S19" s="7"/>
    </row>
    <row r="20" spans="1:19" ht="22.5" customHeight="1">
      <c r="A20" s="21">
        <v>13</v>
      </c>
      <c r="B20" s="639"/>
      <c r="C20" s="640"/>
      <c r="D20" s="124"/>
      <c r="E20" s="125"/>
      <c r="F20" s="129"/>
      <c r="G20" s="114"/>
      <c r="H20" s="115"/>
      <c r="I20" s="116"/>
      <c r="J20" s="115"/>
      <c r="K20" s="116"/>
      <c r="L20" s="115"/>
      <c r="M20" s="116"/>
      <c r="N20" s="115"/>
      <c r="O20" s="116"/>
      <c r="P20" s="115"/>
      <c r="Q20" s="116"/>
      <c r="R20" s="117"/>
      <c r="S20" s="7"/>
    </row>
    <row r="21" spans="1:19" ht="22.5" customHeight="1">
      <c r="A21" s="21">
        <v>14</v>
      </c>
      <c r="B21" s="639"/>
      <c r="C21" s="640"/>
      <c r="D21" s="124"/>
      <c r="E21" s="125"/>
      <c r="F21" s="129"/>
      <c r="G21" s="114"/>
      <c r="H21" s="115"/>
      <c r="I21" s="116"/>
      <c r="J21" s="115"/>
      <c r="K21" s="116"/>
      <c r="L21" s="115"/>
      <c r="M21" s="116"/>
      <c r="N21" s="115"/>
      <c r="O21" s="116"/>
      <c r="P21" s="115"/>
      <c r="Q21" s="116"/>
      <c r="R21" s="117"/>
      <c r="S21" s="7"/>
    </row>
    <row r="22" spans="1:19" ht="22.5" customHeight="1">
      <c r="A22" s="21">
        <v>15</v>
      </c>
      <c r="B22" s="639"/>
      <c r="C22" s="640"/>
      <c r="D22" s="124"/>
      <c r="E22" s="125"/>
      <c r="F22" s="129"/>
      <c r="G22" s="114"/>
      <c r="H22" s="115"/>
      <c r="I22" s="116"/>
      <c r="J22" s="115"/>
      <c r="K22" s="116"/>
      <c r="L22" s="115"/>
      <c r="M22" s="116"/>
      <c r="N22" s="115"/>
      <c r="O22" s="116"/>
      <c r="P22" s="115"/>
      <c r="Q22" s="116"/>
      <c r="R22" s="117"/>
      <c r="S22" s="7"/>
    </row>
    <row r="23" spans="1:19" ht="22.5" customHeight="1">
      <c r="A23" s="21">
        <v>16</v>
      </c>
      <c r="B23" s="639"/>
      <c r="C23" s="640"/>
      <c r="D23" s="124"/>
      <c r="E23" s="125"/>
      <c r="F23" s="129"/>
      <c r="G23" s="114"/>
      <c r="H23" s="115"/>
      <c r="I23" s="116"/>
      <c r="J23" s="115"/>
      <c r="K23" s="116"/>
      <c r="L23" s="115"/>
      <c r="M23" s="116"/>
      <c r="N23" s="115"/>
      <c r="O23" s="116"/>
      <c r="P23" s="115"/>
      <c r="Q23" s="116"/>
      <c r="R23" s="117"/>
      <c r="S23" s="7"/>
    </row>
    <row r="24" spans="1:19" ht="22.5" customHeight="1">
      <c r="A24" s="21">
        <v>17</v>
      </c>
      <c r="B24" s="639"/>
      <c r="C24" s="640"/>
      <c r="D24" s="124"/>
      <c r="E24" s="125"/>
      <c r="F24" s="129"/>
      <c r="G24" s="114"/>
      <c r="H24" s="115"/>
      <c r="I24" s="116"/>
      <c r="J24" s="115"/>
      <c r="K24" s="116"/>
      <c r="L24" s="115"/>
      <c r="M24" s="116"/>
      <c r="N24" s="115"/>
      <c r="O24" s="116"/>
      <c r="P24" s="115"/>
      <c r="Q24" s="116"/>
      <c r="R24" s="117"/>
      <c r="S24" s="7"/>
    </row>
    <row r="25" spans="1:19" ht="22.5" customHeight="1">
      <c r="A25" s="21">
        <v>18</v>
      </c>
      <c r="B25" s="639"/>
      <c r="C25" s="640"/>
      <c r="D25" s="124"/>
      <c r="E25" s="125"/>
      <c r="F25" s="129"/>
      <c r="G25" s="114"/>
      <c r="H25" s="115"/>
      <c r="I25" s="116"/>
      <c r="J25" s="115"/>
      <c r="K25" s="116"/>
      <c r="L25" s="115"/>
      <c r="M25" s="116"/>
      <c r="N25" s="115"/>
      <c r="O25" s="116"/>
      <c r="P25" s="115"/>
      <c r="Q25" s="116"/>
      <c r="R25" s="117"/>
      <c r="S25" s="7"/>
    </row>
    <row r="26" spans="1:19" ht="22.5" customHeight="1">
      <c r="A26" s="21">
        <v>19</v>
      </c>
      <c r="B26" s="639"/>
      <c r="C26" s="640"/>
      <c r="D26" s="124"/>
      <c r="E26" s="125"/>
      <c r="F26" s="129"/>
      <c r="G26" s="114"/>
      <c r="H26" s="115"/>
      <c r="I26" s="116"/>
      <c r="J26" s="115"/>
      <c r="K26" s="116"/>
      <c r="L26" s="115"/>
      <c r="M26" s="116"/>
      <c r="N26" s="115"/>
      <c r="O26" s="116"/>
      <c r="P26" s="115"/>
      <c r="Q26" s="116"/>
      <c r="R26" s="117"/>
      <c r="S26" s="7"/>
    </row>
    <row r="27" spans="1:19" ht="22.5" customHeight="1">
      <c r="A27" s="21">
        <v>20</v>
      </c>
      <c r="B27" s="639"/>
      <c r="C27" s="640"/>
      <c r="D27" s="124"/>
      <c r="E27" s="125"/>
      <c r="F27" s="129"/>
      <c r="G27" s="114"/>
      <c r="H27" s="115"/>
      <c r="I27" s="116"/>
      <c r="J27" s="115"/>
      <c r="K27" s="116"/>
      <c r="L27" s="115"/>
      <c r="M27" s="116"/>
      <c r="N27" s="115"/>
      <c r="O27" s="116"/>
      <c r="P27" s="115"/>
      <c r="Q27" s="116"/>
      <c r="R27" s="117"/>
      <c r="S27" s="7"/>
    </row>
    <row r="28" spans="1:19" ht="22.5" customHeight="1">
      <c r="A28" s="21">
        <v>21</v>
      </c>
      <c r="B28" s="639"/>
      <c r="C28" s="640"/>
      <c r="D28" s="124"/>
      <c r="E28" s="125"/>
      <c r="F28" s="129"/>
      <c r="G28" s="114"/>
      <c r="H28" s="115"/>
      <c r="I28" s="116"/>
      <c r="J28" s="115"/>
      <c r="K28" s="116"/>
      <c r="L28" s="115"/>
      <c r="M28" s="116"/>
      <c r="N28" s="115"/>
      <c r="O28" s="116"/>
      <c r="P28" s="115"/>
      <c r="Q28" s="116"/>
      <c r="R28" s="117"/>
      <c r="S28" s="7"/>
    </row>
    <row r="29" spans="1:19" ht="22.5" customHeight="1">
      <c r="A29" s="21">
        <v>22</v>
      </c>
      <c r="B29" s="639"/>
      <c r="C29" s="640"/>
      <c r="D29" s="124"/>
      <c r="E29" s="125"/>
      <c r="F29" s="129"/>
      <c r="G29" s="114"/>
      <c r="H29" s="115"/>
      <c r="I29" s="116"/>
      <c r="J29" s="115"/>
      <c r="K29" s="116"/>
      <c r="L29" s="115"/>
      <c r="M29" s="116"/>
      <c r="N29" s="115"/>
      <c r="O29" s="116"/>
      <c r="P29" s="115"/>
      <c r="Q29" s="116"/>
      <c r="R29" s="117"/>
      <c r="S29" s="7"/>
    </row>
    <row r="30" spans="1:19" ht="22.5" customHeight="1">
      <c r="A30" s="21">
        <v>23</v>
      </c>
      <c r="B30" s="639"/>
      <c r="C30" s="640"/>
      <c r="D30" s="124"/>
      <c r="E30" s="125"/>
      <c r="F30" s="129"/>
      <c r="G30" s="114"/>
      <c r="H30" s="115"/>
      <c r="I30" s="116"/>
      <c r="J30" s="115"/>
      <c r="K30" s="116"/>
      <c r="L30" s="115"/>
      <c r="M30" s="116"/>
      <c r="N30" s="115"/>
      <c r="O30" s="116"/>
      <c r="P30" s="115"/>
      <c r="Q30" s="116"/>
      <c r="R30" s="117"/>
      <c r="S30" s="7"/>
    </row>
    <row r="31" spans="1:19" ht="22.5" customHeight="1">
      <c r="A31" s="21">
        <v>24</v>
      </c>
      <c r="B31" s="639"/>
      <c r="C31" s="640"/>
      <c r="D31" s="124"/>
      <c r="E31" s="125"/>
      <c r="F31" s="129"/>
      <c r="G31" s="114"/>
      <c r="H31" s="115"/>
      <c r="I31" s="116"/>
      <c r="J31" s="115"/>
      <c r="K31" s="116"/>
      <c r="L31" s="115"/>
      <c r="M31" s="116"/>
      <c r="N31" s="115"/>
      <c r="O31" s="116"/>
      <c r="P31" s="115"/>
      <c r="Q31" s="116"/>
      <c r="R31" s="117"/>
      <c r="S31" s="7"/>
    </row>
    <row r="32" spans="1:19" ht="22.5" customHeight="1">
      <c r="A32" s="21">
        <v>25</v>
      </c>
      <c r="B32" s="639"/>
      <c r="C32" s="640"/>
      <c r="D32" s="124"/>
      <c r="E32" s="125"/>
      <c r="F32" s="129"/>
      <c r="G32" s="114"/>
      <c r="H32" s="115"/>
      <c r="I32" s="116"/>
      <c r="J32" s="115"/>
      <c r="K32" s="116"/>
      <c r="L32" s="115"/>
      <c r="M32" s="116"/>
      <c r="N32" s="115"/>
      <c r="O32" s="116"/>
      <c r="P32" s="115"/>
      <c r="Q32" s="116"/>
      <c r="R32" s="117"/>
      <c r="S32" s="7"/>
    </row>
    <row r="33" spans="1:19" ht="22.5" customHeight="1">
      <c r="A33" s="21">
        <v>26</v>
      </c>
      <c r="B33" s="639"/>
      <c r="C33" s="640"/>
      <c r="D33" s="124"/>
      <c r="E33" s="125"/>
      <c r="F33" s="129"/>
      <c r="G33" s="114"/>
      <c r="H33" s="115"/>
      <c r="I33" s="116"/>
      <c r="J33" s="115"/>
      <c r="K33" s="116"/>
      <c r="L33" s="115"/>
      <c r="M33" s="116"/>
      <c r="N33" s="115"/>
      <c r="O33" s="116"/>
      <c r="P33" s="115"/>
      <c r="Q33" s="116"/>
      <c r="R33" s="117"/>
      <c r="S33" s="7"/>
    </row>
    <row r="34" spans="1:19" ht="22.5" customHeight="1">
      <c r="A34" s="21">
        <v>27</v>
      </c>
      <c r="B34" s="639"/>
      <c r="C34" s="640"/>
      <c r="D34" s="124"/>
      <c r="E34" s="125"/>
      <c r="F34" s="129"/>
      <c r="G34" s="114"/>
      <c r="H34" s="115"/>
      <c r="I34" s="116"/>
      <c r="J34" s="115"/>
      <c r="K34" s="116"/>
      <c r="L34" s="115"/>
      <c r="M34" s="116"/>
      <c r="N34" s="115"/>
      <c r="O34" s="116"/>
      <c r="P34" s="115"/>
      <c r="Q34" s="116"/>
      <c r="R34" s="117"/>
      <c r="S34" s="7"/>
    </row>
    <row r="35" spans="1:19" ht="22.5" customHeight="1">
      <c r="A35" s="21">
        <v>28</v>
      </c>
      <c r="B35" s="639"/>
      <c r="C35" s="640"/>
      <c r="D35" s="124"/>
      <c r="E35" s="125"/>
      <c r="F35" s="129"/>
      <c r="G35" s="114"/>
      <c r="H35" s="115"/>
      <c r="I35" s="116"/>
      <c r="J35" s="115"/>
      <c r="K35" s="116"/>
      <c r="L35" s="115"/>
      <c r="M35" s="116"/>
      <c r="N35" s="115"/>
      <c r="O35" s="116"/>
      <c r="P35" s="115"/>
      <c r="Q35" s="116"/>
      <c r="R35" s="117"/>
      <c r="S35" s="7"/>
    </row>
    <row r="36" spans="1:19" ht="22.5" customHeight="1">
      <c r="A36" s="21">
        <v>29</v>
      </c>
      <c r="B36" s="639"/>
      <c r="C36" s="640"/>
      <c r="D36" s="124"/>
      <c r="E36" s="125"/>
      <c r="F36" s="129"/>
      <c r="G36" s="114"/>
      <c r="H36" s="115"/>
      <c r="I36" s="116"/>
      <c r="J36" s="115"/>
      <c r="K36" s="116"/>
      <c r="L36" s="115"/>
      <c r="M36" s="116"/>
      <c r="N36" s="115"/>
      <c r="O36" s="116"/>
      <c r="P36" s="115"/>
      <c r="Q36" s="116"/>
      <c r="R36" s="117"/>
      <c r="S36" s="7"/>
    </row>
    <row r="37" spans="1:19" ht="22.5" customHeight="1">
      <c r="A37" s="21">
        <v>30</v>
      </c>
      <c r="B37" s="639"/>
      <c r="C37" s="640"/>
      <c r="D37" s="124"/>
      <c r="E37" s="125"/>
      <c r="F37" s="129"/>
      <c r="G37" s="114"/>
      <c r="H37" s="115"/>
      <c r="I37" s="116"/>
      <c r="J37" s="115"/>
      <c r="K37" s="116"/>
      <c r="L37" s="115"/>
      <c r="M37" s="116"/>
      <c r="N37" s="115"/>
      <c r="O37" s="116"/>
      <c r="P37" s="115"/>
      <c r="Q37" s="116"/>
      <c r="R37" s="117"/>
      <c r="S37" s="7"/>
    </row>
    <row r="38" spans="1:19" ht="22.5" customHeight="1">
      <c r="A38" s="21">
        <v>31</v>
      </c>
      <c r="B38" s="639"/>
      <c r="C38" s="640"/>
      <c r="D38" s="124"/>
      <c r="E38" s="125"/>
      <c r="F38" s="129"/>
      <c r="G38" s="114"/>
      <c r="H38" s="115"/>
      <c r="I38" s="116"/>
      <c r="J38" s="115"/>
      <c r="K38" s="116"/>
      <c r="L38" s="115"/>
      <c r="M38" s="116"/>
      <c r="N38" s="115"/>
      <c r="O38" s="116"/>
      <c r="P38" s="115"/>
      <c r="Q38" s="116"/>
      <c r="R38" s="117"/>
      <c r="S38" s="7"/>
    </row>
    <row r="39" spans="1:19" ht="22.5" customHeight="1">
      <c r="A39" s="21">
        <v>32</v>
      </c>
      <c r="B39" s="639"/>
      <c r="C39" s="640"/>
      <c r="D39" s="124"/>
      <c r="E39" s="125"/>
      <c r="F39" s="129"/>
      <c r="G39" s="114"/>
      <c r="H39" s="115"/>
      <c r="I39" s="116"/>
      <c r="J39" s="115"/>
      <c r="K39" s="116"/>
      <c r="L39" s="115"/>
      <c r="M39" s="116"/>
      <c r="N39" s="115"/>
      <c r="O39" s="116"/>
      <c r="P39" s="115"/>
      <c r="Q39" s="116"/>
      <c r="R39" s="117"/>
      <c r="S39" s="7"/>
    </row>
    <row r="40" spans="1:19" ht="22.5" customHeight="1">
      <c r="A40" s="21">
        <v>33</v>
      </c>
      <c r="B40" s="639"/>
      <c r="C40" s="640"/>
      <c r="D40" s="124"/>
      <c r="E40" s="125"/>
      <c r="F40" s="129"/>
      <c r="G40" s="114"/>
      <c r="H40" s="115"/>
      <c r="I40" s="116"/>
      <c r="J40" s="115"/>
      <c r="K40" s="116"/>
      <c r="L40" s="115"/>
      <c r="M40" s="116"/>
      <c r="N40" s="115"/>
      <c r="O40" s="116"/>
      <c r="P40" s="115"/>
      <c r="Q40" s="116"/>
      <c r="R40" s="117"/>
      <c r="S40" s="7"/>
    </row>
    <row r="41" spans="1:19" ht="22.5" customHeight="1">
      <c r="A41" s="21">
        <v>34</v>
      </c>
      <c r="B41" s="639"/>
      <c r="C41" s="640"/>
      <c r="D41" s="124"/>
      <c r="E41" s="125"/>
      <c r="F41" s="129"/>
      <c r="G41" s="114"/>
      <c r="H41" s="115"/>
      <c r="I41" s="116"/>
      <c r="J41" s="115"/>
      <c r="K41" s="116"/>
      <c r="L41" s="115"/>
      <c r="M41" s="116"/>
      <c r="N41" s="115"/>
      <c r="O41" s="116"/>
      <c r="P41" s="115"/>
      <c r="Q41" s="116"/>
      <c r="R41" s="117"/>
      <c r="S41" s="7"/>
    </row>
    <row r="42" spans="1:19" ht="22.5" customHeight="1">
      <c r="A42" s="21">
        <v>35</v>
      </c>
      <c r="B42" s="639"/>
      <c r="C42" s="640"/>
      <c r="D42" s="124"/>
      <c r="E42" s="125"/>
      <c r="F42" s="129"/>
      <c r="G42" s="114"/>
      <c r="H42" s="115"/>
      <c r="I42" s="116"/>
      <c r="J42" s="115"/>
      <c r="K42" s="116"/>
      <c r="L42" s="115"/>
      <c r="M42" s="116"/>
      <c r="N42" s="115"/>
      <c r="O42" s="116"/>
      <c r="P42" s="115"/>
      <c r="Q42" s="116"/>
      <c r="R42" s="117"/>
      <c r="S42" s="7"/>
    </row>
    <row r="43" spans="1:19" ht="22.5" customHeight="1">
      <c r="A43" s="21">
        <v>36</v>
      </c>
      <c r="B43" s="639"/>
      <c r="C43" s="640"/>
      <c r="D43" s="124"/>
      <c r="E43" s="125"/>
      <c r="F43" s="129"/>
      <c r="G43" s="114"/>
      <c r="H43" s="115"/>
      <c r="I43" s="116"/>
      <c r="J43" s="115"/>
      <c r="K43" s="116"/>
      <c r="L43" s="115"/>
      <c r="M43" s="116"/>
      <c r="N43" s="115"/>
      <c r="O43" s="116"/>
      <c r="P43" s="115"/>
      <c r="Q43" s="116"/>
      <c r="R43" s="117"/>
      <c r="S43" s="7"/>
    </row>
    <row r="44" spans="1:19" ht="22.5" customHeight="1">
      <c r="A44" s="21">
        <v>37</v>
      </c>
      <c r="B44" s="639"/>
      <c r="C44" s="640"/>
      <c r="D44" s="124"/>
      <c r="E44" s="125"/>
      <c r="F44" s="129"/>
      <c r="G44" s="114"/>
      <c r="H44" s="115"/>
      <c r="I44" s="116"/>
      <c r="J44" s="115"/>
      <c r="K44" s="116"/>
      <c r="L44" s="115"/>
      <c r="M44" s="116"/>
      <c r="N44" s="115"/>
      <c r="O44" s="116"/>
      <c r="P44" s="115"/>
      <c r="Q44" s="116"/>
      <c r="R44" s="117"/>
      <c r="S44" s="7"/>
    </row>
    <row r="45" spans="1:19" ht="22.5" customHeight="1">
      <c r="A45" s="21">
        <v>38</v>
      </c>
      <c r="B45" s="639"/>
      <c r="C45" s="640"/>
      <c r="D45" s="124"/>
      <c r="E45" s="125"/>
      <c r="F45" s="129"/>
      <c r="G45" s="114"/>
      <c r="H45" s="115"/>
      <c r="I45" s="116"/>
      <c r="J45" s="115"/>
      <c r="K45" s="116"/>
      <c r="L45" s="115"/>
      <c r="M45" s="116"/>
      <c r="N45" s="115"/>
      <c r="O45" s="116"/>
      <c r="P45" s="115"/>
      <c r="Q45" s="116"/>
      <c r="R45" s="117"/>
      <c r="S45" s="7"/>
    </row>
    <row r="46" spans="1:19" ht="22.5" customHeight="1">
      <c r="A46" s="21">
        <v>39</v>
      </c>
      <c r="B46" s="639"/>
      <c r="C46" s="640"/>
      <c r="D46" s="124"/>
      <c r="E46" s="125"/>
      <c r="F46" s="129"/>
      <c r="G46" s="114"/>
      <c r="H46" s="115"/>
      <c r="I46" s="116"/>
      <c r="J46" s="115"/>
      <c r="K46" s="116"/>
      <c r="L46" s="115"/>
      <c r="M46" s="116"/>
      <c r="N46" s="115"/>
      <c r="O46" s="116"/>
      <c r="P46" s="115"/>
      <c r="Q46" s="116"/>
      <c r="R46" s="117"/>
      <c r="S46" s="7"/>
    </row>
    <row r="47" spans="1:19" ht="22.5" customHeight="1">
      <c r="A47" s="21">
        <v>40</v>
      </c>
      <c r="B47" s="639"/>
      <c r="C47" s="640"/>
      <c r="D47" s="124"/>
      <c r="E47" s="125"/>
      <c r="F47" s="129"/>
      <c r="G47" s="114"/>
      <c r="H47" s="115"/>
      <c r="I47" s="116"/>
      <c r="J47" s="115"/>
      <c r="K47" s="116"/>
      <c r="L47" s="115"/>
      <c r="M47" s="116"/>
      <c r="N47" s="115"/>
      <c r="O47" s="116"/>
      <c r="P47" s="115"/>
      <c r="Q47" s="116"/>
      <c r="R47" s="117"/>
      <c r="S47" s="7"/>
    </row>
    <row r="48" spans="1:19" ht="22.5" customHeight="1">
      <c r="A48" s="21">
        <v>41</v>
      </c>
      <c r="B48" s="639"/>
      <c r="C48" s="640"/>
      <c r="D48" s="124"/>
      <c r="E48" s="125"/>
      <c r="F48" s="129"/>
      <c r="G48" s="114"/>
      <c r="H48" s="115"/>
      <c r="I48" s="116"/>
      <c r="J48" s="115"/>
      <c r="K48" s="116"/>
      <c r="L48" s="115"/>
      <c r="M48" s="116"/>
      <c r="N48" s="115"/>
      <c r="O48" s="116"/>
      <c r="P48" s="115"/>
      <c r="Q48" s="116"/>
      <c r="R48" s="117"/>
      <c r="S48" s="7"/>
    </row>
    <row r="49" spans="1:21" ht="22.5" customHeight="1">
      <c r="A49" s="21">
        <v>42</v>
      </c>
      <c r="B49" s="639"/>
      <c r="C49" s="640"/>
      <c r="D49" s="124"/>
      <c r="E49" s="125"/>
      <c r="F49" s="129"/>
      <c r="G49" s="114"/>
      <c r="H49" s="115"/>
      <c r="I49" s="116"/>
      <c r="J49" s="115"/>
      <c r="K49" s="116"/>
      <c r="L49" s="115"/>
      <c r="M49" s="116"/>
      <c r="N49" s="115"/>
      <c r="O49" s="116"/>
      <c r="P49" s="115"/>
      <c r="Q49" s="116"/>
      <c r="R49" s="117"/>
      <c r="S49" s="7"/>
    </row>
    <row r="50" spans="1:21" ht="22.5" customHeight="1">
      <c r="A50" s="21">
        <v>43</v>
      </c>
      <c r="B50" s="639"/>
      <c r="C50" s="640"/>
      <c r="D50" s="124"/>
      <c r="E50" s="125"/>
      <c r="F50" s="129"/>
      <c r="G50" s="114"/>
      <c r="H50" s="115"/>
      <c r="I50" s="116"/>
      <c r="J50" s="115"/>
      <c r="K50" s="116"/>
      <c r="L50" s="115"/>
      <c r="M50" s="116"/>
      <c r="N50" s="115"/>
      <c r="O50" s="116"/>
      <c r="P50" s="115"/>
      <c r="Q50" s="116"/>
      <c r="R50" s="117"/>
      <c r="S50" s="7"/>
    </row>
    <row r="51" spans="1:21" ht="22.5" customHeight="1">
      <c r="A51" s="21">
        <v>44</v>
      </c>
      <c r="B51" s="639"/>
      <c r="C51" s="640"/>
      <c r="D51" s="124"/>
      <c r="E51" s="125"/>
      <c r="F51" s="129"/>
      <c r="G51" s="114"/>
      <c r="H51" s="115"/>
      <c r="I51" s="116"/>
      <c r="J51" s="115"/>
      <c r="K51" s="116"/>
      <c r="L51" s="115"/>
      <c r="M51" s="116"/>
      <c r="N51" s="115"/>
      <c r="O51" s="116"/>
      <c r="P51" s="115"/>
      <c r="Q51" s="116"/>
      <c r="R51" s="117"/>
      <c r="S51" s="7"/>
    </row>
    <row r="52" spans="1:21" ht="22.5" customHeight="1">
      <c r="A52" s="21">
        <v>45</v>
      </c>
      <c r="B52" s="639"/>
      <c r="C52" s="640"/>
      <c r="D52" s="124"/>
      <c r="E52" s="125"/>
      <c r="F52" s="129"/>
      <c r="G52" s="114"/>
      <c r="H52" s="115"/>
      <c r="I52" s="116"/>
      <c r="J52" s="115"/>
      <c r="K52" s="116"/>
      <c r="L52" s="115"/>
      <c r="M52" s="116"/>
      <c r="N52" s="115"/>
      <c r="O52" s="116"/>
      <c r="P52" s="115"/>
      <c r="Q52" s="116"/>
      <c r="R52" s="117"/>
      <c r="S52" s="7"/>
    </row>
    <row r="53" spans="1:21" ht="22.5" customHeight="1">
      <c r="A53" s="21">
        <v>46</v>
      </c>
      <c r="B53" s="639"/>
      <c r="C53" s="640"/>
      <c r="D53" s="124"/>
      <c r="E53" s="125"/>
      <c r="F53" s="129"/>
      <c r="G53" s="114"/>
      <c r="H53" s="115"/>
      <c r="I53" s="116"/>
      <c r="J53" s="115"/>
      <c r="K53" s="116"/>
      <c r="L53" s="115"/>
      <c r="M53" s="116"/>
      <c r="N53" s="115"/>
      <c r="O53" s="116"/>
      <c r="P53" s="115"/>
      <c r="Q53" s="116"/>
      <c r="R53" s="117"/>
      <c r="S53" s="7"/>
    </row>
    <row r="54" spans="1:21" ht="22.5" customHeight="1">
      <c r="A54" s="21">
        <v>47</v>
      </c>
      <c r="B54" s="639"/>
      <c r="C54" s="640"/>
      <c r="D54" s="124"/>
      <c r="E54" s="125"/>
      <c r="F54" s="129"/>
      <c r="G54" s="114"/>
      <c r="H54" s="115"/>
      <c r="I54" s="116"/>
      <c r="J54" s="115"/>
      <c r="K54" s="116"/>
      <c r="L54" s="115"/>
      <c r="M54" s="116"/>
      <c r="N54" s="115"/>
      <c r="O54" s="116"/>
      <c r="P54" s="115"/>
      <c r="Q54" s="116"/>
      <c r="R54" s="117"/>
      <c r="S54" s="7"/>
    </row>
    <row r="55" spans="1:21" ht="22.5" customHeight="1">
      <c r="A55" s="21">
        <v>48</v>
      </c>
      <c r="B55" s="639"/>
      <c r="C55" s="640"/>
      <c r="D55" s="124"/>
      <c r="E55" s="125"/>
      <c r="F55" s="129"/>
      <c r="G55" s="114"/>
      <c r="H55" s="115"/>
      <c r="I55" s="116"/>
      <c r="J55" s="115"/>
      <c r="K55" s="116"/>
      <c r="L55" s="115"/>
      <c r="M55" s="116"/>
      <c r="N55" s="115"/>
      <c r="O55" s="116"/>
      <c r="P55" s="115"/>
      <c r="Q55" s="116"/>
      <c r="R55" s="117"/>
      <c r="S55" s="7"/>
    </row>
    <row r="56" spans="1:21" ht="22.5" customHeight="1">
      <c r="A56" s="21">
        <v>49</v>
      </c>
      <c r="B56" s="639"/>
      <c r="C56" s="640"/>
      <c r="D56" s="124"/>
      <c r="E56" s="125"/>
      <c r="F56" s="129"/>
      <c r="G56" s="114"/>
      <c r="H56" s="115"/>
      <c r="I56" s="116"/>
      <c r="J56" s="115"/>
      <c r="K56" s="116"/>
      <c r="L56" s="115"/>
      <c r="M56" s="116"/>
      <c r="N56" s="115"/>
      <c r="O56" s="116"/>
      <c r="P56" s="115"/>
      <c r="Q56" s="116"/>
      <c r="R56" s="117"/>
      <c r="S56" s="7"/>
    </row>
    <row r="57" spans="1:21" ht="22.5" customHeight="1" thickBot="1">
      <c r="A57" s="21">
        <v>50</v>
      </c>
      <c r="B57" s="652"/>
      <c r="C57" s="653"/>
      <c r="D57" s="124"/>
      <c r="E57" s="125"/>
      <c r="F57" s="129"/>
      <c r="G57" s="118"/>
      <c r="H57" s="119"/>
      <c r="I57" s="120"/>
      <c r="J57" s="119"/>
      <c r="K57" s="120"/>
      <c r="L57" s="119"/>
      <c r="M57" s="120"/>
      <c r="N57" s="119"/>
      <c r="O57" s="120"/>
      <c r="P57" s="119"/>
      <c r="Q57" s="120"/>
      <c r="R57" s="121"/>
      <c r="S57" s="7"/>
    </row>
    <row r="58" spans="1:21" ht="25.5" customHeight="1" thickBot="1">
      <c r="A58" s="641" t="s">
        <v>83</v>
      </c>
      <c r="B58" s="642"/>
      <c r="C58" s="642"/>
      <c r="D58" s="642"/>
      <c r="E58" s="643"/>
      <c r="F58" s="643"/>
      <c r="G58" s="326">
        <f>COUNTIF(G8:G57,"○")</f>
        <v>0</v>
      </c>
      <c r="H58" s="327">
        <f>COUNTIF(H8:H57,"○")</f>
        <v>0</v>
      </c>
      <c r="I58" s="327">
        <f t="shared" ref="I58:R58" si="0">COUNTIF(I8:I57,"○")</f>
        <v>0</v>
      </c>
      <c r="J58" s="327">
        <f t="shared" si="0"/>
        <v>0</v>
      </c>
      <c r="K58" s="327">
        <f t="shared" si="0"/>
        <v>0</v>
      </c>
      <c r="L58" s="327">
        <f t="shared" si="0"/>
        <v>0</v>
      </c>
      <c r="M58" s="327">
        <f t="shared" si="0"/>
        <v>0</v>
      </c>
      <c r="N58" s="327">
        <f t="shared" si="0"/>
        <v>0</v>
      </c>
      <c r="O58" s="327">
        <f t="shared" si="0"/>
        <v>0</v>
      </c>
      <c r="P58" s="327">
        <f t="shared" si="0"/>
        <v>0</v>
      </c>
      <c r="Q58" s="327">
        <f t="shared" si="0"/>
        <v>0</v>
      </c>
      <c r="R58" s="328">
        <f t="shared" si="0"/>
        <v>0</v>
      </c>
      <c r="S58" s="7"/>
    </row>
    <row r="59" spans="1:21" s="131" customFormat="1" ht="31.5" customHeight="1">
      <c r="S59" s="132"/>
    </row>
    <row r="60" spans="1:21" s="131" customFormat="1" ht="31.5" customHeight="1">
      <c r="S60" s="132"/>
    </row>
    <row r="61" spans="1:21" s="131" customFormat="1" ht="22.5" customHeight="1">
      <c r="S61" s="132"/>
    </row>
    <row r="62" spans="1:21" s="131" customFormat="1" ht="25.5" customHeight="1" thickBot="1">
      <c r="A62" s="133" t="s">
        <v>87</v>
      </c>
      <c r="S62" s="132"/>
    </row>
    <row r="63" spans="1:21" s="131" customFormat="1" ht="22.5" customHeight="1">
      <c r="A63" s="634" t="s">
        <v>14</v>
      </c>
      <c r="B63" s="645" t="s">
        <v>91</v>
      </c>
      <c r="C63" s="646"/>
      <c r="D63" s="644" t="s">
        <v>81</v>
      </c>
      <c r="E63" s="643"/>
      <c r="F63" s="643"/>
      <c r="G63" s="636" t="s">
        <v>82</v>
      </c>
      <c r="H63" s="637"/>
      <c r="I63" s="637"/>
      <c r="J63" s="637"/>
      <c r="K63" s="637"/>
      <c r="L63" s="637"/>
      <c r="M63" s="637"/>
      <c r="N63" s="637"/>
      <c r="O63" s="637"/>
      <c r="P63" s="637"/>
      <c r="Q63" s="637"/>
      <c r="R63" s="638"/>
      <c r="S63" s="132"/>
      <c r="T63" s="657" t="s">
        <v>93</v>
      </c>
      <c r="U63" s="657"/>
    </row>
    <row r="64" spans="1:21" s="131" customFormat="1" ht="22.5" customHeight="1">
      <c r="A64" s="635"/>
      <c r="B64" s="647"/>
      <c r="C64" s="648"/>
      <c r="D64" s="126" t="s">
        <v>88</v>
      </c>
      <c r="E64" s="127" t="s">
        <v>89</v>
      </c>
      <c r="F64" s="128" t="s">
        <v>90</v>
      </c>
      <c r="G64" s="108">
        <v>4</v>
      </c>
      <c r="H64" s="109">
        <v>5</v>
      </c>
      <c r="I64" s="109">
        <v>6</v>
      </c>
      <c r="J64" s="109">
        <v>7</v>
      </c>
      <c r="K64" s="109">
        <v>8</v>
      </c>
      <c r="L64" s="109">
        <v>9</v>
      </c>
      <c r="M64" s="109">
        <v>10</v>
      </c>
      <c r="N64" s="109">
        <v>11</v>
      </c>
      <c r="O64" s="109">
        <v>12</v>
      </c>
      <c r="P64" s="109">
        <v>1</v>
      </c>
      <c r="Q64" s="109">
        <v>2</v>
      </c>
      <c r="R64" s="110">
        <v>3</v>
      </c>
      <c r="S64" s="132"/>
      <c r="T64" s="657"/>
      <c r="U64" s="657"/>
    </row>
    <row r="65" spans="1:22" s="131" customFormat="1" ht="22.5" customHeight="1">
      <c r="A65" s="21">
        <v>1</v>
      </c>
      <c r="B65" s="639"/>
      <c r="C65" s="640"/>
      <c r="D65" s="124"/>
      <c r="E65" s="125"/>
      <c r="F65" s="129"/>
      <c r="G65" s="114"/>
      <c r="H65" s="115"/>
      <c r="I65" s="116"/>
      <c r="J65" s="115"/>
      <c r="K65" s="116"/>
      <c r="L65" s="115"/>
      <c r="M65" s="116"/>
      <c r="N65" s="115"/>
      <c r="O65" s="116"/>
      <c r="P65" s="115"/>
      <c r="Q65" s="116"/>
      <c r="R65" s="117"/>
      <c r="S65" s="132"/>
      <c r="T65" s="657"/>
      <c r="U65" s="657"/>
    </row>
    <row r="66" spans="1:22" s="131" customFormat="1" ht="22.5" customHeight="1">
      <c r="A66" s="21">
        <v>2</v>
      </c>
      <c r="B66" s="639"/>
      <c r="C66" s="640"/>
      <c r="D66" s="124"/>
      <c r="E66" s="125"/>
      <c r="F66" s="129"/>
      <c r="G66" s="114"/>
      <c r="H66" s="115"/>
      <c r="I66" s="116"/>
      <c r="J66" s="115"/>
      <c r="K66" s="116"/>
      <c r="L66" s="115"/>
      <c r="M66" s="116"/>
      <c r="N66" s="115"/>
      <c r="O66" s="116"/>
      <c r="P66" s="115"/>
      <c r="Q66" s="116"/>
      <c r="R66" s="117"/>
      <c r="S66" s="132"/>
      <c r="T66" s="134">
        <f>'様式３（非専従の常勤＋非常勤）'!L39</f>
        <v>0</v>
      </c>
      <c r="U66" s="135" t="s">
        <v>23</v>
      </c>
    </row>
    <row r="67" spans="1:22" s="131" customFormat="1" ht="22.5" customHeight="1">
      <c r="A67" s="21">
        <v>3</v>
      </c>
      <c r="B67" s="639"/>
      <c r="C67" s="640"/>
      <c r="D67" s="124"/>
      <c r="E67" s="125"/>
      <c r="F67" s="129"/>
      <c r="G67" s="114"/>
      <c r="H67" s="115"/>
      <c r="I67" s="116"/>
      <c r="J67" s="115"/>
      <c r="K67" s="116"/>
      <c r="L67" s="115"/>
      <c r="M67" s="116"/>
      <c r="N67" s="115"/>
      <c r="O67" s="116"/>
      <c r="P67" s="115"/>
      <c r="Q67" s="116"/>
      <c r="R67" s="117"/>
      <c r="S67" s="132"/>
    </row>
    <row r="68" spans="1:22" s="131" customFormat="1" ht="22.5" customHeight="1">
      <c r="A68" s="21">
        <v>4</v>
      </c>
      <c r="B68" s="639"/>
      <c r="C68" s="640"/>
      <c r="D68" s="124"/>
      <c r="E68" s="125"/>
      <c r="F68" s="129"/>
      <c r="G68" s="114"/>
      <c r="H68" s="115"/>
      <c r="I68" s="116"/>
      <c r="J68" s="115"/>
      <c r="K68" s="116"/>
      <c r="L68" s="115"/>
      <c r="M68" s="116"/>
      <c r="N68" s="115"/>
      <c r="O68" s="116"/>
      <c r="P68" s="115"/>
      <c r="Q68" s="116"/>
      <c r="R68" s="117"/>
      <c r="S68" s="132"/>
    </row>
    <row r="69" spans="1:22" s="131" customFormat="1" ht="22.5" customHeight="1">
      <c r="A69" s="21">
        <v>5</v>
      </c>
      <c r="B69" s="639"/>
      <c r="C69" s="640"/>
      <c r="D69" s="124"/>
      <c r="E69" s="125"/>
      <c r="F69" s="129"/>
      <c r="G69" s="114"/>
      <c r="H69" s="115"/>
      <c r="I69" s="116"/>
      <c r="J69" s="115"/>
      <c r="K69" s="116"/>
      <c r="L69" s="115"/>
      <c r="M69" s="116"/>
      <c r="N69" s="115"/>
      <c r="O69" s="116"/>
      <c r="P69" s="115"/>
      <c r="Q69" s="116"/>
      <c r="R69" s="117"/>
      <c r="S69" s="132"/>
    </row>
    <row r="70" spans="1:22" s="131" customFormat="1" ht="22.5" customHeight="1">
      <c r="A70" s="641" t="s">
        <v>92</v>
      </c>
      <c r="B70" s="642"/>
      <c r="C70" s="642"/>
      <c r="D70" s="642"/>
      <c r="E70" s="642"/>
      <c r="F70" s="658"/>
      <c r="G70" s="329">
        <f>COUNTIF(G65:G69,"&gt;0")</f>
        <v>0</v>
      </c>
      <c r="H70" s="330">
        <f>COUNTIF(H65:H69,"&gt;0")</f>
        <v>0</v>
      </c>
      <c r="I70" s="330">
        <f t="shared" ref="I70:R70" si="1">COUNTIF(I65:I69,"&gt;0")</f>
        <v>0</v>
      </c>
      <c r="J70" s="330">
        <f t="shared" si="1"/>
        <v>0</v>
      </c>
      <c r="K70" s="330">
        <f t="shared" si="1"/>
        <v>0</v>
      </c>
      <c r="L70" s="330">
        <f t="shared" si="1"/>
        <v>0</v>
      </c>
      <c r="M70" s="330">
        <f t="shared" si="1"/>
        <v>0</v>
      </c>
      <c r="N70" s="330">
        <f t="shared" si="1"/>
        <v>0</v>
      </c>
      <c r="O70" s="330">
        <f t="shared" si="1"/>
        <v>0</v>
      </c>
      <c r="P70" s="330">
        <f t="shared" si="1"/>
        <v>0</v>
      </c>
      <c r="Q70" s="330">
        <f t="shared" si="1"/>
        <v>0</v>
      </c>
      <c r="R70" s="331">
        <f t="shared" si="1"/>
        <v>0</v>
      </c>
      <c r="S70" s="136"/>
      <c r="T70" s="136"/>
      <c r="U70" s="136"/>
      <c r="V70" s="136"/>
    </row>
    <row r="71" spans="1:22" s="131" customFormat="1" ht="22.5" customHeight="1">
      <c r="A71" s="659" t="s">
        <v>231</v>
      </c>
      <c r="B71" s="660"/>
      <c r="C71" s="660"/>
      <c r="D71" s="660"/>
      <c r="E71" s="614"/>
      <c r="F71" s="614"/>
      <c r="G71" s="332">
        <f>IFERROR(SUM(G65:G69)/$T$66,0)</f>
        <v>0</v>
      </c>
      <c r="H71" s="333">
        <f>IFERROR(SUM(H65:H69)/$T$66,0)</f>
        <v>0</v>
      </c>
      <c r="I71" s="333">
        <f t="shared" ref="I71:R71" si="2">IFERROR(SUM(I65:I69)/$T$66,0)</f>
        <v>0</v>
      </c>
      <c r="J71" s="333">
        <f t="shared" si="2"/>
        <v>0</v>
      </c>
      <c r="K71" s="333">
        <f t="shared" si="2"/>
        <v>0</v>
      </c>
      <c r="L71" s="333">
        <f t="shared" si="2"/>
        <v>0</v>
      </c>
      <c r="M71" s="333">
        <f t="shared" si="2"/>
        <v>0</v>
      </c>
      <c r="N71" s="333">
        <f t="shared" si="2"/>
        <v>0</v>
      </c>
      <c r="O71" s="333">
        <f t="shared" si="2"/>
        <v>0</v>
      </c>
      <c r="P71" s="333">
        <f t="shared" si="2"/>
        <v>0</v>
      </c>
      <c r="Q71" s="333">
        <f t="shared" si="2"/>
        <v>0</v>
      </c>
      <c r="R71" s="334">
        <f t="shared" si="2"/>
        <v>0</v>
      </c>
      <c r="S71" s="132"/>
    </row>
    <row r="72" spans="1:22" s="131" customFormat="1" ht="22.5" customHeight="1">
      <c r="A72" s="654" t="s">
        <v>232</v>
      </c>
      <c r="B72" s="655"/>
      <c r="C72" s="655"/>
      <c r="D72" s="655"/>
      <c r="E72" s="656"/>
      <c r="F72" s="656"/>
      <c r="G72" s="335">
        <f>IF(G71&gt;=1,1,G71)</f>
        <v>0</v>
      </c>
      <c r="H72" s="336">
        <f t="shared" ref="H72:R72" si="3">IF(H71&gt;=1,1,H71)</f>
        <v>0</v>
      </c>
      <c r="I72" s="336">
        <f t="shared" si="3"/>
        <v>0</v>
      </c>
      <c r="J72" s="336">
        <f t="shared" si="3"/>
        <v>0</v>
      </c>
      <c r="K72" s="336">
        <f t="shared" si="3"/>
        <v>0</v>
      </c>
      <c r="L72" s="336">
        <f t="shared" si="3"/>
        <v>0</v>
      </c>
      <c r="M72" s="336">
        <f t="shared" si="3"/>
        <v>0</v>
      </c>
      <c r="N72" s="336">
        <f t="shared" si="3"/>
        <v>0</v>
      </c>
      <c r="O72" s="336">
        <f t="shared" si="3"/>
        <v>0</v>
      </c>
      <c r="P72" s="336">
        <f t="shared" si="3"/>
        <v>0</v>
      </c>
      <c r="Q72" s="336">
        <f t="shared" si="3"/>
        <v>0</v>
      </c>
      <c r="R72" s="337">
        <f t="shared" si="3"/>
        <v>0</v>
      </c>
      <c r="S72" s="132"/>
    </row>
    <row r="73" spans="1:22" s="131" customFormat="1" ht="22.5" customHeight="1">
      <c r="A73" s="654" t="s">
        <v>233</v>
      </c>
      <c r="B73" s="655"/>
      <c r="C73" s="655"/>
      <c r="D73" s="655"/>
      <c r="E73" s="656"/>
      <c r="F73" s="656"/>
      <c r="G73" s="335">
        <f>IF(G71-1&lt;0,0,IF(G71-1&gt;=1,1,G71-1))</f>
        <v>0</v>
      </c>
      <c r="H73" s="339">
        <f>IF(H71-1&lt;0,0,IF(H71-1&gt;=1,1,H71-1))</f>
        <v>0</v>
      </c>
      <c r="I73" s="339">
        <f>IF(I71-1&lt;0,0,IF(I71-1&gt;=1,1,I71-1))</f>
        <v>0</v>
      </c>
      <c r="J73" s="339">
        <f>IF(J71-1&lt;0,0,IF(J71-1&gt;=1,1,J71-1))</f>
        <v>0</v>
      </c>
      <c r="K73" s="339">
        <f t="shared" ref="K73:R73" si="4">IF(K71-1&lt;0,0,IF(K71-1&gt;=1,1,K71-1))</f>
        <v>0</v>
      </c>
      <c r="L73" s="339">
        <f t="shared" si="4"/>
        <v>0</v>
      </c>
      <c r="M73" s="339">
        <f t="shared" si="4"/>
        <v>0</v>
      </c>
      <c r="N73" s="339">
        <f t="shared" si="4"/>
        <v>0</v>
      </c>
      <c r="O73" s="339">
        <f t="shared" si="4"/>
        <v>0</v>
      </c>
      <c r="P73" s="339">
        <f t="shared" si="4"/>
        <v>0</v>
      </c>
      <c r="Q73" s="339">
        <f t="shared" si="4"/>
        <v>0</v>
      </c>
      <c r="R73" s="340">
        <f t="shared" si="4"/>
        <v>0</v>
      </c>
      <c r="S73" s="132"/>
    </row>
    <row r="74" spans="1:22" s="131" customFormat="1" ht="22.5" customHeight="1" thickBot="1">
      <c r="A74" s="293"/>
      <c r="B74" s="293"/>
      <c r="C74" s="293"/>
      <c r="D74" s="293"/>
      <c r="E74" s="293"/>
      <c r="F74" s="293"/>
      <c r="G74" s="294" t="str">
        <f>IF(OR(AND(様式１!$D7&lt;=3,G72&gt;0),AND(様式１!$L7&lt;=3,G73&gt;0)),"注","")</f>
        <v/>
      </c>
      <c r="H74" s="338" t="str">
        <f>IF(OR(AND(様式１!$D8&lt;=3,H72&gt;0),AND(様式１!$L8&lt;=3,H73&gt;0)),"注","")</f>
        <v/>
      </c>
      <c r="I74" s="338" t="str">
        <f>IF(OR(AND(様式１!$D9&lt;=3,I72&gt;0),AND(様式１!$L9&lt;=3,I73&gt;0)),"注","")</f>
        <v/>
      </c>
      <c r="J74" s="338" t="str">
        <f>IF(OR(AND(様式１!$D10&lt;=3,J72&gt;0),AND(様式１!$L10&lt;=3,J73&gt;0)),"注","")</f>
        <v/>
      </c>
      <c r="K74" s="338" t="str">
        <f>IF(OR(AND(様式１!$D11&lt;=3,K72&gt;0),AND(様式１!$L11&lt;=3,K73&gt;0)),"注","")</f>
        <v/>
      </c>
      <c r="L74" s="338" t="str">
        <f>IF(OR(AND(様式１!$D12&lt;=3,L72&gt;0),AND(様式１!$L12&lt;=3,L73&gt;0)),"注","")</f>
        <v/>
      </c>
      <c r="M74" s="338" t="str">
        <f>IF(OR(AND(様式１!$D13&lt;=3,M72&gt;0),AND(様式１!$L13&lt;=3,M73&gt;0)),"注","")</f>
        <v/>
      </c>
      <c r="N74" s="338" t="str">
        <f>IF(OR(AND(様式１!$D14&lt;=3,N72&gt;0),AND(様式１!$L14&lt;=3,N73&gt;0)),"注","")</f>
        <v/>
      </c>
      <c r="O74" s="338" t="str">
        <f>IF(OR(AND(様式１!$D15&lt;=3,O72&gt;0),AND(様式１!$L15&lt;=3,O73&gt;0)),"注","")</f>
        <v/>
      </c>
      <c r="P74" s="338" t="str">
        <f>IF(OR(AND(様式１!$D16&lt;=3,P72&gt;0),AND(様式１!$L16&lt;=3,P73&gt;0)),"注","")</f>
        <v/>
      </c>
      <c r="Q74" s="338" t="str">
        <f>IF(OR(AND(様式１!$D17&lt;=3,Q72&gt;0),AND(様式１!$L17&lt;=3,Q73&gt;0)),"注","")</f>
        <v/>
      </c>
      <c r="R74" s="295" t="str">
        <f>IF(OR(AND(様式１!$D18&lt;=3,R72&gt;0),AND(様式１!$L18&lt;=3,R73&gt;0)),"注","")</f>
        <v/>
      </c>
      <c r="S74" s="132"/>
    </row>
    <row r="75" spans="1:22" ht="90.75" customHeight="1">
      <c r="A75"/>
      <c r="B75"/>
      <c r="C75"/>
      <c r="D75"/>
      <c r="E75"/>
      <c r="F75"/>
      <c r="G75"/>
      <c r="H75"/>
      <c r="I75"/>
      <c r="J75"/>
      <c r="K75"/>
      <c r="L75"/>
      <c r="M75"/>
      <c r="N75"/>
      <c r="O75"/>
      <c r="P75"/>
      <c r="Q75"/>
      <c r="R75"/>
      <c r="S75" s="7"/>
    </row>
    <row r="76" spans="1:22" s="131" customFormat="1" ht="25.5" customHeight="1" thickBot="1">
      <c r="A76" s="133" t="s">
        <v>268</v>
      </c>
      <c r="S76" s="132"/>
    </row>
    <row r="77" spans="1:22" s="131" customFormat="1" ht="22.5" customHeight="1">
      <c r="A77" s="634" t="s">
        <v>14</v>
      </c>
      <c r="B77" s="645" t="s">
        <v>91</v>
      </c>
      <c r="C77" s="646"/>
      <c r="D77" s="644" t="s">
        <v>81</v>
      </c>
      <c r="E77" s="661"/>
      <c r="F77" s="379"/>
      <c r="G77" s="636" t="s">
        <v>82</v>
      </c>
      <c r="H77" s="637"/>
      <c r="I77" s="637"/>
      <c r="J77" s="637"/>
      <c r="K77" s="637"/>
      <c r="L77" s="637"/>
      <c r="M77" s="637"/>
      <c r="N77" s="637"/>
      <c r="O77" s="637"/>
      <c r="P77" s="637"/>
      <c r="Q77" s="637"/>
      <c r="R77" s="638"/>
      <c r="S77" s="132"/>
      <c r="T77" s="384"/>
      <c r="U77" s="384"/>
    </row>
    <row r="78" spans="1:22" s="131" customFormat="1" ht="22.5" customHeight="1">
      <c r="A78" s="635"/>
      <c r="B78" s="647"/>
      <c r="C78" s="648"/>
      <c r="D78" s="382" t="s">
        <v>266</v>
      </c>
      <c r="E78" s="383" t="s">
        <v>267</v>
      </c>
      <c r="F78" s="380"/>
      <c r="G78" s="354">
        <v>4</v>
      </c>
      <c r="H78" s="355">
        <v>5</v>
      </c>
      <c r="I78" s="355">
        <v>6</v>
      </c>
      <c r="J78" s="355">
        <v>7</v>
      </c>
      <c r="K78" s="355">
        <v>8</v>
      </c>
      <c r="L78" s="355">
        <v>9</v>
      </c>
      <c r="M78" s="355">
        <v>10</v>
      </c>
      <c r="N78" s="355">
        <v>11</v>
      </c>
      <c r="O78" s="355">
        <v>12</v>
      </c>
      <c r="P78" s="355">
        <v>1</v>
      </c>
      <c r="Q78" s="355">
        <v>2</v>
      </c>
      <c r="R78" s="356">
        <v>3</v>
      </c>
      <c r="S78" s="132"/>
      <c r="T78" s="384"/>
      <c r="U78" s="384"/>
    </row>
    <row r="79" spans="1:22" s="131" customFormat="1" ht="22.5" customHeight="1">
      <c r="A79" s="21">
        <v>1</v>
      </c>
      <c r="B79" s="639"/>
      <c r="C79" s="640"/>
      <c r="D79" s="124"/>
      <c r="E79" s="381"/>
      <c r="F79" s="392"/>
      <c r="G79" s="114"/>
      <c r="H79" s="115"/>
      <c r="I79" s="116"/>
      <c r="J79" s="115"/>
      <c r="K79" s="116"/>
      <c r="L79" s="115"/>
      <c r="M79" s="116"/>
      <c r="N79" s="115"/>
      <c r="O79" s="116"/>
      <c r="P79" s="115"/>
      <c r="Q79" s="116"/>
      <c r="R79" s="117"/>
      <c r="S79" s="132"/>
      <c r="T79" s="384"/>
      <c r="U79" s="384"/>
    </row>
    <row r="80" spans="1:22" s="131" customFormat="1" ht="22.5" customHeight="1">
      <c r="A80" s="21">
        <v>2</v>
      </c>
      <c r="B80" s="639"/>
      <c r="C80" s="640"/>
      <c r="D80" s="124"/>
      <c r="E80" s="381"/>
      <c r="F80" s="392"/>
      <c r="G80" s="114"/>
      <c r="H80" s="115"/>
      <c r="I80" s="116"/>
      <c r="J80" s="115"/>
      <c r="K80" s="116"/>
      <c r="L80" s="115"/>
      <c r="M80" s="116"/>
      <c r="N80" s="115"/>
      <c r="O80" s="116"/>
      <c r="P80" s="115"/>
      <c r="Q80" s="116"/>
      <c r="R80" s="117"/>
      <c r="S80" s="132"/>
      <c r="T80" s="385"/>
      <c r="U80" s="386"/>
    </row>
    <row r="81" spans="1:22" s="131" customFormat="1" ht="22.5" customHeight="1">
      <c r="A81" s="21">
        <v>3</v>
      </c>
      <c r="B81" s="639"/>
      <c r="C81" s="640"/>
      <c r="D81" s="124"/>
      <c r="E81" s="381"/>
      <c r="F81" s="392"/>
      <c r="G81" s="114"/>
      <c r="H81" s="115"/>
      <c r="I81" s="116"/>
      <c r="J81" s="115"/>
      <c r="K81" s="116"/>
      <c r="L81" s="115"/>
      <c r="M81" s="116"/>
      <c r="N81" s="115"/>
      <c r="O81" s="116"/>
      <c r="P81" s="115"/>
      <c r="Q81" s="116"/>
      <c r="R81" s="117"/>
      <c r="S81" s="132"/>
    </row>
    <row r="82" spans="1:22" s="131" customFormat="1" ht="22.5" customHeight="1">
      <c r="A82" s="21">
        <v>4</v>
      </c>
      <c r="B82" s="639"/>
      <c r="C82" s="640"/>
      <c r="D82" s="124"/>
      <c r="E82" s="381"/>
      <c r="F82" s="392"/>
      <c r="G82" s="114"/>
      <c r="H82" s="115"/>
      <c r="I82" s="116"/>
      <c r="J82" s="115"/>
      <c r="K82" s="116"/>
      <c r="L82" s="115"/>
      <c r="M82" s="116"/>
      <c r="N82" s="115"/>
      <c r="O82" s="116"/>
      <c r="P82" s="115"/>
      <c r="Q82" s="116"/>
      <c r="R82" s="117"/>
      <c r="S82" s="132"/>
    </row>
    <row r="83" spans="1:22" s="131" customFormat="1" ht="22.5" customHeight="1">
      <c r="A83" s="21">
        <v>5</v>
      </c>
      <c r="B83" s="639"/>
      <c r="C83" s="640"/>
      <c r="D83" s="124"/>
      <c r="E83" s="381"/>
      <c r="F83" s="392"/>
      <c r="G83" s="114"/>
      <c r="H83" s="115"/>
      <c r="I83" s="116"/>
      <c r="J83" s="115"/>
      <c r="K83" s="116"/>
      <c r="L83" s="115"/>
      <c r="M83" s="116"/>
      <c r="N83" s="115"/>
      <c r="O83" s="116"/>
      <c r="P83" s="115"/>
      <c r="Q83" s="116"/>
      <c r="R83" s="117"/>
      <c r="S83" s="132"/>
    </row>
    <row r="84" spans="1:22" s="131" customFormat="1" ht="22.5" customHeight="1">
      <c r="A84" s="641" t="s">
        <v>92</v>
      </c>
      <c r="B84" s="642"/>
      <c r="C84" s="642"/>
      <c r="D84" s="642"/>
      <c r="E84" s="642"/>
      <c r="F84" s="658"/>
      <c r="G84" s="329">
        <f>COUNTIF(G79:G83,"&gt;0")</f>
        <v>0</v>
      </c>
      <c r="H84" s="330">
        <f>COUNTIF(H79:H83,"&gt;0")</f>
        <v>0</v>
      </c>
      <c r="I84" s="330">
        <f t="shared" ref="I84:R84" si="5">COUNTIF(I79:I83,"&gt;0")</f>
        <v>0</v>
      </c>
      <c r="J84" s="330">
        <f t="shared" si="5"/>
        <v>0</v>
      </c>
      <c r="K84" s="330">
        <f t="shared" si="5"/>
        <v>0</v>
      </c>
      <c r="L84" s="330">
        <f t="shared" si="5"/>
        <v>0</v>
      </c>
      <c r="M84" s="330">
        <f t="shared" si="5"/>
        <v>0</v>
      </c>
      <c r="N84" s="330">
        <f t="shared" si="5"/>
        <v>0</v>
      </c>
      <c r="O84" s="330">
        <f t="shared" si="5"/>
        <v>0</v>
      </c>
      <c r="P84" s="330">
        <f t="shared" si="5"/>
        <v>0</v>
      </c>
      <c r="Q84" s="330">
        <f t="shared" si="5"/>
        <v>0</v>
      </c>
      <c r="R84" s="331">
        <f t="shared" si="5"/>
        <v>0</v>
      </c>
      <c r="S84" s="136"/>
      <c r="T84" s="136"/>
      <c r="U84" s="136"/>
      <c r="V84" s="136"/>
    </row>
    <row r="85" spans="1:22" s="131" customFormat="1" ht="22.5" customHeight="1" thickBot="1">
      <c r="A85" s="659" t="s">
        <v>269</v>
      </c>
      <c r="B85" s="660"/>
      <c r="C85" s="660"/>
      <c r="D85" s="660"/>
      <c r="E85" s="614"/>
      <c r="F85" s="614"/>
      <c r="G85" s="387">
        <f>IFERROR(SUM(G79:G83)/$T$66,0)</f>
        <v>0</v>
      </c>
      <c r="H85" s="388">
        <f t="shared" ref="H85:Q85" si="6">IFERROR(SUM(H79:H83)/$T$66,0)</f>
        <v>0</v>
      </c>
      <c r="I85" s="388">
        <f t="shared" si="6"/>
        <v>0</v>
      </c>
      <c r="J85" s="388">
        <f t="shared" si="6"/>
        <v>0</v>
      </c>
      <c r="K85" s="388">
        <f t="shared" si="6"/>
        <v>0</v>
      </c>
      <c r="L85" s="388">
        <f t="shared" si="6"/>
        <v>0</v>
      </c>
      <c r="M85" s="388">
        <f t="shared" si="6"/>
        <v>0</v>
      </c>
      <c r="N85" s="388">
        <f t="shared" si="6"/>
        <v>0</v>
      </c>
      <c r="O85" s="388">
        <f t="shared" si="6"/>
        <v>0</v>
      </c>
      <c r="P85" s="388">
        <f t="shared" si="6"/>
        <v>0</v>
      </c>
      <c r="Q85" s="388">
        <f t="shared" si="6"/>
        <v>0</v>
      </c>
      <c r="R85" s="389">
        <f>IFERROR(SUM(R79:R83)/$T$66,0)</f>
        <v>0</v>
      </c>
      <c r="S85" s="132"/>
    </row>
    <row r="86" spans="1:22" s="131" customFormat="1" ht="14.25" customHeight="1">
      <c r="A86" s="376"/>
      <c r="B86" s="376"/>
      <c r="C86" s="376"/>
      <c r="D86" s="376"/>
      <c r="E86" s="377"/>
      <c r="F86" s="377"/>
      <c r="G86" s="378"/>
      <c r="H86" s="378"/>
      <c r="I86" s="378"/>
      <c r="J86" s="378"/>
      <c r="K86" s="378"/>
      <c r="L86" s="378"/>
      <c r="M86" s="378"/>
      <c r="N86" s="378"/>
      <c r="O86" s="378"/>
      <c r="P86" s="378"/>
      <c r="Q86" s="378"/>
      <c r="R86" s="378"/>
      <c r="S86" s="132"/>
    </row>
    <row r="87" spans="1:22">
      <c r="D87" s="1" t="s">
        <v>53</v>
      </c>
      <c r="G87" s="1" t="s">
        <v>53</v>
      </c>
    </row>
  </sheetData>
  <sheetProtection algorithmName="SHA-512" hashValue="oZQ9pbjXD0cLgfDokKT0RaUjaNmy2ylhyKQUQWifYVw7cZNTohRLqk2uOts69gBEWp3t6bJrpUqtgJJ/eucdwA==" saltValue="15XufP3DMl/G4MVGGYwrVg==" spinCount="100000" sheet="1" objects="1" scenarios="1"/>
  <mergeCells count="83">
    <mergeCell ref="A85:F85"/>
    <mergeCell ref="D77:E77"/>
    <mergeCell ref="B80:C80"/>
    <mergeCell ref="B81:C81"/>
    <mergeCell ref="B82:C82"/>
    <mergeCell ref="B83:C83"/>
    <mergeCell ref="A84:F84"/>
    <mergeCell ref="A77:A78"/>
    <mergeCell ref="B77:C78"/>
    <mergeCell ref="G77:R77"/>
    <mergeCell ref="B79:C79"/>
    <mergeCell ref="A73:F73"/>
    <mergeCell ref="T63:U65"/>
    <mergeCell ref="A72:F72"/>
    <mergeCell ref="B66:C66"/>
    <mergeCell ref="B67:C67"/>
    <mergeCell ref="B68:C68"/>
    <mergeCell ref="B69:C69"/>
    <mergeCell ref="A70:F70"/>
    <mergeCell ref="A71:F71"/>
    <mergeCell ref="A63:A64"/>
    <mergeCell ref="B63:C64"/>
    <mergeCell ref="G63:R63"/>
    <mergeCell ref="B65:C65"/>
    <mergeCell ref="D63:F63"/>
    <mergeCell ref="B34:C34"/>
    <mergeCell ref="B39:C39"/>
    <mergeCell ref="B40:C40"/>
    <mergeCell ref="B57:C57"/>
    <mergeCell ref="B43:C43"/>
    <mergeCell ref="B44:C44"/>
    <mergeCell ref="B50:C50"/>
    <mergeCell ref="B56:C56"/>
    <mergeCell ref="B46:C46"/>
    <mergeCell ref="B47:C47"/>
    <mergeCell ref="B48:C48"/>
    <mergeCell ref="B35:C35"/>
    <mergeCell ref="B36:C36"/>
    <mergeCell ref="B37:C37"/>
    <mergeCell ref="B38:C38"/>
    <mergeCell ref="C2:F2"/>
    <mergeCell ref="B52:C52"/>
    <mergeCell ref="B53:C53"/>
    <mergeCell ref="B54:C54"/>
    <mergeCell ref="B55:C55"/>
    <mergeCell ref="B8:C8"/>
    <mergeCell ref="B9:C9"/>
    <mergeCell ref="B10:C10"/>
    <mergeCell ref="B11:C11"/>
    <mergeCell ref="B28:C28"/>
    <mergeCell ref="B13:C13"/>
    <mergeCell ref="B18:C18"/>
    <mergeCell ref="B19:C19"/>
    <mergeCell ref="B20:C20"/>
    <mergeCell ref="B21:C21"/>
    <mergeCell ref="B45:C45"/>
    <mergeCell ref="A58:F58"/>
    <mergeCell ref="D6:F6"/>
    <mergeCell ref="B30:C30"/>
    <mergeCell ref="B31:C31"/>
    <mergeCell ref="B51:C51"/>
    <mergeCell ref="B49:C49"/>
    <mergeCell ref="B23:C23"/>
    <mergeCell ref="B24:C24"/>
    <mergeCell ref="B25:C25"/>
    <mergeCell ref="B22:C22"/>
    <mergeCell ref="B32:C32"/>
    <mergeCell ref="B12:C12"/>
    <mergeCell ref="B29:C29"/>
    <mergeCell ref="B41:C41"/>
    <mergeCell ref="B42:C42"/>
    <mergeCell ref="B6:C7"/>
    <mergeCell ref="J4:K4"/>
    <mergeCell ref="A6:A7"/>
    <mergeCell ref="G6:R6"/>
    <mergeCell ref="B27:C27"/>
    <mergeCell ref="B33:C33"/>
    <mergeCell ref="B14:C14"/>
    <mergeCell ref="B15:C15"/>
    <mergeCell ref="B16:C16"/>
    <mergeCell ref="B17:C17"/>
    <mergeCell ref="G4:H4"/>
    <mergeCell ref="B26:C26"/>
  </mergeCells>
  <phoneticPr fontId="1"/>
  <dataValidations count="2">
    <dataValidation type="list" allowBlank="1" showInputMessage="1" showErrorMessage="1" sqref="G8:R57" xr:uid="{00000000-0002-0000-0500-000000000000}">
      <formula1>$G$87</formula1>
    </dataValidation>
    <dataValidation type="list" allowBlank="1" showInputMessage="1" showErrorMessage="1" sqref="D65:F69 D8:F57 D79:E83" xr:uid="{00000000-0002-0000-0500-000001000000}">
      <formula1>$D$87:$D$87</formula1>
    </dataValidation>
  </dataValidations>
  <pageMargins left="0.62992125984251968" right="0.31496062992125984" top="0.82677165354330717" bottom="0.43307086614173229" header="0.51181102362204722" footer="0.27559055118110237"/>
  <pageSetup paperSize="9" scale="40" pageOrder="overThenDown" orientation="portrait" cellComments="asDisplayed" r:id="rId1"/>
  <headerFooter alignWithMargins="0">
    <oddHeader>&amp;L&amp;"ＭＳ Ｐゴシック,太字"&amp;22 令和６年度　保育施設職員配置状況確認書（様式２（常勤保育士等））</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AL61"/>
  <sheetViews>
    <sheetView view="pageBreakPreview" zoomScale="60" zoomScaleNormal="80" zoomScalePageLayoutView="70" workbookViewId="0">
      <selection activeCell="B8" sqref="B8"/>
    </sheetView>
  </sheetViews>
  <sheetFormatPr defaultRowHeight="13.5"/>
  <cols>
    <col min="1" max="1" width="4.5" style="1" customWidth="1"/>
    <col min="2" max="2" width="17.375" style="1" customWidth="1"/>
    <col min="3" max="3" width="6.625" style="1" bestFit="1" customWidth="1"/>
    <col min="4" max="4" width="2.875" style="1" customWidth="1"/>
    <col min="5" max="5" width="3.125" style="1" customWidth="1"/>
    <col min="6" max="6" width="2.75" style="1" customWidth="1"/>
    <col min="7" max="7" width="3.125" style="1" customWidth="1"/>
    <col min="8" max="8" width="5.125" style="1" customWidth="1"/>
    <col min="9" max="9" width="2.75" style="1" customWidth="1"/>
    <col min="10" max="10" width="3.125" style="1" customWidth="1"/>
    <col min="11" max="11" width="2.75" style="1" customWidth="1"/>
    <col min="12" max="12" width="7.625" style="1" customWidth="1"/>
    <col min="13" max="13" width="3.625" style="1" customWidth="1"/>
    <col min="14" max="14" width="7.625" style="1" customWidth="1"/>
    <col min="15" max="15" width="5" style="1" customWidth="1"/>
    <col min="16" max="16" width="7.625" style="1" customWidth="1"/>
    <col min="17" max="17" width="5" style="1" customWidth="1"/>
    <col min="18" max="18" width="7.625" style="1" customWidth="1"/>
    <col min="19" max="19" width="5" style="1" customWidth="1"/>
    <col min="20" max="20" width="7.625" style="1" customWidth="1"/>
    <col min="21" max="21" width="5" style="1" customWidth="1"/>
    <col min="22" max="22" width="7.625" style="1" customWidth="1"/>
    <col min="23" max="23" width="5" style="1" customWidth="1"/>
    <col min="24" max="24" width="7.625" style="1" customWidth="1"/>
    <col min="25" max="25" width="5" style="1" customWidth="1"/>
    <col min="26" max="26" width="7.625" style="1" customWidth="1"/>
    <col min="27" max="27" width="5" style="1" customWidth="1"/>
    <col min="28" max="28" width="7.625" style="1" customWidth="1"/>
    <col min="29" max="29" width="5" style="1" customWidth="1"/>
    <col min="30" max="30" width="7.625" style="1" customWidth="1"/>
    <col min="31" max="31" width="5" style="1" customWidth="1"/>
    <col min="32" max="32" width="7.625" style="1" customWidth="1"/>
    <col min="33" max="33" width="5" style="1" customWidth="1"/>
    <col min="34" max="34" width="7.625" style="1" customWidth="1"/>
    <col min="35" max="35" width="5" style="1" customWidth="1"/>
    <col min="36" max="36" width="7.625" style="1" customWidth="1"/>
    <col min="37" max="37" width="5" style="1" customWidth="1"/>
    <col min="38" max="38" width="8.125" style="1" customWidth="1"/>
    <col min="39" max="48" width="7.25" style="1" customWidth="1"/>
    <col min="49" max="49" width="10.375" style="1" customWidth="1"/>
    <col min="50" max="50" width="17.375" style="1" customWidth="1"/>
    <col min="51" max="16384" width="9" style="1"/>
  </cols>
  <sheetData>
    <row r="1" spans="1:38" ht="18" customHeight="1" thickBot="1">
      <c r="A1" s="8"/>
      <c r="B1" s="142" t="s">
        <v>101</v>
      </c>
      <c r="C1" s="239">
        <f>様式１!C1</f>
        <v>0</v>
      </c>
      <c r="D1" s="10"/>
      <c r="E1" s="10"/>
      <c r="F1" s="10"/>
      <c r="G1" s="10"/>
      <c r="H1" s="10"/>
      <c r="I1" s="10"/>
      <c r="J1" s="10"/>
      <c r="K1" s="10"/>
      <c r="N1" s="11"/>
      <c r="O1" s="12"/>
      <c r="P1" s="13"/>
      <c r="Q1" s="13"/>
      <c r="R1" s="13"/>
      <c r="S1" s="13"/>
      <c r="T1" s="13"/>
      <c r="U1" s="13"/>
      <c r="V1" s="13"/>
      <c r="W1" s="13"/>
      <c r="Z1" s="14"/>
      <c r="AA1" s="14"/>
      <c r="AB1" s="15"/>
      <c r="AC1" s="15"/>
      <c r="AD1" s="14"/>
      <c r="AE1" s="14"/>
      <c r="AF1" s="14"/>
      <c r="AG1" s="14"/>
    </row>
    <row r="2" spans="1:38" ht="21.95" customHeight="1" thickTop="1" thickBot="1">
      <c r="A2" s="701" t="s">
        <v>45</v>
      </c>
      <c r="B2" s="702"/>
      <c r="C2" s="703">
        <f>様式１!C2</f>
        <v>0</v>
      </c>
      <c r="D2" s="703"/>
      <c r="E2" s="703"/>
      <c r="F2" s="703"/>
      <c r="G2" s="703"/>
      <c r="H2" s="703"/>
      <c r="I2" s="703"/>
      <c r="J2" s="703"/>
      <c r="K2" s="703"/>
      <c r="L2" s="703"/>
      <c r="M2" s="704"/>
      <c r="N2" s="44"/>
      <c r="O2" s="45"/>
      <c r="P2" s="45"/>
      <c r="Q2" s="45"/>
      <c r="R2" s="22"/>
      <c r="S2" s="22"/>
      <c r="T2" s="633"/>
      <c r="U2" s="633"/>
      <c r="V2" s="633"/>
      <c r="W2" s="633"/>
      <c r="X2" s="22"/>
      <c r="Y2" s="22"/>
      <c r="Z2" s="7"/>
      <c r="AA2" s="7"/>
      <c r="AB2" s="7"/>
      <c r="AC2" s="7"/>
      <c r="AD2" s="7"/>
      <c r="AE2" s="7"/>
      <c r="AF2" s="7"/>
      <c r="AG2" s="7"/>
      <c r="AH2" s="7"/>
      <c r="AI2" s="7"/>
      <c r="AJ2" s="7"/>
      <c r="AK2" s="7"/>
      <c r="AL2" s="7"/>
    </row>
    <row r="3" spans="1:38" ht="33" customHeight="1" thickTop="1">
      <c r="A3" s="16"/>
      <c r="B3" s="16"/>
      <c r="C3" s="16"/>
      <c r="D3" s="16"/>
      <c r="E3" s="16"/>
      <c r="F3" s="16"/>
      <c r="G3" s="16"/>
      <c r="H3" s="16"/>
      <c r="I3" s="16"/>
      <c r="J3" s="16"/>
      <c r="K3" s="16"/>
      <c r="N3" s="633"/>
      <c r="O3" s="633"/>
      <c r="P3" s="633"/>
      <c r="Q3" s="633"/>
      <c r="R3" s="81"/>
      <c r="S3" s="81"/>
      <c r="T3" s="633"/>
      <c r="U3" s="633"/>
      <c r="V3" s="633"/>
      <c r="W3" s="633"/>
      <c r="X3" s="81"/>
      <c r="Y3" s="81"/>
      <c r="Z3" s="7"/>
      <c r="AA3" s="7"/>
      <c r="AB3" s="7"/>
      <c r="AC3" s="7"/>
      <c r="AD3" s="7"/>
      <c r="AE3" s="7"/>
      <c r="AF3" s="7"/>
      <c r="AG3" s="7"/>
      <c r="AH3" s="7"/>
      <c r="AI3" s="7"/>
      <c r="AJ3" s="7"/>
      <c r="AK3" s="7"/>
      <c r="AL3" s="7"/>
    </row>
    <row r="4" spans="1:38" ht="24.75" customHeight="1" thickBot="1">
      <c r="A4" s="8" t="s">
        <v>205</v>
      </c>
      <c r="B4" s="19"/>
      <c r="C4" s="20"/>
      <c r="D4" s="20"/>
      <c r="E4" s="20"/>
      <c r="F4" s="20"/>
      <c r="G4" s="20"/>
      <c r="H4" s="20"/>
      <c r="I4" s="20"/>
      <c r="J4" s="20"/>
      <c r="K4" s="20"/>
      <c r="AL4" s="81"/>
    </row>
    <row r="5" spans="1:38" ht="28.5" customHeight="1">
      <c r="A5" s="634" t="s">
        <v>14</v>
      </c>
      <c r="B5" s="634" t="s">
        <v>80</v>
      </c>
      <c r="C5" s="688" t="s">
        <v>48</v>
      </c>
      <c r="D5" s="688"/>
      <c r="E5" s="688"/>
      <c r="F5" s="688"/>
      <c r="G5" s="688"/>
      <c r="H5" s="688"/>
      <c r="I5" s="688"/>
      <c r="J5" s="688"/>
      <c r="K5" s="689"/>
      <c r="L5" s="694" t="s">
        <v>74</v>
      </c>
      <c r="M5" s="695"/>
      <c r="N5" s="636" t="s">
        <v>75</v>
      </c>
      <c r="O5" s="637"/>
      <c r="P5" s="637"/>
      <c r="Q5" s="637"/>
      <c r="R5" s="637"/>
      <c r="S5" s="637"/>
      <c r="T5" s="637"/>
      <c r="U5" s="637"/>
      <c r="V5" s="637"/>
      <c r="W5" s="637"/>
      <c r="X5" s="637"/>
      <c r="Y5" s="637"/>
      <c r="Z5" s="637"/>
      <c r="AA5" s="637"/>
      <c r="AB5" s="637"/>
      <c r="AC5" s="637"/>
      <c r="AD5" s="637"/>
      <c r="AE5" s="637"/>
      <c r="AF5" s="637"/>
      <c r="AG5" s="637"/>
      <c r="AH5" s="637"/>
      <c r="AI5" s="637"/>
      <c r="AJ5" s="637"/>
      <c r="AK5" s="638"/>
      <c r="AL5" s="82"/>
    </row>
    <row r="6" spans="1:38" ht="27" customHeight="1">
      <c r="A6" s="635"/>
      <c r="B6" s="686"/>
      <c r="C6" s="690"/>
      <c r="D6" s="690"/>
      <c r="E6" s="690"/>
      <c r="F6" s="690"/>
      <c r="G6" s="690"/>
      <c r="H6" s="690"/>
      <c r="I6" s="690"/>
      <c r="J6" s="690"/>
      <c r="K6" s="691"/>
      <c r="L6" s="696"/>
      <c r="M6" s="697"/>
      <c r="N6" s="698">
        <v>4</v>
      </c>
      <c r="O6" s="699"/>
      <c r="P6" s="699">
        <v>5</v>
      </c>
      <c r="Q6" s="699"/>
      <c r="R6" s="699">
        <v>6</v>
      </c>
      <c r="S6" s="699"/>
      <c r="T6" s="699">
        <v>7</v>
      </c>
      <c r="U6" s="699"/>
      <c r="V6" s="699">
        <v>8</v>
      </c>
      <c r="W6" s="699"/>
      <c r="X6" s="699">
        <v>9</v>
      </c>
      <c r="Y6" s="699"/>
      <c r="Z6" s="699">
        <v>10</v>
      </c>
      <c r="AA6" s="699"/>
      <c r="AB6" s="699">
        <v>11</v>
      </c>
      <c r="AC6" s="699"/>
      <c r="AD6" s="699">
        <v>12</v>
      </c>
      <c r="AE6" s="699"/>
      <c r="AF6" s="699">
        <v>1</v>
      </c>
      <c r="AG6" s="699"/>
      <c r="AH6" s="699">
        <v>2</v>
      </c>
      <c r="AI6" s="699"/>
      <c r="AJ6" s="699">
        <v>3</v>
      </c>
      <c r="AK6" s="700"/>
      <c r="AL6" s="82"/>
    </row>
    <row r="7" spans="1:38">
      <c r="A7" s="680"/>
      <c r="B7" s="687"/>
      <c r="C7" s="692"/>
      <c r="D7" s="692"/>
      <c r="E7" s="692"/>
      <c r="F7" s="692"/>
      <c r="G7" s="692"/>
      <c r="H7" s="692"/>
      <c r="I7" s="692"/>
      <c r="J7" s="692"/>
      <c r="K7" s="693"/>
      <c r="L7" s="27" t="s">
        <v>23</v>
      </c>
      <c r="M7" s="28" t="s">
        <v>24</v>
      </c>
      <c r="N7" s="83" t="s">
        <v>23</v>
      </c>
      <c r="O7" s="36" t="s">
        <v>24</v>
      </c>
      <c r="P7" s="37" t="s">
        <v>23</v>
      </c>
      <c r="Q7" s="84" t="s">
        <v>24</v>
      </c>
      <c r="R7" s="85" t="s">
        <v>23</v>
      </c>
      <c r="S7" s="36" t="s">
        <v>24</v>
      </c>
      <c r="T7" s="37" t="s">
        <v>23</v>
      </c>
      <c r="U7" s="84" t="s">
        <v>24</v>
      </c>
      <c r="V7" s="85" t="s">
        <v>23</v>
      </c>
      <c r="W7" s="36" t="s">
        <v>24</v>
      </c>
      <c r="X7" s="37" t="s">
        <v>23</v>
      </c>
      <c r="Y7" s="84" t="s">
        <v>24</v>
      </c>
      <c r="Z7" s="85" t="s">
        <v>23</v>
      </c>
      <c r="AA7" s="36" t="s">
        <v>24</v>
      </c>
      <c r="AB7" s="37" t="s">
        <v>23</v>
      </c>
      <c r="AC7" s="84" t="s">
        <v>24</v>
      </c>
      <c r="AD7" s="37" t="s">
        <v>23</v>
      </c>
      <c r="AE7" s="36" t="s">
        <v>24</v>
      </c>
      <c r="AF7" s="37" t="s">
        <v>23</v>
      </c>
      <c r="AG7" s="36" t="s">
        <v>24</v>
      </c>
      <c r="AH7" s="35" t="s">
        <v>23</v>
      </c>
      <c r="AI7" s="36" t="s">
        <v>24</v>
      </c>
      <c r="AJ7" s="37" t="s">
        <v>23</v>
      </c>
      <c r="AK7" s="48" t="s">
        <v>24</v>
      </c>
      <c r="AL7" s="7"/>
    </row>
    <row r="8" spans="1:38" ht="26.1" customHeight="1">
      <c r="A8" s="21">
        <v>1</v>
      </c>
      <c r="B8" s="2"/>
      <c r="C8" s="79"/>
      <c r="D8" s="80" t="s">
        <v>52</v>
      </c>
      <c r="E8" s="54"/>
      <c r="F8" s="80" t="s">
        <v>49</v>
      </c>
      <c r="G8" s="80" t="s">
        <v>76</v>
      </c>
      <c r="H8" s="79"/>
      <c r="I8" s="80" t="s">
        <v>52</v>
      </c>
      <c r="J8" s="54"/>
      <c r="K8" s="80" t="s">
        <v>51</v>
      </c>
      <c r="L8" s="29"/>
      <c r="M8" s="30"/>
      <c r="N8" s="64">
        <f>IF(AND($C8=$C$47,$E8=4),$L8,0)</f>
        <v>0</v>
      </c>
      <c r="O8" s="65">
        <f t="shared" ref="O8:O37" si="0">IF(AND($C8=$C$47,$E8=4),$M8,0)</f>
        <v>0</v>
      </c>
      <c r="P8" s="66">
        <f t="shared" ref="P8:P37" si="1">IF(AND($C8=$C$47,$E8&lt;=5,$H8=$C$47,$J8&gt;=5),$L8,IF(AND($C8=$C$47,$E8&lt;=5,$H8=$C$48,$J8&lt;=3),$L8,0))</f>
        <v>0</v>
      </c>
      <c r="Q8" s="67">
        <f t="shared" ref="Q8:Q37" si="2">IF(AND($C8=$C$47,$E8&lt;=5,$H8=$C$47,$J8&gt;=5),$M8,IF(AND($C8=$C$47,$E8&lt;=5,$H8=$C$48,$J8&lt;=3),$M8,0))</f>
        <v>0</v>
      </c>
      <c r="R8" s="68">
        <f t="shared" ref="R8:R37" si="3">IF(AND($C8=$C$47,$E8&lt;=6,$H8=$C$47,$J8&gt;=6),$L8,IF(AND($C8=$C$47,$E8&lt;=6,$H8=$C$48,$J8&lt;=3),$L8,0))</f>
        <v>0</v>
      </c>
      <c r="S8" s="69">
        <f t="shared" ref="S8:S37" si="4">IF(AND($C8=$C$47,$E8&lt;=6,$H8=$C$47,$J8&gt;=6),$M8,IF(AND($C8=$C$47,$E8&lt;=6,$H8=$C$48,$J8&lt;=3),$M8,0))</f>
        <v>0</v>
      </c>
      <c r="T8" s="66">
        <f>IF(AND($C8=$C$47,$E8&lt;=7,$H8=$C$47,$J8&gt;=7),$L8,IF(AND($C8=$C$47,$E8&lt;=7,$H8=$C$48,$J8&lt;=3),$L8,0))</f>
        <v>0</v>
      </c>
      <c r="U8" s="67">
        <f t="shared" ref="U8:U37" si="5">IF(AND($C8=$C$47,$E8&lt;=7,$H8=$C$47,$J8&gt;=7),$M8,IF(AND($C8=$C$47,$E8&lt;=7,$H8=$C$48,$J8&lt;=3),$M8,0))</f>
        <v>0</v>
      </c>
      <c r="V8" s="68">
        <f t="shared" ref="V8:V37" si="6">IF(AND($C8=$C$47,$E8&lt;=8,$H8=$C$47,$J8&gt;=8),$L8,IF(AND($C8=$C$47,$E8&lt;=8,$H8=$C$48,$J8&lt;=3),$L8,0))</f>
        <v>0</v>
      </c>
      <c r="W8" s="69">
        <f t="shared" ref="W8:W37" si="7">IF(AND($C8=$C$47,$E8&lt;=8,$H8=$C$47,$J8&gt;=8),$M8,IF(AND($C8=$C$47,$E8&lt;=8,$H8=$C$48,$J8&lt;=3),$M8,0))</f>
        <v>0</v>
      </c>
      <c r="X8" s="66">
        <f t="shared" ref="X8:X37" si="8">IF(AND($C8=$C$47,$E8&lt;=9,$H8=$C$47,$J8&gt;=9),$L8,IF(AND($C8=$C$47,$E8&lt;=9,$H8=$C$48,$J8&lt;=3),$L8,0))</f>
        <v>0</v>
      </c>
      <c r="Y8" s="67">
        <f t="shared" ref="Y8:Y37" si="9">IF(AND($C8=$C$47,$E8&lt;=9,$H8=$C$47,$J8&gt;=9),$M8,IF(AND($C8=$C$47,$E8&lt;=9,$H8=$C$48,$J8&lt;=3),$M8,0))</f>
        <v>0</v>
      </c>
      <c r="Z8" s="68">
        <f t="shared" ref="Z8:Z37" si="10">IF(AND($C8=$C$47,$E8&lt;=10,$H8=$C$47,$J8&gt;=10),$L8,IF(AND($C8=$C$47,$E8&lt;=10,$H8=$C$48,$J8&lt;=3),$L8,0))</f>
        <v>0</v>
      </c>
      <c r="AA8" s="69">
        <f t="shared" ref="AA8:AA37" si="11">IF(AND($C8=$C$47,$E8&lt;=10,$H8=$C$47,$J8&gt;=10),$M8,IF(AND($C8=$C$47,$E8&lt;=10,$H8=$C$48,$J8&lt;=3),$M8,0))</f>
        <v>0</v>
      </c>
      <c r="AB8" s="66">
        <f t="shared" ref="AB8:AB37" si="12">IF(AND($C8=$C$47,$E8&lt;=11,$H8=$C$47,$J8&gt;=11),$L8,IF(AND($C8=$C$47,$E8&lt;=11,$H8=$C$48,$J8&lt;=3),$L8,0))</f>
        <v>0</v>
      </c>
      <c r="AC8" s="67">
        <f t="shared" ref="AC8:AC37" si="13">IF(AND($C8=$C$47,$E8&lt;=11,$H8=$C$47,$J8&gt;=11),$M8,IF(AND($C8=$C$47,$E8&lt;=11,$H8=$C$48,$J8&lt;=3),$M8,0))</f>
        <v>0</v>
      </c>
      <c r="AD8" s="68">
        <f t="shared" ref="AD8:AD37" si="14">IF(AND($C8=$C$47,$E8&lt;=12,$H8=$C$47,$J8=12),$L8,IF(AND($C8=$C$47,$E8&lt;=12,$H8=$C$48,$J8&lt;=3),$L8,0))</f>
        <v>0</v>
      </c>
      <c r="AE8" s="69">
        <f t="shared" ref="AE8:AE37" si="15">IF(AND($C8=$C$47,$E8&lt;=12,$H8=$C$47,$J8=12),$M8,IF(AND($C8=$C$47,$E8&lt;=12,$H8=$C$48,$J8&lt;=3),$M8,0))</f>
        <v>0</v>
      </c>
      <c r="AF8" s="66">
        <f t="shared" ref="AF8:AF37" si="16">IF(AND($C8=$C$47,$E8&lt;=12,$H8=$C$48,$J8&lt;=3),$L8,IF(AND($C8=$C$48,$E8=1,$H8=$C$48,$J8&lt;=3),$L8,0))</f>
        <v>0</v>
      </c>
      <c r="AG8" s="67">
        <f t="shared" ref="AG8:AG37" si="17">IF(AND($C8=$C$47,$E8&lt;=12,$H8=$C$48,$J8&lt;=3),$M8,IF(AND($C8=$C$48,$E8=1,$H8=$C$48,$J8&lt;=3),$M8,0))</f>
        <v>0</v>
      </c>
      <c r="AH8" s="68">
        <f t="shared" ref="AH8:AH37" si="18">IF(AND($C8=$C$47,$E8&lt;=12,$H8=$C$48,$J8&gt;=2),$L8,IF(AND($C8=$C$48,$E8&lt;=2,$H8=$C$48,$J8&gt;1),$L8,0))</f>
        <v>0</v>
      </c>
      <c r="AI8" s="69">
        <f t="shared" ref="AI8:AI37" si="19">IF(AND($C8=$C$47,$E8&lt;=12,$H8=$C$48,$J8&gt;=2),$M8,IF(AND($C8=$C$48,$E8&lt;=2,$H8=$C$48,$J8&gt;1),$M8,0))</f>
        <v>0</v>
      </c>
      <c r="AJ8" s="66">
        <f t="shared" ref="AJ8:AJ37" si="20">IF(AND($C8=$C$47,$E8&lt;=12,$H8=$C$48,$J8=3),$L8,IF(AND($C8=$C$48,$E8&lt;=3,$H8=$C$48,$J8=3),$L8,0))</f>
        <v>0</v>
      </c>
      <c r="AK8" s="70">
        <f t="shared" ref="AK8:AK37" si="21">IF(AND($C8=$C$47,$E8&lt;=12,$H8=$C$48,$J8=3),$M8,IF(AND($C8=$C$48,$E8&lt;=3,$H8=$C$48,$J8=3),$M8,0))</f>
        <v>0</v>
      </c>
      <c r="AL8" s="7"/>
    </row>
    <row r="9" spans="1:38" ht="26.1" customHeight="1">
      <c r="A9" s="21">
        <v>2</v>
      </c>
      <c r="B9" s="2"/>
      <c r="C9" s="79"/>
      <c r="D9" s="80" t="s">
        <v>52</v>
      </c>
      <c r="E9" s="54"/>
      <c r="F9" s="80" t="s">
        <v>49</v>
      </c>
      <c r="G9" s="80" t="s">
        <v>76</v>
      </c>
      <c r="H9" s="79"/>
      <c r="I9" s="80" t="s">
        <v>52</v>
      </c>
      <c r="J9" s="54"/>
      <c r="K9" s="80" t="s">
        <v>51</v>
      </c>
      <c r="L9" s="29"/>
      <c r="M9" s="30"/>
      <c r="N9" s="64">
        <f t="shared" ref="N9:N37" si="22">IF(AND($C9=$C$47,$E9=4),$L9,0)</f>
        <v>0</v>
      </c>
      <c r="O9" s="65">
        <f t="shared" si="0"/>
        <v>0</v>
      </c>
      <c r="P9" s="66">
        <f t="shared" si="1"/>
        <v>0</v>
      </c>
      <c r="Q9" s="67">
        <f t="shared" si="2"/>
        <v>0</v>
      </c>
      <c r="R9" s="68">
        <f t="shared" si="3"/>
        <v>0</v>
      </c>
      <c r="S9" s="69">
        <f t="shared" si="4"/>
        <v>0</v>
      </c>
      <c r="T9" s="66">
        <f t="shared" ref="T9:T37" si="23">IF(AND($C9=$C$47,$E9&lt;=7,$H9=$C$47,$J9&gt;=7),$L9,IF(AND($C9=$C$47,$E9&lt;=7,$H9=$C$48,$J9&lt;=3),$L9,0))</f>
        <v>0</v>
      </c>
      <c r="U9" s="67">
        <f t="shared" si="5"/>
        <v>0</v>
      </c>
      <c r="V9" s="68">
        <f t="shared" si="6"/>
        <v>0</v>
      </c>
      <c r="W9" s="69">
        <f t="shared" si="7"/>
        <v>0</v>
      </c>
      <c r="X9" s="66">
        <f t="shared" si="8"/>
        <v>0</v>
      </c>
      <c r="Y9" s="67">
        <f t="shared" si="9"/>
        <v>0</v>
      </c>
      <c r="Z9" s="68">
        <f t="shared" si="10"/>
        <v>0</v>
      </c>
      <c r="AA9" s="69">
        <f t="shared" si="11"/>
        <v>0</v>
      </c>
      <c r="AB9" s="66">
        <f t="shared" si="12"/>
        <v>0</v>
      </c>
      <c r="AC9" s="67">
        <f t="shared" si="13"/>
        <v>0</v>
      </c>
      <c r="AD9" s="68">
        <f t="shared" si="14"/>
        <v>0</v>
      </c>
      <c r="AE9" s="69">
        <f t="shared" si="15"/>
        <v>0</v>
      </c>
      <c r="AF9" s="66">
        <f t="shared" si="16"/>
        <v>0</v>
      </c>
      <c r="AG9" s="67">
        <f t="shared" si="17"/>
        <v>0</v>
      </c>
      <c r="AH9" s="68">
        <f t="shared" si="18"/>
        <v>0</v>
      </c>
      <c r="AI9" s="69">
        <f t="shared" si="19"/>
        <v>0</v>
      </c>
      <c r="AJ9" s="66">
        <f t="shared" si="20"/>
        <v>0</v>
      </c>
      <c r="AK9" s="70">
        <f t="shared" si="21"/>
        <v>0</v>
      </c>
      <c r="AL9" s="7"/>
    </row>
    <row r="10" spans="1:38" ht="26.1" customHeight="1">
      <c r="A10" s="21">
        <v>3</v>
      </c>
      <c r="B10" s="2"/>
      <c r="C10" s="79"/>
      <c r="D10" s="80" t="s">
        <v>52</v>
      </c>
      <c r="E10" s="54"/>
      <c r="F10" s="80" t="s">
        <v>49</v>
      </c>
      <c r="G10" s="80" t="s">
        <v>76</v>
      </c>
      <c r="H10" s="79"/>
      <c r="I10" s="80" t="s">
        <v>52</v>
      </c>
      <c r="J10" s="54"/>
      <c r="K10" s="80" t="s">
        <v>51</v>
      </c>
      <c r="L10" s="29"/>
      <c r="M10" s="30"/>
      <c r="N10" s="64">
        <f t="shared" si="22"/>
        <v>0</v>
      </c>
      <c r="O10" s="65">
        <f t="shared" si="0"/>
        <v>0</v>
      </c>
      <c r="P10" s="66">
        <f t="shared" si="1"/>
        <v>0</v>
      </c>
      <c r="Q10" s="67">
        <f t="shared" si="2"/>
        <v>0</v>
      </c>
      <c r="R10" s="68">
        <f t="shared" si="3"/>
        <v>0</v>
      </c>
      <c r="S10" s="69">
        <f t="shared" si="4"/>
        <v>0</v>
      </c>
      <c r="T10" s="66">
        <f t="shared" si="23"/>
        <v>0</v>
      </c>
      <c r="U10" s="67">
        <f t="shared" si="5"/>
        <v>0</v>
      </c>
      <c r="V10" s="68">
        <f t="shared" si="6"/>
        <v>0</v>
      </c>
      <c r="W10" s="69">
        <f t="shared" si="7"/>
        <v>0</v>
      </c>
      <c r="X10" s="66">
        <f t="shared" si="8"/>
        <v>0</v>
      </c>
      <c r="Y10" s="67">
        <f t="shared" si="9"/>
        <v>0</v>
      </c>
      <c r="Z10" s="68">
        <f t="shared" si="10"/>
        <v>0</v>
      </c>
      <c r="AA10" s="69">
        <f t="shared" si="11"/>
        <v>0</v>
      </c>
      <c r="AB10" s="66">
        <f t="shared" si="12"/>
        <v>0</v>
      </c>
      <c r="AC10" s="67">
        <f t="shared" si="13"/>
        <v>0</v>
      </c>
      <c r="AD10" s="68">
        <f t="shared" si="14"/>
        <v>0</v>
      </c>
      <c r="AE10" s="69">
        <f t="shared" si="15"/>
        <v>0</v>
      </c>
      <c r="AF10" s="66">
        <f t="shared" si="16"/>
        <v>0</v>
      </c>
      <c r="AG10" s="67">
        <f t="shared" si="17"/>
        <v>0</v>
      </c>
      <c r="AH10" s="68">
        <f t="shared" si="18"/>
        <v>0</v>
      </c>
      <c r="AI10" s="69">
        <f t="shared" si="19"/>
        <v>0</v>
      </c>
      <c r="AJ10" s="66">
        <f t="shared" si="20"/>
        <v>0</v>
      </c>
      <c r="AK10" s="70">
        <f t="shared" si="21"/>
        <v>0</v>
      </c>
      <c r="AL10" s="7"/>
    </row>
    <row r="11" spans="1:38" ht="26.1" customHeight="1">
      <c r="A11" s="21">
        <v>4</v>
      </c>
      <c r="B11" s="2"/>
      <c r="C11" s="79"/>
      <c r="D11" s="80" t="s">
        <v>52</v>
      </c>
      <c r="E11" s="54"/>
      <c r="F11" s="80" t="s">
        <v>49</v>
      </c>
      <c r="G11" s="80" t="s">
        <v>76</v>
      </c>
      <c r="H11" s="79"/>
      <c r="I11" s="80" t="s">
        <v>52</v>
      </c>
      <c r="J11" s="54"/>
      <c r="K11" s="80" t="s">
        <v>51</v>
      </c>
      <c r="L11" s="29"/>
      <c r="M11" s="30"/>
      <c r="N11" s="64">
        <f t="shared" si="22"/>
        <v>0</v>
      </c>
      <c r="O11" s="65">
        <f t="shared" si="0"/>
        <v>0</v>
      </c>
      <c r="P11" s="66">
        <f t="shared" si="1"/>
        <v>0</v>
      </c>
      <c r="Q11" s="67">
        <f t="shared" si="2"/>
        <v>0</v>
      </c>
      <c r="R11" s="68">
        <f t="shared" si="3"/>
        <v>0</v>
      </c>
      <c r="S11" s="69">
        <f t="shared" si="4"/>
        <v>0</v>
      </c>
      <c r="T11" s="66">
        <f t="shared" si="23"/>
        <v>0</v>
      </c>
      <c r="U11" s="67">
        <f t="shared" si="5"/>
        <v>0</v>
      </c>
      <c r="V11" s="68">
        <f t="shared" si="6"/>
        <v>0</v>
      </c>
      <c r="W11" s="69">
        <f t="shared" si="7"/>
        <v>0</v>
      </c>
      <c r="X11" s="66">
        <f t="shared" si="8"/>
        <v>0</v>
      </c>
      <c r="Y11" s="67">
        <f t="shared" si="9"/>
        <v>0</v>
      </c>
      <c r="Z11" s="68">
        <f t="shared" si="10"/>
        <v>0</v>
      </c>
      <c r="AA11" s="69">
        <f t="shared" si="11"/>
        <v>0</v>
      </c>
      <c r="AB11" s="66">
        <f t="shared" si="12"/>
        <v>0</v>
      </c>
      <c r="AC11" s="67">
        <f t="shared" si="13"/>
        <v>0</v>
      </c>
      <c r="AD11" s="68">
        <f t="shared" si="14"/>
        <v>0</v>
      </c>
      <c r="AE11" s="69">
        <f t="shared" si="15"/>
        <v>0</v>
      </c>
      <c r="AF11" s="66">
        <f t="shared" si="16"/>
        <v>0</v>
      </c>
      <c r="AG11" s="67">
        <f t="shared" si="17"/>
        <v>0</v>
      </c>
      <c r="AH11" s="68">
        <f t="shared" si="18"/>
        <v>0</v>
      </c>
      <c r="AI11" s="69">
        <f t="shared" si="19"/>
        <v>0</v>
      </c>
      <c r="AJ11" s="66">
        <f t="shared" si="20"/>
        <v>0</v>
      </c>
      <c r="AK11" s="70">
        <f t="shared" si="21"/>
        <v>0</v>
      </c>
      <c r="AL11" s="7"/>
    </row>
    <row r="12" spans="1:38" ht="26.1" customHeight="1">
      <c r="A12" s="21">
        <v>5</v>
      </c>
      <c r="B12" s="2"/>
      <c r="C12" s="79"/>
      <c r="D12" s="80" t="s">
        <v>52</v>
      </c>
      <c r="E12" s="54"/>
      <c r="F12" s="80" t="s">
        <v>49</v>
      </c>
      <c r="G12" s="80" t="s">
        <v>76</v>
      </c>
      <c r="H12" s="79"/>
      <c r="I12" s="80" t="s">
        <v>52</v>
      </c>
      <c r="J12" s="54"/>
      <c r="K12" s="80" t="s">
        <v>51</v>
      </c>
      <c r="L12" s="29"/>
      <c r="M12" s="30"/>
      <c r="N12" s="64">
        <f t="shared" si="22"/>
        <v>0</v>
      </c>
      <c r="O12" s="65">
        <f t="shared" si="0"/>
        <v>0</v>
      </c>
      <c r="P12" s="66">
        <f t="shared" si="1"/>
        <v>0</v>
      </c>
      <c r="Q12" s="67">
        <f t="shared" si="2"/>
        <v>0</v>
      </c>
      <c r="R12" s="68">
        <f t="shared" si="3"/>
        <v>0</v>
      </c>
      <c r="S12" s="69">
        <f t="shared" si="4"/>
        <v>0</v>
      </c>
      <c r="T12" s="66">
        <f t="shared" si="23"/>
        <v>0</v>
      </c>
      <c r="U12" s="67">
        <f t="shared" si="5"/>
        <v>0</v>
      </c>
      <c r="V12" s="68">
        <f t="shared" si="6"/>
        <v>0</v>
      </c>
      <c r="W12" s="69">
        <f t="shared" si="7"/>
        <v>0</v>
      </c>
      <c r="X12" s="66">
        <f t="shared" si="8"/>
        <v>0</v>
      </c>
      <c r="Y12" s="67">
        <f t="shared" si="9"/>
        <v>0</v>
      </c>
      <c r="Z12" s="68">
        <f t="shared" si="10"/>
        <v>0</v>
      </c>
      <c r="AA12" s="69">
        <f t="shared" si="11"/>
        <v>0</v>
      </c>
      <c r="AB12" s="66">
        <f t="shared" si="12"/>
        <v>0</v>
      </c>
      <c r="AC12" s="67">
        <f t="shared" si="13"/>
        <v>0</v>
      </c>
      <c r="AD12" s="68">
        <f t="shared" si="14"/>
        <v>0</v>
      </c>
      <c r="AE12" s="69">
        <f t="shared" si="15"/>
        <v>0</v>
      </c>
      <c r="AF12" s="66">
        <f t="shared" si="16"/>
        <v>0</v>
      </c>
      <c r="AG12" s="67">
        <f t="shared" si="17"/>
        <v>0</v>
      </c>
      <c r="AH12" s="68">
        <f t="shared" si="18"/>
        <v>0</v>
      </c>
      <c r="AI12" s="69">
        <f t="shared" si="19"/>
        <v>0</v>
      </c>
      <c r="AJ12" s="66">
        <f t="shared" si="20"/>
        <v>0</v>
      </c>
      <c r="AK12" s="70">
        <f t="shared" si="21"/>
        <v>0</v>
      </c>
      <c r="AL12" s="7"/>
    </row>
    <row r="13" spans="1:38" ht="26.1" customHeight="1">
      <c r="A13" s="21">
        <v>6</v>
      </c>
      <c r="B13" s="2"/>
      <c r="C13" s="79"/>
      <c r="D13" s="80" t="s">
        <v>52</v>
      </c>
      <c r="E13" s="54"/>
      <c r="F13" s="80" t="s">
        <v>49</v>
      </c>
      <c r="G13" s="80" t="s">
        <v>76</v>
      </c>
      <c r="H13" s="79"/>
      <c r="I13" s="80" t="s">
        <v>52</v>
      </c>
      <c r="J13" s="54"/>
      <c r="K13" s="80" t="s">
        <v>51</v>
      </c>
      <c r="L13" s="29"/>
      <c r="M13" s="30"/>
      <c r="N13" s="64">
        <f t="shared" si="22"/>
        <v>0</v>
      </c>
      <c r="O13" s="65">
        <f t="shared" si="0"/>
        <v>0</v>
      </c>
      <c r="P13" s="66">
        <f t="shared" si="1"/>
        <v>0</v>
      </c>
      <c r="Q13" s="67">
        <f t="shared" si="2"/>
        <v>0</v>
      </c>
      <c r="R13" s="68">
        <f t="shared" si="3"/>
        <v>0</v>
      </c>
      <c r="S13" s="69">
        <f t="shared" si="4"/>
        <v>0</v>
      </c>
      <c r="T13" s="66">
        <f t="shared" si="23"/>
        <v>0</v>
      </c>
      <c r="U13" s="67">
        <f t="shared" si="5"/>
        <v>0</v>
      </c>
      <c r="V13" s="68">
        <f t="shared" si="6"/>
        <v>0</v>
      </c>
      <c r="W13" s="69">
        <f t="shared" si="7"/>
        <v>0</v>
      </c>
      <c r="X13" s="66">
        <f t="shared" si="8"/>
        <v>0</v>
      </c>
      <c r="Y13" s="67">
        <f t="shared" si="9"/>
        <v>0</v>
      </c>
      <c r="Z13" s="68">
        <f t="shared" si="10"/>
        <v>0</v>
      </c>
      <c r="AA13" s="69">
        <f t="shared" si="11"/>
        <v>0</v>
      </c>
      <c r="AB13" s="66">
        <f t="shared" si="12"/>
        <v>0</v>
      </c>
      <c r="AC13" s="67">
        <f t="shared" si="13"/>
        <v>0</v>
      </c>
      <c r="AD13" s="68">
        <f t="shared" si="14"/>
        <v>0</v>
      </c>
      <c r="AE13" s="69">
        <f t="shared" si="15"/>
        <v>0</v>
      </c>
      <c r="AF13" s="66">
        <f t="shared" si="16"/>
        <v>0</v>
      </c>
      <c r="AG13" s="67">
        <f t="shared" si="17"/>
        <v>0</v>
      </c>
      <c r="AH13" s="68">
        <f t="shared" si="18"/>
        <v>0</v>
      </c>
      <c r="AI13" s="69">
        <f t="shared" si="19"/>
        <v>0</v>
      </c>
      <c r="AJ13" s="66">
        <f t="shared" si="20"/>
        <v>0</v>
      </c>
      <c r="AK13" s="70">
        <f t="shared" si="21"/>
        <v>0</v>
      </c>
      <c r="AL13" s="7"/>
    </row>
    <row r="14" spans="1:38" ht="26.1" customHeight="1">
      <c r="A14" s="21">
        <v>7</v>
      </c>
      <c r="B14" s="2"/>
      <c r="C14" s="79"/>
      <c r="D14" s="80" t="s">
        <v>52</v>
      </c>
      <c r="E14" s="54"/>
      <c r="F14" s="80" t="s">
        <v>49</v>
      </c>
      <c r="G14" s="80" t="s">
        <v>76</v>
      </c>
      <c r="H14" s="79"/>
      <c r="I14" s="80" t="s">
        <v>52</v>
      </c>
      <c r="J14" s="54"/>
      <c r="K14" s="80" t="s">
        <v>51</v>
      </c>
      <c r="L14" s="29"/>
      <c r="M14" s="30"/>
      <c r="N14" s="64">
        <f t="shared" si="22"/>
        <v>0</v>
      </c>
      <c r="O14" s="65">
        <f t="shared" si="0"/>
        <v>0</v>
      </c>
      <c r="P14" s="66">
        <f t="shared" si="1"/>
        <v>0</v>
      </c>
      <c r="Q14" s="67">
        <f t="shared" si="2"/>
        <v>0</v>
      </c>
      <c r="R14" s="68">
        <f t="shared" si="3"/>
        <v>0</v>
      </c>
      <c r="S14" s="69">
        <f t="shared" si="4"/>
        <v>0</v>
      </c>
      <c r="T14" s="66">
        <f t="shared" si="23"/>
        <v>0</v>
      </c>
      <c r="U14" s="67">
        <f t="shared" si="5"/>
        <v>0</v>
      </c>
      <c r="V14" s="68">
        <f t="shared" si="6"/>
        <v>0</v>
      </c>
      <c r="W14" s="69">
        <f t="shared" si="7"/>
        <v>0</v>
      </c>
      <c r="X14" s="66">
        <f t="shared" si="8"/>
        <v>0</v>
      </c>
      <c r="Y14" s="67">
        <f t="shared" si="9"/>
        <v>0</v>
      </c>
      <c r="Z14" s="68">
        <f t="shared" si="10"/>
        <v>0</v>
      </c>
      <c r="AA14" s="69">
        <f t="shared" si="11"/>
        <v>0</v>
      </c>
      <c r="AB14" s="66">
        <f t="shared" si="12"/>
        <v>0</v>
      </c>
      <c r="AC14" s="67">
        <f t="shared" si="13"/>
        <v>0</v>
      </c>
      <c r="AD14" s="68">
        <f t="shared" si="14"/>
        <v>0</v>
      </c>
      <c r="AE14" s="69">
        <f t="shared" si="15"/>
        <v>0</v>
      </c>
      <c r="AF14" s="66">
        <f t="shared" si="16"/>
        <v>0</v>
      </c>
      <c r="AG14" s="67">
        <f t="shared" si="17"/>
        <v>0</v>
      </c>
      <c r="AH14" s="68">
        <f t="shared" si="18"/>
        <v>0</v>
      </c>
      <c r="AI14" s="69">
        <f t="shared" si="19"/>
        <v>0</v>
      </c>
      <c r="AJ14" s="66">
        <f t="shared" si="20"/>
        <v>0</v>
      </c>
      <c r="AK14" s="70">
        <f t="shared" si="21"/>
        <v>0</v>
      </c>
      <c r="AL14" s="7"/>
    </row>
    <row r="15" spans="1:38" ht="26.1" customHeight="1">
      <c r="A15" s="21">
        <v>8</v>
      </c>
      <c r="B15" s="2"/>
      <c r="C15" s="79"/>
      <c r="D15" s="80" t="s">
        <v>52</v>
      </c>
      <c r="E15" s="54"/>
      <c r="F15" s="80" t="s">
        <v>49</v>
      </c>
      <c r="G15" s="80" t="s">
        <v>50</v>
      </c>
      <c r="H15" s="79"/>
      <c r="I15" s="80" t="s">
        <v>52</v>
      </c>
      <c r="J15" s="54"/>
      <c r="K15" s="80" t="s">
        <v>51</v>
      </c>
      <c r="L15" s="29"/>
      <c r="M15" s="30"/>
      <c r="N15" s="64">
        <f t="shared" si="22"/>
        <v>0</v>
      </c>
      <c r="O15" s="65">
        <f t="shared" si="0"/>
        <v>0</v>
      </c>
      <c r="P15" s="66">
        <f t="shared" si="1"/>
        <v>0</v>
      </c>
      <c r="Q15" s="67">
        <f t="shared" si="2"/>
        <v>0</v>
      </c>
      <c r="R15" s="68">
        <f t="shared" si="3"/>
        <v>0</v>
      </c>
      <c r="S15" s="69">
        <f t="shared" si="4"/>
        <v>0</v>
      </c>
      <c r="T15" s="66">
        <f t="shared" si="23"/>
        <v>0</v>
      </c>
      <c r="U15" s="67">
        <f t="shared" si="5"/>
        <v>0</v>
      </c>
      <c r="V15" s="68">
        <f t="shared" si="6"/>
        <v>0</v>
      </c>
      <c r="W15" s="69">
        <f t="shared" si="7"/>
        <v>0</v>
      </c>
      <c r="X15" s="66">
        <f t="shared" si="8"/>
        <v>0</v>
      </c>
      <c r="Y15" s="67">
        <f t="shared" si="9"/>
        <v>0</v>
      </c>
      <c r="Z15" s="68">
        <f t="shared" si="10"/>
        <v>0</v>
      </c>
      <c r="AA15" s="69">
        <f t="shared" si="11"/>
        <v>0</v>
      </c>
      <c r="AB15" s="66">
        <f t="shared" si="12"/>
        <v>0</v>
      </c>
      <c r="AC15" s="67">
        <f t="shared" si="13"/>
        <v>0</v>
      </c>
      <c r="AD15" s="68">
        <f t="shared" si="14"/>
        <v>0</v>
      </c>
      <c r="AE15" s="69">
        <f t="shared" si="15"/>
        <v>0</v>
      </c>
      <c r="AF15" s="66">
        <f t="shared" si="16"/>
        <v>0</v>
      </c>
      <c r="AG15" s="67">
        <f t="shared" si="17"/>
        <v>0</v>
      </c>
      <c r="AH15" s="68">
        <f t="shared" si="18"/>
        <v>0</v>
      </c>
      <c r="AI15" s="69">
        <f t="shared" si="19"/>
        <v>0</v>
      </c>
      <c r="AJ15" s="66">
        <f t="shared" si="20"/>
        <v>0</v>
      </c>
      <c r="AK15" s="70">
        <f t="shared" si="21"/>
        <v>0</v>
      </c>
      <c r="AL15" s="7"/>
    </row>
    <row r="16" spans="1:38" ht="26.1" customHeight="1">
      <c r="A16" s="21">
        <v>9</v>
      </c>
      <c r="B16" s="2"/>
      <c r="C16" s="79"/>
      <c r="D16" s="80" t="s">
        <v>52</v>
      </c>
      <c r="E16" s="54"/>
      <c r="F16" s="80" t="s">
        <v>49</v>
      </c>
      <c r="G16" s="80" t="s">
        <v>50</v>
      </c>
      <c r="H16" s="79"/>
      <c r="I16" s="80" t="s">
        <v>52</v>
      </c>
      <c r="J16" s="54"/>
      <c r="K16" s="80" t="s">
        <v>51</v>
      </c>
      <c r="L16" s="29"/>
      <c r="M16" s="30"/>
      <c r="N16" s="64">
        <f t="shared" si="22"/>
        <v>0</v>
      </c>
      <c r="O16" s="65">
        <f t="shared" si="0"/>
        <v>0</v>
      </c>
      <c r="P16" s="66">
        <f t="shared" si="1"/>
        <v>0</v>
      </c>
      <c r="Q16" s="67">
        <f t="shared" si="2"/>
        <v>0</v>
      </c>
      <c r="R16" s="68">
        <f t="shared" si="3"/>
        <v>0</v>
      </c>
      <c r="S16" s="69">
        <f t="shared" si="4"/>
        <v>0</v>
      </c>
      <c r="T16" s="66">
        <f t="shared" si="23"/>
        <v>0</v>
      </c>
      <c r="U16" s="67">
        <f t="shared" si="5"/>
        <v>0</v>
      </c>
      <c r="V16" s="68">
        <f t="shared" si="6"/>
        <v>0</v>
      </c>
      <c r="W16" s="69">
        <f t="shared" si="7"/>
        <v>0</v>
      </c>
      <c r="X16" s="66">
        <f t="shared" si="8"/>
        <v>0</v>
      </c>
      <c r="Y16" s="67">
        <f t="shared" si="9"/>
        <v>0</v>
      </c>
      <c r="Z16" s="68">
        <f t="shared" si="10"/>
        <v>0</v>
      </c>
      <c r="AA16" s="69">
        <f t="shared" si="11"/>
        <v>0</v>
      </c>
      <c r="AB16" s="66">
        <f t="shared" si="12"/>
        <v>0</v>
      </c>
      <c r="AC16" s="67">
        <f t="shared" si="13"/>
        <v>0</v>
      </c>
      <c r="AD16" s="68">
        <f t="shared" si="14"/>
        <v>0</v>
      </c>
      <c r="AE16" s="69">
        <f t="shared" si="15"/>
        <v>0</v>
      </c>
      <c r="AF16" s="66">
        <f t="shared" si="16"/>
        <v>0</v>
      </c>
      <c r="AG16" s="67">
        <f t="shared" si="17"/>
        <v>0</v>
      </c>
      <c r="AH16" s="68">
        <f t="shared" si="18"/>
        <v>0</v>
      </c>
      <c r="AI16" s="69">
        <f t="shared" si="19"/>
        <v>0</v>
      </c>
      <c r="AJ16" s="66">
        <f t="shared" si="20"/>
        <v>0</v>
      </c>
      <c r="AK16" s="70">
        <f t="shared" si="21"/>
        <v>0</v>
      </c>
      <c r="AL16" s="7"/>
    </row>
    <row r="17" spans="1:38" ht="26.1" customHeight="1">
      <c r="A17" s="21">
        <v>10</v>
      </c>
      <c r="B17" s="2"/>
      <c r="C17" s="79"/>
      <c r="D17" s="80" t="s">
        <v>52</v>
      </c>
      <c r="E17" s="54"/>
      <c r="F17" s="80" t="s">
        <v>49</v>
      </c>
      <c r="G17" s="80" t="s">
        <v>50</v>
      </c>
      <c r="H17" s="79"/>
      <c r="I17" s="80" t="s">
        <v>52</v>
      </c>
      <c r="J17" s="54"/>
      <c r="K17" s="80" t="s">
        <v>51</v>
      </c>
      <c r="L17" s="29"/>
      <c r="M17" s="30"/>
      <c r="N17" s="64">
        <f t="shared" si="22"/>
        <v>0</v>
      </c>
      <c r="O17" s="65">
        <f t="shared" si="0"/>
        <v>0</v>
      </c>
      <c r="P17" s="66">
        <f t="shared" si="1"/>
        <v>0</v>
      </c>
      <c r="Q17" s="67">
        <f t="shared" si="2"/>
        <v>0</v>
      </c>
      <c r="R17" s="68">
        <f t="shared" si="3"/>
        <v>0</v>
      </c>
      <c r="S17" s="69">
        <f t="shared" si="4"/>
        <v>0</v>
      </c>
      <c r="T17" s="66">
        <f t="shared" si="23"/>
        <v>0</v>
      </c>
      <c r="U17" s="67">
        <f t="shared" si="5"/>
        <v>0</v>
      </c>
      <c r="V17" s="68">
        <f t="shared" si="6"/>
        <v>0</v>
      </c>
      <c r="W17" s="69">
        <f t="shared" si="7"/>
        <v>0</v>
      </c>
      <c r="X17" s="66">
        <f t="shared" si="8"/>
        <v>0</v>
      </c>
      <c r="Y17" s="67">
        <f t="shared" si="9"/>
        <v>0</v>
      </c>
      <c r="Z17" s="68">
        <f t="shared" si="10"/>
        <v>0</v>
      </c>
      <c r="AA17" s="69">
        <f t="shared" si="11"/>
        <v>0</v>
      </c>
      <c r="AB17" s="66">
        <f t="shared" si="12"/>
        <v>0</v>
      </c>
      <c r="AC17" s="67">
        <f t="shared" si="13"/>
        <v>0</v>
      </c>
      <c r="AD17" s="68">
        <f t="shared" si="14"/>
        <v>0</v>
      </c>
      <c r="AE17" s="69">
        <f t="shared" si="15"/>
        <v>0</v>
      </c>
      <c r="AF17" s="66">
        <f t="shared" si="16"/>
        <v>0</v>
      </c>
      <c r="AG17" s="67">
        <f t="shared" si="17"/>
        <v>0</v>
      </c>
      <c r="AH17" s="68">
        <f t="shared" si="18"/>
        <v>0</v>
      </c>
      <c r="AI17" s="69">
        <f t="shared" si="19"/>
        <v>0</v>
      </c>
      <c r="AJ17" s="66">
        <f t="shared" si="20"/>
        <v>0</v>
      </c>
      <c r="AK17" s="70">
        <f t="shared" si="21"/>
        <v>0</v>
      </c>
      <c r="AL17" s="7"/>
    </row>
    <row r="18" spans="1:38" ht="26.1" customHeight="1">
      <c r="A18" s="21">
        <v>11</v>
      </c>
      <c r="B18" s="2"/>
      <c r="C18" s="79"/>
      <c r="D18" s="80" t="s">
        <v>52</v>
      </c>
      <c r="E18" s="54"/>
      <c r="F18" s="80" t="s">
        <v>49</v>
      </c>
      <c r="G18" s="80" t="s">
        <v>50</v>
      </c>
      <c r="H18" s="79"/>
      <c r="I18" s="80" t="s">
        <v>52</v>
      </c>
      <c r="J18" s="54"/>
      <c r="K18" s="80" t="s">
        <v>51</v>
      </c>
      <c r="L18" s="29"/>
      <c r="M18" s="30"/>
      <c r="N18" s="64">
        <f t="shared" si="22"/>
        <v>0</v>
      </c>
      <c r="O18" s="65">
        <f t="shared" si="0"/>
        <v>0</v>
      </c>
      <c r="P18" s="66">
        <f t="shared" si="1"/>
        <v>0</v>
      </c>
      <c r="Q18" s="67">
        <f t="shared" si="2"/>
        <v>0</v>
      </c>
      <c r="R18" s="68">
        <f t="shared" si="3"/>
        <v>0</v>
      </c>
      <c r="S18" s="69">
        <f t="shared" si="4"/>
        <v>0</v>
      </c>
      <c r="T18" s="66">
        <f t="shared" si="23"/>
        <v>0</v>
      </c>
      <c r="U18" s="67">
        <f t="shared" si="5"/>
        <v>0</v>
      </c>
      <c r="V18" s="68">
        <f t="shared" si="6"/>
        <v>0</v>
      </c>
      <c r="W18" s="69">
        <f t="shared" si="7"/>
        <v>0</v>
      </c>
      <c r="X18" s="66">
        <f t="shared" si="8"/>
        <v>0</v>
      </c>
      <c r="Y18" s="67">
        <f t="shared" si="9"/>
        <v>0</v>
      </c>
      <c r="Z18" s="68">
        <f t="shared" si="10"/>
        <v>0</v>
      </c>
      <c r="AA18" s="69">
        <f t="shared" si="11"/>
        <v>0</v>
      </c>
      <c r="AB18" s="66">
        <f t="shared" si="12"/>
        <v>0</v>
      </c>
      <c r="AC18" s="67">
        <f t="shared" si="13"/>
        <v>0</v>
      </c>
      <c r="AD18" s="68">
        <f t="shared" si="14"/>
        <v>0</v>
      </c>
      <c r="AE18" s="69">
        <f t="shared" si="15"/>
        <v>0</v>
      </c>
      <c r="AF18" s="66">
        <f t="shared" si="16"/>
        <v>0</v>
      </c>
      <c r="AG18" s="67">
        <f t="shared" si="17"/>
        <v>0</v>
      </c>
      <c r="AH18" s="68">
        <f t="shared" si="18"/>
        <v>0</v>
      </c>
      <c r="AI18" s="69">
        <f t="shared" si="19"/>
        <v>0</v>
      </c>
      <c r="AJ18" s="66">
        <f t="shared" si="20"/>
        <v>0</v>
      </c>
      <c r="AK18" s="70">
        <f t="shared" si="21"/>
        <v>0</v>
      </c>
      <c r="AL18" s="7"/>
    </row>
    <row r="19" spans="1:38" ht="26.1" customHeight="1">
      <c r="A19" s="21">
        <v>12</v>
      </c>
      <c r="B19" s="2"/>
      <c r="C19" s="79"/>
      <c r="D19" s="80" t="s">
        <v>52</v>
      </c>
      <c r="E19" s="54"/>
      <c r="F19" s="80" t="s">
        <v>49</v>
      </c>
      <c r="G19" s="80" t="s">
        <v>50</v>
      </c>
      <c r="H19" s="79"/>
      <c r="I19" s="80" t="s">
        <v>52</v>
      </c>
      <c r="J19" s="54"/>
      <c r="K19" s="80" t="s">
        <v>51</v>
      </c>
      <c r="L19" s="29"/>
      <c r="M19" s="30"/>
      <c r="N19" s="64">
        <f t="shared" si="22"/>
        <v>0</v>
      </c>
      <c r="O19" s="65">
        <f t="shared" si="0"/>
        <v>0</v>
      </c>
      <c r="P19" s="66">
        <f t="shared" si="1"/>
        <v>0</v>
      </c>
      <c r="Q19" s="67">
        <f t="shared" si="2"/>
        <v>0</v>
      </c>
      <c r="R19" s="68">
        <f t="shared" si="3"/>
        <v>0</v>
      </c>
      <c r="S19" s="69">
        <f t="shared" si="4"/>
        <v>0</v>
      </c>
      <c r="T19" s="66">
        <f t="shared" si="23"/>
        <v>0</v>
      </c>
      <c r="U19" s="67">
        <f t="shared" si="5"/>
        <v>0</v>
      </c>
      <c r="V19" s="68">
        <f t="shared" si="6"/>
        <v>0</v>
      </c>
      <c r="W19" s="69">
        <f t="shared" si="7"/>
        <v>0</v>
      </c>
      <c r="X19" s="66">
        <f t="shared" si="8"/>
        <v>0</v>
      </c>
      <c r="Y19" s="67">
        <f t="shared" si="9"/>
        <v>0</v>
      </c>
      <c r="Z19" s="68">
        <f t="shared" si="10"/>
        <v>0</v>
      </c>
      <c r="AA19" s="69">
        <f t="shared" si="11"/>
        <v>0</v>
      </c>
      <c r="AB19" s="66">
        <f t="shared" si="12"/>
        <v>0</v>
      </c>
      <c r="AC19" s="67">
        <f t="shared" si="13"/>
        <v>0</v>
      </c>
      <c r="AD19" s="68">
        <f t="shared" si="14"/>
        <v>0</v>
      </c>
      <c r="AE19" s="69">
        <f t="shared" si="15"/>
        <v>0</v>
      </c>
      <c r="AF19" s="66">
        <f t="shared" si="16"/>
        <v>0</v>
      </c>
      <c r="AG19" s="67">
        <f t="shared" si="17"/>
        <v>0</v>
      </c>
      <c r="AH19" s="68">
        <f t="shared" si="18"/>
        <v>0</v>
      </c>
      <c r="AI19" s="69">
        <f t="shared" si="19"/>
        <v>0</v>
      </c>
      <c r="AJ19" s="66">
        <f t="shared" si="20"/>
        <v>0</v>
      </c>
      <c r="AK19" s="70">
        <f t="shared" si="21"/>
        <v>0</v>
      </c>
      <c r="AL19" s="7"/>
    </row>
    <row r="20" spans="1:38" ht="26.1" customHeight="1">
      <c r="A20" s="21">
        <v>13</v>
      </c>
      <c r="B20" s="2"/>
      <c r="C20" s="79"/>
      <c r="D20" s="80" t="s">
        <v>52</v>
      </c>
      <c r="E20" s="54"/>
      <c r="F20" s="80" t="s">
        <v>49</v>
      </c>
      <c r="G20" s="80" t="s">
        <v>50</v>
      </c>
      <c r="H20" s="79"/>
      <c r="I20" s="80" t="s">
        <v>52</v>
      </c>
      <c r="J20" s="54"/>
      <c r="K20" s="80" t="s">
        <v>51</v>
      </c>
      <c r="L20" s="29"/>
      <c r="M20" s="30"/>
      <c r="N20" s="64">
        <f t="shared" si="22"/>
        <v>0</v>
      </c>
      <c r="O20" s="65">
        <f t="shared" si="0"/>
        <v>0</v>
      </c>
      <c r="P20" s="66">
        <f t="shared" si="1"/>
        <v>0</v>
      </c>
      <c r="Q20" s="67">
        <f t="shared" si="2"/>
        <v>0</v>
      </c>
      <c r="R20" s="68">
        <f t="shared" si="3"/>
        <v>0</v>
      </c>
      <c r="S20" s="69">
        <f t="shared" si="4"/>
        <v>0</v>
      </c>
      <c r="T20" s="66">
        <f t="shared" si="23"/>
        <v>0</v>
      </c>
      <c r="U20" s="67">
        <f t="shared" si="5"/>
        <v>0</v>
      </c>
      <c r="V20" s="68">
        <f t="shared" si="6"/>
        <v>0</v>
      </c>
      <c r="W20" s="69">
        <f t="shared" si="7"/>
        <v>0</v>
      </c>
      <c r="X20" s="66">
        <f t="shared" si="8"/>
        <v>0</v>
      </c>
      <c r="Y20" s="67">
        <f t="shared" si="9"/>
        <v>0</v>
      </c>
      <c r="Z20" s="68">
        <f t="shared" si="10"/>
        <v>0</v>
      </c>
      <c r="AA20" s="69">
        <f t="shared" si="11"/>
        <v>0</v>
      </c>
      <c r="AB20" s="66">
        <f t="shared" si="12"/>
        <v>0</v>
      </c>
      <c r="AC20" s="67">
        <f t="shared" si="13"/>
        <v>0</v>
      </c>
      <c r="AD20" s="68">
        <f t="shared" si="14"/>
        <v>0</v>
      </c>
      <c r="AE20" s="69">
        <f t="shared" si="15"/>
        <v>0</v>
      </c>
      <c r="AF20" s="66">
        <f t="shared" si="16"/>
        <v>0</v>
      </c>
      <c r="AG20" s="67">
        <f t="shared" si="17"/>
        <v>0</v>
      </c>
      <c r="AH20" s="68">
        <f t="shared" si="18"/>
        <v>0</v>
      </c>
      <c r="AI20" s="69">
        <f t="shared" si="19"/>
        <v>0</v>
      </c>
      <c r="AJ20" s="66">
        <f t="shared" si="20"/>
        <v>0</v>
      </c>
      <c r="AK20" s="70">
        <f t="shared" si="21"/>
        <v>0</v>
      </c>
      <c r="AL20" s="7"/>
    </row>
    <row r="21" spans="1:38" ht="26.1" customHeight="1">
      <c r="A21" s="21">
        <v>14</v>
      </c>
      <c r="B21" s="2"/>
      <c r="C21" s="79"/>
      <c r="D21" s="80" t="s">
        <v>52</v>
      </c>
      <c r="E21" s="54"/>
      <c r="F21" s="80" t="s">
        <v>49</v>
      </c>
      <c r="G21" s="80" t="s">
        <v>50</v>
      </c>
      <c r="H21" s="79"/>
      <c r="I21" s="80" t="s">
        <v>52</v>
      </c>
      <c r="J21" s="54"/>
      <c r="K21" s="80" t="s">
        <v>51</v>
      </c>
      <c r="L21" s="29"/>
      <c r="M21" s="30"/>
      <c r="N21" s="64">
        <f t="shared" si="22"/>
        <v>0</v>
      </c>
      <c r="O21" s="65">
        <f t="shared" si="0"/>
        <v>0</v>
      </c>
      <c r="P21" s="66">
        <f t="shared" si="1"/>
        <v>0</v>
      </c>
      <c r="Q21" s="67">
        <f t="shared" si="2"/>
        <v>0</v>
      </c>
      <c r="R21" s="68">
        <f t="shared" si="3"/>
        <v>0</v>
      </c>
      <c r="S21" s="69">
        <f t="shared" si="4"/>
        <v>0</v>
      </c>
      <c r="T21" s="66">
        <f t="shared" si="23"/>
        <v>0</v>
      </c>
      <c r="U21" s="67">
        <f t="shared" si="5"/>
        <v>0</v>
      </c>
      <c r="V21" s="68">
        <f t="shared" si="6"/>
        <v>0</v>
      </c>
      <c r="W21" s="69">
        <f t="shared" si="7"/>
        <v>0</v>
      </c>
      <c r="X21" s="66">
        <f t="shared" si="8"/>
        <v>0</v>
      </c>
      <c r="Y21" s="67">
        <f t="shared" si="9"/>
        <v>0</v>
      </c>
      <c r="Z21" s="68">
        <f t="shared" si="10"/>
        <v>0</v>
      </c>
      <c r="AA21" s="69">
        <f t="shared" si="11"/>
        <v>0</v>
      </c>
      <c r="AB21" s="66">
        <f t="shared" si="12"/>
        <v>0</v>
      </c>
      <c r="AC21" s="67">
        <f t="shared" si="13"/>
        <v>0</v>
      </c>
      <c r="AD21" s="68">
        <f t="shared" si="14"/>
        <v>0</v>
      </c>
      <c r="AE21" s="69">
        <f t="shared" si="15"/>
        <v>0</v>
      </c>
      <c r="AF21" s="66">
        <f t="shared" si="16"/>
        <v>0</v>
      </c>
      <c r="AG21" s="67">
        <f t="shared" si="17"/>
        <v>0</v>
      </c>
      <c r="AH21" s="68">
        <f t="shared" si="18"/>
        <v>0</v>
      </c>
      <c r="AI21" s="69">
        <f t="shared" si="19"/>
        <v>0</v>
      </c>
      <c r="AJ21" s="66">
        <f t="shared" si="20"/>
        <v>0</v>
      </c>
      <c r="AK21" s="70">
        <f t="shared" si="21"/>
        <v>0</v>
      </c>
      <c r="AL21" s="7"/>
    </row>
    <row r="22" spans="1:38" ht="26.1" customHeight="1">
      <c r="A22" s="21">
        <v>15</v>
      </c>
      <c r="B22" s="2"/>
      <c r="C22" s="79"/>
      <c r="D22" s="80" t="s">
        <v>52</v>
      </c>
      <c r="E22" s="54"/>
      <c r="F22" s="80" t="s">
        <v>49</v>
      </c>
      <c r="G22" s="80" t="s">
        <v>50</v>
      </c>
      <c r="H22" s="79"/>
      <c r="I22" s="80" t="s">
        <v>52</v>
      </c>
      <c r="J22" s="54"/>
      <c r="K22" s="80" t="s">
        <v>51</v>
      </c>
      <c r="L22" s="29"/>
      <c r="M22" s="30"/>
      <c r="N22" s="64">
        <f t="shared" si="22"/>
        <v>0</v>
      </c>
      <c r="O22" s="65">
        <f t="shared" si="0"/>
        <v>0</v>
      </c>
      <c r="P22" s="66">
        <f t="shared" si="1"/>
        <v>0</v>
      </c>
      <c r="Q22" s="67">
        <f t="shared" si="2"/>
        <v>0</v>
      </c>
      <c r="R22" s="68">
        <f t="shared" si="3"/>
        <v>0</v>
      </c>
      <c r="S22" s="69">
        <f t="shared" si="4"/>
        <v>0</v>
      </c>
      <c r="T22" s="66">
        <f t="shared" si="23"/>
        <v>0</v>
      </c>
      <c r="U22" s="67">
        <f t="shared" si="5"/>
        <v>0</v>
      </c>
      <c r="V22" s="68">
        <f t="shared" si="6"/>
        <v>0</v>
      </c>
      <c r="W22" s="69">
        <f t="shared" si="7"/>
        <v>0</v>
      </c>
      <c r="X22" s="66">
        <f t="shared" si="8"/>
        <v>0</v>
      </c>
      <c r="Y22" s="67">
        <f t="shared" si="9"/>
        <v>0</v>
      </c>
      <c r="Z22" s="68">
        <f t="shared" si="10"/>
        <v>0</v>
      </c>
      <c r="AA22" s="69">
        <f t="shared" si="11"/>
        <v>0</v>
      </c>
      <c r="AB22" s="66">
        <f t="shared" si="12"/>
        <v>0</v>
      </c>
      <c r="AC22" s="67">
        <f t="shared" si="13"/>
        <v>0</v>
      </c>
      <c r="AD22" s="68">
        <f t="shared" si="14"/>
        <v>0</v>
      </c>
      <c r="AE22" s="69">
        <f t="shared" si="15"/>
        <v>0</v>
      </c>
      <c r="AF22" s="66">
        <f t="shared" si="16"/>
        <v>0</v>
      </c>
      <c r="AG22" s="67">
        <f t="shared" si="17"/>
        <v>0</v>
      </c>
      <c r="AH22" s="68">
        <f t="shared" si="18"/>
        <v>0</v>
      </c>
      <c r="AI22" s="69">
        <f t="shared" si="19"/>
        <v>0</v>
      </c>
      <c r="AJ22" s="66">
        <f t="shared" si="20"/>
        <v>0</v>
      </c>
      <c r="AK22" s="70">
        <f t="shared" si="21"/>
        <v>0</v>
      </c>
      <c r="AL22" s="7"/>
    </row>
    <row r="23" spans="1:38" ht="26.1" customHeight="1">
      <c r="A23" s="21">
        <v>16</v>
      </c>
      <c r="B23" s="2"/>
      <c r="C23" s="79"/>
      <c r="D23" s="80" t="s">
        <v>52</v>
      </c>
      <c r="E23" s="54"/>
      <c r="F23" s="80" t="s">
        <v>49</v>
      </c>
      <c r="G23" s="80" t="s">
        <v>50</v>
      </c>
      <c r="H23" s="79"/>
      <c r="I23" s="80" t="s">
        <v>52</v>
      </c>
      <c r="J23" s="54"/>
      <c r="K23" s="80" t="s">
        <v>51</v>
      </c>
      <c r="L23" s="29"/>
      <c r="M23" s="30"/>
      <c r="N23" s="64">
        <f t="shared" si="22"/>
        <v>0</v>
      </c>
      <c r="O23" s="65">
        <f t="shared" si="0"/>
        <v>0</v>
      </c>
      <c r="P23" s="66">
        <f t="shared" si="1"/>
        <v>0</v>
      </c>
      <c r="Q23" s="67">
        <f t="shared" si="2"/>
        <v>0</v>
      </c>
      <c r="R23" s="68">
        <f t="shared" si="3"/>
        <v>0</v>
      </c>
      <c r="S23" s="69">
        <f t="shared" si="4"/>
        <v>0</v>
      </c>
      <c r="T23" s="66">
        <f t="shared" si="23"/>
        <v>0</v>
      </c>
      <c r="U23" s="67">
        <f t="shared" si="5"/>
        <v>0</v>
      </c>
      <c r="V23" s="68">
        <f t="shared" si="6"/>
        <v>0</v>
      </c>
      <c r="W23" s="69">
        <f t="shared" si="7"/>
        <v>0</v>
      </c>
      <c r="X23" s="66">
        <f t="shared" si="8"/>
        <v>0</v>
      </c>
      <c r="Y23" s="67">
        <f t="shared" si="9"/>
        <v>0</v>
      </c>
      <c r="Z23" s="68">
        <f t="shared" si="10"/>
        <v>0</v>
      </c>
      <c r="AA23" s="69">
        <f t="shared" si="11"/>
        <v>0</v>
      </c>
      <c r="AB23" s="66">
        <f t="shared" si="12"/>
        <v>0</v>
      </c>
      <c r="AC23" s="67">
        <f t="shared" si="13"/>
        <v>0</v>
      </c>
      <c r="AD23" s="68">
        <f t="shared" si="14"/>
        <v>0</v>
      </c>
      <c r="AE23" s="69">
        <f t="shared" si="15"/>
        <v>0</v>
      </c>
      <c r="AF23" s="66">
        <f t="shared" si="16"/>
        <v>0</v>
      </c>
      <c r="AG23" s="67">
        <f t="shared" si="17"/>
        <v>0</v>
      </c>
      <c r="AH23" s="68">
        <f t="shared" si="18"/>
        <v>0</v>
      </c>
      <c r="AI23" s="69">
        <f t="shared" si="19"/>
        <v>0</v>
      </c>
      <c r="AJ23" s="66">
        <f t="shared" si="20"/>
        <v>0</v>
      </c>
      <c r="AK23" s="70">
        <f t="shared" si="21"/>
        <v>0</v>
      </c>
      <c r="AL23" s="7"/>
    </row>
    <row r="24" spans="1:38" ht="26.1" customHeight="1">
      <c r="A24" s="21">
        <v>17</v>
      </c>
      <c r="B24" s="2"/>
      <c r="C24" s="79"/>
      <c r="D24" s="80" t="s">
        <v>52</v>
      </c>
      <c r="E24" s="54"/>
      <c r="F24" s="80" t="s">
        <v>49</v>
      </c>
      <c r="G24" s="80" t="s">
        <v>50</v>
      </c>
      <c r="H24" s="79"/>
      <c r="I24" s="80" t="s">
        <v>52</v>
      </c>
      <c r="J24" s="54"/>
      <c r="K24" s="80" t="s">
        <v>51</v>
      </c>
      <c r="L24" s="29"/>
      <c r="M24" s="30"/>
      <c r="N24" s="64">
        <f t="shared" si="22"/>
        <v>0</v>
      </c>
      <c r="O24" s="65">
        <f t="shared" si="0"/>
        <v>0</v>
      </c>
      <c r="P24" s="66">
        <f t="shared" si="1"/>
        <v>0</v>
      </c>
      <c r="Q24" s="67">
        <f t="shared" si="2"/>
        <v>0</v>
      </c>
      <c r="R24" s="68">
        <f t="shared" si="3"/>
        <v>0</v>
      </c>
      <c r="S24" s="69">
        <f t="shared" si="4"/>
        <v>0</v>
      </c>
      <c r="T24" s="66">
        <f t="shared" si="23"/>
        <v>0</v>
      </c>
      <c r="U24" s="67">
        <f t="shared" si="5"/>
        <v>0</v>
      </c>
      <c r="V24" s="68">
        <f t="shared" si="6"/>
        <v>0</v>
      </c>
      <c r="W24" s="69">
        <f t="shared" si="7"/>
        <v>0</v>
      </c>
      <c r="X24" s="66">
        <f t="shared" si="8"/>
        <v>0</v>
      </c>
      <c r="Y24" s="67">
        <f t="shared" si="9"/>
        <v>0</v>
      </c>
      <c r="Z24" s="68">
        <f t="shared" si="10"/>
        <v>0</v>
      </c>
      <c r="AA24" s="69">
        <f t="shared" si="11"/>
        <v>0</v>
      </c>
      <c r="AB24" s="66">
        <f t="shared" si="12"/>
        <v>0</v>
      </c>
      <c r="AC24" s="67">
        <f t="shared" si="13"/>
        <v>0</v>
      </c>
      <c r="AD24" s="68">
        <f t="shared" si="14"/>
        <v>0</v>
      </c>
      <c r="AE24" s="69">
        <f t="shared" si="15"/>
        <v>0</v>
      </c>
      <c r="AF24" s="66">
        <f t="shared" si="16"/>
        <v>0</v>
      </c>
      <c r="AG24" s="67">
        <f t="shared" si="17"/>
        <v>0</v>
      </c>
      <c r="AH24" s="68">
        <f t="shared" si="18"/>
        <v>0</v>
      </c>
      <c r="AI24" s="69">
        <f t="shared" si="19"/>
        <v>0</v>
      </c>
      <c r="AJ24" s="66">
        <f t="shared" si="20"/>
        <v>0</v>
      </c>
      <c r="AK24" s="70">
        <f t="shared" si="21"/>
        <v>0</v>
      </c>
      <c r="AL24" s="7"/>
    </row>
    <row r="25" spans="1:38" ht="26.1" customHeight="1">
      <c r="A25" s="21">
        <v>18</v>
      </c>
      <c r="B25" s="2"/>
      <c r="C25" s="79"/>
      <c r="D25" s="80" t="s">
        <v>52</v>
      </c>
      <c r="E25" s="54"/>
      <c r="F25" s="80" t="s">
        <v>49</v>
      </c>
      <c r="G25" s="80" t="s">
        <v>76</v>
      </c>
      <c r="H25" s="79"/>
      <c r="I25" s="80" t="s">
        <v>52</v>
      </c>
      <c r="J25" s="54"/>
      <c r="K25" s="80" t="s">
        <v>51</v>
      </c>
      <c r="L25" s="29"/>
      <c r="M25" s="30"/>
      <c r="N25" s="64">
        <f t="shared" si="22"/>
        <v>0</v>
      </c>
      <c r="O25" s="65">
        <f t="shared" si="0"/>
        <v>0</v>
      </c>
      <c r="P25" s="66">
        <f t="shared" si="1"/>
        <v>0</v>
      </c>
      <c r="Q25" s="67">
        <f t="shared" si="2"/>
        <v>0</v>
      </c>
      <c r="R25" s="68">
        <f t="shared" si="3"/>
        <v>0</v>
      </c>
      <c r="S25" s="69">
        <f t="shared" si="4"/>
        <v>0</v>
      </c>
      <c r="T25" s="66">
        <f t="shared" si="23"/>
        <v>0</v>
      </c>
      <c r="U25" s="67">
        <f t="shared" si="5"/>
        <v>0</v>
      </c>
      <c r="V25" s="68">
        <f t="shared" si="6"/>
        <v>0</v>
      </c>
      <c r="W25" s="69">
        <f t="shared" si="7"/>
        <v>0</v>
      </c>
      <c r="X25" s="66">
        <f t="shared" si="8"/>
        <v>0</v>
      </c>
      <c r="Y25" s="67">
        <f t="shared" si="9"/>
        <v>0</v>
      </c>
      <c r="Z25" s="68">
        <f t="shared" si="10"/>
        <v>0</v>
      </c>
      <c r="AA25" s="69">
        <f t="shared" si="11"/>
        <v>0</v>
      </c>
      <c r="AB25" s="66">
        <f t="shared" si="12"/>
        <v>0</v>
      </c>
      <c r="AC25" s="67">
        <f t="shared" si="13"/>
        <v>0</v>
      </c>
      <c r="AD25" s="68">
        <f t="shared" si="14"/>
        <v>0</v>
      </c>
      <c r="AE25" s="69">
        <f t="shared" si="15"/>
        <v>0</v>
      </c>
      <c r="AF25" s="66">
        <f t="shared" si="16"/>
        <v>0</v>
      </c>
      <c r="AG25" s="67">
        <f t="shared" si="17"/>
        <v>0</v>
      </c>
      <c r="AH25" s="68">
        <f t="shared" si="18"/>
        <v>0</v>
      </c>
      <c r="AI25" s="69">
        <f t="shared" si="19"/>
        <v>0</v>
      </c>
      <c r="AJ25" s="66">
        <f t="shared" si="20"/>
        <v>0</v>
      </c>
      <c r="AK25" s="70">
        <f t="shared" si="21"/>
        <v>0</v>
      </c>
      <c r="AL25" s="7"/>
    </row>
    <row r="26" spans="1:38" ht="26.1" customHeight="1">
      <c r="A26" s="21">
        <v>19</v>
      </c>
      <c r="B26" s="2"/>
      <c r="C26" s="79"/>
      <c r="D26" s="80" t="s">
        <v>52</v>
      </c>
      <c r="E26" s="54"/>
      <c r="F26" s="80" t="s">
        <v>49</v>
      </c>
      <c r="G26" s="80" t="s">
        <v>76</v>
      </c>
      <c r="H26" s="79"/>
      <c r="I26" s="80" t="s">
        <v>52</v>
      </c>
      <c r="J26" s="54"/>
      <c r="K26" s="80" t="s">
        <v>51</v>
      </c>
      <c r="L26" s="29"/>
      <c r="M26" s="30"/>
      <c r="N26" s="64">
        <f t="shared" si="22"/>
        <v>0</v>
      </c>
      <c r="O26" s="65">
        <f t="shared" si="0"/>
        <v>0</v>
      </c>
      <c r="P26" s="66">
        <f t="shared" si="1"/>
        <v>0</v>
      </c>
      <c r="Q26" s="67">
        <f t="shared" si="2"/>
        <v>0</v>
      </c>
      <c r="R26" s="68">
        <f t="shared" si="3"/>
        <v>0</v>
      </c>
      <c r="S26" s="69">
        <f t="shared" si="4"/>
        <v>0</v>
      </c>
      <c r="T26" s="66">
        <f t="shared" si="23"/>
        <v>0</v>
      </c>
      <c r="U26" s="67">
        <f t="shared" si="5"/>
        <v>0</v>
      </c>
      <c r="V26" s="68">
        <f t="shared" si="6"/>
        <v>0</v>
      </c>
      <c r="W26" s="69">
        <f t="shared" si="7"/>
        <v>0</v>
      </c>
      <c r="X26" s="66">
        <f t="shared" si="8"/>
        <v>0</v>
      </c>
      <c r="Y26" s="67">
        <f t="shared" si="9"/>
        <v>0</v>
      </c>
      <c r="Z26" s="68">
        <f t="shared" si="10"/>
        <v>0</v>
      </c>
      <c r="AA26" s="69">
        <f t="shared" si="11"/>
        <v>0</v>
      </c>
      <c r="AB26" s="66">
        <f t="shared" si="12"/>
        <v>0</v>
      </c>
      <c r="AC26" s="67">
        <f t="shared" si="13"/>
        <v>0</v>
      </c>
      <c r="AD26" s="68">
        <f t="shared" si="14"/>
        <v>0</v>
      </c>
      <c r="AE26" s="69">
        <f t="shared" si="15"/>
        <v>0</v>
      </c>
      <c r="AF26" s="66">
        <f t="shared" si="16"/>
        <v>0</v>
      </c>
      <c r="AG26" s="67">
        <f t="shared" si="17"/>
        <v>0</v>
      </c>
      <c r="AH26" s="68">
        <f t="shared" si="18"/>
        <v>0</v>
      </c>
      <c r="AI26" s="69">
        <f t="shared" si="19"/>
        <v>0</v>
      </c>
      <c r="AJ26" s="66">
        <f t="shared" si="20"/>
        <v>0</v>
      </c>
      <c r="AK26" s="70">
        <f t="shared" si="21"/>
        <v>0</v>
      </c>
      <c r="AL26" s="7"/>
    </row>
    <row r="27" spans="1:38" ht="26.1" customHeight="1">
      <c r="A27" s="21">
        <v>20</v>
      </c>
      <c r="B27" s="2"/>
      <c r="C27" s="79"/>
      <c r="D27" s="80" t="s">
        <v>52</v>
      </c>
      <c r="E27" s="54"/>
      <c r="F27" s="80" t="s">
        <v>49</v>
      </c>
      <c r="G27" s="80" t="s">
        <v>76</v>
      </c>
      <c r="H27" s="79"/>
      <c r="I27" s="80" t="s">
        <v>52</v>
      </c>
      <c r="J27" s="54"/>
      <c r="K27" s="80" t="s">
        <v>51</v>
      </c>
      <c r="L27" s="29"/>
      <c r="M27" s="30"/>
      <c r="N27" s="64">
        <f t="shared" si="22"/>
        <v>0</v>
      </c>
      <c r="O27" s="65">
        <f t="shared" si="0"/>
        <v>0</v>
      </c>
      <c r="P27" s="66">
        <f t="shared" si="1"/>
        <v>0</v>
      </c>
      <c r="Q27" s="67">
        <f t="shared" si="2"/>
        <v>0</v>
      </c>
      <c r="R27" s="68">
        <f t="shared" si="3"/>
        <v>0</v>
      </c>
      <c r="S27" s="69">
        <f t="shared" si="4"/>
        <v>0</v>
      </c>
      <c r="T27" s="66">
        <f t="shared" si="23"/>
        <v>0</v>
      </c>
      <c r="U27" s="67">
        <f t="shared" si="5"/>
        <v>0</v>
      </c>
      <c r="V27" s="68">
        <f t="shared" si="6"/>
        <v>0</v>
      </c>
      <c r="W27" s="69">
        <f t="shared" si="7"/>
        <v>0</v>
      </c>
      <c r="X27" s="66">
        <f t="shared" si="8"/>
        <v>0</v>
      </c>
      <c r="Y27" s="67">
        <f t="shared" si="9"/>
        <v>0</v>
      </c>
      <c r="Z27" s="68">
        <f t="shared" si="10"/>
        <v>0</v>
      </c>
      <c r="AA27" s="69">
        <f t="shared" si="11"/>
        <v>0</v>
      </c>
      <c r="AB27" s="66">
        <f t="shared" si="12"/>
        <v>0</v>
      </c>
      <c r="AC27" s="67">
        <f t="shared" si="13"/>
        <v>0</v>
      </c>
      <c r="AD27" s="68">
        <f t="shared" si="14"/>
        <v>0</v>
      </c>
      <c r="AE27" s="69">
        <f t="shared" si="15"/>
        <v>0</v>
      </c>
      <c r="AF27" s="66">
        <f t="shared" si="16"/>
        <v>0</v>
      </c>
      <c r="AG27" s="67">
        <f t="shared" si="17"/>
        <v>0</v>
      </c>
      <c r="AH27" s="68">
        <f t="shared" si="18"/>
        <v>0</v>
      </c>
      <c r="AI27" s="69">
        <f t="shared" si="19"/>
        <v>0</v>
      </c>
      <c r="AJ27" s="66">
        <f t="shared" si="20"/>
        <v>0</v>
      </c>
      <c r="AK27" s="70">
        <f t="shared" si="21"/>
        <v>0</v>
      </c>
      <c r="AL27" s="7"/>
    </row>
    <row r="28" spans="1:38" ht="26.1" customHeight="1">
      <c r="A28" s="21">
        <v>21</v>
      </c>
      <c r="B28" s="2"/>
      <c r="C28" s="79"/>
      <c r="D28" s="80" t="s">
        <v>52</v>
      </c>
      <c r="E28" s="54"/>
      <c r="F28" s="80" t="s">
        <v>49</v>
      </c>
      <c r="G28" s="80" t="s">
        <v>76</v>
      </c>
      <c r="H28" s="79"/>
      <c r="I28" s="80" t="s">
        <v>52</v>
      </c>
      <c r="J28" s="54"/>
      <c r="K28" s="80" t="s">
        <v>51</v>
      </c>
      <c r="L28" s="29"/>
      <c r="M28" s="30"/>
      <c r="N28" s="64">
        <f t="shared" si="22"/>
        <v>0</v>
      </c>
      <c r="O28" s="65">
        <f t="shared" si="0"/>
        <v>0</v>
      </c>
      <c r="P28" s="66">
        <f t="shared" si="1"/>
        <v>0</v>
      </c>
      <c r="Q28" s="67">
        <f t="shared" si="2"/>
        <v>0</v>
      </c>
      <c r="R28" s="68">
        <f t="shared" si="3"/>
        <v>0</v>
      </c>
      <c r="S28" s="69">
        <f t="shared" si="4"/>
        <v>0</v>
      </c>
      <c r="T28" s="66">
        <f t="shared" si="23"/>
        <v>0</v>
      </c>
      <c r="U28" s="67">
        <f t="shared" si="5"/>
        <v>0</v>
      </c>
      <c r="V28" s="68">
        <f t="shared" si="6"/>
        <v>0</v>
      </c>
      <c r="W28" s="69">
        <f t="shared" si="7"/>
        <v>0</v>
      </c>
      <c r="X28" s="66">
        <f t="shared" si="8"/>
        <v>0</v>
      </c>
      <c r="Y28" s="67">
        <f t="shared" si="9"/>
        <v>0</v>
      </c>
      <c r="Z28" s="68">
        <f t="shared" si="10"/>
        <v>0</v>
      </c>
      <c r="AA28" s="69">
        <f t="shared" si="11"/>
        <v>0</v>
      </c>
      <c r="AB28" s="66">
        <f t="shared" si="12"/>
        <v>0</v>
      </c>
      <c r="AC28" s="67">
        <f t="shared" si="13"/>
        <v>0</v>
      </c>
      <c r="AD28" s="68">
        <f t="shared" si="14"/>
        <v>0</v>
      </c>
      <c r="AE28" s="69">
        <f t="shared" si="15"/>
        <v>0</v>
      </c>
      <c r="AF28" s="66">
        <f t="shared" si="16"/>
        <v>0</v>
      </c>
      <c r="AG28" s="67">
        <f t="shared" si="17"/>
        <v>0</v>
      </c>
      <c r="AH28" s="68">
        <f t="shared" si="18"/>
        <v>0</v>
      </c>
      <c r="AI28" s="69">
        <f t="shared" si="19"/>
        <v>0</v>
      </c>
      <c r="AJ28" s="66">
        <f t="shared" si="20"/>
        <v>0</v>
      </c>
      <c r="AK28" s="70">
        <f t="shared" si="21"/>
        <v>0</v>
      </c>
      <c r="AL28" s="7"/>
    </row>
    <row r="29" spans="1:38" ht="26.1" customHeight="1">
      <c r="A29" s="21">
        <v>22</v>
      </c>
      <c r="B29" s="2"/>
      <c r="C29" s="79"/>
      <c r="D29" s="80" t="s">
        <v>52</v>
      </c>
      <c r="E29" s="54"/>
      <c r="F29" s="80" t="s">
        <v>49</v>
      </c>
      <c r="G29" s="80" t="s">
        <v>76</v>
      </c>
      <c r="H29" s="79"/>
      <c r="I29" s="80" t="s">
        <v>52</v>
      </c>
      <c r="J29" s="54"/>
      <c r="K29" s="80" t="s">
        <v>51</v>
      </c>
      <c r="L29" s="29"/>
      <c r="M29" s="30"/>
      <c r="N29" s="64">
        <f t="shared" si="22"/>
        <v>0</v>
      </c>
      <c r="O29" s="65">
        <f t="shared" si="0"/>
        <v>0</v>
      </c>
      <c r="P29" s="66">
        <f t="shared" si="1"/>
        <v>0</v>
      </c>
      <c r="Q29" s="67">
        <f t="shared" si="2"/>
        <v>0</v>
      </c>
      <c r="R29" s="68">
        <f t="shared" si="3"/>
        <v>0</v>
      </c>
      <c r="S29" s="69">
        <f t="shared" si="4"/>
        <v>0</v>
      </c>
      <c r="T29" s="66">
        <f t="shared" si="23"/>
        <v>0</v>
      </c>
      <c r="U29" s="67">
        <f t="shared" si="5"/>
        <v>0</v>
      </c>
      <c r="V29" s="68">
        <f t="shared" si="6"/>
        <v>0</v>
      </c>
      <c r="W29" s="69">
        <f t="shared" si="7"/>
        <v>0</v>
      </c>
      <c r="X29" s="66">
        <f t="shared" si="8"/>
        <v>0</v>
      </c>
      <c r="Y29" s="67">
        <f t="shared" si="9"/>
        <v>0</v>
      </c>
      <c r="Z29" s="68">
        <f t="shared" si="10"/>
        <v>0</v>
      </c>
      <c r="AA29" s="69">
        <f t="shared" si="11"/>
        <v>0</v>
      </c>
      <c r="AB29" s="66">
        <f t="shared" si="12"/>
        <v>0</v>
      </c>
      <c r="AC29" s="67">
        <f t="shared" si="13"/>
        <v>0</v>
      </c>
      <c r="AD29" s="68">
        <f t="shared" si="14"/>
        <v>0</v>
      </c>
      <c r="AE29" s="69">
        <f t="shared" si="15"/>
        <v>0</v>
      </c>
      <c r="AF29" s="66">
        <f t="shared" si="16"/>
        <v>0</v>
      </c>
      <c r="AG29" s="67">
        <f t="shared" si="17"/>
        <v>0</v>
      </c>
      <c r="AH29" s="68">
        <f t="shared" si="18"/>
        <v>0</v>
      </c>
      <c r="AI29" s="69">
        <f t="shared" si="19"/>
        <v>0</v>
      </c>
      <c r="AJ29" s="66">
        <f t="shared" si="20"/>
        <v>0</v>
      </c>
      <c r="AK29" s="70">
        <f t="shared" si="21"/>
        <v>0</v>
      </c>
      <c r="AL29" s="7"/>
    </row>
    <row r="30" spans="1:38" ht="26.1" customHeight="1">
      <c r="A30" s="21">
        <v>23</v>
      </c>
      <c r="B30" s="2"/>
      <c r="C30" s="79"/>
      <c r="D30" s="80" t="s">
        <v>52</v>
      </c>
      <c r="E30" s="54"/>
      <c r="F30" s="80" t="s">
        <v>49</v>
      </c>
      <c r="G30" s="80" t="s">
        <v>76</v>
      </c>
      <c r="H30" s="79"/>
      <c r="I30" s="80" t="s">
        <v>52</v>
      </c>
      <c r="J30" s="54"/>
      <c r="K30" s="80" t="s">
        <v>51</v>
      </c>
      <c r="L30" s="29"/>
      <c r="M30" s="30"/>
      <c r="N30" s="64">
        <f t="shared" si="22"/>
        <v>0</v>
      </c>
      <c r="O30" s="65">
        <f t="shared" si="0"/>
        <v>0</v>
      </c>
      <c r="P30" s="66">
        <f t="shared" si="1"/>
        <v>0</v>
      </c>
      <c r="Q30" s="67">
        <f t="shared" si="2"/>
        <v>0</v>
      </c>
      <c r="R30" s="68">
        <f t="shared" si="3"/>
        <v>0</v>
      </c>
      <c r="S30" s="69">
        <f t="shared" si="4"/>
        <v>0</v>
      </c>
      <c r="T30" s="66">
        <f t="shared" si="23"/>
        <v>0</v>
      </c>
      <c r="U30" s="67">
        <f t="shared" si="5"/>
        <v>0</v>
      </c>
      <c r="V30" s="68">
        <f t="shared" si="6"/>
        <v>0</v>
      </c>
      <c r="W30" s="69">
        <f t="shared" si="7"/>
        <v>0</v>
      </c>
      <c r="X30" s="66">
        <f t="shared" si="8"/>
        <v>0</v>
      </c>
      <c r="Y30" s="67">
        <f t="shared" si="9"/>
        <v>0</v>
      </c>
      <c r="Z30" s="68">
        <f t="shared" si="10"/>
        <v>0</v>
      </c>
      <c r="AA30" s="69">
        <f t="shared" si="11"/>
        <v>0</v>
      </c>
      <c r="AB30" s="66">
        <f t="shared" si="12"/>
        <v>0</v>
      </c>
      <c r="AC30" s="67">
        <f t="shared" si="13"/>
        <v>0</v>
      </c>
      <c r="AD30" s="68">
        <f t="shared" si="14"/>
        <v>0</v>
      </c>
      <c r="AE30" s="69">
        <f t="shared" si="15"/>
        <v>0</v>
      </c>
      <c r="AF30" s="66">
        <f t="shared" si="16"/>
        <v>0</v>
      </c>
      <c r="AG30" s="67">
        <f t="shared" si="17"/>
        <v>0</v>
      </c>
      <c r="AH30" s="68">
        <f t="shared" si="18"/>
        <v>0</v>
      </c>
      <c r="AI30" s="69">
        <f t="shared" si="19"/>
        <v>0</v>
      </c>
      <c r="AJ30" s="66">
        <f t="shared" si="20"/>
        <v>0</v>
      </c>
      <c r="AK30" s="70">
        <f t="shared" si="21"/>
        <v>0</v>
      </c>
      <c r="AL30" s="7"/>
    </row>
    <row r="31" spans="1:38" ht="26.1" customHeight="1">
      <c r="A31" s="21">
        <v>24</v>
      </c>
      <c r="B31" s="2"/>
      <c r="C31" s="79"/>
      <c r="D31" s="80" t="s">
        <v>52</v>
      </c>
      <c r="E31" s="54"/>
      <c r="F31" s="80" t="s">
        <v>49</v>
      </c>
      <c r="G31" s="80" t="s">
        <v>76</v>
      </c>
      <c r="H31" s="79"/>
      <c r="I31" s="80" t="s">
        <v>52</v>
      </c>
      <c r="J31" s="54"/>
      <c r="K31" s="80" t="s">
        <v>51</v>
      </c>
      <c r="L31" s="29"/>
      <c r="M31" s="30"/>
      <c r="N31" s="64">
        <f t="shared" si="22"/>
        <v>0</v>
      </c>
      <c r="O31" s="65">
        <f t="shared" si="0"/>
        <v>0</v>
      </c>
      <c r="P31" s="66">
        <f t="shared" si="1"/>
        <v>0</v>
      </c>
      <c r="Q31" s="67">
        <f t="shared" si="2"/>
        <v>0</v>
      </c>
      <c r="R31" s="68">
        <f t="shared" si="3"/>
        <v>0</v>
      </c>
      <c r="S31" s="69">
        <f t="shared" si="4"/>
        <v>0</v>
      </c>
      <c r="T31" s="66">
        <f t="shared" si="23"/>
        <v>0</v>
      </c>
      <c r="U31" s="67">
        <f t="shared" si="5"/>
        <v>0</v>
      </c>
      <c r="V31" s="68">
        <f t="shared" si="6"/>
        <v>0</v>
      </c>
      <c r="W31" s="69">
        <f t="shared" si="7"/>
        <v>0</v>
      </c>
      <c r="X31" s="66">
        <f t="shared" si="8"/>
        <v>0</v>
      </c>
      <c r="Y31" s="67">
        <f t="shared" si="9"/>
        <v>0</v>
      </c>
      <c r="Z31" s="68">
        <f t="shared" si="10"/>
        <v>0</v>
      </c>
      <c r="AA31" s="69">
        <f t="shared" si="11"/>
        <v>0</v>
      </c>
      <c r="AB31" s="66">
        <f t="shared" si="12"/>
        <v>0</v>
      </c>
      <c r="AC31" s="67">
        <f t="shared" si="13"/>
        <v>0</v>
      </c>
      <c r="AD31" s="68">
        <f t="shared" si="14"/>
        <v>0</v>
      </c>
      <c r="AE31" s="69">
        <f t="shared" si="15"/>
        <v>0</v>
      </c>
      <c r="AF31" s="66">
        <f t="shared" si="16"/>
        <v>0</v>
      </c>
      <c r="AG31" s="67">
        <f t="shared" si="17"/>
        <v>0</v>
      </c>
      <c r="AH31" s="68">
        <f t="shared" si="18"/>
        <v>0</v>
      </c>
      <c r="AI31" s="69">
        <f t="shared" si="19"/>
        <v>0</v>
      </c>
      <c r="AJ31" s="66">
        <f t="shared" si="20"/>
        <v>0</v>
      </c>
      <c r="AK31" s="70">
        <f t="shared" si="21"/>
        <v>0</v>
      </c>
      <c r="AL31" s="7"/>
    </row>
    <row r="32" spans="1:38" ht="26.1" customHeight="1">
      <c r="A32" s="21">
        <v>25</v>
      </c>
      <c r="B32" s="2"/>
      <c r="C32" s="79"/>
      <c r="D32" s="80" t="s">
        <v>52</v>
      </c>
      <c r="E32" s="54"/>
      <c r="F32" s="80" t="s">
        <v>49</v>
      </c>
      <c r="G32" s="80" t="s">
        <v>76</v>
      </c>
      <c r="H32" s="79"/>
      <c r="I32" s="80" t="s">
        <v>52</v>
      </c>
      <c r="J32" s="54"/>
      <c r="K32" s="80" t="s">
        <v>51</v>
      </c>
      <c r="L32" s="29"/>
      <c r="M32" s="30"/>
      <c r="N32" s="64">
        <f t="shared" si="22"/>
        <v>0</v>
      </c>
      <c r="O32" s="65">
        <f t="shared" si="0"/>
        <v>0</v>
      </c>
      <c r="P32" s="66">
        <f t="shared" si="1"/>
        <v>0</v>
      </c>
      <c r="Q32" s="67">
        <f t="shared" si="2"/>
        <v>0</v>
      </c>
      <c r="R32" s="68">
        <f t="shared" si="3"/>
        <v>0</v>
      </c>
      <c r="S32" s="69">
        <f t="shared" si="4"/>
        <v>0</v>
      </c>
      <c r="T32" s="66">
        <f t="shared" si="23"/>
        <v>0</v>
      </c>
      <c r="U32" s="67">
        <f t="shared" si="5"/>
        <v>0</v>
      </c>
      <c r="V32" s="68">
        <f t="shared" si="6"/>
        <v>0</v>
      </c>
      <c r="W32" s="69">
        <f t="shared" si="7"/>
        <v>0</v>
      </c>
      <c r="X32" s="66">
        <f t="shared" si="8"/>
        <v>0</v>
      </c>
      <c r="Y32" s="67">
        <f t="shared" si="9"/>
        <v>0</v>
      </c>
      <c r="Z32" s="68">
        <f t="shared" si="10"/>
        <v>0</v>
      </c>
      <c r="AA32" s="69">
        <f t="shared" si="11"/>
        <v>0</v>
      </c>
      <c r="AB32" s="66">
        <f t="shared" si="12"/>
        <v>0</v>
      </c>
      <c r="AC32" s="67">
        <f t="shared" si="13"/>
        <v>0</v>
      </c>
      <c r="AD32" s="68">
        <f t="shared" si="14"/>
        <v>0</v>
      </c>
      <c r="AE32" s="69">
        <f t="shared" si="15"/>
        <v>0</v>
      </c>
      <c r="AF32" s="66">
        <f t="shared" si="16"/>
        <v>0</v>
      </c>
      <c r="AG32" s="67">
        <f t="shared" si="17"/>
        <v>0</v>
      </c>
      <c r="AH32" s="68">
        <f t="shared" si="18"/>
        <v>0</v>
      </c>
      <c r="AI32" s="69">
        <f t="shared" si="19"/>
        <v>0</v>
      </c>
      <c r="AJ32" s="66">
        <f t="shared" si="20"/>
        <v>0</v>
      </c>
      <c r="AK32" s="70">
        <f t="shared" si="21"/>
        <v>0</v>
      </c>
      <c r="AL32" s="7"/>
    </row>
    <row r="33" spans="1:38" ht="26.1" customHeight="1">
      <c r="A33" s="21">
        <v>26</v>
      </c>
      <c r="B33" s="2"/>
      <c r="C33" s="79"/>
      <c r="D33" s="80" t="s">
        <v>52</v>
      </c>
      <c r="E33" s="54"/>
      <c r="F33" s="80" t="s">
        <v>49</v>
      </c>
      <c r="G33" s="80" t="s">
        <v>76</v>
      </c>
      <c r="H33" s="79"/>
      <c r="I33" s="80" t="s">
        <v>52</v>
      </c>
      <c r="J33" s="54"/>
      <c r="K33" s="80" t="s">
        <v>51</v>
      </c>
      <c r="L33" s="29"/>
      <c r="M33" s="30"/>
      <c r="N33" s="64">
        <f t="shared" si="22"/>
        <v>0</v>
      </c>
      <c r="O33" s="65">
        <f t="shared" si="0"/>
        <v>0</v>
      </c>
      <c r="P33" s="66">
        <f t="shared" si="1"/>
        <v>0</v>
      </c>
      <c r="Q33" s="67">
        <f t="shared" si="2"/>
        <v>0</v>
      </c>
      <c r="R33" s="68">
        <f t="shared" si="3"/>
        <v>0</v>
      </c>
      <c r="S33" s="69">
        <f t="shared" si="4"/>
        <v>0</v>
      </c>
      <c r="T33" s="66">
        <f t="shared" si="23"/>
        <v>0</v>
      </c>
      <c r="U33" s="67">
        <f t="shared" si="5"/>
        <v>0</v>
      </c>
      <c r="V33" s="68">
        <f t="shared" si="6"/>
        <v>0</v>
      </c>
      <c r="W33" s="69">
        <f t="shared" si="7"/>
        <v>0</v>
      </c>
      <c r="X33" s="66">
        <f t="shared" si="8"/>
        <v>0</v>
      </c>
      <c r="Y33" s="67">
        <f t="shared" si="9"/>
        <v>0</v>
      </c>
      <c r="Z33" s="68">
        <f t="shared" si="10"/>
        <v>0</v>
      </c>
      <c r="AA33" s="69">
        <f t="shared" si="11"/>
        <v>0</v>
      </c>
      <c r="AB33" s="66">
        <f t="shared" si="12"/>
        <v>0</v>
      </c>
      <c r="AC33" s="67">
        <f t="shared" si="13"/>
        <v>0</v>
      </c>
      <c r="AD33" s="68">
        <f t="shared" si="14"/>
        <v>0</v>
      </c>
      <c r="AE33" s="69">
        <f t="shared" si="15"/>
        <v>0</v>
      </c>
      <c r="AF33" s="66">
        <f t="shared" si="16"/>
        <v>0</v>
      </c>
      <c r="AG33" s="67">
        <f t="shared" si="17"/>
        <v>0</v>
      </c>
      <c r="AH33" s="68">
        <f t="shared" si="18"/>
        <v>0</v>
      </c>
      <c r="AI33" s="69">
        <f t="shared" si="19"/>
        <v>0</v>
      </c>
      <c r="AJ33" s="66">
        <f t="shared" si="20"/>
        <v>0</v>
      </c>
      <c r="AK33" s="70">
        <f t="shared" si="21"/>
        <v>0</v>
      </c>
      <c r="AL33" s="7"/>
    </row>
    <row r="34" spans="1:38" ht="26.1" customHeight="1">
      <c r="A34" s="21">
        <v>27</v>
      </c>
      <c r="B34" s="2"/>
      <c r="C34" s="79"/>
      <c r="D34" s="80" t="s">
        <v>52</v>
      </c>
      <c r="E34" s="54"/>
      <c r="F34" s="80" t="s">
        <v>49</v>
      </c>
      <c r="G34" s="80" t="s">
        <v>76</v>
      </c>
      <c r="H34" s="79"/>
      <c r="I34" s="80" t="s">
        <v>52</v>
      </c>
      <c r="J34" s="54"/>
      <c r="K34" s="80" t="s">
        <v>51</v>
      </c>
      <c r="L34" s="29"/>
      <c r="M34" s="30"/>
      <c r="N34" s="64">
        <f t="shared" si="22"/>
        <v>0</v>
      </c>
      <c r="O34" s="65">
        <f t="shared" si="0"/>
        <v>0</v>
      </c>
      <c r="P34" s="66">
        <f t="shared" si="1"/>
        <v>0</v>
      </c>
      <c r="Q34" s="67">
        <f t="shared" si="2"/>
        <v>0</v>
      </c>
      <c r="R34" s="68">
        <f t="shared" si="3"/>
        <v>0</v>
      </c>
      <c r="S34" s="69">
        <f t="shared" si="4"/>
        <v>0</v>
      </c>
      <c r="T34" s="66">
        <f t="shared" si="23"/>
        <v>0</v>
      </c>
      <c r="U34" s="67">
        <f t="shared" si="5"/>
        <v>0</v>
      </c>
      <c r="V34" s="68">
        <f t="shared" si="6"/>
        <v>0</v>
      </c>
      <c r="W34" s="69">
        <f t="shared" si="7"/>
        <v>0</v>
      </c>
      <c r="X34" s="66">
        <f t="shared" si="8"/>
        <v>0</v>
      </c>
      <c r="Y34" s="67">
        <f t="shared" si="9"/>
        <v>0</v>
      </c>
      <c r="Z34" s="68">
        <f t="shared" si="10"/>
        <v>0</v>
      </c>
      <c r="AA34" s="69">
        <f t="shared" si="11"/>
        <v>0</v>
      </c>
      <c r="AB34" s="66">
        <f t="shared" si="12"/>
        <v>0</v>
      </c>
      <c r="AC34" s="67">
        <f t="shared" si="13"/>
        <v>0</v>
      </c>
      <c r="AD34" s="68">
        <f t="shared" si="14"/>
        <v>0</v>
      </c>
      <c r="AE34" s="69">
        <f t="shared" si="15"/>
        <v>0</v>
      </c>
      <c r="AF34" s="66">
        <f t="shared" si="16"/>
        <v>0</v>
      </c>
      <c r="AG34" s="67">
        <f t="shared" si="17"/>
        <v>0</v>
      </c>
      <c r="AH34" s="68">
        <f t="shared" si="18"/>
        <v>0</v>
      </c>
      <c r="AI34" s="69">
        <f t="shared" si="19"/>
        <v>0</v>
      </c>
      <c r="AJ34" s="66">
        <f t="shared" si="20"/>
        <v>0</v>
      </c>
      <c r="AK34" s="70">
        <f t="shared" si="21"/>
        <v>0</v>
      </c>
      <c r="AL34" s="7"/>
    </row>
    <row r="35" spans="1:38" ht="26.1" customHeight="1">
      <c r="A35" s="21">
        <v>28</v>
      </c>
      <c r="B35" s="2"/>
      <c r="C35" s="79"/>
      <c r="D35" s="80" t="s">
        <v>52</v>
      </c>
      <c r="E35" s="54"/>
      <c r="F35" s="80" t="s">
        <v>49</v>
      </c>
      <c r="G35" s="80" t="s">
        <v>76</v>
      </c>
      <c r="H35" s="79"/>
      <c r="I35" s="80" t="s">
        <v>52</v>
      </c>
      <c r="J35" s="54"/>
      <c r="K35" s="80" t="s">
        <v>51</v>
      </c>
      <c r="L35" s="29"/>
      <c r="M35" s="30"/>
      <c r="N35" s="71">
        <f t="shared" si="22"/>
        <v>0</v>
      </c>
      <c r="O35" s="65">
        <f t="shared" si="0"/>
        <v>0</v>
      </c>
      <c r="P35" s="66">
        <f t="shared" si="1"/>
        <v>0</v>
      </c>
      <c r="Q35" s="67">
        <f t="shared" si="2"/>
        <v>0</v>
      </c>
      <c r="R35" s="68">
        <f t="shared" si="3"/>
        <v>0</v>
      </c>
      <c r="S35" s="69">
        <f t="shared" si="4"/>
        <v>0</v>
      </c>
      <c r="T35" s="66">
        <f t="shared" si="23"/>
        <v>0</v>
      </c>
      <c r="U35" s="67">
        <f t="shared" si="5"/>
        <v>0</v>
      </c>
      <c r="V35" s="68">
        <f t="shared" si="6"/>
        <v>0</v>
      </c>
      <c r="W35" s="69">
        <f t="shared" si="7"/>
        <v>0</v>
      </c>
      <c r="X35" s="66">
        <f t="shared" si="8"/>
        <v>0</v>
      </c>
      <c r="Y35" s="67">
        <f t="shared" si="9"/>
        <v>0</v>
      </c>
      <c r="Z35" s="68">
        <f t="shared" si="10"/>
        <v>0</v>
      </c>
      <c r="AA35" s="69">
        <f t="shared" si="11"/>
        <v>0</v>
      </c>
      <c r="AB35" s="66">
        <f t="shared" si="12"/>
        <v>0</v>
      </c>
      <c r="AC35" s="67">
        <f t="shared" si="13"/>
        <v>0</v>
      </c>
      <c r="AD35" s="68">
        <f t="shared" si="14"/>
        <v>0</v>
      </c>
      <c r="AE35" s="69">
        <f t="shared" si="15"/>
        <v>0</v>
      </c>
      <c r="AF35" s="66">
        <f t="shared" si="16"/>
        <v>0</v>
      </c>
      <c r="AG35" s="67">
        <f t="shared" si="17"/>
        <v>0</v>
      </c>
      <c r="AH35" s="68">
        <f t="shared" si="18"/>
        <v>0</v>
      </c>
      <c r="AI35" s="69">
        <f t="shared" si="19"/>
        <v>0</v>
      </c>
      <c r="AJ35" s="66">
        <f t="shared" si="20"/>
        <v>0</v>
      </c>
      <c r="AK35" s="70">
        <f t="shared" si="21"/>
        <v>0</v>
      </c>
      <c r="AL35" s="7"/>
    </row>
    <row r="36" spans="1:38" ht="26.1" customHeight="1">
      <c r="A36" s="21">
        <v>29</v>
      </c>
      <c r="B36" s="2"/>
      <c r="C36" s="79"/>
      <c r="D36" s="80" t="s">
        <v>52</v>
      </c>
      <c r="E36" s="54"/>
      <c r="F36" s="80" t="s">
        <v>49</v>
      </c>
      <c r="G36" s="80" t="s">
        <v>76</v>
      </c>
      <c r="H36" s="79"/>
      <c r="I36" s="80" t="s">
        <v>52</v>
      </c>
      <c r="J36" s="54"/>
      <c r="K36" s="80" t="s">
        <v>51</v>
      </c>
      <c r="L36" s="29"/>
      <c r="M36" s="30"/>
      <c r="N36" s="71">
        <f t="shared" si="22"/>
        <v>0</v>
      </c>
      <c r="O36" s="65">
        <f t="shared" si="0"/>
        <v>0</v>
      </c>
      <c r="P36" s="66">
        <f t="shared" si="1"/>
        <v>0</v>
      </c>
      <c r="Q36" s="67">
        <f t="shared" si="2"/>
        <v>0</v>
      </c>
      <c r="R36" s="68">
        <f t="shared" si="3"/>
        <v>0</v>
      </c>
      <c r="S36" s="69">
        <f t="shared" si="4"/>
        <v>0</v>
      </c>
      <c r="T36" s="66">
        <f t="shared" si="23"/>
        <v>0</v>
      </c>
      <c r="U36" s="67">
        <f t="shared" si="5"/>
        <v>0</v>
      </c>
      <c r="V36" s="68">
        <f t="shared" si="6"/>
        <v>0</v>
      </c>
      <c r="W36" s="69">
        <f t="shared" si="7"/>
        <v>0</v>
      </c>
      <c r="X36" s="66">
        <f t="shared" si="8"/>
        <v>0</v>
      </c>
      <c r="Y36" s="67">
        <f t="shared" si="9"/>
        <v>0</v>
      </c>
      <c r="Z36" s="68">
        <f t="shared" si="10"/>
        <v>0</v>
      </c>
      <c r="AA36" s="69">
        <f t="shared" si="11"/>
        <v>0</v>
      </c>
      <c r="AB36" s="66">
        <f t="shared" si="12"/>
        <v>0</v>
      </c>
      <c r="AC36" s="67">
        <f t="shared" si="13"/>
        <v>0</v>
      </c>
      <c r="AD36" s="68">
        <f t="shared" si="14"/>
        <v>0</v>
      </c>
      <c r="AE36" s="69">
        <f t="shared" si="15"/>
        <v>0</v>
      </c>
      <c r="AF36" s="66">
        <f t="shared" si="16"/>
        <v>0</v>
      </c>
      <c r="AG36" s="67">
        <f t="shared" si="17"/>
        <v>0</v>
      </c>
      <c r="AH36" s="68">
        <f t="shared" si="18"/>
        <v>0</v>
      </c>
      <c r="AI36" s="69">
        <f t="shared" si="19"/>
        <v>0</v>
      </c>
      <c r="AJ36" s="66">
        <f t="shared" si="20"/>
        <v>0</v>
      </c>
      <c r="AK36" s="70">
        <f t="shared" si="21"/>
        <v>0</v>
      </c>
      <c r="AL36" s="7"/>
    </row>
    <row r="37" spans="1:38" ht="26.1" customHeight="1" thickBot="1">
      <c r="A37" s="21">
        <v>30</v>
      </c>
      <c r="B37" s="2"/>
      <c r="C37" s="79"/>
      <c r="D37" s="80" t="s">
        <v>52</v>
      </c>
      <c r="E37" s="54"/>
      <c r="F37" s="80" t="s">
        <v>49</v>
      </c>
      <c r="G37" s="80" t="s">
        <v>76</v>
      </c>
      <c r="H37" s="79"/>
      <c r="I37" s="80" t="s">
        <v>52</v>
      </c>
      <c r="J37" s="54"/>
      <c r="K37" s="80" t="s">
        <v>51</v>
      </c>
      <c r="L37" s="31"/>
      <c r="M37" s="32"/>
      <c r="N37" s="72">
        <f t="shared" si="22"/>
        <v>0</v>
      </c>
      <c r="O37" s="73">
        <f t="shared" si="0"/>
        <v>0</v>
      </c>
      <c r="P37" s="74">
        <f t="shared" si="1"/>
        <v>0</v>
      </c>
      <c r="Q37" s="75">
        <f t="shared" si="2"/>
        <v>0</v>
      </c>
      <c r="R37" s="76">
        <f t="shared" si="3"/>
        <v>0</v>
      </c>
      <c r="S37" s="77">
        <f t="shared" si="4"/>
        <v>0</v>
      </c>
      <c r="T37" s="74">
        <f t="shared" si="23"/>
        <v>0</v>
      </c>
      <c r="U37" s="75">
        <f t="shared" si="5"/>
        <v>0</v>
      </c>
      <c r="V37" s="76">
        <f t="shared" si="6"/>
        <v>0</v>
      </c>
      <c r="W37" s="77">
        <f t="shared" si="7"/>
        <v>0</v>
      </c>
      <c r="X37" s="74">
        <f t="shared" si="8"/>
        <v>0</v>
      </c>
      <c r="Y37" s="75">
        <f t="shared" si="9"/>
        <v>0</v>
      </c>
      <c r="Z37" s="76">
        <f t="shared" si="10"/>
        <v>0</v>
      </c>
      <c r="AA37" s="77">
        <f t="shared" si="11"/>
        <v>0</v>
      </c>
      <c r="AB37" s="74">
        <f t="shared" si="12"/>
        <v>0</v>
      </c>
      <c r="AC37" s="75">
        <f t="shared" si="13"/>
        <v>0</v>
      </c>
      <c r="AD37" s="76">
        <f t="shared" si="14"/>
        <v>0</v>
      </c>
      <c r="AE37" s="77">
        <f t="shared" si="15"/>
        <v>0</v>
      </c>
      <c r="AF37" s="74">
        <f t="shared" si="16"/>
        <v>0</v>
      </c>
      <c r="AG37" s="75">
        <f t="shared" si="17"/>
        <v>0</v>
      </c>
      <c r="AH37" s="76">
        <f t="shared" si="18"/>
        <v>0</v>
      </c>
      <c r="AI37" s="77">
        <f t="shared" si="19"/>
        <v>0</v>
      </c>
      <c r="AJ37" s="74">
        <f t="shared" si="20"/>
        <v>0</v>
      </c>
      <c r="AK37" s="78">
        <f t="shared" si="21"/>
        <v>0</v>
      </c>
      <c r="AL37" s="7"/>
    </row>
    <row r="38" spans="1:38" ht="26.1" customHeight="1" thickBot="1">
      <c r="A38" s="681" t="s">
        <v>16</v>
      </c>
      <c r="B38" s="682"/>
      <c r="C38" s="682"/>
      <c r="D38" s="682"/>
      <c r="E38" s="682"/>
      <c r="F38" s="682"/>
      <c r="G38" s="682"/>
      <c r="H38" s="682"/>
      <c r="I38" s="682"/>
      <c r="J38" s="682"/>
      <c r="K38" s="683"/>
      <c r="L38" s="684">
        <f>(SUM(L8:L37)*60+SUM(M8:M37))/60</f>
        <v>0</v>
      </c>
      <c r="M38" s="685"/>
      <c r="N38" s="677">
        <f>(SUM(N8:N37)*60+SUM(O8:O37))/60</f>
        <v>0</v>
      </c>
      <c r="O38" s="678"/>
      <c r="P38" s="677">
        <f>(SUM(P8:P37)*60+SUM(Q8:Q37))/60</f>
        <v>0</v>
      </c>
      <c r="Q38" s="678"/>
      <c r="R38" s="677">
        <f>(SUM(R8:R37)*60+SUM(S8:S37))/60</f>
        <v>0</v>
      </c>
      <c r="S38" s="678"/>
      <c r="T38" s="677">
        <f>(SUM(T8:T37)*60+SUM(U8:U37))/60</f>
        <v>0</v>
      </c>
      <c r="U38" s="678"/>
      <c r="V38" s="677">
        <f>(SUM(V8:V37)*60+SUM(W8:W37))/60</f>
        <v>0</v>
      </c>
      <c r="W38" s="678"/>
      <c r="X38" s="677">
        <f>(SUM(X8:X37)*60+SUM(Y8:Y37))/60</f>
        <v>0</v>
      </c>
      <c r="Y38" s="678"/>
      <c r="Z38" s="677">
        <f>(SUM(Z8:Z37)*60+SUM(AA8:AA37))/60</f>
        <v>0</v>
      </c>
      <c r="AA38" s="678"/>
      <c r="AB38" s="677">
        <f>(SUM(AB8:AB37)*60+SUM(AC8:AC37))/60</f>
        <v>0</v>
      </c>
      <c r="AC38" s="678"/>
      <c r="AD38" s="677">
        <f>(SUM(AD8:AD37)*60+SUM(AE8:AE37))/60</f>
        <v>0</v>
      </c>
      <c r="AE38" s="678"/>
      <c r="AF38" s="677">
        <f>(SUM(AF8:AF37)*60+SUM(AG8:AG37))/60</f>
        <v>0</v>
      </c>
      <c r="AG38" s="678"/>
      <c r="AH38" s="679">
        <f>(SUM(AH8:AH37)*60+SUM(AI8:AI37))/60</f>
        <v>0</v>
      </c>
      <c r="AI38" s="678"/>
      <c r="AJ38" s="677">
        <f>(SUM(AJ8:AJ37)*60+SUM(AK8:AK37))/60</f>
        <v>0</v>
      </c>
      <c r="AK38" s="678"/>
      <c r="AL38" s="7"/>
    </row>
    <row r="39" spans="1:38" ht="26.1" customHeight="1" thickBot="1">
      <c r="A39" s="672" t="s">
        <v>73</v>
      </c>
      <c r="B39" s="673"/>
      <c r="C39" s="673"/>
      <c r="D39" s="673"/>
      <c r="E39" s="673"/>
      <c r="F39" s="673"/>
      <c r="G39" s="673"/>
      <c r="H39" s="673"/>
      <c r="I39" s="673"/>
      <c r="J39" s="673"/>
      <c r="K39" s="674"/>
      <c r="L39" s="675"/>
      <c r="M39" s="676"/>
      <c r="N39" s="666">
        <f>$L39</f>
        <v>0</v>
      </c>
      <c r="O39" s="665"/>
      <c r="P39" s="664">
        <f>$L39</f>
        <v>0</v>
      </c>
      <c r="Q39" s="665"/>
      <c r="R39" s="664">
        <f>$L39</f>
        <v>0</v>
      </c>
      <c r="S39" s="665"/>
      <c r="T39" s="664">
        <f>$L39</f>
        <v>0</v>
      </c>
      <c r="U39" s="665"/>
      <c r="V39" s="664">
        <f>$L39</f>
        <v>0</v>
      </c>
      <c r="W39" s="665"/>
      <c r="X39" s="664">
        <f>$L39</f>
        <v>0</v>
      </c>
      <c r="Y39" s="665"/>
      <c r="Z39" s="664">
        <f>$L39</f>
        <v>0</v>
      </c>
      <c r="AA39" s="665"/>
      <c r="AB39" s="664">
        <f>$L39</f>
        <v>0</v>
      </c>
      <c r="AC39" s="665"/>
      <c r="AD39" s="664">
        <f>$L39</f>
        <v>0</v>
      </c>
      <c r="AE39" s="665"/>
      <c r="AF39" s="664">
        <f>$L39</f>
        <v>0</v>
      </c>
      <c r="AG39" s="665"/>
      <c r="AH39" s="666">
        <f>$L39</f>
        <v>0</v>
      </c>
      <c r="AI39" s="665"/>
      <c r="AJ39" s="664">
        <f>$L39</f>
        <v>0</v>
      </c>
      <c r="AK39" s="665"/>
      <c r="AL39" s="7"/>
    </row>
    <row r="40" spans="1:38" ht="26.1" customHeight="1">
      <c r="A40" s="667" t="s">
        <v>234</v>
      </c>
      <c r="B40" s="668"/>
      <c r="C40" s="668"/>
      <c r="D40" s="668"/>
      <c r="E40" s="668"/>
      <c r="F40" s="668"/>
      <c r="G40" s="668"/>
      <c r="H40" s="668"/>
      <c r="I40" s="668"/>
      <c r="J40" s="668"/>
      <c r="K40" s="669"/>
      <c r="L40" s="670">
        <f>IFERROR(L38/L39,0)</f>
        <v>0</v>
      </c>
      <c r="M40" s="671"/>
      <c r="N40" s="662">
        <f t="shared" ref="N40" si="24">IFERROR(N38/N39,0)</f>
        <v>0</v>
      </c>
      <c r="O40" s="663"/>
      <c r="P40" s="662">
        <f t="shared" ref="P40" si="25">IFERROR(P38/P39,0)</f>
        <v>0</v>
      </c>
      <c r="Q40" s="663"/>
      <c r="R40" s="662">
        <f>IFERROR(R38/R39,0)</f>
        <v>0</v>
      </c>
      <c r="S40" s="663"/>
      <c r="T40" s="662">
        <f t="shared" ref="T40" si="26">IFERROR(T38/T39,0)</f>
        <v>0</v>
      </c>
      <c r="U40" s="663"/>
      <c r="V40" s="662">
        <f t="shared" ref="V40" si="27">IFERROR(V38/V39,0)</f>
        <v>0</v>
      </c>
      <c r="W40" s="663"/>
      <c r="X40" s="662">
        <f t="shared" ref="X40" si="28">IFERROR(X38/X39,0)</f>
        <v>0</v>
      </c>
      <c r="Y40" s="663"/>
      <c r="Z40" s="662">
        <f t="shared" ref="Z40" si="29">IFERROR(Z38/Z39,0)</f>
        <v>0</v>
      </c>
      <c r="AA40" s="663"/>
      <c r="AB40" s="662">
        <f t="shared" ref="AB40" si="30">IFERROR(AB38/AB39,0)</f>
        <v>0</v>
      </c>
      <c r="AC40" s="663"/>
      <c r="AD40" s="662">
        <f t="shared" ref="AD40" si="31">IFERROR(AD38/AD39,0)</f>
        <v>0</v>
      </c>
      <c r="AE40" s="663"/>
      <c r="AF40" s="662">
        <f t="shared" ref="AF40" si="32">IFERROR(AF38/AF39,0)</f>
        <v>0</v>
      </c>
      <c r="AG40" s="663"/>
      <c r="AH40" s="662">
        <f t="shared" ref="AH40" si="33">IFERROR(AH38/AH39,0)</f>
        <v>0</v>
      </c>
      <c r="AI40" s="663"/>
      <c r="AJ40" s="662">
        <f t="shared" ref="AJ40" si="34">IFERROR(AJ38/AJ39,0)</f>
        <v>0</v>
      </c>
      <c r="AK40" s="663"/>
      <c r="AL40" s="7"/>
    </row>
    <row r="41" spans="1:38">
      <c r="AL41" s="7"/>
    </row>
    <row r="42" spans="1:38">
      <c r="AL42" s="7"/>
    </row>
    <row r="43" spans="1:38">
      <c r="AL43" s="7"/>
    </row>
    <row r="44" spans="1:38" ht="29.25" customHeight="1">
      <c r="AL44" s="7"/>
    </row>
    <row r="45" spans="1:38">
      <c r="AL45" s="7"/>
    </row>
    <row r="46" spans="1:38">
      <c r="AL46" s="7"/>
    </row>
    <row r="47" spans="1:38">
      <c r="C47" s="1">
        <v>2025</v>
      </c>
    </row>
    <row r="48" spans="1:38">
      <c r="C48" s="1">
        <v>2026</v>
      </c>
    </row>
    <row r="50" spans="4:4">
      <c r="D50" s="1">
        <v>4</v>
      </c>
    </row>
    <row r="51" spans="4:4">
      <c r="D51" s="1">
        <v>5</v>
      </c>
    </row>
    <row r="52" spans="4:4">
      <c r="D52" s="1">
        <v>6</v>
      </c>
    </row>
    <row r="53" spans="4:4">
      <c r="D53" s="1">
        <v>7</v>
      </c>
    </row>
    <row r="54" spans="4:4">
      <c r="D54" s="1">
        <v>8</v>
      </c>
    </row>
    <row r="55" spans="4:4">
      <c r="D55" s="1">
        <v>9</v>
      </c>
    </row>
    <row r="56" spans="4:4">
      <c r="D56" s="1">
        <v>10</v>
      </c>
    </row>
    <row r="57" spans="4:4">
      <c r="D57" s="1">
        <v>11</v>
      </c>
    </row>
    <row r="58" spans="4:4">
      <c r="D58" s="1">
        <v>12</v>
      </c>
    </row>
    <row r="59" spans="4:4">
      <c r="D59" s="1">
        <v>1</v>
      </c>
    </row>
    <row r="60" spans="4:4">
      <c r="D60" s="1">
        <v>2</v>
      </c>
    </row>
    <row r="61" spans="4:4">
      <c r="D61" s="1">
        <v>3</v>
      </c>
    </row>
  </sheetData>
  <sheetProtection algorithmName="SHA-512" hashValue="3E6WtUPYIgUdxpGCV7iG5Zqgrp+5Wor7iV6eRREz28qbM0Nsau/+bQnAuE0yf1q2pLs44TjeUx9qmJ+e1J8y7A==" saltValue="TLjvzA3QjO7Po96RJ4rZ1A==" spinCount="100000" sheet="1" objects="1" scenarios="1"/>
  <mergeCells count="64">
    <mergeCell ref="A2:B2"/>
    <mergeCell ref="C2:M2"/>
    <mergeCell ref="T2:W2"/>
    <mergeCell ref="N3:Q3"/>
    <mergeCell ref="T3:W3"/>
    <mergeCell ref="C5:K7"/>
    <mergeCell ref="L5:M6"/>
    <mergeCell ref="N5:AK5"/>
    <mergeCell ref="N6:O6"/>
    <mergeCell ref="P6:Q6"/>
    <mergeCell ref="R6:S6"/>
    <mergeCell ref="T6:U6"/>
    <mergeCell ref="V6:W6"/>
    <mergeCell ref="X6:Y6"/>
    <mergeCell ref="Z6:AA6"/>
    <mergeCell ref="AB6:AC6"/>
    <mergeCell ref="AD6:AE6"/>
    <mergeCell ref="AF6:AG6"/>
    <mergeCell ref="AH6:AI6"/>
    <mergeCell ref="AJ6:AK6"/>
    <mergeCell ref="AD38:AE38"/>
    <mergeCell ref="AF38:AG38"/>
    <mergeCell ref="AH38:AI38"/>
    <mergeCell ref="AJ38:AK38"/>
    <mergeCell ref="A5:A7"/>
    <mergeCell ref="T38:U38"/>
    <mergeCell ref="V38:W38"/>
    <mergeCell ref="X38:Y38"/>
    <mergeCell ref="Z38:AA38"/>
    <mergeCell ref="AB38:AC38"/>
    <mergeCell ref="A38:K38"/>
    <mergeCell ref="L38:M38"/>
    <mergeCell ref="N38:O38"/>
    <mergeCell ref="P38:Q38"/>
    <mergeCell ref="R38:S38"/>
    <mergeCell ref="B5:B7"/>
    <mergeCell ref="Z39:AA39"/>
    <mergeCell ref="AB39:AC39"/>
    <mergeCell ref="A39:K39"/>
    <mergeCell ref="L39:M39"/>
    <mergeCell ref="N39:O39"/>
    <mergeCell ref="P39:Q39"/>
    <mergeCell ref="R39:S39"/>
    <mergeCell ref="AJ39:AK39"/>
    <mergeCell ref="A40:K40"/>
    <mergeCell ref="L40:M40"/>
    <mergeCell ref="N40:O40"/>
    <mergeCell ref="P40:Q40"/>
    <mergeCell ref="R40:S40"/>
    <mergeCell ref="T40:U40"/>
    <mergeCell ref="V40:W40"/>
    <mergeCell ref="AJ40:AK40"/>
    <mergeCell ref="X40:Y40"/>
    <mergeCell ref="Z40:AA40"/>
    <mergeCell ref="AB40:AC40"/>
    <mergeCell ref="AD40:AE40"/>
    <mergeCell ref="T39:U39"/>
    <mergeCell ref="V39:W39"/>
    <mergeCell ref="X39:Y39"/>
    <mergeCell ref="AF40:AG40"/>
    <mergeCell ref="AH40:AI40"/>
    <mergeCell ref="AD39:AE39"/>
    <mergeCell ref="AF39:AG39"/>
    <mergeCell ref="AH39:AI39"/>
  </mergeCells>
  <phoneticPr fontId="1"/>
  <dataValidations count="2">
    <dataValidation type="list" allowBlank="1" showInputMessage="1" showErrorMessage="1" sqref="E8:E37 J8:J37" xr:uid="{00000000-0002-0000-0600-000000000000}">
      <formula1>$D$50:$D$61</formula1>
    </dataValidation>
    <dataValidation type="list" allowBlank="1" showInputMessage="1" showErrorMessage="1" sqref="C8:C37 H8:H37" xr:uid="{00000000-0002-0000-0600-000001000000}">
      <formula1>$C$47:$C$48</formula1>
    </dataValidation>
  </dataValidations>
  <pageMargins left="0.62992125984251968" right="0.31496062992125984" top="0.82677165354330717" bottom="0.43307086614173229" header="0.51181102362204722" footer="0.27559055118110237"/>
  <pageSetup paperSize="9" scale="50" pageOrder="overThenDown" orientation="landscape" cellComments="asDisplayed" r:id="rId1"/>
  <headerFooter alignWithMargins="0">
    <oddHeader>&amp;L&amp;"ＭＳ Ｐゴシック,太字"&amp;22 令和６年度　保育施設職員配置状況確認書（様式３（非常勤保育士等））</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B526D-A359-4D02-8ABC-AF3F2A50CCFC}">
  <dimension ref="A1:W109"/>
  <sheetViews>
    <sheetView view="pageBreakPreview" zoomScale="60" zoomScaleNormal="100" workbookViewId="0"/>
  </sheetViews>
  <sheetFormatPr defaultRowHeight="18.75"/>
  <cols>
    <col min="1" max="1" width="19.25" style="393" bestFit="1" customWidth="1"/>
    <col min="2" max="2" width="13" style="393" customWidth="1"/>
    <col min="3" max="3" width="15.125" style="393" customWidth="1"/>
    <col min="4" max="4" width="13" style="393" customWidth="1"/>
    <col min="5" max="5" width="15.125" style="393" customWidth="1"/>
    <col min="6" max="6" width="6.625" style="393" customWidth="1"/>
    <col min="7" max="7" width="1.5" style="393" customWidth="1"/>
    <col min="8" max="23" width="9.75" style="393" customWidth="1"/>
    <col min="24" max="16384" width="9" style="393"/>
  </cols>
  <sheetData>
    <row r="1" spans="1:23" ht="67.5" customHeight="1" thickBot="1">
      <c r="A1" s="393" t="s">
        <v>272</v>
      </c>
      <c r="G1" s="394"/>
      <c r="H1" s="714" t="s">
        <v>273</v>
      </c>
      <c r="I1" s="715"/>
      <c r="J1" s="714" t="s">
        <v>274</v>
      </c>
      <c r="K1" s="715"/>
      <c r="L1" s="714" t="s">
        <v>275</v>
      </c>
      <c r="M1" s="715"/>
      <c r="N1" s="714" t="s">
        <v>276</v>
      </c>
      <c r="O1" s="715"/>
      <c r="P1" s="714" t="s">
        <v>277</v>
      </c>
      <c r="Q1" s="715"/>
      <c r="R1" s="714" t="s">
        <v>278</v>
      </c>
      <c r="S1" s="715"/>
      <c r="T1" s="714" t="s">
        <v>279</v>
      </c>
      <c r="U1" s="715"/>
      <c r="V1" s="714" t="s">
        <v>280</v>
      </c>
      <c r="W1" s="715"/>
    </row>
    <row r="2" spans="1:23">
      <c r="A2" s="709" t="str">
        <f>様式１!A7</f>
        <v>４月</v>
      </c>
      <c r="B2" s="712" t="s">
        <v>281</v>
      </c>
      <c r="C2" s="713"/>
      <c r="D2" s="712" t="s">
        <v>292</v>
      </c>
      <c r="E2" s="713"/>
      <c r="F2" s="705" t="s">
        <v>293</v>
      </c>
      <c r="G2" s="395"/>
      <c r="H2" s="398" t="s">
        <v>281</v>
      </c>
      <c r="I2" s="398" t="s">
        <v>292</v>
      </c>
      <c r="J2" s="398" t="s">
        <v>281</v>
      </c>
      <c r="K2" s="398" t="s">
        <v>292</v>
      </c>
      <c r="L2" s="398" t="s">
        <v>281</v>
      </c>
      <c r="M2" s="398" t="s">
        <v>292</v>
      </c>
      <c r="N2" s="398" t="s">
        <v>281</v>
      </c>
      <c r="O2" s="398" t="s">
        <v>292</v>
      </c>
      <c r="P2" s="398" t="s">
        <v>281</v>
      </c>
      <c r="Q2" s="398" t="s">
        <v>292</v>
      </c>
      <c r="R2" s="398" t="s">
        <v>281</v>
      </c>
      <c r="S2" s="398" t="s">
        <v>292</v>
      </c>
      <c r="T2" s="398" t="s">
        <v>281</v>
      </c>
      <c r="U2" s="398" t="s">
        <v>292</v>
      </c>
      <c r="V2" s="398" t="s">
        <v>281</v>
      </c>
      <c r="W2" s="398" t="s">
        <v>292</v>
      </c>
    </row>
    <row r="3" spans="1:23">
      <c r="A3" s="710"/>
      <c r="B3" s="396" t="s">
        <v>282</v>
      </c>
      <c r="C3" s="397" t="s">
        <v>283</v>
      </c>
      <c r="D3" s="396" t="s">
        <v>282</v>
      </c>
      <c r="E3" s="397" t="s">
        <v>283</v>
      </c>
      <c r="F3" s="706"/>
      <c r="G3" s="395"/>
      <c r="H3" s="416" t="s">
        <v>294</v>
      </c>
      <c r="I3" s="417">
        <f>SUM(H4:I4)</f>
        <v>0</v>
      </c>
      <c r="J3" s="416" t="s">
        <v>294</v>
      </c>
      <c r="K3" s="417">
        <f>SUM(J4:K4)</f>
        <v>0</v>
      </c>
      <c r="L3" s="416" t="s">
        <v>294</v>
      </c>
      <c r="M3" s="417">
        <f>SUM(L4:M4)</f>
        <v>0</v>
      </c>
      <c r="N3" s="416" t="s">
        <v>294</v>
      </c>
      <c r="O3" s="417">
        <f>SUM(N4:O4)</f>
        <v>0</v>
      </c>
      <c r="P3" s="416" t="s">
        <v>294</v>
      </c>
      <c r="Q3" s="417">
        <f>SUM(P4:Q4)</f>
        <v>0</v>
      </c>
      <c r="R3" s="416" t="s">
        <v>294</v>
      </c>
      <c r="S3" s="417">
        <f>SUM(R4:S4)</f>
        <v>0</v>
      </c>
      <c r="T3" s="416" t="s">
        <v>294</v>
      </c>
      <c r="U3" s="417">
        <f>SUM(T4:U4)</f>
        <v>0</v>
      </c>
      <c r="V3" s="416" t="s">
        <v>294</v>
      </c>
      <c r="W3" s="417">
        <f>SUM(V4:W4)</f>
        <v>0</v>
      </c>
    </row>
    <row r="4" spans="1:23" ht="19.5">
      <c r="A4" s="711"/>
      <c r="B4" s="399" t="s">
        <v>284</v>
      </c>
      <c r="C4" s="400">
        <f>ROUND(SUM(C5:C10),0)</f>
        <v>0</v>
      </c>
      <c r="D4" s="399" t="s">
        <v>284</v>
      </c>
      <c r="E4" s="400">
        <f>ROUND(SUM(E5:E10),0)</f>
        <v>0</v>
      </c>
      <c r="F4" s="412">
        <f>SUM(C4,E4)</f>
        <v>0</v>
      </c>
      <c r="G4" s="395"/>
      <c r="H4" s="401">
        <f t="shared" ref="H4:K4" si="0">ROUND(SUM(H5:H10),0)</f>
        <v>0</v>
      </c>
      <c r="I4" s="401">
        <f t="shared" si="0"/>
        <v>0</v>
      </c>
      <c r="J4" s="401">
        <f t="shared" si="0"/>
        <v>0</v>
      </c>
      <c r="K4" s="401">
        <f t="shared" si="0"/>
        <v>0</v>
      </c>
      <c r="L4" s="401">
        <f t="shared" ref="L4:O4" si="1">ROUND(SUM(L5:L10),0)</f>
        <v>0</v>
      </c>
      <c r="M4" s="401">
        <f t="shared" si="1"/>
        <v>0</v>
      </c>
      <c r="N4" s="401">
        <f t="shared" si="1"/>
        <v>0</v>
      </c>
      <c r="O4" s="401">
        <f t="shared" si="1"/>
        <v>0</v>
      </c>
      <c r="P4" s="401">
        <f t="shared" ref="P4:Q4" si="2">ROUND(SUM(P5:P10),0)</f>
        <v>0</v>
      </c>
      <c r="Q4" s="401">
        <f t="shared" si="2"/>
        <v>0</v>
      </c>
      <c r="R4" s="401">
        <f t="shared" ref="R4:S4" si="3">ROUND(SUM(R5:R10),0)</f>
        <v>0</v>
      </c>
      <c r="S4" s="401">
        <f t="shared" si="3"/>
        <v>0</v>
      </c>
      <c r="T4" s="401">
        <f t="shared" ref="T4:U4" si="4">ROUND(SUM(T5:T10),0)</f>
        <v>0</v>
      </c>
      <c r="U4" s="401">
        <f t="shared" si="4"/>
        <v>0</v>
      </c>
      <c r="V4" s="401">
        <f t="shared" ref="V4:W4" si="5">ROUND(SUM(V5:V10),0)</f>
        <v>0</v>
      </c>
      <c r="W4" s="401">
        <f t="shared" si="5"/>
        <v>0</v>
      </c>
    </row>
    <row r="5" spans="1:23">
      <c r="A5" s="402" t="s">
        <v>285</v>
      </c>
      <c r="B5" s="403">
        <f>様式１!D7</f>
        <v>0</v>
      </c>
      <c r="C5" s="404">
        <f>ROUNDDOWN(B5/3,1)</f>
        <v>0</v>
      </c>
      <c r="D5" s="403">
        <f>様式１!L7</f>
        <v>0</v>
      </c>
      <c r="E5" s="404">
        <f>ROUNDDOWN(D5/3,1)</f>
        <v>0</v>
      </c>
      <c r="F5" s="413"/>
      <c r="G5" s="395"/>
      <c r="H5" s="405">
        <f t="shared" ref="H5:V7" si="6">$C5</f>
        <v>0</v>
      </c>
      <c r="I5" s="405">
        <f>$E5</f>
        <v>0</v>
      </c>
      <c r="J5" s="405">
        <f>$C5</f>
        <v>0</v>
      </c>
      <c r="K5" s="405">
        <f>$E5</f>
        <v>0</v>
      </c>
      <c r="L5" s="405">
        <f t="shared" si="6"/>
        <v>0</v>
      </c>
      <c r="M5" s="405">
        <f>$E5</f>
        <v>0</v>
      </c>
      <c r="N5" s="405">
        <f t="shared" si="6"/>
        <v>0</v>
      </c>
      <c r="O5" s="405">
        <f>$E5</f>
        <v>0</v>
      </c>
      <c r="P5" s="405">
        <f t="shared" si="6"/>
        <v>0</v>
      </c>
      <c r="Q5" s="405">
        <f>$E5</f>
        <v>0</v>
      </c>
      <c r="R5" s="405">
        <f t="shared" si="6"/>
        <v>0</v>
      </c>
      <c r="S5" s="405">
        <f>$E5</f>
        <v>0</v>
      </c>
      <c r="T5" s="405">
        <f t="shared" si="6"/>
        <v>0</v>
      </c>
      <c r="U5" s="405">
        <f>$E5</f>
        <v>0</v>
      </c>
      <c r="V5" s="405">
        <f t="shared" si="6"/>
        <v>0</v>
      </c>
      <c r="W5" s="405">
        <f>$E5</f>
        <v>0</v>
      </c>
    </row>
    <row r="6" spans="1:23">
      <c r="A6" s="406" t="s">
        <v>286</v>
      </c>
      <c r="B6" s="407">
        <f>様式１!E7</f>
        <v>0</v>
      </c>
      <c r="C6" s="408">
        <f>ROUNDDOWN(B6/5,1)</f>
        <v>0</v>
      </c>
      <c r="D6" s="407">
        <f>様式１!M7</f>
        <v>0</v>
      </c>
      <c r="E6" s="408">
        <f>ROUNDDOWN(D6/5,1)</f>
        <v>0</v>
      </c>
      <c r="F6" s="414"/>
      <c r="G6" s="395"/>
      <c r="H6" s="405">
        <f>$C6</f>
        <v>0</v>
      </c>
      <c r="I6" s="405">
        <f>$E6</f>
        <v>0</v>
      </c>
      <c r="J6" s="707">
        <f>ROUNDDOWN(SUM($B6:$B7)/6,1)</f>
        <v>0</v>
      </c>
      <c r="K6" s="707">
        <f>ROUNDDOWN(SUM($D6:$D7)/6,1)</f>
        <v>0</v>
      </c>
      <c r="L6" s="405">
        <f t="shared" si="6"/>
        <v>0</v>
      </c>
      <c r="M6" s="405">
        <f>$E6</f>
        <v>0</v>
      </c>
      <c r="N6" s="405">
        <f t="shared" si="6"/>
        <v>0</v>
      </c>
      <c r="O6" s="405">
        <f>$E6</f>
        <v>0</v>
      </c>
      <c r="P6" s="405">
        <f t="shared" si="6"/>
        <v>0</v>
      </c>
      <c r="Q6" s="405">
        <f>$E6</f>
        <v>0</v>
      </c>
      <c r="R6" s="707">
        <f>ROUNDDOWN(SUM($B6:$B7)/6,1)</f>
        <v>0</v>
      </c>
      <c r="S6" s="707">
        <f>ROUNDDOWN(SUM($D6:$D7)/6,1)</f>
        <v>0</v>
      </c>
      <c r="T6" s="707">
        <f>ROUNDDOWN(SUM($B6:$B7)/6,1)</f>
        <v>0</v>
      </c>
      <c r="U6" s="707">
        <f>ROUNDDOWN(SUM($D6:$D7)/6,1)</f>
        <v>0</v>
      </c>
      <c r="V6" s="707">
        <f>ROUNDDOWN(SUM($B6:$B7)/6,1)</f>
        <v>0</v>
      </c>
      <c r="W6" s="707">
        <f>ROUNDDOWN(SUM($D6:$D7)/6,1)</f>
        <v>0</v>
      </c>
    </row>
    <row r="7" spans="1:23">
      <c r="A7" s="406" t="s">
        <v>287</v>
      </c>
      <c r="B7" s="407">
        <f>様式１!G7</f>
        <v>0</v>
      </c>
      <c r="C7" s="408">
        <f>ROUNDDOWN(B7/6,1)</f>
        <v>0</v>
      </c>
      <c r="D7" s="407">
        <f>様式１!O7</f>
        <v>0</v>
      </c>
      <c r="E7" s="408">
        <f>ROUNDDOWN(D7/6,1)</f>
        <v>0</v>
      </c>
      <c r="F7" s="414"/>
      <c r="G7" s="395"/>
      <c r="H7" s="405">
        <f>$C7</f>
        <v>0</v>
      </c>
      <c r="I7" s="405">
        <f>$E7</f>
        <v>0</v>
      </c>
      <c r="J7" s="708"/>
      <c r="K7" s="708"/>
      <c r="L7" s="405">
        <f t="shared" si="6"/>
        <v>0</v>
      </c>
      <c r="M7" s="405">
        <f>$E7</f>
        <v>0</v>
      </c>
      <c r="N7" s="405">
        <f t="shared" si="6"/>
        <v>0</v>
      </c>
      <c r="O7" s="405">
        <f>$E7</f>
        <v>0</v>
      </c>
      <c r="P7" s="405">
        <f t="shared" si="6"/>
        <v>0</v>
      </c>
      <c r="Q7" s="405">
        <f>$E7</f>
        <v>0</v>
      </c>
      <c r="R7" s="708"/>
      <c r="S7" s="708"/>
      <c r="T7" s="708"/>
      <c r="U7" s="708"/>
      <c r="V7" s="708"/>
      <c r="W7" s="708"/>
    </row>
    <row r="8" spans="1:23">
      <c r="A8" s="406" t="s">
        <v>288</v>
      </c>
      <c r="B8" s="407">
        <f>様式１!H7</f>
        <v>0</v>
      </c>
      <c r="C8" s="408">
        <f>ROUNDDOWN(B8/15,1)</f>
        <v>0</v>
      </c>
      <c r="D8" s="407">
        <f>様式１!P7</f>
        <v>0</v>
      </c>
      <c r="E8" s="408">
        <f>ROUNDDOWN(D8/15,1)</f>
        <v>0</v>
      </c>
      <c r="F8" s="414"/>
      <c r="G8" s="395"/>
      <c r="H8" s="405">
        <f>$C8</f>
        <v>0</v>
      </c>
      <c r="I8" s="405">
        <f>$E8</f>
        <v>0</v>
      </c>
      <c r="J8" s="405">
        <f>ROUNDDOWN($B8/20,1)</f>
        <v>0</v>
      </c>
      <c r="K8" s="405">
        <f>ROUNDDOWN($D8/20,1)</f>
        <v>0</v>
      </c>
      <c r="L8" s="405">
        <f>$C8</f>
        <v>0</v>
      </c>
      <c r="M8" s="405">
        <f>$E8</f>
        <v>0</v>
      </c>
      <c r="N8" s="405">
        <f>ROUNDDOWN($B8/20,1)</f>
        <v>0</v>
      </c>
      <c r="O8" s="405">
        <f>ROUNDDOWN($D8/20,1)</f>
        <v>0</v>
      </c>
      <c r="P8" s="405">
        <f>ROUNDDOWN($B8/20,1)</f>
        <v>0</v>
      </c>
      <c r="Q8" s="405">
        <f>ROUNDDOWN($D8/20,1)</f>
        <v>0</v>
      </c>
      <c r="R8" s="405">
        <f>$C8</f>
        <v>0</v>
      </c>
      <c r="S8" s="405">
        <f>$E8</f>
        <v>0</v>
      </c>
      <c r="T8" s="405">
        <f>$C8</f>
        <v>0</v>
      </c>
      <c r="U8" s="405">
        <f>$E8</f>
        <v>0</v>
      </c>
      <c r="V8" s="405">
        <f>ROUNDDOWN($B8/20,1)</f>
        <v>0</v>
      </c>
      <c r="W8" s="405">
        <f>ROUNDDOWN($D8/20,1)</f>
        <v>0</v>
      </c>
    </row>
    <row r="9" spans="1:23">
      <c r="A9" s="406" t="s">
        <v>289</v>
      </c>
      <c r="B9" s="407">
        <f>様式１!I7</f>
        <v>0</v>
      </c>
      <c r="C9" s="408">
        <f>ROUNDDOWN(B9/20,1)</f>
        <v>0</v>
      </c>
      <c r="D9" s="407">
        <f>様式１!Q7</f>
        <v>0</v>
      </c>
      <c r="E9" s="408">
        <f>ROUNDDOWN(D9/20,1)</f>
        <v>0</v>
      </c>
      <c r="F9" s="414"/>
      <c r="G9" s="395"/>
      <c r="H9" s="707">
        <f>ROUNDDOWN(SUM($B9:$B10)/25,1)</f>
        <v>0</v>
      </c>
      <c r="I9" s="707">
        <f>ROUNDDOWN(SUM($D9:$D10)/25,1)</f>
        <v>0</v>
      </c>
      <c r="J9" s="707">
        <f>ROUNDDOWN(SUM($B9:$B10)/30,1)</f>
        <v>0</v>
      </c>
      <c r="K9" s="707">
        <f>ROUNDDOWN(SUM($D9:$D10)/30,1)</f>
        <v>0</v>
      </c>
      <c r="L9" s="707">
        <f>ROUNDDOWN(SUM($B9:$B10)/30,1)</f>
        <v>0</v>
      </c>
      <c r="M9" s="707">
        <f>ROUNDDOWN(SUM($D9:$D10)/30,1)</f>
        <v>0</v>
      </c>
      <c r="N9" s="707">
        <f>ROUNDDOWN(SUM($B9:$B10)/25,1)</f>
        <v>0</v>
      </c>
      <c r="O9" s="707">
        <f>ROUNDDOWN(SUM($D9:$D10)/25,1)</f>
        <v>0</v>
      </c>
      <c r="P9" s="707">
        <f>ROUNDDOWN(SUM($B9:$B10)/30,1)</f>
        <v>0</v>
      </c>
      <c r="Q9" s="707">
        <f>ROUNDDOWN(SUM($D9:$D10)/30,1)</f>
        <v>0</v>
      </c>
      <c r="R9" s="707">
        <f>ROUNDDOWN(SUM($B9:$B10)/25,1)</f>
        <v>0</v>
      </c>
      <c r="S9" s="707">
        <f>ROUNDDOWN(SUM($D9:$D10)/25,1)</f>
        <v>0</v>
      </c>
      <c r="T9" s="707">
        <f>ROUNDDOWN(SUM($B9:$B10)/30,1)</f>
        <v>0</v>
      </c>
      <c r="U9" s="707">
        <f>ROUNDDOWN(SUM($D9:$D10)/30,1)</f>
        <v>0</v>
      </c>
      <c r="V9" s="707">
        <f>ROUNDDOWN(SUM($B9:$B10)/25,1)</f>
        <v>0</v>
      </c>
      <c r="W9" s="707">
        <f>ROUNDDOWN(SUM($D9:$D10)/25,1)</f>
        <v>0</v>
      </c>
    </row>
    <row r="10" spans="1:23" ht="19.5" thickBot="1">
      <c r="A10" s="409" t="s">
        <v>290</v>
      </c>
      <c r="B10" s="410">
        <f>様式１!J7</f>
        <v>0</v>
      </c>
      <c r="C10" s="411">
        <f>ROUNDDOWN(B10/25,1)</f>
        <v>0</v>
      </c>
      <c r="D10" s="410">
        <f>様式１!R7</f>
        <v>0</v>
      </c>
      <c r="E10" s="411">
        <f>ROUNDDOWN(D10/25,1)</f>
        <v>0</v>
      </c>
      <c r="F10" s="415"/>
      <c r="G10" s="395"/>
      <c r="H10" s="708"/>
      <c r="I10" s="708"/>
      <c r="J10" s="708"/>
      <c r="K10" s="708"/>
      <c r="L10" s="708"/>
      <c r="M10" s="708"/>
      <c r="N10" s="708"/>
      <c r="O10" s="708"/>
      <c r="P10" s="708"/>
      <c r="Q10" s="708"/>
      <c r="R10" s="708"/>
      <c r="S10" s="708"/>
      <c r="T10" s="708"/>
      <c r="U10" s="708"/>
      <c r="V10" s="708"/>
      <c r="W10" s="708"/>
    </row>
    <row r="11" spans="1:23">
      <c r="A11" s="709" t="str">
        <f>様式１!A8</f>
        <v>５月</v>
      </c>
      <c r="B11" s="712" t="s">
        <v>281</v>
      </c>
      <c r="C11" s="713"/>
      <c r="D11" s="712" t="s">
        <v>281</v>
      </c>
      <c r="E11" s="713"/>
      <c r="F11" s="705" t="s">
        <v>293</v>
      </c>
      <c r="G11" s="395"/>
      <c r="H11" s="398" t="s">
        <v>281</v>
      </c>
      <c r="I11" s="398" t="s">
        <v>292</v>
      </c>
      <c r="J11" s="398" t="s">
        <v>281</v>
      </c>
      <c r="K11" s="398" t="s">
        <v>292</v>
      </c>
      <c r="L11" s="398" t="s">
        <v>281</v>
      </c>
      <c r="M11" s="398" t="s">
        <v>292</v>
      </c>
      <c r="N11" s="398" t="s">
        <v>281</v>
      </c>
      <c r="O11" s="398" t="s">
        <v>292</v>
      </c>
      <c r="P11" s="398" t="s">
        <v>281</v>
      </c>
      <c r="Q11" s="398" t="s">
        <v>292</v>
      </c>
      <c r="R11" s="398" t="s">
        <v>281</v>
      </c>
      <c r="S11" s="398" t="s">
        <v>292</v>
      </c>
      <c r="T11" s="398" t="s">
        <v>281</v>
      </c>
      <c r="U11" s="398" t="s">
        <v>292</v>
      </c>
      <c r="V11" s="398" t="s">
        <v>281</v>
      </c>
      <c r="W11" s="398" t="s">
        <v>292</v>
      </c>
    </row>
    <row r="12" spans="1:23">
      <c r="A12" s="710"/>
      <c r="B12" s="396" t="s">
        <v>282</v>
      </c>
      <c r="C12" s="397" t="s">
        <v>291</v>
      </c>
      <c r="D12" s="396" t="s">
        <v>282</v>
      </c>
      <c r="E12" s="397" t="s">
        <v>291</v>
      </c>
      <c r="F12" s="706"/>
      <c r="G12" s="395"/>
      <c r="H12" s="416" t="s">
        <v>294</v>
      </c>
      <c r="I12" s="417">
        <f>SUM(H13:I13)</f>
        <v>0</v>
      </c>
      <c r="J12" s="416" t="s">
        <v>294</v>
      </c>
      <c r="K12" s="417">
        <f>SUM(J13:K13)</f>
        <v>0</v>
      </c>
      <c r="L12" s="416" t="s">
        <v>294</v>
      </c>
      <c r="M12" s="417">
        <f>SUM(L13:M13)</f>
        <v>0</v>
      </c>
      <c r="N12" s="416" t="s">
        <v>294</v>
      </c>
      <c r="O12" s="417">
        <f>SUM(N13:O13)</f>
        <v>0</v>
      </c>
      <c r="P12" s="416" t="s">
        <v>294</v>
      </c>
      <c r="Q12" s="417">
        <f>SUM(P13:Q13)</f>
        <v>0</v>
      </c>
      <c r="R12" s="416" t="s">
        <v>294</v>
      </c>
      <c r="S12" s="417">
        <f>SUM(R13:S13)</f>
        <v>0</v>
      </c>
      <c r="T12" s="416" t="s">
        <v>294</v>
      </c>
      <c r="U12" s="417">
        <f>SUM(T13:U13)</f>
        <v>0</v>
      </c>
      <c r="V12" s="416" t="s">
        <v>294</v>
      </c>
      <c r="W12" s="417">
        <f>SUM(V13:W13)</f>
        <v>0</v>
      </c>
    </row>
    <row r="13" spans="1:23" ht="19.5">
      <c r="A13" s="711"/>
      <c r="B13" s="399" t="s">
        <v>284</v>
      </c>
      <c r="C13" s="400">
        <f>ROUND(SUM(C14:C19),0)</f>
        <v>0</v>
      </c>
      <c r="D13" s="399" t="s">
        <v>284</v>
      </c>
      <c r="E13" s="400">
        <f>ROUND(SUM(E14:E19),0)</f>
        <v>0</v>
      </c>
      <c r="F13" s="412">
        <f>SUM(C13,E13)</f>
        <v>0</v>
      </c>
      <c r="G13" s="395"/>
      <c r="H13" s="401">
        <f t="shared" ref="H13:W13" si="7">ROUND(SUM(H14:H19),0)</f>
        <v>0</v>
      </c>
      <c r="I13" s="401">
        <f t="shared" si="7"/>
        <v>0</v>
      </c>
      <c r="J13" s="401">
        <f t="shared" si="7"/>
        <v>0</v>
      </c>
      <c r="K13" s="401">
        <f t="shared" si="7"/>
        <v>0</v>
      </c>
      <c r="L13" s="401">
        <f t="shared" si="7"/>
        <v>0</v>
      </c>
      <c r="M13" s="401">
        <f t="shared" si="7"/>
        <v>0</v>
      </c>
      <c r="N13" s="401">
        <f t="shared" si="7"/>
        <v>0</v>
      </c>
      <c r="O13" s="401">
        <f t="shared" si="7"/>
        <v>0</v>
      </c>
      <c r="P13" s="401">
        <f t="shared" si="7"/>
        <v>0</v>
      </c>
      <c r="Q13" s="401">
        <f t="shared" si="7"/>
        <v>0</v>
      </c>
      <c r="R13" s="401">
        <f t="shared" si="7"/>
        <v>0</v>
      </c>
      <c r="S13" s="401">
        <f t="shared" si="7"/>
        <v>0</v>
      </c>
      <c r="T13" s="401">
        <f t="shared" si="7"/>
        <v>0</v>
      </c>
      <c r="U13" s="401">
        <f t="shared" si="7"/>
        <v>0</v>
      </c>
      <c r="V13" s="401">
        <f t="shared" si="7"/>
        <v>0</v>
      </c>
      <c r="W13" s="401">
        <f t="shared" si="7"/>
        <v>0</v>
      </c>
    </row>
    <row r="14" spans="1:23">
      <c r="A14" s="402" t="s">
        <v>285</v>
      </c>
      <c r="B14" s="403">
        <f>様式１!D8</f>
        <v>0</v>
      </c>
      <c r="C14" s="404">
        <f>ROUNDDOWN(B14/3,1)</f>
        <v>0</v>
      </c>
      <c r="D14" s="403">
        <f>様式１!L8</f>
        <v>0</v>
      </c>
      <c r="E14" s="404">
        <f>ROUNDDOWN(D14/3,1)</f>
        <v>0</v>
      </c>
      <c r="F14" s="413"/>
      <c r="G14" s="395"/>
      <c r="H14" s="405">
        <f t="shared" ref="H14:V16" si="8">$C14</f>
        <v>0</v>
      </c>
      <c r="I14" s="405">
        <f>$E14</f>
        <v>0</v>
      </c>
      <c r="J14" s="405">
        <f>$C14</f>
        <v>0</v>
      </c>
      <c r="K14" s="405">
        <f>$E14</f>
        <v>0</v>
      </c>
      <c r="L14" s="405">
        <f t="shared" si="8"/>
        <v>0</v>
      </c>
      <c r="M14" s="405">
        <f>$E14</f>
        <v>0</v>
      </c>
      <c r="N14" s="405">
        <f t="shared" si="8"/>
        <v>0</v>
      </c>
      <c r="O14" s="405">
        <f>$E14</f>
        <v>0</v>
      </c>
      <c r="P14" s="405">
        <f t="shared" si="8"/>
        <v>0</v>
      </c>
      <c r="Q14" s="405">
        <f>$E14</f>
        <v>0</v>
      </c>
      <c r="R14" s="405">
        <f t="shared" si="8"/>
        <v>0</v>
      </c>
      <c r="S14" s="405">
        <f>$E14</f>
        <v>0</v>
      </c>
      <c r="T14" s="405">
        <f t="shared" si="8"/>
        <v>0</v>
      </c>
      <c r="U14" s="405">
        <f>$E14</f>
        <v>0</v>
      </c>
      <c r="V14" s="405">
        <f t="shared" si="8"/>
        <v>0</v>
      </c>
      <c r="W14" s="405">
        <f>$E14</f>
        <v>0</v>
      </c>
    </row>
    <row r="15" spans="1:23">
      <c r="A15" s="406" t="s">
        <v>286</v>
      </c>
      <c r="B15" s="407">
        <f>様式１!E8</f>
        <v>0</v>
      </c>
      <c r="C15" s="408">
        <f>ROUNDDOWN(B15/5,1)</f>
        <v>0</v>
      </c>
      <c r="D15" s="407">
        <f>様式１!M8</f>
        <v>0</v>
      </c>
      <c r="E15" s="408">
        <f>ROUNDDOWN(D15/5,1)</f>
        <v>0</v>
      </c>
      <c r="F15" s="414"/>
      <c r="G15" s="395"/>
      <c r="H15" s="405">
        <f>$C15</f>
        <v>0</v>
      </c>
      <c r="I15" s="405">
        <f>$E15</f>
        <v>0</v>
      </c>
      <c r="J15" s="707">
        <f>ROUNDDOWN(SUM($B15:$B16)/6,1)</f>
        <v>0</v>
      </c>
      <c r="K15" s="707">
        <f>ROUNDDOWN(SUM($D15:$D16)/6,1)</f>
        <v>0</v>
      </c>
      <c r="L15" s="405">
        <f t="shared" si="8"/>
        <v>0</v>
      </c>
      <c r="M15" s="405">
        <f>$E15</f>
        <v>0</v>
      </c>
      <c r="N15" s="405">
        <f t="shared" si="8"/>
        <v>0</v>
      </c>
      <c r="O15" s="405">
        <f>$E15</f>
        <v>0</v>
      </c>
      <c r="P15" s="405">
        <f t="shared" si="8"/>
        <v>0</v>
      </c>
      <c r="Q15" s="405">
        <f>$E15</f>
        <v>0</v>
      </c>
      <c r="R15" s="707">
        <f>ROUNDDOWN(SUM($B15:$B16)/6,1)</f>
        <v>0</v>
      </c>
      <c r="S15" s="707">
        <f>ROUNDDOWN(SUM($D15:$D16)/6,1)</f>
        <v>0</v>
      </c>
      <c r="T15" s="707">
        <f>ROUNDDOWN(SUM($B15:$B16)/6,1)</f>
        <v>0</v>
      </c>
      <c r="U15" s="707">
        <f>ROUNDDOWN(SUM($D15:$D16)/6,1)</f>
        <v>0</v>
      </c>
      <c r="V15" s="707">
        <f>ROUNDDOWN(SUM($B15:$B16)/6,1)</f>
        <v>0</v>
      </c>
      <c r="W15" s="707">
        <f>ROUNDDOWN(SUM($D15:$D16)/6,1)</f>
        <v>0</v>
      </c>
    </row>
    <row r="16" spans="1:23">
      <c r="A16" s="406" t="s">
        <v>287</v>
      </c>
      <c r="B16" s="407">
        <f>様式１!G8</f>
        <v>0</v>
      </c>
      <c r="C16" s="408">
        <f>ROUNDDOWN(B16/6,1)</f>
        <v>0</v>
      </c>
      <c r="D16" s="407">
        <f>様式１!O8</f>
        <v>0</v>
      </c>
      <c r="E16" s="408">
        <f>ROUNDDOWN(D16/6,1)</f>
        <v>0</v>
      </c>
      <c r="F16" s="414"/>
      <c r="G16" s="395"/>
      <c r="H16" s="405">
        <f>$C16</f>
        <v>0</v>
      </c>
      <c r="I16" s="405">
        <f>$E16</f>
        <v>0</v>
      </c>
      <c r="J16" s="708"/>
      <c r="K16" s="708"/>
      <c r="L16" s="405">
        <f t="shared" si="8"/>
        <v>0</v>
      </c>
      <c r="M16" s="405">
        <f>$E16</f>
        <v>0</v>
      </c>
      <c r="N16" s="405">
        <f t="shared" si="8"/>
        <v>0</v>
      </c>
      <c r="O16" s="405">
        <f>$E16</f>
        <v>0</v>
      </c>
      <c r="P16" s="405">
        <f t="shared" si="8"/>
        <v>0</v>
      </c>
      <c r="Q16" s="405">
        <f>$E16</f>
        <v>0</v>
      </c>
      <c r="R16" s="708"/>
      <c r="S16" s="708"/>
      <c r="T16" s="708"/>
      <c r="U16" s="708"/>
      <c r="V16" s="708"/>
      <c r="W16" s="708"/>
    </row>
    <row r="17" spans="1:23">
      <c r="A17" s="406" t="s">
        <v>288</v>
      </c>
      <c r="B17" s="407">
        <f>様式１!H8</f>
        <v>0</v>
      </c>
      <c r="C17" s="408">
        <f>ROUNDDOWN(B17/15,1)</f>
        <v>0</v>
      </c>
      <c r="D17" s="407">
        <f>様式１!P8</f>
        <v>0</v>
      </c>
      <c r="E17" s="408">
        <f>ROUNDDOWN(D17/15,1)</f>
        <v>0</v>
      </c>
      <c r="F17" s="414"/>
      <c r="G17" s="395"/>
      <c r="H17" s="405">
        <f>$C17</f>
        <v>0</v>
      </c>
      <c r="I17" s="405">
        <f>$E17</f>
        <v>0</v>
      </c>
      <c r="J17" s="405">
        <f>ROUNDDOWN($B17/20,1)</f>
        <v>0</v>
      </c>
      <c r="K17" s="405">
        <f>ROUNDDOWN($D17/20,1)</f>
        <v>0</v>
      </c>
      <c r="L17" s="405">
        <f>$C17</f>
        <v>0</v>
      </c>
      <c r="M17" s="405">
        <f>$E17</f>
        <v>0</v>
      </c>
      <c r="N17" s="405">
        <f>ROUNDDOWN($B17/20,1)</f>
        <v>0</v>
      </c>
      <c r="O17" s="405">
        <f>ROUNDDOWN($D17/20,1)</f>
        <v>0</v>
      </c>
      <c r="P17" s="405">
        <f>ROUNDDOWN($B17/20,1)</f>
        <v>0</v>
      </c>
      <c r="Q17" s="405">
        <f>ROUNDDOWN($D17/20,1)</f>
        <v>0</v>
      </c>
      <c r="R17" s="405">
        <f>$C17</f>
        <v>0</v>
      </c>
      <c r="S17" s="405">
        <f>$E17</f>
        <v>0</v>
      </c>
      <c r="T17" s="405">
        <f>$C17</f>
        <v>0</v>
      </c>
      <c r="U17" s="405">
        <f>$E17</f>
        <v>0</v>
      </c>
      <c r="V17" s="405">
        <f>ROUNDDOWN($B17/20,1)</f>
        <v>0</v>
      </c>
      <c r="W17" s="405">
        <f>ROUNDDOWN($D17/20,1)</f>
        <v>0</v>
      </c>
    </row>
    <row r="18" spans="1:23">
      <c r="A18" s="406" t="s">
        <v>289</v>
      </c>
      <c r="B18" s="407">
        <f>様式１!I8</f>
        <v>0</v>
      </c>
      <c r="C18" s="408">
        <f>ROUNDDOWN(B18/20,1)</f>
        <v>0</v>
      </c>
      <c r="D18" s="407">
        <f>様式１!Q8</f>
        <v>0</v>
      </c>
      <c r="E18" s="408">
        <f>ROUNDDOWN(D18/20,1)</f>
        <v>0</v>
      </c>
      <c r="F18" s="414"/>
      <c r="G18" s="395"/>
      <c r="H18" s="707">
        <f>ROUNDDOWN(SUM($B18:$B19)/25,1)</f>
        <v>0</v>
      </c>
      <c r="I18" s="707">
        <f>ROUNDDOWN(SUM($D18:$D19)/25,1)</f>
        <v>0</v>
      </c>
      <c r="J18" s="707">
        <f>ROUNDDOWN(SUM($B18:$B19)/30,1)</f>
        <v>0</v>
      </c>
      <c r="K18" s="707">
        <f>ROUNDDOWN(SUM($D18:$D19)/30,1)</f>
        <v>0</v>
      </c>
      <c r="L18" s="707">
        <f>ROUNDDOWN(SUM($B18:$B19)/30,1)</f>
        <v>0</v>
      </c>
      <c r="M18" s="707">
        <f>ROUNDDOWN(SUM($D18:$D19)/30,1)</f>
        <v>0</v>
      </c>
      <c r="N18" s="707">
        <f>ROUNDDOWN(SUM($B18:$B19)/25,1)</f>
        <v>0</v>
      </c>
      <c r="O18" s="707">
        <f>ROUNDDOWN(SUM($D18:$D19)/25,1)</f>
        <v>0</v>
      </c>
      <c r="P18" s="707">
        <f>ROUNDDOWN(SUM($B18:$B19)/30,1)</f>
        <v>0</v>
      </c>
      <c r="Q18" s="707">
        <f>ROUNDDOWN(SUM($D18:$D19)/30,1)</f>
        <v>0</v>
      </c>
      <c r="R18" s="707">
        <f>ROUNDDOWN(SUM($B18:$B19)/25,1)</f>
        <v>0</v>
      </c>
      <c r="S18" s="707">
        <f>ROUNDDOWN(SUM($D18:$D19)/25,1)</f>
        <v>0</v>
      </c>
      <c r="T18" s="707">
        <f>ROUNDDOWN(SUM($B18:$B19)/30,1)</f>
        <v>0</v>
      </c>
      <c r="U18" s="707">
        <f>ROUNDDOWN(SUM($D18:$D19)/30,1)</f>
        <v>0</v>
      </c>
      <c r="V18" s="707">
        <f>ROUNDDOWN(SUM($B18:$B19)/25,1)</f>
        <v>0</v>
      </c>
      <c r="W18" s="707">
        <f>ROUNDDOWN(SUM($D18:$D19)/25,1)</f>
        <v>0</v>
      </c>
    </row>
    <row r="19" spans="1:23" ht="19.5" thickBot="1">
      <c r="A19" s="409" t="s">
        <v>290</v>
      </c>
      <c r="B19" s="410">
        <f>様式１!J8</f>
        <v>0</v>
      </c>
      <c r="C19" s="411">
        <f>ROUNDDOWN(B19/25,1)</f>
        <v>0</v>
      </c>
      <c r="D19" s="410">
        <f>様式１!R8</f>
        <v>0</v>
      </c>
      <c r="E19" s="411">
        <f>ROUNDDOWN(D19/25,1)</f>
        <v>0</v>
      </c>
      <c r="F19" s="415"/>
      <c r="G19" s="395"/>
      <c r="H19" s="708"/>
      <c r="I19" s="708"/>
      <c r="J19" s="708"/>
      <c r="K19" s="708"/>
      <c r="L19" s="708"/>
      <c r="M19" s="708"/>
      <c r="N19" s="708"/>
      <c r="O19" s="708"/>
      <c r="P19" s="708"/>
      <c r="Q19" s="708"/>
      <c r="R19" s="708"/>
      <c r="S19" s="708"/>
      <c r="T19" s="708"/>
      <c r="U19" s="708"/>
      <c r="V19" s="708"/>
      <c r="W19" s="708"/>
    </row>
    <row r="20" spans="1:23">
      <c r="A20" s="709" t="str">
        <f>様式１!A9</f>
        <v>６月</v>
      </c>
      <c r="B20" s="712" t="s">
        <v>281</v>
      </c>
      <c r="C20" s="713"/>
      <c r="D20" s="712" t="s">
        <v>281</v>
      </c>
      <c r="E20" s="713"/>
      <c r="F20" s="705" t="s">
        <v>293</v>
      </c>
      <c r="G20" s="395"/>
      <c r="H20" s="398" t="s">
        <v>281</v>
      </c>
      <c r="I20" s="398" t="s">
        <v>292</v>
      </c>
      <c r="J20" s="398" t="s">
        <v>281</v>
      </c>
      <c r="K20" s="398" t="s">
        <v>292</v>
      </c>
      <c r="L20" s="398" t="s">
        <v>281</v>
      </c>
      <c r="M20" s="398" t="s">
        <v>292</v>
      </c>
      <c r="N20" s="398" t="s">
        <v>281</v>
      </c>
      <c r="O20" s="398" t="s">
        <v>292</v>
      </c>
      <c r="P20" s="398" t="s">
        <v>281</v>
      </c>
      <c r="Q20" s="398" t="s">
        <v>292</v>
      </c>
      <c r="R20" s="398" t="s">
        <v>281</v>
      </c>
      <c r="S20" s="398" t="s">
        <v>292</v>
      </c>
      <c r="T20" s="398" t="s">
        <v>281</v>
      </c>
      <c r="U20" s="398" t="s">
        <v>292</v>
      </c>
      <c r="V20" s="398" t="s">
        <v>281</v>
      </c>
      <c r="W20" s="398" t="s">
        <v>292</v>
      </c>
    </row>
    <row r="21" spans="1:23">
      <c r="A21" s="710"/>
      <c r="B21" s="396" t="s">
        <v>282</v>
      </c>
      <c r="C21" s="397" t="s">
        <v>291</v>
      </c>
      <c r="D21" s="396" t="s">
        <v>282</v>
      </c>
      <c r="E21" s="397" t="s">
        <v>291</v>
      </c>
      <c r="F21" s="706"/>
      <c r="G21" s="395"/>
      <c r="H21" s="416" t="s">
        <v>294</v>
      </c>
      <c r="I21" s="417">
        <f>SUM(H22:I22)</f>
        <v>0</v>
      </c>
      <c r="J21" s="416" t="s">
        <v>294</v>
      </c>
      <c r="K21" s="417">
        <f>SUM(J22:K22)</f>
        <v>0</v>
      </c>
      <c r="L21" s="416" t="s">
        <v>294</v>
      </c>
      <c r="M21" s="417">
        <f>SUM(L22:M22)</f>
        <v>0</v>
      </c>
      <c r="N21" s="416" t="s">
        <v>294</v>
      </c>
      <c r="O21" s="417">
        <f>SUM(N22:O22)</f>
        <v>0</v>
      </c>
      <c r="P21" s="416" t="s">
        <v>294</v>
      </c>
      <c r="Q21" s="417">
        <f>SUM(P22:Q22)</f>
        <v>0</v>
      </c>
      <c r="R21" s="416" t="s">
        <v>294</v>
      </c>
      <c r="S21" s="417">
        <f>SUM(R22:S22)</f>
        <v>0</v>
      </c>
      <c r="T21" s="416" t="s">
        <v>294</v>
      </c>
      <c r="U21" s="417">
        <f>SUM(T22:U22)</f>
        <v>0</v>
      </c>
      <c r="V21" s="416" t="s">
        <v>294</v>
      </c>
      <c r="W21" s="417">
        <f>SUM(V22:W22)</f>
        <v>0</v>
      </c>
    </row>
    <row r="22" spans="1:23" ht="19.5">
      <c r="A22" s="711"/>
      <c r="B22" s="399" t="s">
        <v>284</v>
      </c>
      <c r="C22" s="400">
        <f>ROUND(SUM(C23:C28),0)</f>
        <v>0</v>
      </c>
      <c r="D22" s="399" t="s">
        <v>284</v>
      </c>
      <c r="E22" s="400">
        <f>ROUND(SUM(E23:E28),0)</f>
        <v>0</v>
      </c>
      <c r="F22" s="412">
        <f>SUM(C22,E22)</f>
        <v>0</v>
      </c>
      <c r="G22" s="395"/>
      <c r="H22" s="401">
        <f t="shared" ref="H22:W22" si="9">ROUND(SUM(H23:H28),0)</f>
        <v>0</v>
      </c>
      <c r="I22" s="401">
        <f t="shared" si="9"/>
        <v>0</v>
      </c>
      <c r="J22" s="401">
        <f t="shared" si="9"/>
        <v>0</v>
      </c>
      <c r="K22" s="401">
        <f t="shared" si="9"/>
        <v>0</v>
      </c>
      <c r="L22" s="401">
        <f t="shared" si="9"/>
        <v>0</v>
      </c>
      <c r="M22" s="401">
        <f t="shared" si="9"/>
        <v>0</v>
      </c>
      <c r="N22" s="401">
        <f t="shared" si="9"/>
        <v>0</v>
      </c>
      <c r="O22" s="401">
        <f t="shared" si="9"/>
        <v>0</v>
      </c>
      <c r="P22" s="401">
        <f t="shared" si="9"/>
        <v>0</v>
      </c>
      <c r="Q22" s="401">
        <f t="shared" si="9"/>
        <v>0</v>
      </c>
      <c r="R22" s="401">
        <f t="shared" si="9"/>
        <v>0</v>
      </c>
      <c r="S22" s="401">
        <f t="shared" si="9"/>
        <v>0</v>
      </c>
      <c r="T22" s="401">
        <f t="shared" si="9"/>
        <v>0</v>
      </c>
      <c r="U22" s="401">
        <f t="shared" si="9"/>
        <v>0</v>
      </c>
      <c r="V22" s="401">
        <f t="shared" si="9"/>
        <v>0</v>
      </c>
      <c r="W22" s="401">
        <f t="shared" si="9"/>
        <v>0</v>
      </c>
    </row>
    <row r="23" spans="1:23">
      <c r="A23" s="402" t="s">
        <v>285</v>
      </c>
      <c r="B23" s="403">
        <f>様式１!D9</f>
        <v>0</v>
      </c>
      <c r="C23" s="404">
        <f>ROUNDDOWN(B23/3,1)</f>
        <v>0</v>
      </c>
      <c r="D23" s="403">
        <f>様式１!L9</f>
        <v>0</v>
      </c>
      <c r="E23" s="404">
        <f>ROUNDDOWN(D23/3,1)</f>
        <v>0</v>
      </c>
      <c r="F23" s="413"/>
      <c r="G23" s="395"/>
      <c r="H23" s="405">
        <f t="shared" ref="H23:V25" si="10">$C23</f>
        <v>0</v>
      </c>
      <c r="I23" s="405">
        <f>$E23</f>
        <v>0</v>
      </c>
      <c r="J23" s="405">
        <f>$C23</f>
        <v>0</v>
      </c>
      <c r="K23" s="405">
        <f>$E23</f>
        <v>0</v>
      </c>
      <c r="L23" s="405">
        <f t="shared" si="10"/>
        <v>0</v>
      </c>
      <c r="M23" s="405">
        <f>$E23</f>
        <v>0</v>
      </c>
      <c r="N23" s="405">
        <f t="shared" si="10"/>
        <v>0</v>
      </c>
      <c r="O23" s="405">
        <f>$E23</f>
        <v>0</v>
      </c>
      <c r="P23" s="405">
        <f t="shared" si="10"/>
        <v>0</v>
      </c>
      <c r="Q23" s="405">
        <f>$E23</f>
        <v>0</v>
      </c>
      <c r="R23" s="405">
        <f t="shared" si="10"/>
        <v>0</v>
      </c>
      <c r="S23" s="405">
        <f>$E23</f>
        <v>0</v>
      </c>
      <c r="T23" s="405">
        <f t="shared" si="10"/>
        <v>0</v>
      </c>
      <c r="U23" s="405">
        <f>$E23</f>
        <v>0</v>
      </c>
      <c r="V23" s="405">
        <f t="shared" si="10"/>
        <v>0</v>
      </c>
      <c r="W23" s="405">
        <f>$E23</f>
        <v>0</v>
      </c>
    </row>
    <row r="24" spans="1:23">
      <c r="A24" s="406" t="s">
        <v>286</v>
      </c>
      <c r="B24" s="407">
        <f>様式１!E9</f>
        <v>0</v>
      </c>
      <c r="C24" s="408">
        <f>ROUNDDOWN(B24/5,1)</f>
        <v>0</v>
      </c>
      <c r="D24" s="407">
        <f>様式１!M9</f>
        <v>0</v>
      </c>
      <c r="E24" s="408">
        <f>ROUNDDOWN(D24/5,1)</f>
        <v>0</v>
      </c>
      <c r="F24" s="414"/>
      <c r="G24" s="395"/>
      <c r="H24" s="405">
        <f>$C24</f>
        <v>0</v>
      </c>
      <c r="I24" s="405">
        <f>$E24</f>
        <v>0</v>
      </c>
      <c r="J24" s="707">
        <f>ROUNDDOWN(SUM($B24:$B25)/6,1)</f>
        <v>0</v>
      </c>
      <c r="K24" s="707">
        <f>ROUNDDOWN(SUM($D24:$D25)/6,1)</f>
        <v>0</v>
      </c>
      <c r="L24" s="405">
        <f t="shared" si="10"/>
        <v>0</v>
      </c>
      <c r="M24" s="405">
        <f>$E24</f>
        <v>0</v>
      </c>
      <c r="N24" s="405">
        <f t="shared" si="10"/>
        <v>0</v>
      </c>
      <c r="O24" s="405">
        <f>$E24</f>
        <v>0</v>
      </c>
      <c r="P24" s="405">
        <f t="shared" si="10"/>
        <v>0</v>
      </c>
      <c r="Q24" s="405">
        <f>$E24</f>
        <v>0</v>
      </c>
      <c r="R24" s="707">
        <f>ROUNDDOWN(SUM($B24:$B25)/6,1)</f>
        <v>0</v>
      </c>
      <c r="S24" s="707">
        <f>ROUNDDOWN(SUM($D24:$D25)/6,1)</f>
        <v>0</v>
      </c>
      <c r="T24" s="707">
        <f>ROUNDDOWN(SUM($B24:$B25)/6,1)</f>
        <v>0</v>
      </c>
      <c r="U24" s="707">
        <f>ROUNDDOWN(SUM($D24:$D25)/6,1)</f>
        <v>0</v>
      </c>
      <c r="V24" s="707">
        <f>ROUNDDOWN(SUM($B24:$B25)/6,1)</f>
        <v>0</v>
      </c>
      <c r="W24" s="707">
        <f>ROUNDDOWN(SUM($D24:$D25)/6,1)</f>
        <v>0</v>
      </c>
    </row>
    <row r="25" spans="1:23">
      <c r="A25" s="406" t="s">
        <v>287</v>
      </c>
      <c r="B25" s="407">
        <f>様式１!G9</f>
        <v>0</v>
      </c>
      <c r="C25" s="408">
        <f>ROUNDDOWN(B25/6,1)</f>
        <v>0</v>
      </c>
      <c r="D25" s="407">
        <f>様式１!O9</f>
        <v>0</v>
      </c>
      <c r="E25" s="408">
        <f>ROUNDDOWN(D25/6,1)</f>
        <v>0</v>
      </c>
      <c r="F25" s="414"/>
      <c r="G25" s="395"/>
      <c r="H25" s="405">
        <f>$C25</f>
        <v>0</v>
      </c>
      <c r="I25" s="405">
        <f>$E25</f>
        <v>0</v>
      </c>
      <c r="J25" s="708"/>
      <c r="K25" s="708"/>
      <c r="L25" s="405">
        <f t="shared" si="10"/>
        <v>0</v>
      </c>
      <c r="M25" s="405">
        <f>$E25</f>
        <v>0</v>
      </c>
      <c r="N25" s="405">
        <f t="shared" si="10"/>
        <v>0</v>
      </c>
      <c r="O25" s="405">
        <f>$E25</f>
        <v>0</v>
      </c>
      <c r="P25" s="405">
        <f t="shared" si="10"/>
        <v>0</v>
      </c>
      <c r="Q25" s="405">
        <f>$E25</f>
        <v>0</v>
      </c>
      <c r="R25" s="708"/>
      <c r="S25" s="708"/>
      <c r="T25" s="708"/>
      <c r="U25" s="708"/>
      <c r="V25" s="708"/>
      <c r="W25" s="708"/>
    </row>
    <row r="26" spans="1:23">
      <c r="A26" s="406" t="s">
        <v>288</v>
      </c>
      <c r="B26" s="407">
        <f>様式１!H9</f>
        <v>0</v>
      </c>
      <c r="C26" s="408">
        <f>ROUNDDOWN(B26/15,1)</f>
        <v>0</v>
      </c>
      <c r="D26" s="407">
        <f>様式１!P9</f>
        <v>0</v>
      </c>
      <c r="E26" s="408">
        <f>ROUNDDOWN(D26/15,1)</f>
        <v>0</v>
      </c>
      <c r="F26" s="414"/>
      <c r="G26" s="395"/>
      <c r="H26" s="405">
        <f>$C26</f>
        <v>0</v>
      </c>
      <c r="I26" s="405">
        <f>$E26</f>
        <v>0</v>
      </c>
      <c r="J26" s="405">
        <f>ROUNDDOWN($B26/20,1)</f>
        <v>0</v>
      </c>
      <c r="K26" s="405">
        <f>ROUNDDOWN($D26/20,1)</f>
        <v>0</v>
      </c>
      <c r="L26" s="405">
        <f>$C26</f>
        <v>0</v>
      </c>
      <c r="M26" s="405">
        <f>$E26</f>
        <v>0</v>
      </c>
      <c r="N26" s="405">
        <f>ROUNDDOWN($B26/20,1)</f>
        <v>0</v>
      </c>
      <c r="O26" s="405">
        <f>ROUNDDOWN($D26/20,1)</f>
        <v>0</v>
      </c>
      <c r="P26" s="405">
        <f>ROUNDDOWN($B26/20,1)</f>
        <v>0</v>
      </c>
      <c r="Q26" s="405">
        <f>ROUNDDOWN($D26/20,1)</f>
        <v>0</v>
      </c>
      <c r="R26" s="405">
        <f>$C26</f>
        <v>0</v>
      </c>
      <c r="S26" s="405">
        <f>$E26</f>
        <v>0</v>
      </c>
      <c r="T26" s="405">
        <f>$C26</f>
        <v>0</v>
      </c>
      <c r="U26" s="405">
        <f>$E26</f>
        <v>0</v>
      </c>
      <c r="V26" s="405">
        <f>ROUNDDOWN($B26/20,1)</f>
        <v>0</v>
      </c>
      <c r="W26" s="405">
        <f>ROUNDDOWN($D26/20,1)</f>
        <v>0</v>
      </c>
    </row>
    <row r="27" spans="1:23">
      <c r="A27" s="406" t="s">
        <v>289</v>
      </c>
      <c r="B27" s="407">
        <f>様式１!I9</f>
        <v>0</v>
      </c>
      <c r="C27" s="408">
        <f>ROUNDDOWN(B27/20,1)</f>
        <v>0</v>
      </c>
      <c r="D27" s="407">
        <f>様式１!Q9</f>
        <v>0</v>
      </c>
      <c r="E27" s="408">
        <f>ROUNDDOWN(D27/20,1)</f>
        <v>0</v>
      </c>
      <c r="F27" s="414"/>
      <c r="G27" s="395"/>
      <c r="H27" s="707">
        <f>ROUNDDOWN(SUM($B27:$B28)/25,1)</f>
        <v>0</v>
      </c>
      <c r="I27" s="707">
        <f>ROUNDDOWN(SUM($D27:$D28)/25,1)</f>
        <v>0</v>
      </c>
      <c r="J27" s="707">
        <f>ROUNDDOWN(SUM($B27:$B28)/30,1)</f>
        <v>0</v>
      </c>
      <c r="K27" s="707">
        <f>ROUNDDOWN(SUM($D27:$D28)/30,1)</f>
        <v>0</v>
      </c>
      <c r="L27" s="707">
        <f>ROUNDDOWN(SUM($B27:$B28)/30,1)</f>
        <v>0</v>
      </c>
      <c r="M27" s="707">
        <f>ROUNDDOWN(SUM($D27:$D28)/30,1)</f>
        <v>0</v>
      </c>
      <c r="N27" s="707">
        <f>ROUNDDOWN(SUM($B27:$B28)/25,1)</f>
        <v>0</v>
      </c>
      <c r="O27" s="707">
        <f>ROUNDDOWN(SUM($D27:$D28)/25,1)</f>
        <v>0</v>
      </c>
      <c r="P27" s="707">
        <f>ROUNDDOWN(SUM($B27:$B28)/30,1)</f>
        <v>0</v>
      </c>
      <c r="Q27" s="707">
        <f>ROUNDDOWN(SUM($D27:$D28)/30,1)</f>
        <v>0</v>
      </c>
      <c r="R27" s="707">
        <f>ROUNDDOWN(SUM($B27:$B28)/25,1)</f>
        <v>0</v>
      </c>
      <c r="S27" s="707">
        <f>ROUNDDOWN(SUM($D27:$D28)/25,1)</f>
        <v>0</v>
      </c>
      <c r="T27" s="707">
        <f>ROUNDDOWN(SUM($B27:$B28)/30,1)</f>
        <v>0</v>
      </c>
      <c r="U27" s="707">
        <f>ROUNDDOWN(SUM($D27:$D28)/30,1)</f>
        <v>0</v>
      </c>
      <c r="V27" s="707">
        <f>ROUNDDOWN(SUM($B27:$B28)/25,1)</f>
        <v>0</v>
      </c>
      <c r="W27" s="707">
        <f>ROUNDDOWN(SUM($D27:$D28)/25,1)</f>
        <v>0</v>
      </c>
    </row>
    <row r="28" spans="1:23" ht="19.5" thickBot="1">
      <c r="A28" s="409" t="s">
        <v>290</v>
      </c>
      <c r="B28" s="410">
        <f>様式１!J9</f>
        <v>0</v>
      </c>
      <c r="C28" s="411">
        <f>ROUNDDOWN(B28/25,1)</f>
        <v>0</v>
      </c>
      <c r="D28" s="410">
        <f>様式１!R9</f>
        <v>0</v>
      </c>
      <c r="E28" s="411">
        <f>ROUNDDOWN(D28/25,1)</f>
        <v>0</v>
      </c>
      <c r="F28" s="415"/>
      <c r="G28" s="395"/>
      <c r="H28" s="708"/>
      <c r="I28" s="708"/>
      <c r="J28" s="708"/>
      <c r="K28" s="708"/>
      <c r="L28" s="708"/>
      <c r="M28" s="708"/>
      <c r="N28" s="708"/>
      <c r="O28" s="708"/>
      <c r="P28" s="708"/>
      <c r="Q28" s="708"/>
      <c r="R28" s="708"/>
      <c r="S28" s="708"/>
      <c r="T28" s="708"/>
      <c r="U28" s="708"/>
      <c r="V28" s="708"/>
      <c r="W28" s="708"/>
    </row>
    <row r="29" spans="1:23">
      <c r="A29" s="709" t="str">
        <f>様式１!A10</f>
        <v>７月</v>
      </c>
      <c r="B29" s="712" t="s">
        <v>281</v>
      </c>
      <c r="C29" s="713"/>
      <c r="D29" s="712" t="s">
        <v>281</v>
      </c>
      <c r="E29" s="713"/>
      <c r="F29" s="705" t="s">
        <v>293</v>
      </c>
      <c r="G29" s="395"/>
      <c r="H29" s="398" t="s">
        <v>281</v>
      </c>
      <c r="I29" s="398" t="s">
        <v>292</v>
      </c>
      <c r="J29" s="398" t="s">
        <v>281</v>
      </c>
      <c r="K29" s="398" t="s">
        <v>292</v>
      </c>
      <c r="L29" s="398" t="s">
        <v>281</v>
      </c>
      <c r="M29" s="398" t="s">
        <v>292</v>
      </c>
      <c r="N29" s="398" t="s">
        <v>281</v>
      </c>
      <c r="O29" s="398" t="s">
        <v>292</v>
      </c>
      <c r="P29" s="398" t="s">
        <v>281</v>
      </c>
      <c r="Q29" s="398" t="s">
        <v>292</v>
      </c>
      <c r="R29" s="398" t="s">
        <v>281</v>
      </c>
      <c r="S29" s="398" t="s">
        <v>292</v>
      </c>
      <c r="T29" s="398" t="s">
        <v>281</v>
      </c>
      <c r="U29" s="398" t="s">
        <v>292</v>
      </c>
      <c r="V29" s="398" t="s">
        <v>281</v>
      </c>
      <c r="W29" s="398" t="s">
        <v>292</v>
      </c>
    </row>
    <row r="30" spans="1:23">
      <c r="A30" s="710"/>
      <c r="B30" s="396" t="s">
        <v>282</v>
      </c>
      <c r="C30" s="397" t="s">
        <v>291</v>
      </c>
      <c r="D30" s="396" t="s">
        <v>282</v>
      </c>
      <c r="E30" s="397" t="s">
        <v>291</v>
      </c>
      <c r="F30" s="706"/>
      <c r="G30" s="395"/>
      <c r="H30" s="416" t="s">
        <v>294</v>
      </c>
      <c r="I30" s="417">
        <f>SUM(H31:I31)</f>
        <v>0</v>
      </c>
      <c r="J30" s="416" t="s">
        <v>294</v>
      </c>
      <c r="K30" s="417">
        <f>SUM(J31:K31)</f>
        <v>0</v>
      </c>
      <c r="L30" s="416" t="s">
        <v>294</v>
      </c>
      <c r="M30" s="417">
        <f>SUM(L31:M31)</f>
        <v>0</v>
      </c>
      <c r="N30" s="416" t="s">
        <v>294</v>
      </c>
      <c r="O30" s="417">
        <f>SUM(N31:O31)</f>
        <v>0</v>
      </c>
      <c r="P30" s="416" t="s">
        <v>294</v>
      </c>
      <c r="Q30" s="417">
        <f>SUM(P31:Q31)</f>
        <v>0</v>
      </c>
      <c r="R30" s="416" t="s">
        <v>294</v>
      </c>
      <c r="S30" s="417">
        <f>SUM(R31:S31)</f>
        <v>0</v>
      </c>
      <c r="T30" s="416" t="s">
        <v>294</v>
      </c>
      <c r="U30" s="417">
        <f>SUM(T31:U31)</f>
        <v>0</v>
      </c>
      <c r="V30" s="416" t="s">
        <v>294</v>
      </c>
      <c r="W30" s="417">
        <f>SUM(V31:W31)</f>
        <v>0</v>
      </c>
    </row>
    <row r="31" spans="1:23" ht="19.5">
      <c r="A31" s="711"/>
      <c r="B31" s="399" t="s">
        <v>284</v>
      </c>
      <c r="C31" s="400">
        <f>ROUND(SUM(C32:C37),0)</f>
        <v>0</v>
      </c>
      <c r="D31" s="399" t="s">
        <v>284</v>
      </c>
      <c r="E31" s="400">
        <f>ROUND(SUM(E32:E37),0)</f>
        <v>0</v>
      </c>
      <c r="F31" s="412">
        <f>SUM(C31,E31)</f>
        <v>0</v>
      </c>
      <c r="G31" s="395"/>
      <c r="H31" s="401">
        <f t="shared" ref="H31:W31" si="11">ROUND(SUM(H32:H37),0)</f>
        <v>0</v>
      </c>
      <c r="I31" s="401">
        <f t="shared" si="11"/>
        <v>0</v>
      </c>
      <c r="J31" s="401">
        <f t="shared" si="11"/>
        <v>0</v>
      </c>
      <c r="K31" s="401">
        <f t="shared" si="11"/>
        <v>0</v>
      </c>
      <c r="L31" s="401">
        <f t="shared" si="11"/>
        <v>0</v>
      </c>
      <c r="M31" s="401">
        <f t="shared" si="11"/>
        <v>0</v>
      </c>
      <c r="N31" s="401">
        <f t="shared" si="11"/>
        <v>0</v>
      </c>
      <c r="O31" s="401">
        <f t="shared" si="11"/>
        <v>0</v>
      </c>
      <c r="P31" s="401">
        <f t="shared" si="11"/>
        <v>0</v>
      </c>
      <c r="Q31" s="401">
        <f t="shared" si="11"/>
        <v>0</v>
      </c>
      <c r="R31" s="401">
        <f t="shared" si="11"/>
        <v>0</v>
      </c>
      <c r="S31" s="401">
        <f t="shared" si="11"/>
        <v>0</v>
      </c>
      <c r="T31" s="401">
        <f t="shared" si="11"/>
        <v>0</v>
      </c>
      <c r="U31" s="401">
        <f t="shared" si="11"/>
        <v>0</v>
      </c>
      <c r="V31" s="401">
        <f t="shared" si="11"/>
        <v>0</v>
      </c>
      <c r="W31" s="401">
        <f t="shared" si="11"/>
        <v>0</v>
      </c>
    </row>
    <row r="32" spans="1:23">
      <c r="A32" s="402" t="s">
        <v>285</v>
      </c>
      <c r="B32" s="403">
        <f>様式１!D10</f>
        <v>0</v>
      </c>
      <c r="C32" s="404">
        <f>ROUNDDOWN(B32/3,1)</f>
        <v>0</v>
      </c>
      <c r="D32" s="403">
        <f>様式１!L10</f>
        <v>0</v>
      </c>
      <c r="E32" s="404">
        <f>ROUNDDOWN(D32/3,1)</f>
        <v>0</v>
      </c>
      <c r="F32" s="413"/>
      <c r="G32" s="395"/>
      <c r="H32" s="405">
        <f t="shared" ref="H32:V34" si="12">$C32</f>
        <v>0</v>
      </c>
      <c r="I32" s="405">
        <f>$E32</f>
        <v>0</v>
      </c>
      <c r="J32" s="405">
        <f>$C32</f>
        <v>0</v>
      </c>
      <c r="K32" s="405">
        <f>$E32</f>
        <v>0</v>
      </c>
      <c r="L32" s="405">
        <f t="shared" si="12"/>
        <v>0</v>
      </c>
      <c r="M32" s="405">
        <f>$E32</f>
        <v>0</v>
      </c>
      <c r="N32" s="405">
        <f t="shared" si="12"/>
        <v>0</v>
      </c>
      <c r="O32" s="405">
        <f>$E32</f>
        <v>0</v>
      </c>
      <c r="P32" s="405">
        <f t="shared" si="12"/>
        <v>0</v>
      </c>
      <c r="Q32" s="405">
        <f>$E32</f>
        <v>0</v>
      </c>
      <c r="R32" s="405">
        <f t="shared" si="12"/>
        <v>0</v>
      </c>
      <c r="S32" s="405">
        <f>$E32</f>
        <v>0</v>
      </c>
      <c r="T32" s="405">
        <f t="shared" si="12"/>
        <v>0</v>
      </c>
      <c r="U32" s="405">
        <f>$E32</f>
        <v>0</v>
      </c>
      <c r="V32" s="405">
        <f t="shared" si="12"/>
        <v>0</v>
      </c>
      <c r="W32" s="405">
        <f>$E32</f>
        <v>0</v>
      </c>
    </row>
    <row r="33" spans="1:23">
      <c r="A33" s="406" t="s">
        <v>286</v>
      </c>
      <c r="B33" s="407">
        <f>様式１!E10</f>
        <v>0</v>
      </c>
      <c r="C33" s="408">
        <f>ROUNDDOWN(B33/5,1)</f>
        <v>0</v>
      </c>
      <c r="D33" s="407">
        <f>様式１!M10</f>
        <v>0</v>
      </c>
      <c r="E33" s="408">
        <f>ROUNDDOWN(D33/5,1)</f>
        <v>0</v>
      </c>
      <c r="F33" s="414"/>
      <c r="G33" s="395"/>
      <c r="H33" s="405">
        <f>$C33</f>
        <v>0</v>
      </c>
      <c r="I33" s="405">
        <f>$E33</f>
        <v>0</v>
      </c>
      <c r="J33" s="707">
        <f>ROUNDDOWN(SUM($B33:$B34)/6,1)</f>
        <v>0</v>
      </c>
      <c r="K33" s="707">
        <f>ROUNDDOWN(SUM($D33:$D34)/6,1)</f>
        <v>0</v>
      </c>
      <c r="L33" s="405">
        <f t="shared" si="12"/>
        <v>0</v>
      </c>
      <c r="M33" s="405">
        <f>$E33</f>
        <v>0</v>
      </c>
      <c r="N33" s="405">
        <f t="shared" si="12"/>
        <v>0</v>
      </c>
      <c r="O33" s="405">
        <f>$E33</f>
        <v>0</v>
      </c>
      <c r="P33" s="405">
        <f t="shared" si="12"/>
        <v>0</v>
      </c>
      <c r="Q33" s="405">
        <f>$E33</f>
        <v>0</v>
      </c>
      <c r="R33" s="707">
        <f>ROUNDDOWN(SUM($B33:$B34)/6,1)</f>
        <v>0</v>
      </c>
      <c r="S33" s="707">
        <f>ROUNDDOWN(SUM($D33:$D34)/6,1)</f>
        <v>0</v>
      </c>
      <c r="T33" s="707">
        <f>ROUNDDOWN(SUM($B33:$B34)/6,1)</f>
        <v>0</v>
      </c>
      <c r="U33" s="707">
        <f>ROUNDDOWN(SUM($D33:$D34)/6,1)</f>
        <v>0</v>
      </c>
      <c r="V33" s="707">
        <f>ROUNDDOWN(SUM($B33:$B34)/6,1)</f>
        <v>0</v>
      </c>
      <c r="W33" s="707">
        <f>ROUNDDOWN(SUM($D33:$D34)/6,1)</f>
        <v>0</v>
      </c>
    </row>
    <row r="34" spans="1:23">
      <c r="A34" s="406" t="s">
        <v>287</v>
      </c>
      <c r="B34" s="407">
        <f>様式１!G10</f>
        <v>0</v>
      </c>
      <c r="C34" s="408">
        <f>ROUNDDOWN(B34/6,1)</f>
        <v>0</v>
      </c>
      <c r="D34" s="407">
        <f>様式１!O10</f>
        <v>0</v>
      </c>
      <c r="E34" s="408">
        <f>ROUNDDOWN(D34/6,1)</f>
        <v>0</v>
      </c>
      <c r="F34" s="414"/>
      <c r="G34" s="395"/>
      <c r="H34" s="405">
        <f>$C34</f>
        <v>0</v>
      </c>
      <c r="I34" s="405">
        <f>$E34</f>
        <v>0</v>
      </c>
      <c r="J34" s="708"/>
      <c r="K34" s="708"/>
      <c r="L34" s="405">
        <f t="shared" si="12"/>
        <v>0</v>
      </c>
      <c r="M34" s="405">
        <f>$E34</f>
        <v>0</v>
      </c>
      <c r="N34" s="405">
        <f t="shared" si="12"/>
        <v>0</v>
      </c>
      <c r="O34" s="405">
        <f>$E34</f>
        <v>0</v>
      </c>
      <c r="P34" s="405">
        <f t="shared" si="12"/>
        <v>0</v>
      </c>
      <c r="Q34" s="405">
        <f>$E34</f>
        <v>0</v>
      </c>
      <c r="R34" s="708"/>
      <c r="S34" s="708"/>
      <c r="T34" s="708"/>
      <c r="U34" s="708"/>
      <c r="V34" s="708"/>
      <c r="W34" s="708"/>
    </row>
    <row r="35" spans="1:23">
      <c r="A35" s="406" t="s">
        <v>288</v>
      </c>
      <c r="B35" s="407">
        <f>様式１!H10</f>
        <v>0</v>
      </c>
      <c r="C35" s="408">
        <f>ROUNDDOWN(B35/15,1)</f>
        <v>0</v>
      </c>
      <c r="D35" s="407">
        <f>様式１!P10</f>
        <v>0</v>
      </c>
      <c r="E35" s="408">
        <f>ROUNDDOWN(D35/15,1)</f>
        <v>0</v>
      </c>
      <c r="F35" s="414"/>
      <c r="G35" s="395"/>
      <c r="H35" s="405">
        <f>$C35</f>
        <v>0</v>
      </c>
      <c r="I35" s="405">
        <f>$E35</f>
        <v>0</v>
      </c>
      <c r="J35" s="405">
        <f>ROUNDDOWN($B35/20,1)</f>
        <v>0</v>
      </c>
      <c r="K35" s="405">
        <f>ROUNDDOWN($D35/20,1)</f>
        <v>0</v>
      </c>
      <c r="L35" s="405">
        <f>$C35</f>
        <v>0</v>
      </c>
      <c r="M35" s="405">
        <f>$E35</f>
        <v>0</v>
      </c>
      <c r="N35" s="405">
        <f>ROUNDDOWN($B35/20,1)</f>
        <v>0</v>
      </c>
      <c r="O35" s="405">
        <f>ROUNDDOWN($D35/20,1)</f>
        <v>0</v>
      </c>
      <c r="P35" s="405">
        <f>ROUNDDOWN($B35/20,1)</f>
        <v>0</v>
      </c>
      <c r="Q35" s="405">
        <f>ROUNDDOWN($D35/20,1)</f>
        <v>0</v>
      </c>
      <c r="R35" s="405">
        <f>$C35</f>
        <v>0</v>
      </c>
      <c r="S35" s="405">
        <f>$E35</f>
        <v>0</v>
      </c>
      <c r="T35" s="405">
        <f>$C35</f>
        <v>0</v>
      </c>
      <c r="U35" s="405">
        <f>$E35</f>
        <v>0</v>
      </c>
      <c r="V35" s="405">
        <f>ROUNDDOWN($B35/20,1)</f>
        <v>0</v>
      </c>
      <c r="W35" s="405">
        <f>ROUNDDOWN($D35/20,1)</f>
        <v>0</v>
      </c>
    </row>
    <row r="36" spans="1:23">
      <c r="A36" s="406" t="s">
        <v>289</v>
      </c>
      <c r="B36" s="407">
        <f>様式１!I10</f>
        <v>0</v>
      </c>
      <c r="C36" s="408">
        <f>ROUNDDOWN(B36/20,1)</f>
        <v>0</v>
      </c>
      <c r="D36" s="407">
        <f>様式１!Q10</f>
        <v>0</v>
      </c>
      <c r="E36" s="408">
        <f>ROUNDDOWN(D36/20,1)</f>
        <v>0</v>
      </c>
      <c r="F36" s="414"/>
      <c r="G36" s="395"/>
      <c r="H36" s="707">
        <f>ROUNDDOWN(SUM($B36:$B37)/25,1)</f>
        <v>0</v>
      </c>
      <c r="I36" s="707">
        <f>ROUNDDOWN(SUM($D36:$D37)/25,1)</f>
        <v>0</v>
      </c>
      <c r="J36" s="707">
        <f>ROUNDDOWN(SUM($B36:$B37)/30,1)</f>
        <v>0</v>
      </c>
      <c r="K36" s="707">
        <f>ROUNDDOWN(SUM($D36:$D37)/30,1)</f>
        <v>0</v>
      </c>
      <c r="L36" s="707">
        <f>ROUNDDOWN(SUM($B36:$B37)/30,1)</f>
        <v>0</v>
      </c>
      <c r="M36" s="707">
        <f>ROUNDDOWN(SUM($D36:$D37)/30,1)</f>
        <v>0</v>
      </c>
      <c r="N36" s="707">
        <f>ROUNDDOWN(SUM($B36:$B37)/25,1)</f>
        <v>0</v>
      </c>
      <c r="O36" s="707">
        <f>ROUNDDOWN(SUM($D36:$D37)/25,1)</f>
        <v>0</v>
      </c>
      <c r="P36" s="707">
        <f>ROUNDDOWN(SUM($B36:$B37)/30,1)</f>
        <v>0</v>
      </c>
      <c r="Q36" s="707">
        <f>ROUNDDOWN(SUM($D36:$D37)/30,1)</f>
        <v>0</v>
      </c>
      <c r="R36" s="707">
        <f>ROUNDDOWN(SUM($B36:$B37)/25,1)</f>
        <v>0</v>
      </c>
      <c r="S36" s="707">
        <f>ROUNDDOWN(SUM($D36:$D37)/25,1)</f>
        <v>0</v>
      </c>
      <c r="T36" s="707">
        <f>ROUNDDOWN(SUM($B36:$B37)/30,1)</f>
        <v>0</v>
      </c>
      <c r="U36" s="707">
        <f>ROUNDDOWN(SUM($D36:$D37)/30,1)</f>
        <v>0</v>
      </c>
      <c r="V36" s="707">
        <f>ROUNDDOWN(SUM($B36:$B37)/25,1)</f>
        <v>0</v>
      </c>
      <c r="W36" s="707">
        <f>ROUNDDOWN(SUM($D36:$D37)/25,1)</f>
        <v>0</v>
      </c>
    </row>
    <row r="37" spans="1:23" ht="19.5" thickBot="1">
      <c r="A37" s="409" t="s">
        <v>290</v>
      </c>
      <c r="B37" s="410">
        <f>様式１!J10</f>
        <v>0</v>
      </c>
      <c r="C37" s="411">
        <f>ROUNDDOWN(B37/25,1)</f>
        <v>0</v>
      </c>
      <c r="D37" s="410">
        <f>様式１!R10</f>
        <v>0</v>
      </c>
      <c r="E37" s="411">
        <f>ROUNDDOWN(D37/25,1)</f>
        <v>0</v>
      </c>
      <c r="F37" s="415"/>
      <c r="G37" s="395"/>
      <c r="H37" s="708"/>
      <c r="I37" s="708"/>
      <c r="J37" s="708"/>
      <c r="K37" s="708"/>
      <c r="L37" s="708"/>
      <c r="M37" s="708"/>
      <c r="N37" s="708"/>
      <c r="O37" s="708"/>
      <c r="P37" s="708"/>
      <c r="Q37" s="708"/>
      <c r="R37" s="708"/>
      <c r="S37" s="708"/>
      <c r="T37" s="708"/>
      <c r="U37" s="708"/>
      <c r="V37" s="708"/>
      <c r="W37" s="708"/>
    </row>
    <row r="38" spans="1:23">
      <c r="A38" s="709" t="str">
        <f>様式１!A11</f>
        <v>８月</v>
      </c>
      <c r="B38" s="712" t="s">
        <v>281</v>
      </c>
      <c r="C38" s="713"/>
      <c r="D38" s="712" t="s">
        <v>281</v>
      </c>
      <c r="E38" s="713"/>
      <c r="F38" s="705" t="s">
        <v>293</v>
      </c>
      <c r="G38" s="395"/>
      <c r="H38" s="398" t="s">
        <v>281</v>
      </c>
      <c r="I38" s="398" t="s">
        <v>292</v>
      </c>
      <c r="J38" s="398" t="s">
        <v>281</v>
      </c>
      <c r="K38" s="398" t="s">
        <v>292</v>
      </c>
      <c r="L38" s="398" t="s">
        <v>281</v>
      </c>
      <c r="M38" s="398" t="s">
        <v>292</v>
      </c>
      <c r="N38" s="398" t="s">
        <v>281</v>
      </c>
      <c r="O38" s="398" t="s">
        <v>292</v>
      </c>
      <c r="P38" s="398" t="s">
        <v>281</v>
      </c>
      <c r="Q38" s="398" t="s">
        <v>292</v>
      </c>
      <c r="R38" s="398" t="s">
        <v>281</v>
      </c>
      <c r="S38" s="398" t="s">
        <v>292</v>
      </c>
      <c r="T38" s="398" t="s">
        <v>281</v>
      </c>
      <c r="U38" s="398" t="s">
        <v>292</v>
      </c>
      <c r="V38" s="398" t="s">
        <v>281</v>
      </c>
      <c r="W38" s="398" t="s">
        <v>292</v>
      </c>
    </row>
    <row r="39" spans="1:23">
      <c r="A39" s="710"/>
      <c r="B39" s="396" t="s">
        <v>282</v>
      </c>
      <c r="C39" s="397" t="s">
        <v>291</v>
      </c>
      <c r="D39" s="396" t="s">
        <v>282</v>
      </c>
      <c r="E39" s="397" t="s">
        <v>291</v>
      </c>
      <c r="F39" s="706"/>
      <c r="G39" s="395"/>
      <c r="H39" s="416" t="s">
        <v>294</v>
      </c>
      <c r="I39" s="417">
        <f>SUM(H40:I40)</f>
        <v>0</v>
      </c>
      <c r="J39" s="416" t="s">
        <v>294</v>
      </c>
      <c r="K39" s="417">
        <f>SUM(J40:K40)</f>
        <v>0</v>
      </c>
      <c r="L39" s="416" t="s">
        <v>294</v>
      </c>
      <c r="M39" s="417">
        <f>SUM(L40:M40)</f>
        <v>0</v>
      </c>
      <c r="N39" s="416" t="s">
        <v>294</v>
      </c>
      <c r="O39" s="417">
        <f>SUM(N40:O40)</f>
        <v>0</v>
      </c>
      <c r="P39" s="416" t="s">
        <v>294</v>
      </c>
      <c r="Q39" s="417">
        <f>SUM(P40:Q40)</f>
        <v>0</v>
      </c>
      <c r="R39" s="416" t="s">
        <v>294</v>
      </c>
      <c r="S39" s="417">
        <f>SUM(R40:S40)</f>
        <v>0</v>
      </c>
      <c r="T39" s="416" t="s">
        <v>294</v>
      </c>
      <c r="U39" s="417">
        <f>SUM(T40:U40)</f>
        <v>0</v>
      </c>
      <c r="V39" s="416" t="s">
        <v>294</v>
      </c>
      <c r="W39" s="417">
        <f>SUM(V40:W40)</f>
        <v>0</v>
      </c>
    </row>
    <row r="40" spans="1:23" ht="19.5">
      <c r="A40" s="711"/>
      <c r="B40" s="399" t="s">
        <v>284</v>
      </c>
      <c r="C40" s="400">
        <f>ROUND(SUM(C41:C46),0)</f>
        <v>0</v>
      </c>
      <c r="D40" s="399" t="s">
        <v>284</v>
      </c>
      <c r="E40" s="400">
        <f>ROUND(SUM(E41:E46),0)</f>
        <v>0</v>
      </c>
      <c r="F40" s="412">
        <f>SUM(C40,E40)</f>
        <v>0</v>
      </c>
      <c r="G40" s="395"/>
      <c r="H40" s="401">
        <f t="shared" ref="H40:W40" si="13">ROUND(SUM(H41:H46),0)</f>
        <v>0</v>
      </c>
      <c r="I40" s="401">
        <f t="shared" si="13"/>
        <v>0</v>
      </c>
      <c r="J40" s="401">
        <f t="shared" si="13"/>
        <v>0</v>
      </c>
      <c r="K40" s="401">
        <f t="shared" si="13"/>
        <v>0</v>
      </c>
      <c r="L40" s="401">
        <f t="shared" si="13"/>
        <v>0</v>
      </c>
      <c r="M40" s="401">
        <f t="shared" si="13"/>
        <v>0</v>
      </c>
      <c r="N40" s="401">
        <f t="shared" si="13"/>
        <v>0</v>
      </c>
      <c r="O40" s="401">
        <f t="shared" si="13"/>
        <v>0</v>
      </c>
      <c r="P40" s="401">
        <f t="shared" si="13"/>
        <v>0</v>
      </c>
      <c r="Q40" s="401">
        <f t="shared" si="13"/>
        <v>0</v>
      </c>
      <c r="R40" s="401">
        <f t="shared" si="13"/>
        <v>0</v>
      </c>
      <c r="S40" s="401">
        <f t="shared" si="13"/>
        <v>0</v>
      </c>
      <c r="T40" s="401">
        <f t="shared" si="13"/>
        <v>0</v>
      </c>
      <c r="U40" s="401">
        <f t="shared" si="13"/>
        <v>0</v>
      </c>
      <c r="V40" s="401">
        <f t="shared" si="13"/>
        <v>0</v>
      </c>
      <c r="W40" s="401">
        <f t="shared" si="13"/>
        <v>0</v>
      </c>
    </row>
    <row r="41" spans="1:23">
      <c r="A41" s="402" t="s">
        <v>285</v>
      </c>
      <c r="B41" s="403">
        <f>様式１!D11</f>
        <v>0</v>
      </c>
      <c r="C41" s="404">
        <f>ROUNDDOWN(B41/3,1)</f>
        <v>0</v>
      </c>
      <c r="D41" s="403">
        <f>様式１!L11</f>
        <v>0</v>
      </c>
      <c r="E41" s="404">
        <f>ROUNDDOWN(D41/3,1)</f>
        <v>0</v>
      </c>
      <c r="F41" s="413"/>
      <c r="G41" s="395"/>
      <c r="H41" s="405">
        <f t="shared" ref="H41:V43" si="14">$C41</f>
        <v>0</v>
      </c>
      <c r="I41" s="405">
        <f>$E41</f>
        <v>0</v>
      </c>
      <c r="J41" s="405">
        <f>$C41</f>
        <v>0</v>
      </c>
      <c r="K41" s="405">
        <f>$E41</f>
        <v>0</v>
      </c>
      <c r="L41" s="405">
        <f t="shared" si="14"/>
        <v>0</v>
      </c>
      <c r="M41" s="405">
        <f>$E41</f>
        <v>0</v>
      </c>
      <c r="N41" s="405">
        <f t="shared" si="14"/>
        <v>0</v>
      </c>
      <c r="O41" s="405">
        <f>$E41</f>
        <v>0</v>
      </c>
      <c r="P41" s="405">
        <f t="shared" si="14"/>
        <v>0</v>
      </c>
      <c r="Q41" s="405">
        <f>$E41</f>
        <v>0</v>
      </c>
      <c r="R41" s="405">
        <f t="shared" si="14"/>
        <v>0</v>
      </c>
      <c r="S41" s="405">
        <f>$E41</f>
        <v>0</v>
      </c>
      <c r="T41" s="405">
        <f t="shared" si="14"/>
        <v>0</v>
      </c>
      <c r="U41" s="405">
        <f>$E41</f>
        <v>0</v>
      </c>
      <c r="V41" s="405">
        <f t="shared" si="14"/>
        <v>0</v>
      </c>
      <c r="W41" s="405">
        <f>$E41</f>
        <v>0</v>
      </c>
    </row>
    <row r="42" spans="1:23">
      <c r="A42" s="406" t="s">
        <v>286</v>
      </c>
      <c r="B42" s="407">
        <f>様式１!E11</f>
        <v>0</v>
      </c>
      <c r="C42" s="408">
        <f>ROUNDDOWN(B42/5,1)</f>
        <v>0</v>
      </c>
      <c r="D42" s="407">
        <f>様式１!M11</f>
        <v>0</v>
      </c>
      <c r="E42" s="408">
        <f>ROUNDDOWN(D42/5,1)</f>
        <v>0</v>
      </c>
      <c r="F42" s="414"/>
      <c r="G42" s="395"/>
      <c r="H42" s="405">
        <f>$C42</f>
        <v>0</v>
      </c>
      <c r="I42" s="405">
        <f>$E42</f>
        <v>0</v>
      </c>
      <c r="J42" s="707">
        <f>ROUNDDOWN(SUM($B42:$B43)/6,1)</f>
        <v>0</v>
      </c>
      <c r="K42" s="707">
        <f>ROUNDDOWN(SUM($D42:$D43)/6,1)</f>
        <v>0</v>
      </c>
      <c r="L42" s="405">
        <f t="shared" si="14"/>
        <v>0</v>
      </c>
      <c r="M42" s="405">
        <f>$E42</f>
        <v>0</v>
      </c>
      <c r="N42" s="405">
        <f t="shared" si="14"/>
        <v>0</v>
      </c>
      <c r="O42" s="405">
        <f>$E42</f>
        <v>0</v>
      </c>
      <c r="P42" s="405">
        <f t="shared" si="14"/>
        <v>0</v>
      </c>
      <c r="Q42" s="405">
        <f>$E42</f>
        <v>0</v>
      </c>
      <c r="R42" s="707">
        <f>ROUNDDOWN(SUM($B42:$B43)/6,1)</f>
        <v>0</v>
      </c>
      <c r="S42" s="707">
        <f>ROUNDDOWN(SUM($D42:$D43)/6,1)</f>
        <v>0</v>
      </c>
      <c r="T42" s="707">
        <f>ROUNDDOWN(SUM($B42:$B43)/6,1)</f>
        <v>0</v>
      </c>
      <c r="U42" s="707">
        <f>ROUNDDOWN(SUM($D42:$D43)/6,1)</f>
        <v>0</v>
      </c>
      <c r="V42" s="707">
        <f>ROUNDDOWN(SUM($B42:$B43)/6,1)</f>
        <v>0</v>
      </c>
      <c r="W42" s="707">
        <f>ROUNDDOWN(SUM($D42:$D43)/6,1)</f>
        <v>0</v>
      </c>
    </row>
    <row r="43" spans="1:23">
      <c r="A43" s="406" t="s">
        <v>287</v>
      </c>
      <c r="B43" s="407">
        <f>様式１!G11</f>
        <v>0</v>
      </c>
      <c r="C43" s="408">
        <f>ROUNDDOWN(B43/6,1)</f>
        <v>0</v>
      </c>
      <c r="D43" s="407">
        <f>様式１!O11</f>
        <v>0</v>
      </c>
      <c r="E43" s="408">
        <f>ROUNDDOWN(D43/6,1)</f>
        <v>0</v>
      </c>
      <c r="F43" s="414"/>
      <c r="G43" s="395"/>
      <c r="H43" s="405">
        <f>$C43</f>
        <v>0</v>
      </c>
      <c r="I43" s="405">
        <f>$E43</f>
        <v>0</v>
      </c>
      <c r="J43" s="708"/>
      <c r="K43" s="708"/>
      <c r="L43" s="405">
        <f t="shared" si="14"/>
        <v>0</v>
      </c>
      <c r="M43" s="405">
        <f>$E43</f>
        <v>0</v>
      </c>
      <c r="N43" s="405">
        <f t="shared" si="14"/>
        <v>0</v>
      </c>
      <c r="O43" s="405">
        <f>$E43</f>
        <v>0</v>
      </c>
      <c r="P43" s="405">
        <f t="shared" si="14"/>
        <v>0</v>
      </c>
      <c r="Q43" s="405">
        <f>$E43</f>
        <v>0</v>
      </c>
      <c r="R43" s="708"/>
      <c r="S43" s="708"/>
      <c r="T43" s="708"/>
      <c r="U43" s="708"/>
      <c r="V43" s="708"/>
      <c r="W43" s="708"/>
    </row>
    <row r="44" spans="1:23">
      <c r="A44" s="406" t="s">
        <v>288</v>
      </c>
      <c r="B44" s="407">
        <f>様式１!H11</f>
        <v>0</v>
      </c>
      <c r="C44" s="408">
        <f>ROUNDDOWN(B44/15,1)</f>
        <v>0</v>
      </c>
      <c r="D44" s="407">
        <f>様式１!P11</f>
        <v>0</v>
      </c>
      <c r="E44" s="408">
        <f>ROUNDDOWN(D44/15,1)</f>
        <v>0</v>
      </c>
      <c r="F44" s="414"/>
      <c r="G44" s="395"/>
      <c r="H44" s="405">
        <f>$C44</f>
        <v>0</v>
      </c>
      <c r="I44" s="405">
        <f>$E44</f>
        <v>0</v>
      </c>
      <c r="J44" s="405">
        <f>ROUNDDOWN($B44/20,1)</f>
        <v>0</v>
      </c>
      <c r="K44" s="405">
        <f>ROUNDDOWN($D44/20,1)</f>
        <v>0</v>
      </c>
      <c r="L44" s="405">
        <f>$C44</f>
        <v>0</v>
      </c>
      <c r="M44" s="405">
        <f>$E44</f>
        <v>0</v>
      </c>
      <c r="N44" s="405">
        <f>ROUNDDOWN($B44/20,1)</f>
        <v>0</v>
      </c>
      <c r="O44" s="405">
        <f>ROUNDDOWN($D44/20,1)</f>
        <v>0</v>
      </c>
      <c r="P44" s="405">
        <f>ROUNDDOWN($B44/20,1)</f>
        <v>0</v>
      </c>
      <c r="Q44" s="405">
        <f>ROUNDDOWN($D44/20,1)</f>
        <v>0</v>
      </c>
      <c r="R44" s="405">
        <f>$C44</f>
        <v>0</v>
      </c>
      <c r="S44" s="405">
        <f>$E44</f>
        <v>0</v>
      </c>
      <c r="T44" s="405">
        <f>$C44</f>
        <v>0</v>
      </c>
      <c r="U44" s="405">
        <f>$E44</f>
        <v>0</v>
      </c>
      <c r="V44" s="405">
        <f>ROUNDDOWN($B44/20,1)</f>
        <v>0</v>
      </c>
      <c r="W44" s="405">
        <f>ROUNDDOWN($D44/20,1)</f>
        <v>0</v>
      </c>
    </row>
    <row r="45" spans="1:23">
      <c r="A45" s="406" t="s">
        <v>289</v>
      </c>
      <c r="B45" s="407">
        <f>様式１!I11</f>
        <v>0</v>
      </c>
      <c r="C45" s="408">
        <f>ROUNDDOWN(B45/20,1)</f>
        <v>0</v>
      </c>
      <c r="D45" s="407">
        <f>様式１!Q11</f>
        <v>0</v>
      </c>
      <c r="E45" s="408">
        <f>ROUNDDOWN(D45/20,1)</f>
        <v>0</v>
      </c>
      <c r="F45" s="414"/>
      <c r="G45" s="395"/>
      <c r="H45" s="707">
        <f>ROUNDDOWN(SUM($B45:$B46)/25,1)</f>
        <v>0</v>
      </c>
      <c r="I45" s="707">
        <f>ROUNDDOWN(SUM($D45:$D46)/25,1)</f>
        <v>0</v>
      </c>
      <c r="J45" s="707">
        <f>ROUNDDOWN(SUM($B45:$B46)/30,1)</f>
        <v>0</v>
      </c>
      <c r="K45" s="707">
        <f>ROUNDDOWN(SUM($D45:$D46)/30,1)</f>
        <v>0</v>
      </c>
      <c r="L45" s="707">
        <f>ROUNDDOWN(SUM($B45:$B46)/30,1)</f>
        <v>0</v>
      </c>
      <c r="M45" s="707">
        <f>ROUNDDOWN(SUM($D45:$D46)/30,1)</f>
        <v>0</v>
      </c>
      <c r="N45" s="707">
        <f>ROUNDDOWN(SUM($B45:$B46)/25,1)</f>
        <v>0</v>
      </c>
      <c r="O45" s="707">
        <f>ROUNDDOWN(SUM($D45:$D46)/25,1)</f>
        <v>0</v>
      </c>
      <c r="P45" s="707">
        <f>ROUNDDOWN(SUM($B45:$B46)/30,1)</f>
        <v>0</v>
      </c>
      <c r="Q45" s="707">
        <f>ROUNDDOWN(SUM($D45:$D46)/30,1)</f>
        <v>0</v>
      </c>
      <c r="R45" s="707">
        <f>ROUNDDOWN(SUM($B45:$B46)/25,1)</f>
        <v>0</v>
      </c>
      <c r="S45" s="707">
        <f>ROUNDDOWN(SUM($D45:$D46)/25,1)</f>
        <v>0</v>
      </c>
      <c r="T45" s="707">
        <f>ROUNDDOWN(SUM($B45:$B46)/30,1)</f>
        <v>0</v>
      </c>
      <c r="U45" s="707">
        <f>ROUNDDOWN(SUM($D45:$D46)/30,1)</f>
        <v>0</v>
      </c>
      <c r="V45" s="707">
        <f>ROUNDDOWN(SUM($B45:$B46)/25,1)</f>
        <v>0</v>
      </c>
      <c r="W45" s="707">
        <f>ROUNDDOWN(SUM($D45:$D46)/25,1)</f>
        <v>0</v>
      </c>
    </row>
    <row r="46" spans="1:23" ht="19.5" thickBot="1">
      <c r="A46" s="409" t="s">
        <v>290</v>
      </c>
      <c r="B46" s="410">
        <f>様式１!J11</f>
        <v>0</v>
      </c>
      <c r="C46" s="411">
        <f>ROUNDDOWN(B46/25,1)</f>
        <v>0</v>
      </c>
      <c r="D46" s="410">
        <f>様式１!R11</f>
        <v>0</v>
      </c>
      <c r="E46" s="411">
        <f>ROUNDDOWN(D46/25,1)</f>
        <v>0</v>
      </c>
      <c r="F46" s="415"/>
      <c r="G46" s="395"/>
      <c r="H46" s="708"/>
      <c r="I46" s="708"/>
      <c r="J46" s="708"/>
      <c r="K46" s="708"/>
      <c r="L46" s="708"/>
      <c r="M46" s="708"/>
      <c r="N46" s="708"/>
      <c r="O46" s="708"/>
      <c r="P46" s="708"/>
      <c r="Q46" s="708"/>
      <c r="R46" s="708"/>
      <c r="S46" s="708"/>
      <c r="T46" s="708"/>
      <c r="U46" s="708"/>
      <c r="V46" s="708"/>
      <c r="W46" s="708"/>
    </row>
    <row r="47" spans="1:23">
      <c r="A47" s="709" t="str">
        <f>様式１!A12</f>
        <v>９月</v>
      </c>
      <c r="B47" s="712" t="s">
        <v>281</v>
      </c>
      <c r="C47" s="713"/>
      <c r="D47" s="712" t="s">
        <v>281</v>
      </c>
      <c r="E47" s="713"/>
      <c r="F47" s="705" t="s">
        <v>293</v>
      </c>
      <c r="G47" s="395"/>
      <c r="H47" s="398" t="s">
        <v>281</v>
      </c>
      <c r="I47" s="398" t="s">
        <v>292</v>
      </c>
      <c r="J47" s="398" t="s">
        <v>281</v>
      </c>
      <c r="K47" s="398" t="s">
        <v>292</v>
      </c>
      <c r="L47" s="398" t="s">
        <v>281</v>
      </c>
      <c r="M47" s="398" t="s">
        <v>292</v>
      </c>
      <c r="N47" s="398" t="s">
        <v>281</v>
      </c>
      <c r="O47" s="398" t="s">
        <v>292</v>
      </c>
      <c r="P47" s="398" t="s">
        <v>281</v>
      </c>
      <c r="Q47" s="398" t="s">
        <v>292</v>
      </c>
      <c r="R47" s="398" t="s">
        <v>281</v>
      </c>
      <c r="S47" s="398" t="s">
        <v>292</v>
      </c>
      <c r="T47" s="398" t="s">
        <v>281</v>
      </c>
      <c r="U47" s="398" t="s">
        <v>292</v>
      </c>
      <c r="V47" s="398" t="s">
        <v>281</v>
      </c>
      <c r="W47" s="398" t="s">
        <v>292</v>
      </c>
    </row>
    <row r="48" spans="1:23">
      <c r="A48" s="710"/>
      <c r="B48" s="396" t="s">
        <v>282</v>
      </c>
      <c r="C48" s="397" t="s">
        <v>291</v>
      </c>
      <c r="D48" s="396" t="s">
        <v>282</v>
      </c>
      <c r="E48" s="397" t="s">
        <v>291</v>
      </c>
      <c r="F48" s="706"/>
      <c r="G48" s="395"/>
      <c r="H48" s="416" t="s">
        <v>294</v>
      </c>
      <c r="I48" s="417">
        <f>SUM(H49:I49)</f>
        <v>0</v>
      </c>
      <c r="J48" s="416" t="s">
        <v>294</v>
      </c>
      <c r="K48" s="417">
        <f>SUM(J49:K49)</f>
        <v>0</v>
      </c>
      <c r="L48" s="416" t="s">
        <v>294</v>
      </c>
      <c r="M48" s="417">
        <f>SUM(L49:M49)</f>
        <v>0</v>
      </c>
      <c r="N48" s="416" t="s">
        <v>294</v>
      </c>
      <c r="O48" s="417">
        <f>SUM(N49:O49)</f>
        <v>0</v>
      </c>
      <c r="P48" s="416" t="s">
        <v>294</v>
      </c>
      <c r="Q48" s="417">
        <f>SUM(P49:Q49)</f>
        <v>0</v>
      </c>
      <c r="R48" s="416" t="s">
        <v>294</v>
      </c>
      <c r="S48" s="417">
        <f>SUM(R49:S49)</f>
        <v>0</v>
      </c>
      <c r="T48" s="416" t="s">
        <v>294</v>
      </c>
      <c r="U48" s="417">
        <f>SUM(T49:U49)</f>
        <v>0</v>
      </c>
      <c r="V48" s="416" t="s">
        <v>294</v>
      </c>
      <c r="W48" s="417">
        <f>SUM(V49:W49)</f>
        <v>0</v>
      </c>
    </row>
    <row r="49" spans="1:23" ht="19.5">
      <c r="A49" s="711"/>
      <c r="B49" s="399" t="s">
        <v>284</v>
      </c>
      <c r="C49" s="400">
        <f>ROUND(SUM(C50:C55),0)</f>
        <v>0</v>
      </c>
      <c r="D49" s="399" t="s">
        <v>284</v>
      </c>
      <c r="E49" s="400">
        <f>ROUND(SUM(E50:E55),0)</f>
        <v>0</v>
      </c>
      <c r="F49" s="412">
        <f>SUM(C49,E49)</f>
        <v>0</v>
      </c>
      <c r="G49" s="395"/>
      <c r="H49" s="401">
        <f t="shared" ref="H49:W49" si="15">ROUND(SUM(H50:H55),0)</f>
        <v>0</v>
      </c>
      <c r="I49" s="401">
        <f t="shared" si="15"/>
        <v>0</v>
      </c>
      <c r="J49" s="401">
        <f t="shared" si="15"/>
        <v>0</v>
      </c>
      <c r="K49" s="401">
        <f t="shared" si="15"/>
        <v>0</v>
      </c>
      <c r="L49" s="401">
        <f t="shared" si="15"/>
        <v>0</v>
      </c>
      <c r="M49" s="401">
        <f t="shared" si="15"/>
        <v>0</v>
      </c>
      <c r="N49" s="401">
        <f t="shared" si="15"/>
        <v>0</v>
      </c>
      <c r="O49" s="401">
        <f t="shared" si="15"/>
        <v>0</v>
      </c>
      <c r="P49" s="401">
        <f t="shared" si="15"/>
        <v>0</v>
      </c>
      <c r="Q49" s="401">
        <f t="shared" si="15"/>
        <v>0</v>
      </c>
      <c r="R49" s="401">
        <f t="shared" si="15"/>
        <v>0</v>
      </c>
      <c r="S49" s="401">
        <f t="shared" si="15"/>
        <v>0</v>
      </c>
      <c r="T49" s="401">
        <f t="shared" si="15"/>
        <v>0</v>
      </c>
      <c r="U49" s="401">
        <f t="shared" si="15"/>
        <v>0</v>
      </c>
      <c r="V49" s="401">
        <f t="shared" si="15"/>
        <v>0</v>
      </c>
      <c r="W49" s="401">
        <f t="shared" si="15"/>
        <v>0</v>
      </c>
    </row>
    <row r="50" spans="1:23">
      <c r="A50" s="402" t="s">
        <v>285</v>
      </c>
      <c r="B50" s="403">
        <f>様式１!D12</f>
        <v>0</v>
      </c>
      <c r="C50" s="404">
        <f>ROUNDDOWN(B50/3,1)</f>
        <v>0</v>
      </c>
      <c r="D50" s="403">
        <f>様式１!L12</f>
        <v>0</v>
      </c>
      <c r="E50" s="404">
        <f>ROUNDDOWN(D50/3,1)</f>
        <v>0</v>
      </c>
      <c r="F50" s="413"/>
      <c r="G50" s="395"/>
      <c r="H50" s="405">
        <f t="shared" ref="H50:V52" si="16">$C50</f>
        <v>0</v>
      </c>
      <c r="I50" s="405">
        <f>$E50</f>
        <v>0</v>
      </c>
      <c r="J50" s="405">
        <f>$C50</f>
        <v>0</v>
      </c>
      <c r="K50" s="405">
        <f>$E50</f>
        <v>0</v>
      </c>
      <c r="L50" s="405">
        <f t="shared" si="16"/>
        <v>0</v>
      </c>
      <c r="M50" s="405">
        <f>$E50</f>
        <v>0</v>
      </c>
      <c r="N50" s="405">
        <f t="shared" si="16"/>
        <v>0</v>
      </c>
      <c r="O50" s="405">
        <f>$E50</f>
        <v>0</v>
      </c>
      <c r="P50" s="405">
        <f t="shared" si="16"/>
        <v>0</v>
      </c>
      <c r="Q50" s="405">
        <f>$E50</f>
        <v>0</v>
      </c>
      <c r="R50" s="405">
        <f t="shared" si="16"/>
        <v>0</v>
      </c>
      <c r="S50" s="405">
        <f>$E50</f>
        <v>0</v>
      </c>
      <c r="T50" s="405">
        <f t="shared" si="16"/>
        <v>0</v>
      </c>
      <c r="U50" s="405">
        <f>$E50</f>
        <v>0</v>
      </c>
      <c r="V50" s="405">
        <f t="shared" si="16"/>
        <v>0</v>
      </c>
      <c r="W50" s="405">
        <f>$E50</f>
        <v>0</v>
      </c>
    </row>
    <row r="51" spans="1:23">
      <c r="A51" s="406" t="s">
        <v>286</v>
      </c>
      <c r="B51" s="407">
        <f>様式１!E12</f>
        <v>0</v>
      </c>
      <c r="C51" s="408">
        <f>ROUNDDOWN(B51/5,1)</f>
        <v>0</v>
      </c>
      <c r="D51" s="407">
        <f>様式１!M12</f>
        <v>0</v>
      </c>
      <c r="E51" s="408">
        <f>ROUNDDOWN(D51/5,1)</f>
        <v>0</v>
      </c>
      <c r="F51" s="414"/>
      <c r="G51" s="395"/>
      <c r="H51" s="405">
        <f>$C51</f>
        <v>0</v>
      </c>
      <c r="I51" s="405">
        <f>$E51</f>
        <v>0</v>
      </c>
      <c r="J51" s="707">
        <f>ROUNDDOWN(SUM($B51:$B52)/6,1)</f>
        <v>0</v>
      </c>
      <c r="K51" s="707">
        <f>ROUNDDOWN(SUM($D51:$D52)/6,1)</f>
        <v>0</v>
      </c>
      <c r="L51" s="405">
        <f t="shared" si="16"/>
        <v>0</v>
      </c>
      <c r="M51" s="405">
        <f>$E51</f>
        <v>0</v>
      </c>
      <c r="N51" s="405">
        <f t="shared" si="16"/>
        <v>0</v>
      </c>
      <c r="O51" s="405">
        <f>$E51</f>
        <v>0</v>
      </c>
      <c r="P51" s="405">
        <f t="shared" si="16"/>
        <v>0</v>
      </c>
      <c r="Q51" s="405">
        <f>$E51</f>
        <v>0</v>
      </c>
      <c r="R51" s="707">
        <f>ROUNDDOWN(SUM($B51:$B52)/6,1)</f>
        <v>0</v>
      </c>
      <c r="S51" s="707">
        <f>ROUNDDOWN(SUM($D51:$D52)/6,1)</f>
        <v>0</v>
      </c>
      <c r="T51" s="707">
        <f>ROUNDDOWN(SUM($B51:$B52)/6,1)</f>
        <v>0</v>
      </c>
      <c r="U51" s="707">
        <f>ROUNDDOWN(SUM($D51:$D52)/6,1)</f>
        <v>0</v>
      </c>
      <c r="V51" s="707">
        <f>ROUNDDOWN(SUM($B51:$B52)/6,1)</f>
        <v>0</v>
      </c>
      <c r="W51" s="707">
        <f>ROUNDDOWN(SUM($D51:$D52)/6,1)</f>
        <v>0</v>
      </c>
    </row>
    <row r="52" spans="1:23">
      <c r="A52" s="406" t="s">
        <v>287</v>
      </c>
      <c r="B52" s="407">
        <f>様式１!G12</f>
        <v>0</v>
      </c>
      <c r="C52" s="408">
        <f>ROUNDDOWN(B52/6,1)</f>
        <v>0</v>
      </c>
      <c r="D52" s="407">
        <f>様式１!O12</f>
        <v>0</v>
      </c>
      <c r="E52" s="408">
        <f>ROUNDDOWN(D52/6,1)</f>
        <v>0</v>
      </c>
      <c r="F52" s="414"/>
      <c r="G52" s="395"/>
      <c r="H52" s="405">
        <f>$C52</f>
        <v>0</v>
      </c>
      <c r="I52" s="405">
        <f>$E52</f>
        <v>0</v>
      </c>
      <c r="J52" s="708"/>
      <c r="K52" s="708"/>
      <c r="L52" s="405">
        <f t="shared" si="16"/>
        <v>0</v>
      </c>
      <c r="M52" s="405">
        <f>$E52</f>
        <v>0</v>
      </c>
      <c r="N52" s="405">
        <f t="shared" si="16"/>
        <v>0</v>
      </c>
      <c r="O52" s="405">
        <f>$E52</f>
        <v>0</v>
      </c>
      <c r="P52" s="405">
        <f t="shared" si="16"/>
        <v>0</v>
      </c>
      <c r="Q52" s="405">
        <f>$E52</f>
        <v>0</v>
      </c>
      <c r="R52" s="708"/>
      <c r="S52" s="708"/>
      <c r="T52" s="708"/>
      <c r="U52" s="708"/>
      <c r="V52" s="708"/>
      <c r="W52" s="708"/>
    </row>
    <row r="53" spans="1:23">
      <c r="A53" s="406" t="s">
        <v>288</v>
      </c>
      <c r="B53" s="407">
        <f>様式１!H12</f>
        <v>0</v>
      </c>
      <c r="C53" s="408">
        <f>ROUNDDOWN(B53/15,1)</f>
        <v>0</v>
      </c>
      <c r="D53" s="407">
        <f>様式１!P12</f>
        <v>0</v>
      </c>
      <c r="E53" s="408">
        <f>ROUNDDOWN(D53/15,1)</f>
        <v>0</v>
      </c>
      <c r="F53" s="414"/>
      <c r="G53" s="395"/>
      <c r="H53" s="405">
        <f>$C53</f>
        <v>0</v>
      </c>
      <c r="I53" s="405">
        <f>$E53</f>
        <v>0</v>
      </c>
      <c r="J53" s="405">
        <f>ROUNDDOWN($B53/20,1)</f>
        <v>0</v>
      </c>
      <c r="K53" s="405">
        <f>ROUNDDOWN($D53/20,1)</f>
        <v>0</v>
      </c>
      <c r="L53" s="405">
        <f>$C53</f>
        <v>0</v>
      </c>
      <c r="M53" s="405">
        <f>$E53</f>
        <v>0</v>
      </c>
      <c r="N53" s="405">
        <f>ROUNDDOWN($B53/20,1)</f>
        <v>0</v>
      </c>
      <c r="O53" s="405">
        <f>ROUNDDOWN($D53/20,1)</f>
        <v>0</v>
      </c>
      <c r="P53" s="405">
        <f>ROUNDDOWN($B53/20,1)</f>
        <v>0</v>
      </c>
      <c r="Q53" s="405">
        <f>ROUNDDOWN($D53/20,1)</f>
        <v>0</v>
      </c>
      <c r="R53" s="405">
        <f>$C53</f>
        <v>0</v>
      </c>
      <c r="S53" s="405">
        <f>$E53</f>
        <v>0</v>
      </c>
      <c r="T53" s="405">
        <f>$C53</f>
        <v>0</v>
      </c>
      <c r="U53" s="405">
        <f>$E53</f>
        <v>0</v>
      </c>
      <c r="V53" s="405">
        <f>ROUNDDOWN($B53/20,1)</f>
        <v>0</v>
      </c>
      <c r="W53" s="405">
        <f>ROUNDDOWN($D53/20,1)</f>
        <v>0</v>
      </c>
    </row>
    <row r="54" spans="1:23">
      <c r="A54" s="406" t="s">
        <v>289</v>
      </c>
      <c r="B54" s="407">
        <f>様式１!I12</f>
        <v>0</v>
      </c>
      <c r="C54" s="408">
        <f>ROUNDDOWN(B54/20,1)</f>
        <v>0</v>
      </c>
      <c r="D54" s="407">
        <f>様式１!Q12</f>
        <v>0</v>
      </c>
      <c r="E54" s="408">
        <f>ROUNDDOWN(D54/20,1)</f>
        <v>0</v>
      </c>
      <c r="F54" s="414"/>
      <c r="G54" s="395"/>
      <c r="H54" s="707">
        <f>ROUNDDOWN(SUM($B54:$B55)/25,1)</f>
        <v>0</v>
      </c>
      <c r="I54" s="707">
        <f>ROUNDDOWN(SUM($D54:$D55)/25,1)</f>
        <v>0</v>
      </c>
      <c r="J54" s="707">
        <f>ROUNDDOWN(SUM($B54:$B55)/30,1)</f>
        <v>0</v>
      </c>
      <c r="K54" s="707">
        <f>ROUNDDOWN(SUM($D54:$D55)/30,1)</f>
        <v>0</v>
      </c>
      <c r="L54" s="707">
        <f>ROUNDDOWN(SUM($B54:$B55)/30,1)</f>
        <v>0</v>
      </c>
      <c r="M54" s="707">
        <f>ROUNDDOWN(SUM($D54:$D55)/30,1)</f>
        <v>0</v>
      </c>
      <c r="N54" s="707">
        <f>ROUNDDOWN(SUM($B54:$B55)/25,1)</f>
        <v>0</v>
      </c>
      <c r="O54" s="707">
        <f>ROUNDDOWN(SUM($D54:$D55)/25,1)</f>
        <v>0</v>
      </c>
      <c r="P54" s="707">
        <f>ROUNDDOWN(SUM($B54:$B55)/30,1)</f>
        <v>0</v>
      </c>
      <c r="Q54" s="707">
        <f>ROUNDDOWN(SUM($D54:$D55)/30,1)</f>
        <v>0</v>
      </c>
      <c r="R54" s="707">
        <f>ROUNDDOWN(SUM($B54:$B55)/25,1)</f>
        <v>0</v>
      </c>
      <c r="S54" s="707">
        <f>ROUNDDOWN(SUM($D54:$D55)/25,1)</f>
        <v>0</v>
      </c>
      <c r="T54" s="707">
        <f>ROUNDDOWN(SUM($B54:$B55)/30,1)</f>
        <v>0</v>
      </c>
      <c r="U54" s="707">
        <f>ROUNDDOWN(SUM($D54:$D55)/30,1)</f>
        <v>0</v>
      </c>
      <c r="V54" s="707">
        <f>ROUNDDOWN(SUM($B54:$B55)/25,1)</f>
        <v>0</v>
      </c>
      <c r="W54" s="707">
        <f>ROUNDDOWN(SUM($D54:$D55)/25,1)</f>
        <v>0</v>
      </c>
    </row>
    <row r="55" spans="1:23" ht="19.5" thickBot="1">
      <c r="A55" s="409" t="s">
        <v>290</v>
      </c>
      <c r="B55" s="410">
        <f>様式１!J12</f>
        <v>0</v>
      </c>
      <c r="C55" s="411">
        <f>ROUNDDOWN(B55/25,1)</f>
        <v>0</v>
      </c>
      <c r="D55" s="410">
        <f>様式１!R12</f>
        <v>0</v>
      </c>
      <c r="E55" s="411">
        <f>ROUNDDOWN(D55/25,1)</f>
        <v>0</v>
      </c>
      <c r="F55" s="415"/>
      <c r="G55" s="395"/>
      <c r="H55" s="708"/>
      <c r="I55" s="708"/>
      <c r="J55" s="708"/>
      <c r="K55" s="708"/>
      <c r="L55" s="708"/>
      <c r="M55" s="708"/>
      <c r="N55" s="708"/>
      <c r="O55" s="708"/>
      <c r="P55" s="708"/>
      <c r="Q55" s="708"/>
      <c r="R55" s="708"/>
      <c r="S55" s="708"/>
      <c r="T55" s="708"/>
      <c r="U55" s="708"/>
      <c r="V55" s="708"/>
      <c r="W55" s="708"/>
    </row>
    <row r="56" spans="1:23">
      <c r="A56" s="709" t="str">
        <f>様式１!A13</f>
        <v>１０月</v>
      </c>
      <c r="B56" s="712" t="s">
        <v>281</v>
      </c>
      <c r="C56" s="713"/>
      <c r="D56" s="712" t="s">
        <v>281</v>
      </c>
      <c r="E56" s="713"/>
      <c r="F56" s="705" t="s">
        <v>293</v>
      </c>
      <c r="G56" s="395"/>
      <c r="H56" s="398" t="s">
        <v>281</v>
      </c>
      <c r="I56" s="398" t="s">
        <v>292</v>
      </c>
      <c r="J56" s="398" t="s">
        <v>281</v>
      </c>
      <c r="K56" s="398" t="s">
        <v>292</v>
      </c>
      <c r="L56" s="398" t="s">
        <v>281</v>
      </c>
      <c r="M56" s="398" t="s">
        <v>292</v>
      </c>
      <c r="N56" s="398" t="s">
        <v>281</v>
      </c>
      <c r="O56" s="398" t="s">
        <v>292</v>
      </c>
      <c r="P56" s="398" t="s">
        <v>281</v>
      </c>
      <c r="Q56" s="398" t="s">
        <v>292</v>
      </c>
      <c r="R56" s="398" t="s">
        <v>281</v>
      </c>
      <c r="S56" s="398" t="s">
        <v>292</v>
      </c>
      <c r="T56" s="398" t="s">
        <v>281</v>
      </c>
      <c r="U56" s="398" t="s">
        <v>292</v>
      </c>
      <c r="V56" s="398" t="s">
        <v>281</v>
      </c>
      <c r="W56" s="398" t="s">
        <v>292</v>
      </c>
    </row>
    <row r="57" spans="1:23">
      <c r="A57" s="710"/>
      <c r="B57" s="396" t="s">
        <v>282</v>
      </c>
      <c r="C57" s="397" t="s">
        <v>291</v>
      </c>
      <c r="D57" s="396" t="s">
        <v>282</v>
      </c>
      <c r="E57" s="397" t="s">
        <v>291</v>
      </c>
      <c r="F57" s="706"/>
      <c r="G57" s="395"/>
      <c r="H57" s="416" t="s">
        <v>294</v>
      </c>
      <c r="I57" s="417">
        <f>SUM(H58:I58)</f>
        <v>0</v>
      </c>
      <c r="J57" s="416" t="s">
        <v>294</v>
      </c>
      <c r="K57" s="417">
        <f>SUM(J58:K58)</f>
        <v>0</v>
      </c>
      <c r="L57" s="416" t="s">
        <v>294</v>
      </c>
      <c r="M57" s="417">
        <f>SUM(L58:M58)</f>
        <v>0</v>
      </c>
      <c r="N57" s="416" t="s">
        <v>294</v>
      </c>
      <c r="O57" s="417">
        <f>SUM(N58:O58)</f>
        <v>0</v>
      </c>
      <c r="P57" s="416" t="s">
        <v>294</v>
      </c>
      <c r="Q57" s="417">
        <f>SUM(P58:Q58)</f>
        <v>0</v>
      </c>
      <c r="R57" s="416" t="s">
        <v>294</v>
      </c>
      <c r="S57" s="417">
        <f>SUM(R58:S58)</f>
        <v>0</v>
      </c>
      <c r="T57" s="416" t="s">
        <v>294</v>
      </c>
      <c r="U57" s="417">
        <f>SUM(T58:U58)</f>
        <v>0</v>
      </c>
      <c r="V57" s="416" t="s">
        <v>294</v>
      </c>
      <c r="W57" s="417">
        <f>SUM(V58:W58)</f>
        <v>0</v>
      </c>
    </row>
    <row r="58" spans="1:23" ht="19.5">
      <c r="A58" s="711"/>
      <c r="B58" s="399" t="s">
        <v>284</v>
      </c>
      <c r="C58" s="400">
        <f>ROUND(SUM(C59:C64),0)</f>
        <v>0</v>
      </c>
      <c r="D58" s="399" t="s">
        <v>284</v>
      </c>
      <c r="E58" s="400">
        <f>ROUND(SUM(E59:E64),0)</f>
        <v>0</v>
      </c>
      <c r="F58" s="412">
        <f>SUM(C58,E58)</f>
        <v>0</v>
      </c>
      <c r="G58" s="395"/>
      <c r="H58" s="401">
        <f t="shared" ref="H58:W58" si="17">ROUND(SUM(H59:H64),0)</f>
        <v>0</v>
      </c>
      <c r="I58" s="401">
        <f t="shared" si="17"/>
        <v>0</v>
      </c>
      <c r="J58" s="401">
        <f t="shared" si="17"/>
        <v>0</v>
      </c>
      <c r="K58" s="401">
        <f t="shared" si="17"/>
        <v>0</v>
      </c>
      <c r="L58" s="401">
        <f t="shared" si="17"/>
        <v>0</v>
      </c>
      <c r="M58" s="401">
        <f t="shared" si="17"/>
        <v>0</v>
      </c>
      <c r="N58" s="401">
        <f t="shared" si="17"/>
        <v>0</v>
      </c>
      <c r="O58" s="401">
        <f t="shared" si="17"/>
        <v>0</v>
      </c>
      <c r="P58" s="401">
        <f t="shared" si="17"/>
        <v>0</v>
      </c>
      <c r="Q58" s="401">
        <f t="shared" si="17"/>
        <v>0</v>
      </c>
      <c r="R58" s="401">
        <f t="shared" si="17"/>
        <v>0</v>
      </c>
      <c r="S58" s="401">
        <f t="shared" si="17"/>
        <v>0</v>
      </c>
      <c r="T58" s="401">
        <f t="shared" si="17"/>
        <v>0</v>
      </c>
      <c r="U58" s="401">
        <f t="shared" si="17"/>
        <v>0</v>
      </c>
      <c r="V58" s="401">
        <f t="shared" si="17"/>
        <v>0</v>
      </c>
      <c r="W58" s="401">
        <f t="shared" si="17"/>
        <v>0</v>
      </c>
    </row>
    <row r="59" spans="1:23">
      <c r="A59" s="402" t="s">
        <v>285</v>
      </c>
      <c r="B59" s="403">
        <f>様式１!D13</f>
        <v>0</v>
      </c>
      <c r="C59" s="404">
        <f>ROUNDDOWN(B59/3,1)</f>
        <v>0</v>
      </c>
      <c r="D59" s="403">
        <f>様式１!L13</f>
        <v>0</v>
      </c>
      <c r="E59" s="404">
        <f>ROUNDDOWN(D59/3,1)</f>
        <v>0</v>
      </c>
      <c r="F59" s="413"/>
      <c r="G59" s="395"/>
      <c r="H59" s="405">
        <f t="shared" ref="H59:V61" si="18">$C59</f>
        <v>0</v>
      </c>
      <c r="I59" s="405">
        <f>$E59</f>
        <v>0</v>
      </c>
      <c r="J59" s="405">
        <f>$C59</f>
        <v>0</v>
      </c>
      <c r="K59" s="405">
        <f>$E59</f>
        <v>0</v>
      </c>
      <c r="L59" s="405">
        <f t="shared" si="18"/>
        <v>0</v>
      </c>
      <c r="M59" s="405">
        <f>$E59</f>
        <v>0</v>
      </c>
      <c r="N59" s="405">
        <f t="shared" si="18"/>
        <v>0</v>
      </c>
      <c r="O59" s="405">
        <f>$E59</f>
        <v>0</v>
      </c>
      <c r="P59" s="405">
        <f t="shared" si="18"/>
        <v>0</v>
      </c>
      <c r="Q59" s="405">
        <f>$E59</f>
        <v>0</v>
      </c>
      <c r="R59" s="405">
        <f t="shared" si="18"/>
        <v>0</v>
      </c>
      <c r="S59" s="405">
        <f>$E59</f>
        <v>0</v>
      </c>
      <c r="T59" s="405">
        <f t="shared" si="18"/>
        <v>0</v>
      </c>
      <c r="U59" s="405">
        <f>$E59</f>
        <v>0</v>
      </c>
      <c r="V59" s="405">
        <f t="shared" si="18"/>
        <v>0</v>
      </c>
      <c r="W59" s="405">
        <f>$E59</f>
        <v>0</v>
      </c>
    </row>
    <row r="60" spans="1:23">
      <c r="A60" s="406" t="s">
        <v>286</v>
      </c>
      <c r="B60" s="407">
        <f>様式１!E13</f>
        <v>0</v>
      </c>
      <c r="C60" s="408">
        <f>ROUNDDOWN(B60/5,1)</f>
        <v>0</v>
      </c>
      <c r="D60" s="407">
        <f>様式１!M13</f>
        <v>0</v>
      </c>
      <c r="E60" s="408">
        <f>ROUNDDOWN(D60/5,1)</f>
        <v>0</v>
      </c>
      <c r="F60" s="414"/>
      <c r="G60" s="395"/>
      <c r="H60" s="405">
        <f>$C60</f>
        <v>0</v>
      </c>
      <c r="I60" s="405">
        <f>$E60</f>
        <v>0</v>
      </c>
      <c r="J60" s="707">
        <f>ROUNDDOWN(SUM($B60:$B61)/6,1)</f>
        <v>0</v>
      </c>
      <c r="K60" s="707">
        <f>ROUNDDOWN(SUM($D60:$D61)/6,1)</f>
        <v>0</v>
      </c>
      <c r="L60" s="405">
        <f t="shared" si="18"/>
        <v>0</v>
      </c>
      <c r="M60" s="405">
        <f>$E60</f>
        <v>0</v>
      </c>
      <c r="N60" s="405">
        <f t="shared" si="18"/>
        <v>0</v>
      </c>
      <c r="O60" s="405">
        <f>$E60</f>
        <v>0</v>
      </c>
      <c r="P60" s="405">
        <f t="shared" si="18"/>
        <v>0</v>
      </c>
      <c r="Q60" s="405">
        <f>$E60</f>
        <v>0</v>
      </c>
      <c r="R60" s="707">
        <f>ROUNDDOWN(SUM($B60:$B61)/6,1)</f>
        <v>0</v>
      </c>
      <c r="S60" s="707">
        <f>ROUNDDOWN(SUM($D60:$D61)/6,1)</f>
        <v>0</v>
      </c>
      <c r="T60" s="707">
        <f>ROUNDDOWN(SUM($B60:$B61)/6,1)</f>
        <v>0</v>
      </c>
      <c r="U60" s="707">
        <f>ROUNDDOWN(SUM($D60:$D61)/6,1)</f>
        <v>0</v>
      </c>
      <c r="V60" s="707">
        <f>ROUNDDOWN(SUM($B60:$B61)/6,1)</f>
        <v>0</v>
      </c>
      <c r="W60" s="707">
        <f>ROUNDDOWN(SUM($D60:$D61)/6,1)</f>
        <v>0</v>
      </c>
    </row>
    <row r="61" spans="1:23">
      <c r="A61" s="406" t="s">
        <v>287</v>
      </c>
      <c r="B61" s="407">
        <f>様式１!G13</f>
        <v>0</v>
      </c>
      <c r="C61" s="408">
        <f>ROUNDDOWN(B61/6,1)</f>
        <v>0</v>
      </c>
      <c r="D61" s="407">
        <f>様式１!O13</f>
        <v>0</v>
      </c>
      <c r="E61" s="408">
        <f>ROUNDDOWN(D61/6,1)</f>
        <v>0</v>
      </c>
      <c r="F61" s="414"/>
      <c r="G61" s="395"/>
      <c r="H61" s="405">
        <f>$C61</f>
        <v>0</v>
      </c>
      <c r="I61" s="405">
        <f>$E61</f>
        <v>0</v>
      </c>
      <c r="J61" s="708"/>
      <c r="K61" s="708"/>
      <c r="L61" s="405">
        <f t="shared" si="18"/>
        <v>0</v>
      </c>
      <c r="M61" s="405">
        <f>$E61</f>
        <v>0</v>
      </c>
      <c r="N61" s="405">
        <f t="shared" si="18"/>
        <v>0</v>
      </c>
      <c r="O61" s="405">
        <f>$E61</f>
        <v>0</v>
      </c>
      <c r="P61" s="405">
        <f t="shared" si="18"/>
        <v>0</v>
      </c>
      <c r="Q61" s="405">
        <f>$E61</f>
        <v>0</v>
      </c>
      <c r="R61" s="708"/>
      <c r="S61" s="708"/>
      <c r="T61" s="708"/>
      <c r="U61" s="708"/>
      <c r="V61" s="708"/>
      <c r="W61" s="708"/>
    </row>
    <row r="62" spans="1:23">
      <c r="A62" s="406" t="s">
        <v>288</v>
      </c>
      <c r="B62" s="407">
        <f>様式１!H13</f>
        <v>0</v>
      </c>
      <c r="C62" s="408">
        <f>ROUNDDOWN(B62/15,1)</f>
        <v>0</v>
      </c>
      <c r="D62" s="407">
        <f>様式１!P13</f>
        <v>0</v>
      </c>
      <c r="E62" s="408">
        <f>ROUNDDOWN(D62/15,1)</f>
        <v>0</v>
      </c>
      <c r="F62" s="414"/>
      <c r="G62" s="395"/>
      <c r="H62" s="405">
        <f>$C62</f>
        <v>0</v>
      </c>
      <c r="I62" s="405">
        <f>$E62</f>
        <v>0</v>
      </c>
      <c r="J62" s="405">
        <f>ROUNDDOWN($B62/20,1)</f>
        <v>0</v>
      </c>
      <c r="K62" s="405">
        <f>ROUNDDOWN($D62/20,1)</f>
        <v>0</v>
      </c>
      <c r="L62" s="405">
        <f>$C62</f>
        <v>0</v>
      </c>
      <c r="M62" s="405">
        <f>$E62</f>
        <v>0</v>
      </c>
      <c r="N62" s="405">
        <f>ROUNDDOWN($B62/20,1)</f>
        <v>0</v>
      </c>
      <c r="O62" s="405">
        <f>ROUNDDOWN($D62/20,1)</f>
        <v>0</v>
      </c>
      <c r="P62" s="405">
        <f>ROUNDDOWN($B62/20,1)</f>
        <v>0</v>
      </c>
      <c r="Q62" s="405">
        <f>ROUNDDOWN($D62/20,1)</f>
        <v>0</v>
      </c>
      <c r="R62" s="405">
        <f>$C62</f>
        <v>0</v>
      </c>
      <c r="S62" s="405">
        <f>$E62</f>
        <v>0</v>
      </c>
      <c r="T62" s="405">
        <f>$C62</f>
        <v>0</v>
      </c>
      <c r="U62" s="405">
        <f>$E62</f>
        <v>0</v>
      </c>
      <c r="V62" s="405">
        <f>ROUNDDOWN($B62/20,1)</f>
        <v>0</v>
      </c>
      <c r="W62" s="405">
        <f>ROUNDDOWN($D62/20,1)</f>
        <v>0</v>
      </c>
    </row>
    <row r="63" spans="1:23">
      <c r="A63" s="406" t="s">
        <v>289</v>
      </c>
      <c r="B63" s="407">
        <f>様式１!I13</f>
        <v>0</v>
      </c>
      <c r="C63" s="408">
        <f>ROUNDDOWN(B63/20,1)</f>
        <v>0</v>
      </c>
      <c r="D63" s="407">
        <f>様式１!Q13</f>
        <v>0</v>
      </c>
      <c r="E63" s="408">
        <f>ROUNDDOWN(D63/20,1)</f>
        <v>0</v>
      </c>
      <c r="F63" s="414"/>
      <c r="G63" s="395"/>
      <c r="H63" s="707">
        <f>ROUNDDOWN(SUM($B63:$B64)/25,1)</f>
        <v>0</v>
      </c>
      <c r="I63" s="707">
        <f>ROUNDDOWN(SUM($D63:$D64)/25,1)</f>
        <v>0</v>
      </c>
      <c r="J63" s="707">
        <f>ROUNDDOWN(SUM($B63:$B64)/30,1)</f>
        <v>0</v>
      </c>
      <c r="K63" s="707">
        <f>ROUNDDOWN(SUM($D63:$D64)/30,1)</f>
        <v>0</v>
      </c>
      <c r="L63" s="707">
        <f>ROUNDDOWN(SUM($B63:$B64)/30,1)</f>
        <v>0</v>
      </c>
      <c r="M63" s="707">
        <f>ROUNDDOWN(SUM($D63:$D64)/30,1)</f>
        <v>0</v>
      </c>
      <c r="N63" s="707">
        <f>ROUNDDOWN(SUM($B63:$B64)/25,1)</f>
        <v>0</v>
      </c>
      <c r="O63" s="707">
        <f>ROUNDDOWN(SUM($D63:$D64)/25,1)</f>
        <v>0</v>
      </c>
      <c r="P63" s="707">
        <f>ROUNDDOWN(SUM($B63:$B64)/30,1)</f>
        <v>0</v>
      </c>
      <c r="Q63" s="707">
        <f>ROUNDDOWN(SUM($D63:$D64)/30,1)</f>
        <v>0</v>
      </c>
      <c r="R63" s="707">
        <f>ROUNDDOWN(SUM($B63:$B64)/25,1)</f>
        <v>0</v>
      </c>
      <c r="S63" s="707">
        <f>ROUNDDOWN(SUM($D63:$D64)/25,1)</f>
        <v>0</v>
      </c>
      <c r="T63" s="707">
        <f>ROUNDDOWN(SUM($B63:$B64)/30,1)</f>
        <v>0</v>
      </c>
      <c r="U63" s="707">
        <f>ROUNDDOWN(SUM($D63:$D64)/30,1)</f>
        <v>0</v>
      </c>
      <c r="V63" s="707">
        <f>ROUNDDOWN(SUM($B63:$B64)/25,1)</f>
        <v>0</v>
      </c>
      <c r="W63" s="707">
        <f>ROUNDDOWN(SUM($D63:$D64)/25,1)</f>
        <v>0</v>
      </c>
    </row>
    <row r="64" spans="1:23" ht="19.5" thickBot="1">
      <c r="A64" s="409" t="s">
        <v>290</v>
      </c>
      <c r="B64" s="410">
        <f>様式１!J13</f>
        <v>0</v>
      </c>
      <c r="C64" s="411">
        <f>ROUNDDOWN(B64/25,1)</f>
        <v>0</v>
      </c>
      <c r="D64" s="410">
        <f>様式１!R13</f>
        <v>0</v>
      </c>
      <c r="E64" s="411">
        <f>ROUNDDOWN(D64/25,1)</f>
        <v>0</v>
      </c>
      <c r="F64" s="415"/>
      <c r="G64" s="395"/>
      <c r="H64" s="708"/>
      <c r="I64" s="708"/>
      <c r="J64" s="708"/>
      <c r="K64" s="708"/>
      <c r="L64" s="708"/>
      <c r="M64" s="708"/>
      <c r="N64" s="708"/>
      <c r="O64" s="708"/>
      <c r="P64" s="708"/>
      <c r="Q64" s="708"/>
      <c r="R64" s="708"/>
      <c r="S64" s="708"/>
      <c r="T64" s="708"/>
      <c r="U64" s="708"/>
      <c r="V64" s="708"/>
      <c r="W64" s="708"/>
    </row>
    <row r="65" spans="1:23">
      <c r="A65" s="709" t="str">
        <f>様式１!A14</f>
        <v>１１月</v>
      </c>
      <c r="B65" s="712" t="s">
        <v>281</v>
      </c>
      <c r="C65" s="713"/>
      <c r="D65" s="712" t="s">
        <v>281</v>
      </c>
      <c r="E65" s="713"/>
      <c r="F65" s="705" t="s">
        <v>293</v>
      </c>
      <c r="G65" s="395"/>
      <c r="H65" s="398" t="s">
        <v>281</v>
      </c>
      <c r="I65" s="398" t="s">
        <v>292</v>
      </c>
      <c r="J65" s="398" t="s">
        <v>281</v>
      </c>
      <c r="K65" s="398" t="s">
        <v>292</v>
      </c>
      <c r="L65" s="398" t="s">
        <v>281</v>
      </c>
      <c r="M65" s="398" t="s">
        <v>292</v>
      </c>
      <c r="N65" s="398" t="s">
        <v>281</v>
      </c>
      <c r="O65" s="398" t="s">
        <v>292</v>
      </c>
      <c r="P65" s="398" t="s">
        <v>281</v>
      </c>
      <c r="Q65" s="398" t="s">
        <v>292</v>
      </c>
      <c r="R65" s="398" t="s">
        <v>281</v>
      </c>
      <c r="S65" s="398" t="s">
        <v>292</v>
      </c>
      <c r="T65" s="398" t="s">
        <v>281</v>
      </c>
      <c r="U65" s="398" t="s">
        <v>292</v>
      </c>
      <c r="V65" s="398" t="s">
        <v>281</v>
      </c>
      <c r="W65" s="398" t="s">
        <v>292</v>
      </c>
    </row>
    <row r="66" spans="1:23">
      <c r="A66" s="710"/>
      <c r="B66" s="396" t="s">
        <v>282</v>
      </c>
      <c r="C66" s="397" t="s">
        <v>291</v>
      </c>
      <c r="D66" s="396" t="s">
        <v>282</v>
      </c>
      <c r="E66" s="397" t="s">
        <v>291</v>
      </c>
      <c r="F66" s="706"/>
      <c r="G66" s="395"/>
      <c r="H66" s="416" t="s">
        <v>294</v>
      </c>
      <c r="I66" s="417">
        <f>SUM(H67:I67)</f>
        <v>0</v>
      </c>
      <c r="J66" s="416" t="s">
        <v>294</v>
      </c>
      <c r="K66" s="417">
        <f>SUM(J67:K67)</f>
        <v>0</v>
      </c>
      <c r="L66" s="416" t="s">
        <v>294</v>
      </c>
      <c r="M66" s="417">
        <f>SUM(L67:M67)</f>
        <v>0</v>
      </c>
      <c r="N66" s="416" t="s">
        <v>294</v>
      </c>
      <c r="O66" s="417">
        <f>SUM(N67:O67)</f>
        <v>0</v>
      </c>
      <c r="P66" s="416" t="s">
        <v>294</v>
      </c>
      <c r="Q66" s="417">
        <f>SUM(P67:Q67)</f>
        <v>0</v>
      </c>
      <c r="R66" s="416" t="s">
        <v>294</v>
      </c>
      <c r="S66" s="417">
        <f>SUM(R67:S67)</f>
        <v>0</v>
      </c>
      <c r="T66" s="416" t="s">
        <v>294</v>
      </c>
      <c r="U66" s="417">
        <f>SUM(T67:U67)</f>
        <v>0</v>
      </c>
      <c r="V66" s="416" t="s">
        <v>294</v>
      </c>
      <c r="W66" s="417">
        <f>SUM(V67:W67)</f>
        <v>0</v>
      </c>
    </row>
    <row r="67" spans="1:23" ht="19.5">
      <c r="A67" s="711"/>
      <c r="B67" s="399" t="s">
        <v>284</v>
      </c>
      <c r="C67" s="400">
        <f>ROUND(SUM(C68:C73),0)</f>
        <v>0</v>
      </c>
      <c r="D67" s="399" t="s">
        <v>284</v>
      </c>
      <c r="E67" s="400">
        <f>ROUND(SUM(E68:E73),0)</f>
        <v>0</v>
      </c>
      <c r="F67" s="412">
        <f>SUM(C67,E67)</f>
        <v>0</v>
      </c>
      <c r="G67" s="395"/>
      <c r="H67" s="401">
        <f t="shared" ref="H67:W67" si="19">ROUND(SUM(H68:H73),0)</f>
        <v>0</v>
      </c>
      <c r="I67" s="401">
        <f t="shared" si="19"/>
        <v>0</v>
      </c>
      <c r="J67" s="401">
        <f t="shared" si="19"/>
        <v>0</v>
      </c>
      <c r="K67" s="401">
        <f t="shared" si="19"/>
        <v>0</v>
      </c>
      <c r="L67" s="401">
        <f t="shared" si="19"/>
        <v>0</v>
      </c>
      <c r="M67" s="401">
        <f t="shared" si="19"/>
        <v>0</v>
      </c>
      <c r="N67" s="401">
        <f t="shared" si="19"/>
        <v>0</v>
      </c>
      <c r="O67" s="401">
        <f t="shared" si="19"/>
        <v>0</v>
      </c>
      <c r="P67" s="401">
        <f t="shared" si="19"/>
        <v>0</v>
      </c>
      <c r="Q67" s="401">
        <f t="shared" si="19"/>
        <v>0</v>
      </c>
      <c r="R67" s="401">
        <f t="shared" si="19"/>
        <v>0</v>
      </c>
      <c r="S67" s="401">
        <f t="shared" si="19"/>
        <v>0</v>
      </c>
      <c r="T67" s="401">
        <f t="shared" si="19"/>
        <v>0</v>
      </c>
      <c r="U67" s="401">
        <f t="shared" si="19"/>
        <v>0</v>
      </c>
      <c r="V67" s="401">
        <f t="shared" si="19"/>
        <v>0</v>
      </c>
      <c r="W67" s="401">
        <f t="shared" si="19"/>
        <v>0</v>
      </c>
    </row>
    <row r="68" spans="1:23">
      <c r="A68" s="402" t="s">
        <v>285</v>
      </c>
      <c r="B68" s="403">
        <f>様式１!D14</f>
        <v>0</v>
      </c>
      <c r="C68" s="404">
        <f>ROUNDDOWN(B68/3,1)</f>
        <v>0</v>
      </c>
      <c r="D68" s="403">
        <f>様式１!L14</f>
        <v>0</v>
      </c>
      <c r="E68" s="404">
        <f>ROUNDDOWN(D68/3,1)</f>
        <v>0</v>
      </c>
      <c r="F68" s="413"/>
      <c r="G68" s="395"/>
      <c r="H68" s="405">
        <f t="shared" ref="H68:V70" si="20">$C68</f>
        <v>0</v>
      </c>
      <c r="I68" s="405">
        <f>$E68</f>
        <v>0</v>
      </c>
      <c r="J68" s="405">
        <f>$C68</f>
        <v>0</v>
      </c>
      <c r="K68" s="405">
        <f>$E68</f>
        <v>0</v>
      </c>
      <c r="L68" s="405">
        <f t="shared" si="20"/>
        <v>0</v>
      </c>
      <c r="M68" s="405">
        <f>$E68</f>
        <v>0</v>
      </c>
      <c r="N68" s="405">
        <f t="shared" si="20"/>
        <v>0</v>
      </c>
      <c r="O68" s="405">
        <f>$E68</f>
        <v>0</v>
      </c>
      <c r="P68" s="405">
        <f t="shared" si="20"/>
        <v>0</v>
      </c>
      <c r="Q68" s="405">
        <f>$E68</f>
        <v>0</v>
      </c>
      <c r="R68" s="405">
        <f t="shared" si="20"/>
        <v>0</v>
      </c>
      <c r="S68" s="405">
        <f>$E68</f>
        <v>0</v>
      </c>
      <c r="T68" s="405">
        <f t="shared" si="20"/>
        <v>0</v>
      </c>
      <c r="U68" s="405">
        <f>$E68</f>
        <v>0</v>
      </c>
      <c r="V68" s="405">
        <f t="shared" si="20"/>
        <v>0</v>
      </c>
      <c r="W68" s="405">
        <f>$E68</f>
        <v>0</v>
      </c>
    </row>
    <row r="69" spans="1:23">
      <c r="A69" s="406" t="s">
        <v>286</v>
      </c>
      <c r="B69" s="407">
        <f>様式１!E14</f>
        <v>0</v>
      </c>
      <c r="C69" s="408">
        <f>ROUNDDOWN(B69/5,1)</f>
        <v>0</v>
      </c>
      <c r="D69" s="407">
        <f>様式１!M14</f>
        <v>0</v>
      </c>
      <c r="E69" s="408">
        <f>ROUNDDOWN(D69/5,1)</f>
        <v>0</v>
      </c>
      <c r="F69" s="414"/>
      <c r="G69" s="395"/>
      <c r="H69" s="405">
        <f>$C69</f>
        <v>0</v>
      </c>
      <c r="I69" s="405">
        <f>$E69</f>
        <v>0</v>
      </c>
      <c r="J69" s="707">
        <f>ROUNDDOWN(SUM($B69:$B70)/6,1)</f>
        <v>0</v>
      </c>
      <c r="K69" s="707">
        <f>ROUNDDOWN(SUM($D69:$D70)/6,1)</f>
        <v>0</v>
      </c>
      <c r="L69" s="405">
        <f t="shared" si="20"/>
        <v>0</v>
      </c>
      <c r="M69" s="405">
        <f>$E69</f>
        <v>0</v>
      </c>
      <c r="N69" s="405">
        <f t="shared" si="20"/>
        <v>0</v>
      </c>
      <c r="O69" s="405">
        <f>$E69</f>
        <v>0</v>
      </c>
      <c r="P69" s="405">
        <f t="shared" si="20"/>
        <v>0</v>
      </c>
      <c r="Q69" s="405">
        <f>$E69</f>
        <v>0</v>
      </c>
      <c r="R69" s="707">
        <f>ROUNDDOWN(SUM($B69:$B70)/6,1)</f>
        <v>0</v>
      </c>
      <c r="S69" s="707">
        <f>ROUNDDOWN(SUM($D69:$D70)/6,1)</f>
        <v>0</v>
      </c>
      <c r="T69" s="707">
        <f>ROUNDDOWN(SUM($B69:$B70)/6,1)</f>
        <v>0</v>
      </c>
      <c r="U69" s="707">
        <f>ROUNDDOWN(SUM($D69:$D70)/6,1)</f>
        <v>0</v>
      </c>
      <c r="V69" s="707">
        <f>ROUNDDOWN(SUM($B69:$B70)/6,1)</f>
        <v>0</v>
      </c>
      <c r="W69" s="707">
        <f>ROUNDDOWN(SUM($D69:$D70)/6,1)</f>
        <v>0</v>
      </c>
    </row>
    <row r="70" spans="1:23">
      <c r="A70" s="406" t="s">
        <v>287</v>
      </c>
      <c r="B70" s="407">
        <f>様式１!G14</f>
        <v>0</v>
      </c>
      <c r="C70" s="408">
        <f>ROUNDDOWN(B70/6,1)</f>
        <v>0</v>
      </c>
      <c r="D70" s="407">
        <f>様式１!O14</f>
        <v>0</v>
      </c>
      <c r="E70" s="408">
        <f>ROUNDDOWN(D70/6,1)</f>
        <v>0</v>
      </c>
      <c r="F70" s="414"/>
      <c r="G70" s="395"/>
      <c r="H70" s="405">
        <f>$C70</f>
        <v>0</v>
      </c>
      <c r="I70" s="405">
        <f>$E70</f>
        <v>0</v>
      </c>
      <c r="J70" s="708"/>
      <c r="K70" s="708"/>
      <c r="L70" s="405">
        <f t="shared" si="20"/>
        <v>0</v>
      </c>
      <c r="M70" s="405">
        <f>$E70</f>
        <v>0</v>
      </c>
      <c r="N70" s="405">
        <f t="shared" si="20"/>
        <v>0</v>
      </c>
      <c r="O70" s="405">
        <f>$E70</f>
        <v>0</v>
      </c>
      <c r="P70" s="405">
        <f t="shared" si="20"/>
        <v>0</v>
      </c>
      <c r="Q70" s="405">
        <f>$E70</f>
        <v>0</v>
      </c>
      <c r="R70" s="708"/>
      <c r="S70" s="708"/>
      <c r="T70" s="708"/>
      <c r="U70" s="708"/>
      <c r="V70" s="708"/>
      <c r="W70" s="708"/>
    </row>
    <row r="71" spans="1:23">
      <c r="A71" s="406" t="s">
        <v>288</v>
      </c>
      <c r="B71" s="407">
        <f>様式１!H14</f>
        <v>0</v>
      </c>
      <c r="C71" s="408">
        <f>ROUNDDOWN(B71/15,1)</f>
        <v>0</v>
      </c>
      <c r="D71" s="407">
        <f>様式１!P14</f>
        <v>0</v>
      </c>
      <c r="E71" s="408">
        <f>ROUNDDOWN(D71/15,1)</f>
        <v>0</v>
      </c>
      <c r="F71" s="414"/>
      <c r="G71" s="395"/>
      <c r="H71" s="405">
        <f>$C71</f>
        <v>0</v>
      </c>
      <c r="I71" s="405">
        <f>$E71</f>
        <v>0</v>
      </c>
      <c r="J71" s="405">
        <f>ROUNDDOWN($B71/20,1)</f>
        <v>0</v>
      </c>
      <c r="K71" s="405">
        <f>ROUNDDOWN($D71/20,1)</f>
        <v>0</v>
      </c>
      <c r="L71" s="405">
        <f>$C71</f>
        <v>0</v>
      </c>
      <c r="M71" s="405">
        <f>$E71</f>
        <v>0</v>
      </c>
      <c r="N71" s="405">
        <f>ROUNDDOWN($B71/20,1)</f>
        <v>0</v>
      </c>
      <c r="O71" s="405">
        <f>ROUNDDOWN($D71/20,1)</f>
        <v>0</v>
      </c>
      <c r="P71" s="405">
        <f>ROUNDDOWN($B71/20,1)</f>
        <v>0</v>
      </c>
      <c r="Q71" s="405">
        <f>ROUNDDOWN($D71/20,1)</f>
        <v>0</v>
      </c>
      <c r="R71" s="405">
        <f>$C71</f>
        <v>0</v>
      </c>
      <c r="S71" s="405">
        <f>$E71</f>
        <v>0</v>
      </c>
      <c r="T71" s="405">
        <f>$C71</f>
        <v>0</v>
      </c>
      <c r="U71" s="405">
        <f>$E71</f>
        <v>0</v>
      </c>
      <c r="V71" s="405">
        <f>ROUNDDOWN($B71/20,1)</f>
        <v>0</v>
      </c>
      <c r="W71" s="405">
        <f>ROUNDDOWN($D71/20,1)</f>
        <v>0</v>
      </c>
    </row>
    <row r="72" spans="1:23">
      <c r="A72" s="406" t="s">
        <v>289</v>
      </c>
      <c r="B72" s="407">
        <f>様式１!I14</f>
        <v>0</v>
      </c>
      <c r="C72" s="408">
        <f>ROUNDDOWN(B72/20,1)</f>
        <v>0</v>
      </c>
      <c r="D72" s="407">
        <f>様式１!Q14</f>
        <v>0</v>
      </c>
      <c r="E72" s="408">
        <f>ROUNDDOWN(D72/20,1)</f>
        <v>0</v>
      </c>
      <c r="F72" s="414"/>
      <c r="G72" s="395"/>
      <c r="H72" s="707">
        <f>ROUNDDOWN(SUM($B72:$B73)/25,1)</f>
        <v>0</v>
      </c>
      <c r="I72" s="707">
        <f>ROUNDDOWN(SUM($D72:$D73)/25,1)</f>
        <v>0</v>
      </c>
      <c r="J72" s="707">
        <f>ROUNDDOWN(SUM($B72:$B73)/30,1)</f>
        <v>0</v>
      </c>
      <c r="K72" s="707">
        <f>ROUNDDOWN(SUM($D72:$D73)/30,1)</f>
        <v>0</v>
      </c>
      <c r="L72" s="707">
        <f>ROUNDDOWN(SUM($B72:$B73)/30,1)</f>
        <v>0</v>
      </c>
      <c r="M72" s="707">
        <f>ROUNDDOWN(SUM($D72:$D73)/30,1)</f>
        <v>0</v>
      </c>
      <c r="N72" s="707">
        <f>ROUNDDOWN(SUM($B72:$B73)/25,1)</f>
        <v>0</v>
      </c>
      <c r="O72" s="707">
        <f>ROUNDDOWN(SUM($D72:$D73)/25,1)</f>
        <v>0</v>
      </c>
      <c r="P72" s="707">
        <f>ROUNDDOWN(SUM($B72:$B73)/30,1)</f>
        <v>0</v>
      </c>
      <c r="Q72" s="707">
        <f>ROUNDDOWN(SUM($D72:$D73)/30,1)</f>
        <v>0</v>
      </c>
      <c r="R72" s="707">
        <f>ROUNDDOWN(SUM($B72:$B73)/25,1)</f>
        <v>0</v>
      </c>
      <c r="S72" s="707">
        <f>ROUNDDOWN(SUM($D72:$D73)/25,1)</f>
        <v>0</v>
      </c>
      <c r="T72" s="707">
        <f>ROUNDDOWN(SUM($B72:$B73)/30,1)</f>
        <v>0</v>
      </c>
      <c r="U72" s="707">
        <f>ROUNDDOWN(SUM($D72:$D73)/30,1)</f>
        <v>0</v>
      </c>
      <c r="V72" s="707">
        <f>ROUNDDOWN(SUM($B72:$B73)/25,1)</f>
        <v>0</v>
      </c>
      <c r="W72" s="707">
        <f>ROUNDDOWN(SUM($D72:$D73)/25,1)</f>
        <v>0</v>
      </c>
    </row>
    <row r="73" spans="1:23" ht="19.5" thickBot="1">
      <c r="A73" s="409" t="s">
        <v>290</v>
      </c>
      <c r="B73" s="410">
        <f>様式１!J14</f>
        <v>0</v>
      </c>
      <c r="C73" s="411">
        <f>ROUNDDOWN(B73/25,1)</f>
        <v>0</v>
      </c>
      <c r="D73" s="410">
        <f>様式１!R14</f>
        <v>0</v>
      </c>
      <c r="E73" s="411">
        <f>ROUNDDOWN(D73/25,1)</f>
        <v>0</v>
      </c>
      <c r="F73" s="415"/>
      <c r="G73" s="395"/>
      <c r="H73" s="708"/>
      <c r="I73" s="708"/>
      <c r="J73" s="708"/>
      <c r="K73" s="708"/>
      <c r="L73" s="708"/>
      <c r="M73" s="708"/>
      <c r="N73" s="708"/>
      <c r="O73" s="708"/>
      <c r="P73" s="708"/>
      <c r="Q73" s="708"/>
      <c r="R73" s="708"/>
      <c r="S73" s="708"/>
      <c r="T73" s="708"/>
      <c r="U73" s="708"/>
      <c r="V73" s="708"/>
      <c r="W73" s="708"/>
    </row>
    <row r="74" spans="1:23">
      <c r="A74" s="709" t="str">
        <f>様式１!A15</f>
        <v>１２月</v>
      </c>
      <c r="B74" s="712" t="s">
        <v>281</v>
      </c>
      <c r="C74" s="713"/>
      <c r="D74" s="712" t="s">
        <v>281</v>
      </c>
      <c r="E74" s="713"/>
      <c r="F74" s="705" t="s">
        <v>293</v>
      </c>
      <c r="G74" s="395"/>
      <c r="H74" s="398" t="s">
        <v>281</v>
      </c>
      <c r="I74" s="398" t="s">
        <v>292</v>
      </c>
      <c r="J74" s="398" t="s">
        <v>281</v>
      </c>
      <c r="K74" s="398" t="s">
        <v>292</v>
      </c>
      <c r="L74" s="398" t="s">
        <v>281</v>
      </c>
      <c r="M74" s="398" t="s">
        <v>292</v>
      </c>
      <c r="N74" s="398" t="s">
        <v>281</v>
      </c>
      <c r="O74" s="398" t="s">
        <v>292</v>
      </c>
      <c r="P74" s="398" t="s">
        <v>281</v>
      </c>
      <c r="Q74" s="398" t="s">
        <v>292</v>
      </c>
      <c r="R74" s="398" t="s">
        <v>281</v>
      </c>
      <c r="S74" s="398" t="s">
        <v>292</v>
      </c>
      <c r="T74" s="398" t="s">
        <v>281</v>
      </c>
      <c r="U74" s="398" t="s">
        <v>292</v>
      </c>
      <c r="V74" s="398" t="s">
        <v>281</v>
      </c>
      <c r="W74" s="398" t="s">
        <v>292</v>
      </c>
    </row>
    <row r="75" spans="1:23">
      <c r="A75" s="710"/>
      <c r="B75" s="396" t="s">
        <v>282</v>
      </c>
      <c r="C75" s="397" t="s">
        <v>291</v>
      </c>
      <c r="D75" s="396" t="s">
        <v>282</v>
      </c>
      <c r="E75" s="397" t="s">
        <v>291</v>
      </c>
      <c r="F75" s="706"/>
      <c r="G75" s="395"/>
      <c r="H75" s="416" t="s">
        <v>294</v>
      </c>
      <c r="I75" s="417">
        <f>SUM(H76:I76)</f>
        <v>0</v>
      </c>
      <c r="J75" s="416" t="s">
        <v>294</v>
      </c>
      <c r="K75" s="417">
        <f>SUM(J76:K76)</f>
        <v>0</v>
      </c>
      <c r="L75" s="416" t="s">
        <v>294</v>
      </c>
      <c r="M75" s="417">
        <f>SUM(L76:M76)</f>
        <v>0</v>
      </c>
      <c r="N75" s="416" t="s">
        <v>294</v>
      </c>
      <c r="O75" s="417">
        <f>SUM(N76:O76)</f>
        <v>0</v>
      </c>
      <c r="P75" s="416" t="s">
        <v>294</v>
      </c>
      <c r="Q75" s="417">
        <f>SUM(P76:Q76)</f>
        <v>0</v>
      </c>
      <c r="R75" s="416" t="s">
        <v>294</v>
      </c>
      <c r="S75" s="417">
        <f>SUM(R76:S76)</f>
        <v>0</v>
      </c>
      <c r="T75" s="416" t="s">
        <v>294</v>
      </c>
      <c r="U75" s="417">
        <f>SUM(T76:U76)</f>
        <v>0</v>
      </c>
      <c r="V75" s="416" t="s">
        <v>294</v>
      </c>
      <c r="W75" s="417">
        <f>SUM(V76:W76)</f>
        <v>0</v>
      </c>
    </row>
    <row r="76" spans="1:23" ht="19.5">
      <c r="A76" s="711"/>
      <c r="B76" s="399" t="s">
        <v>284</v>
      </c>
      <c r="C76" s="400">
        <f>ROUND(SUM(C77:C82),0)</f>
        <v>0</v>
      </c>
      <c r="D76" s="399" t="s">
        <v>284</v>
      </c>
      <c r="E76" s="400">
        <f>ROUND(SUM(E77:E82),0)</f>
        <v>0</v>
      </c>
      <c r="F76" s="412">
        <f>SUM(C76,E76)</f>
        <v>0</v>
      </c>
      <c r="G76" s="395"/>
      <c r="H76" s="401">
        <f t="shared" ref="H76:W76" si="21">ROUND(SUM(H77:H82),0)</f>
        <v>0</v>
      </c>
      <c r="I76" s="401">
        <f t="shared" si="21"/>
        <v>0</v>
      </c>
      <c r="J76" s="401">
        <f t="shared" si="21"/>
        <v>0</v>
      </c>
      <c r="K76" s="401">
        <f t="shared" si="21"/>
        <v>0</v>
      </c>
      <c r="L76" s="401">
        <f t="shared" si="21"/>
        <v>0</v>
      </c>
      <c r="M76" s="401">
        <f t="shared" si="21"/>
        <v>0</v>
      </c>
      <c r="N76" s="401">
        <f t="shared" si="21"/>
        <v>0</v>
      </c>
      <c r="O76" s="401">
        <f t="shared" si="21"/>
        <v>0</v>
      </c>
      <c r="P76" s="401">
        <f t="shared" si="21"/>
        <v>0</v>
      </c>
      <c r="Q76" s="401">
        <f t="shared" si="21"/>
        <v>0</v>
      </c>
      <c r="R76" s="401">
        <f t="shared" si="21"/>
        <v>0</v>
      </c>
      <c r="S76" s="401">
        <f t="shared" si="21"/>
        <v>0</v>
      </c>
      <c r="T76" s="401">
        <f t="shared" si="21"/>
        <v>0</v>
      </c>
      <c r="U76" s="401">
        <f t="shared" si="21"/>
        <v>0</v>
      </c>
      <c r="V76" s="401">
        <f t="shared" si="21"/>
        <v>0</v>
      </c>
      <c r="W76" s="401">
        <f t="shared" si="21"/>
        <v>0</v>
      </c>
    </row>
    <row r="77" spans="1:23">
      <c r="A77" s="402" t="s">
        <v>285</v>
      </c>
      <c r="B77" s="403">
        <f>様式１!D15</f>
        <v>0</v>
      </c>
      <c r="C77" s="404">
        <f>ROUNDDOWN(B77/3,1)</f>
        <v>0</v>
      </c>
      <c r="D77" s="403">
        <f>様式１!L15</f>
        <v>0</v>
      </c>
      <c r="E77" s="404">
        <f>ROUNDDOWN(D77/3,1)</f>
        <v>0</v>
      </c>
      <c r="F77" s="413"/>
      <c r="G77" s="395"/>
      <c r="H77" s="405">
        <f t="shared" ref="H77:V79" si="22">$C77</f>
        <v>0</v>
      </c>
      <c r="I77" s="405">
        <f>$E77</f>
        <v>0</v>
      </c>
      <c r="J77" s="405">
        <f>$C77</f>
        <v>0</v>
      </c>
      <c r="K77" s="405">
        <f>$E77</f>
        <v>0</v>
      </c>
      <c r="L77" s="405">
        <f t="shared" si="22"/>
        <v>0</v>
      </c>
      <c r="M77" s="405">
        <f>$E77</f>
        <v>0</v>
      </c>
      <c r="N77" s="405">
        <f t="shared" si="22"/>
        <v>0</v>
      </c>
      <c r="O77" s="405">
        <f>$E77</f>
        <v>0</v>
      </c>
      <c r="P77" s="405">
        <f t="shared" si="22"/>
        <v>0</v>
      </c>
      <c r="Q77" s="405">
        <f>$E77</f>
        <v>0</v>
      </c>
      <c r="R77" s="405">
        <f t="shared" si="22"/>
        <v>0</v>
      </c>
      <c r="S77" s="405">
        <f>$E77</f>
        <v>0</v>
      </c>
      <c r="T77" s="405">
        <f t="shared" si="22"/>
        <v>0</v>
      </c>
      <c r="U77" s="405">
        <f>$E77</f>
        <v>0</v>
      </c>
      <c r="V77" s="405">
        <f t="shared" si="22"/>
        <v>0</v>
      </c>
      <c r="W77" s="405">
        <f>$E77</f>
        <v>0</v>
      </c>
    </row>
    <row r="78" spans="1:23">
      <c r="A78" s="406" t="s">
        <v>286</v>
      </c>
      <c r="B78" s="407">
        <f>様式１!E15</f>
        <v>0</v>
      </c>
      <c r="C78" s="408">
        <f>ROUNDDOWN(B78/5,1)</f>
        <v>0</v>
      </c>
      <c r="D78" s="407">
        <f>様式１!M15</f>
        <v>0</v>
      </c>
      <c r="E78" s="408">
        <f>ROUNDDOWN(D78/5,1)</f>
        <v>0</v>
      </c>
      <c r="F78" s="414"/>
      <c r="G78" s="395"/>
      <c r="H78" s="405">
        <f>$C78</f>
        <v>0</v>
      </c>
      <c r="I78" s="405">
        <f>$E78</f>
        <v>0</v>
      </c>
      <c r="J78" s="707">
        <f>ROUNDDOWN(SUM($B78:$B79)/6,1)</f>
        <v>0</v>
      </c>
      <c r="K78" s="707">
        <f>ROUNDDOWN(SUM($D78:$D79)/6,1)</f>
        <v>0</v>
      </c>
      <c r="L78" s="405">
        <f t="shared" si="22"/>
        <v>0</v>
      </c>
      <c r="M78" s="405">
        <f>$E78</f>
        <v>0</v>
      </c>
      <c r="N78" s="405">
        <f t="shared" si="22"/>
        <v>0</v>
      </c>
      <c r="O78" s="405">
        <f>$E78</f>
        <v>0</v>
      </c>
      <c r="P78" s="405">
        <f t="shared" si="22"/>
        <v>0</v>
      </c>
      <c r="Q78" s="405">
        <f>$E78</f>
        <v>0</v>
      </c>
      <c r="R78" s="707">
        <f>ROUNDDOWN(SUM($B78:$B79)/6,1)</f>
        <v>0</v>
      </c>
      <c r="S78" s="707">
        <f>ROUNDDOWN(SUM($D78:$D79)/6,1)</f>
        <v>0</v>
      </c>
      <c r="T78" s="707">
        <f>ROUNDDOWN(SUM($B78:$B79)/6,1)</f>
        <v>0</v>
      </c>
      <c r="U78" s="707">
        <f>ROUNDDOWN(SUM($D78:$D79)/6,1)</f>
        <v>0</v>
      </c>
      <c r="V78" s="707">
        <f>ROUNDDOWN(SUM($B78:$B79)/6,1)</f>
        <v>0</v>
      </c>
      <c r="W78" s="707">
        <f>ROUNDDOWN(SUM($D78:$D79)/6,1)</f>
        <v>0</v>
      </c>
    </row>
    <row r="79" spans="1:23">
      <c r="A79" s="406" t="s">
        <v>287</v>
      </c>
      <c r="B79" s="407">
        <f>様式１!G15</f>
        <v>0</v>
      </c>
      <c r="C79" s="408">
        <f>ROUNDDOWN(B79/6,1)</f>
        <v>0</v>
      </c>
      <c r="D79" s="407">
        <f>様式１!O15</f>
        <v>0</v>
      </c>
      <c r="E79" s="408">
        <f>ROUNDDOWN(D79/6,1)</f>
        <v>0</v>
      </c>
      <c r="F79" s="414"/>
      <c r="G79" s="395"/>
      <c r="H79" s="405">
        <f>$C79</f>
        <v>0</v>
      </c>
      <c r="I79" s="405">
        <f>$E79</f>
        <v>0</v>
      </c>
      <c r="J79" s="708"/>
      <c r="K79" s="708"/>
      <c r="L79" s="405">
        <f t="shared" si="22"/>
        <v>0</v>
      </c>
      <c r="M79" s="405">
        <f>$E79</f>
        <v>0</v>
      </c>
      <c r="N79" s="405">
        <f t="shared" si="22"/>
        <v>0</v>
      </c>
      <c r="O79" s="405">
        <f>$E79</f>
        <v>0</v>
      </c>
      <c r="P79" s="405">
        <f t="shared" si="22"/>
        <v>0</v>
      </c>
      <c r="Q79" s="405">
        <f>$E79</f>
        <v>0</v>
      </c>
      <c r="R79" s="708"/>
      <c r="S79" s="708"/>
      <c r="T79" s="708"/>
      <c r="U79" s="708"/>
      <c r="V79" s="708"/>
      <c r="W79" s="708"/>
    </row>
    <row r="80" spans="1:23">
      <c r="A80" s="406" t="s">
        <v>288</v>
      </c>
      <c r="B80" s="407">
        <f>様式１!H15</f>
        <v>0</v>
      </c>
      <c r="C80" s="408">
        <f>ROUNDDOWN(B80/15,1)</f>
        <v>0</v>
      </c>
      <c r="D80" s="407">
        <f>様式１!P15</f>
        <v>0</v>
      </c>
      <c r="E80" s="408">
        <f>ROUNDDOWN(D80/15,1)</f>
        <v>0</v>
      </c>
      <c r="F80" s="414"/>
      <c r="G80" s="395"/>
      <c r="H80" s="405">
        <f>$C80</f>
        <v>0</v>
      </c>
      <c r="I80" s="405">
        <f>$E80</f>
        <v>0</v>
      </c>
      <c r="J80" s="405">
        <f>ROUNDDOWN($B80/20,1)</f>
        <v>0</v>
      </c>
      <c r="K80" s="405">
        <f>ROUNDDOWN($D80/20,1)</f>
        <v>0</v>
      </c>
      <c r="L80" s="405">
        <f>$C80</f>
        <v>0</v>
      </c>
      <c r="M80" s="405">
        <f>$E80</f>
        <v>0</v>
      </c>
      <c r="N80" s="405">
        <f>ROUNDDOWN($B80/20,1)</f>
        <v>0</v>
      </c>
      <c r="O80" s="405">
        <f>ROUNDDOWN($D80/20,1)</f>
        <v>0</v>
      </c>
      <c r="P80" s="405">
        <f>ROUNDDOWN($B80/20,1)</f>
        <v>0</v>
      </c>
      <c r="Q80" s="405">
        <f>ROUNDDOWN($D80/20,1)</f>
        <v>0</v>
      </c>
      <c r="R80" s="405">
        <f>$C80</f>
        <v>0</v>
      </c>
      <c r="S80" s="405">
        <f>$E80</f>
        <v>0</v>
      </c>
      <c r="T80" s="405">
        <f>$C80</f>
        <v>0</v>
      </c>
      <c r="U80" s="405">
        <f>$E80</f>
        <v>0</v>
      </c>
      <c r="V80" s="405">
        <f>ROUNDDOWN($B80/20,1)</f>
        <v>0</v>
      </c>
      <c r="W80" s="405">
        <f>ROUNDDOWN($D80/20,1)</f>
        <v>0</v>
      </c>
    </row>
    <row r="81" spans="1:23">
      <c r="A81" s="406" t="s">
        <v>289</v>
      </c>
      <c r="B81" s="407">
        <f>様式１!I15</f>
        <v>0</v>
      </c>
      <c r="C81" s="408">
        <f>ROUNDDOWN(B81/20,1)</f>
        <v>0</v>
      </c>
      <c r="D81" s="407">
        <f>様式１!Q15</f>
        <v>0</v>
      </c>
      <c r="E81" s="408">
        <f>ROUNDDOWN(D81/20,1)</f>
        <v>0</v>
      </c>
      <c r="F81" s="414"/>
      <c r="G81" s="395"/>
      <c r="H81" s="707">
        <f>ROUNDDOWN(SUM($B81:$B82)/25,1)</f>
        <v>0</v>
      </c>
      <c r="I81" s="707">
        <f>ROUNDDOWN(SUM($D81:$D82)/25,1)</f>
        <v>0</v>
      </c>
      <c r="J81" s="707">
        <f>ROUNDDOWN(SUM($B81:$B82)/30,1)</f>
        <v>0</v>
      </c>
      <c r="K81" s="707">
        <f>ROUNDDOWN(SUM($D81:$D82)/30,1)</f>
        <v>0</v>
      </c>
      <c r="L81" s="707">
        <f>ROUNDDOWN(SUM($B81:$B82)/30,1)</f>
        <v>0</v>
      </c>
      <c r="M81" s="707">
        <f>ROUNDDOWN(SUM($D81:$D82)/30,1)</f>
        <v>0</v>
      </c>
      <c r="N81" s="707">
        <f>ROUNDDOWN(SUM($B81:$B82)/25,1)</f>
        <v>0</v>
      </c>
      <c r="O81" s="707">
        <f>ROUNDDOWN(SUM($D81:$D82)/25,1)</f>
        <v>0</v>
      </c>
      <c r="P81" s="707">
        <f>ROUNDDOWN(SUM($B81:$B82)/30,1)</f>
        <v>0</v>
      </c>
      <c r="Q81" s="707">
        <f>ROUNDDOWN(SUM($D81:$D82)/30,1)</f>
        <v>0</v>
      </c>
      <c r="R81" s="707">
        <f>ROUNDDOWN(SUM($B81:$B82)/25,1)</f>
        <v>0</v>
      </c>
      <c r="S81" s="707">
        <f>ROUNDDOWN(SUM($D81:$D82)/25,1)</f>
        <v>0</v>
      </c>
      <c r="T81" s="707">
        <f>ROUNDDOWN(SUM($B81:$B82)/30,1)</f>
        <v>0</v>
      </c>
      <c r="U81" s="707">
        <f>ROUNDDOWN(SUM($D81:$D82)/30,1)</f>
        <v>0</v>
      </c>
      <c r="V81" s="707">
        <f>ROUNDDOWN(SUM($B81:$B82)/25,1)</f>
        <v>0</v>
      </c>
      <c r="W81" s="707">
        <f>ROUNDDOWN(SUM($D81:$D82)/25,1)</f>
        <v>0</v>
      </c>
    </row>
    <row r="82" spans="1:23" ht="19.5" thickBot="1">
      <c r="A82" s="409" t="s">
        <v>290</v>
      </c>
      <c r="B82" s="410">
        <f>様式１!J15</f>
        <v>0</v>
      </c>
      <c r="C82" s="411">
        <f>ROUNDDOWN(B82/25,1)</f>
        <v>0</v>
      </c>
      <c r="D82" s="410">
        <f>様式１!R15</f>
        <v>0</v>
      </c>
      <c r="E82" s="411">
        <f>ROUNDDOWN(D82/25,1)</f>
        <v>0</v>
      </c>
      <c r="F82" s="415"/>
      <c r="G82" s="395"/>
      <c r="H82" s="708"/>
      <c r="I82" s="708"/>
      <c r="J82" s="708"/>
      <c r="K82" s="708"/>
      <c r="L82" s="708"/>
      <c r="M82" s="708"/>
      <c r="N82" s="708"/>
      <c r="O82" s="708"/>
      <c r="P82" s="708"/>
      <c r="Q82" s="708"/>
      <c r="R82" s="708"/>
      <c r="S82" s="708"/>
      <c r="T82" s="708"/>
      <c r="U82" s="708"/>
      <c r="V82" s="708"/>
      <c r="W82" s="708"/>
    </row>
    <row r="83" spans="1:23">
      <c r="A83" s="709" t="str">
        <f>様式１!A16</f>
        <v>１月</v>
      </c>
      <c r="B83" s="712" t="s">
        <v>281</v>
      </c>
      <c r="C83" s="713"/>
      <c r="D83" s="712" t="s">
        <v>281</v>
      </c>
      <c r="E83" s="713"/>
      <c r="F83" s="705" t="s">
        <v>293</v>
      </c>
      <c r="G83" s="395"/>
      <c r="H83" s="398" t="s">
        <v>281</v>
      </c>
      <c r="I83" s="398" t="s">
        <v>292</v>
      </c>
      <c r="J83" s="398" t="s">
        <v>281</v>
      </c>
      <c r="K83" s="398" t="s">
        <v>292</v>
      </c>
      <c r="L83" s="398" t="s">
        <v>281</v>
      </c>
      <c r="M83" s="398" t="s">
        <v>292</v>
      </c>
      <c r="N83" s="398" t="s">
        <v>281</v>
      </c>
      <c r="O83" s="398" t="s">
        <v>292</v>
      </c>
      <c r="P83" s="398" t="s">
        <v>281</v>
      </c>
      <c r="Q83" s="398" t="s">
        <v>292</v>
      </c>
      <c r="R83" s="398" t="s">
        <v>281</v>
      </c>
      <c r="S83" s="398" t="s">
        <v>292</v>
      </c>
      <c r="T83" s="398" t="s">
        <v>281</v>
      </c>
      <c r="U83" s="398" t="s">
        <v>292</v>
      </c>
      <c r="V83" s="398" t="s">
        <v>281</v>
      </c>
      <c r="W83" s="398" t="s">
        <v>292</v>
      </c>
    </row>
    <row r="84" spans="1:23">
      <c r="A84" s="710"/>
      <c r="B84" s="396" t="s">
        <v>282</v>
      </c>
      <c r="C84" s="397" t="s">
        <v>291</v>
      </c>
      <c r="D84" s="396" t="s">
        <v>282</v>
      </c>
      <c r="E84" s="397" t="s">
        <v>291</v>
      </c>
      <c r="F84" s="706"/>
      <c r="G84" s="395"/>
      <c r="H84" s="416" t="s">
        <v>294</v>
      </c>
      <c r="I84" s="417">
        <f>SUM(H85:I85)</f>
        <v>0</v>
      </c>
      <c r="J84" s="416" t="s">
        <v>294</v>
      </c>
      <c r="K84" s="417">
        <f>SUM(J85:K85)</f>
        <v>0</v>
      </c>
      <c r="L84" s="416" t="s">
        <v>294</v>
      </c>
      <c r="M84" s="417">
        <f>SUM(L85:M85)</f>
        <v>0</v>
      </c>
      <c r="N84" s="416" t="s">
        <v>294</v>
      </c>
      <c r="O84" s="417">
        <f>SUM(N85:O85)</f>
        <v>0</v>
      </c>
      <c r="P84" s="416" t="s">
        <v>294</v>
      </c>
      <c r="Q84" s="417">
        <f>SUM(P85:Q85)</f>
        <v>0</v>
      </c>
      <c r="R84" s="416" t="s">
        <v>294</v>
      </c>
      <c r="S84" s="417">
        <f>SUM(R85:S85)</f>
        <v>0</v>
      </c>
      <c r="T84" s="416" t="s">
        <v>294</v>
      </c>
      <c r="U84" s="417">
        <f>SUM(T85:U85)</f>
        <v>0</v>
      </c>
      <c r="V84" s="416" t="s">
        <v>294</v>
      </c>
      <c r="W84" s="417">
        <f>SUM(V85:W85)</f>
        <v>0</v>
      </c>
    </row>
    <row r="85" spans="1:23" ht="19.5">
      <c r="A85" s="711"/>
      <c r="B85" s="399" t="s">
        <v>284</v>
      </c>
      <c r="C85" s="400">
        <f>ROUND(SUM(C86:C91),0)</f>
        <v>0</v>
      </c>
      <c r="D85" s="399" t="s">
        <v>284</v>
      </c>
      <c r="E85" s="400">
        <f>ROUND(SUM(E86:E91),0)</f>
        <v>0</v>
      </c>
      <c r="F85" s="412">
        <f>SUM(C85,E85)</f>
        <v>0</v>
      </c>
      <c r="G85" s="395"/>
      <c r="H85" s="401">
        <f t="shared" ref="H85:W85" si="23">ROUND(SUM(H86:H91),0)</f>
        <v>0</v>
      </c>
      <c r="I85" s="401">
        <f t="shared" si="23"/>
        <v>0</v>
      </c>
      <c r="J85" s="401">
        <f t="shared" si="23"/>
        <v>0</v>
      </c>
      <c r="K85" s="401">
        <f t="shared" si="23"/>
        <v>0</v>
      </c>
      <c r="L85" s="401">
        <f t="shared" si="23"/>
        <v>0</v>
      </c>
      <c r="M85" s="401">
        <f t="shared" si="23"/>
        <v>0</v>
      </c>
      <c r="N85" s="401">
        <f t="shared" si="23"/>
        <v>0</v>
      </c>
      <c r="O85" s="401">
        <f t="shared" si="23"/>
        <v>0</v>
      </c>
      <c r="P85" s="401">
        <f t="shared" si="23"/>
        <v>0</v>
      </c>
      <c r="Q85" s="401">
        <f t="shared" si="23"/>
        <v>0</v>
      </c>
      <c r="R85" s="401">
        <f t="shared" si="23"/>
        <v>0</v>
      </c>
      <c r="S85" s="401">
        <f t="shared" si="23"/>
        <v>0</v>
      </c>
      <c r="T85" s="401">
        <f t="shared" si="23"/>
        <v>0</v>
      </c>
      <c r="U85" s="401">
        <f t="shared" si="23"/>
        <v>0</v>
      </c>
      <c r="V85" s="401">
        <f t="shared" si="23"/>
        <v>0</v>
      </c>
      <c r="W85" s="401">
        <f t="shared" si="23"/>
        <v>0</v>
      </c>
    </row>
    <row r="86" spans="1:23">
      <c r="A86" s="402" t="s">
        <v>285</v>
      </c>
      <c r="B86" s="403">
        <f>様式１!D16</f>
        <v>0</v>
      </c>
      <c r="C86" s="404">
        <f>ROUNDDOWN(B86/3,1)</f>
        <v>0</v>
      </c>
      <c r="D86" s="403">
        <f>様式１!L16</f>
        <v>0</v>
      </c>
      <c r="E86" s="404">
        <f>ROUNDDOWN(D86/3,1)</f>
        <v>0</v>
      </c>
      <c r="F86" s="413"/>
      <c r="G86" s="395"/>
      <c r="H86" s="405">
        <f t="shared" ref="H86:V88" si="24">$C86</f>
        <v>0</v>
      </c>
      <c r="I86" s="405">
        <f>$E86</f>
        <v>0</v>
      </c>
      <c r="J86" s="405">
        <f>$C86</f>
        <v>0</v>
      </c>
      <c r="K86" s="405">
        <f>$E86</f>
        <v>0</v>
      </c>
      <c r="L86" s="405">
        <f t="shared" si="24"/>
        <v>0</v>
      </c>
      <c r="M86" s="405">
        <f>$E86</f>
        <v>0</v>
      </c>
      <c r="N86" s="405">
        <f t="shared" si="24"/>
        <v>0</v>
      </c>
      <c r="O86" s="405">
        <f>$E86</f>
        <v>0</v>
      </c>
      <c r="P86" s="405">
        <f t="shared" si="24"/>
        <v>0</v>
      </c>
      <c r="Q86" s="405">
        <f>$E86</f>
        <v>0</v>
      </c>
      <c r="R86" s="405">
        <f t="shared" si="24"/>
        <v>0</v>
      </c>
      <c r="S86" s="405">
        <f>$E86</f>
        <v>0</v>
      </c>
      <c r="T86" s="405">
        <f t="shared" si="24"/>
        <v>0</v>
      </c>
      <c r="U86" s="405">
        <f>$E86</f>
        <v>0</v>
      </c>
      <c r="V86" s="405">
        <f t="shared" si="24"/>
        <v>0</v>
      </c>
      <c r="W86" s="405">
        <f>$E86</f>
        <v>0</v>
      </c>
    </row>
    <row r="87" spans="1:23">
      <c r="A87" s="406" t="s">
        <v>286</v>
      </c>
      <c r="B87" s="407">
        <f>様式１!E16</f>
        <v>0</v>
      </c>
      <c r="C87" s="408">
        <f>ROUNDDOWN(B87/5,1)</f>
        <v>0</v>
      </c>
      <c r="D87" s="407">
        <f>様式１!M16</f>
        <v>0</v>
      </c>
      <c r="E87" s="408">
        <f>ROUNDDOWN(D87/5,1)</f>
        <v>0</v>
      </c>
      <c r="F87" s="414"/>
      <c r="G87" s="395"/>
      <c r="H87" s="405">
        <f>$C87</f>
        <v>0</v>
      </c>
      <c r="I87" s="405">
        <f>$E87</f>
        <v>0</v>
      </c>
      <c r="J87" s="707">
        <f>ROUNDDOWN(SUM($B87:$B88)/6,1)</f>
        <v>0</v>
      </c>
      <c r="K87" s="707">
        <f>ROUNDDOWN(SUM($D87:$D88)/6,1)</f>
        <v>0</v>
      </c>
      <c r="L87" s="405">
        <f t="shared" si="24"/>
        <v>0</v>
      </c>
      <c r="M87" s="405">
        <f>$E87</f>
        <v>0</v>
      </c>
      <c r="N87" s="405">
        <f t="shared" si="24"/>
        <v>0</v>
      </c>
      <c r="O87" s="405">
        <f>$E87</f>
        <v>0</v>
      </c>
      <c r="P87" s="405">
        <f t="shared" si="24"/>
        <v>0</v>
      </c>
      <c r="Q87" s="405">
        <f>$E87</f>
        <v>0</v>
      </c>
      <c r="R87" s="707">
        <f>ROUNDDOWN(SUM($B87:$B88)/6,1)</f>
        <v>0</v>
      </c>
      <c r="S87" s="707">
        <f>ROUNDDOWN(SUM($D87:$D88)/6,1)</f>
        <v>0</v>
      </c>
      <c r="T87" s="707">
        <f>ROUNDDOWN(SUM($B87:$B88)/6,1)</f>
        <v>0</v>
      </c>
      <c r="U87" s="707">
        <f>ROUNDDOWN(SUM($D87:$D88)/6,1)</f>
        <v>0</v>
      </c>
      <c r="V87" s="707">
        <f>ROUNDDOWN(SUM($B87:$B88)/6,1)</f>
        <v>0</v>
      </c>
      <c r="W87" s="707">
        <f>ROUNDDOWN(SUM($D87:$D88)/6,1)</f>
        <v>0</v>
      </c>
    </row>
    <row r="88" spans="1:23">
      <c r="A88" s="406" t="s">
        <v>287</v>
      </c>
      <c r="B88" s="407">
        <f>様式１!G16</f>
        <v>0</v>
      </c>
      <c r="C88" s="408">
        <f>ROUNDDOWN(B88/6,1)</f>
        <v>0</v>
      </c>
      <c r="D88" s="407">
        <f>様式１!O16</f>
        <v>0</v>
      </c>
      <c r="E88" s="408">
        <f>ROUNDDOWN(D88/6,1)</f>
        <v>0</v>
      </c>
      <c r="F88" s="414"/>
      <c r="G88" s="395"/>
      <c r="H88" s="405">
        <f>$C88</f>
        <v>0</v>
      </c>
      <c r="I88" s="405">
        <f>$E88</f>
        <v>0</v>
      </c>
      <c r="J88" s="708"/>
      <c r="K88" s="708"/>
      <c r="L88" s="405">
        <f t="shared" si="24"/>
        <v>0</v>
      </c>
      <c r="M88" s="405">
        <f>$E88</f>
        <v>0</v>
      </c>
      <c r="N88" s="405">
        <f t="shared" si="24"/>
        <v>0</v>
      </c>
      <c r="O88" s="405">
        <f>$E88</f>
        <v>0</v>
      </c>
      <c r="P88" s="405">
        <f t="shared" si="24"/>
        <v>0</v>
      </c>
      <c r="Q88" s="405">
        <f>$E88</f>
        <v>0</v>
      </c>
      <c r="R88" s="708"/>
      <c r="S88" s="708"/>
      <c r="T88" s="708"/>
      <c r="U88" s="708"/>
      <c r="V88" s="708"/>
      <c r="W88" s="708"/>
    </row>
    <row r="89" spans="1:23">
      <c r="A89" s="406" t="s">
        <v>288</v>
      </c>
      <c r="B89" s="407">
        <f>様式１!H16</f>
        <v>0</v>
      </c>
      <c r="C89" s="408">
        <f>ROUNDDOWN(B89/15,1)</f>
        <v>0</v>
      </c>
      <c r="D89" s="407">
        <f>様式１!P16</f>
        <v>0</v>
      </c>
      <c r="E89" s="408">
        <f>ROUNDDOWN(D89/15,1)</f>
        <v>0</v>
      </c>
      <c r="F89" s="414"/>
      <c r="G89" s="395"/>
      <c r="H89" s="405">
        <f>$C89</f>
        <v>0</v>
      </c>
      <c r="I89" s="405">
        <f>$E89</f>
        <v>0</v>
      </c>
      <c r="J89" s="405">
        <f>ROUNDDOWN($B89/20,1)</f>
        <v>0</v>
      </c>
      <c r="K89" s="405">
        <f>ROUNDDOWN($D89/20,1)</f>
        <v>0</v>
      </c>
      <c r="L89" s="405">
        <f>$C89</f>
        <v>0</v>
      </c>
      <c r="M89" s="405">
        <f>$E89</f>
        <v>0</v>
      </c>
      <c r="N89" s="405">
        <f>ROUNDDOWN($B89/20,1)</f>
        <v>0</v>
      </c>
      <c r="O89" s="405">
        <f>ROUNDDOWN($D89/20,1)</f>
        <v>0</v>
      </c>
      <c r="P89" s="405">
        <f>ROUNDDOWN($B89/20,1)</f>
        <v>0</v>
      </c>
      <c r="Q89" s="405">
        <f>ROUNDDOWN($D89/20,1)</f>
        <v>0</v>
      </c>
      <c r="R89" s="405">
        <f>$C89</f>
        <v>0</v>
      </c>
      <c r="S89" s="405">
        <f>$E89</f>
        <v>0</v>
      </c>
      <c r="T89" s="405">
        <f>$C89</f>
        <v>0</v>
      </c>
      <c r="U89" s="405">
        <f>$E89</f>
        <v>0</v>
      </c>
      <c r="V89" s="405">
        <f>ROUNDDOWN($B89/20,1)</f>
        <v>0</v>
      </c>
      <c r="W89" s="405">
        <f>ROUNDDOWN($D89/20,1)</f>
        <v>0</v>
      </c>
    </row>
    <row r="90" spans="1:23">
      <c r="A90" s="406" t="s">
        <v>289</v>
      </c>
      <c r="B90" s="407">
        <f>様式１!I16</f>
        <v>0</v>
      </c>
      <c r="C90" s="408">
        <f>ROUNDDOWN(B90/20,1)</f>
        <v>0</v>
      </c>
      <c r="D90" s="407">
        <f>様式１!Q16</f>
        <v>0</v>
      </c>
      <c r="E90" s="408">
        <f>ROUNDDOWN(D90/20,1)</f>
        <v>0</v>
      </c>
      <c r="F90" s="414"/>
      <c r="G90" s="395"/>
      <c r="H90" s="707">
        <f>ROUNDDOWN(SUM($B90:$B91)/25,1)</f>
        <v>0</v>
      </c>
      <c r="I90" s="707">
        <f>ROUNDDOWN(SUM($D90:$D91)/25,1)</f>
        <v>0</v>
      </c>
      <c r="J90" s="707">
        <f>ROUNDDOWN(SUM($B90:$B91)/30,1)</f>
        <v>0</v>
      </c>
      <c r="K90" s="707">
        <f>ROUNDDOWN(SUM($D90:$D91)/30,1)</f>
        <v>0</v>
      </c>
      <c r="L90" s="707">
        <f>ROUNDDOWN(SUM($B90:$B91)/30,1)</f>
        <v>0</v>
      </c>
      <c r="M90" s="707">
        <f>ROUNDDOWN(SUM($D90:$D91)/30,1)</f>
        <v>0</v>
      </c>
      <c r="N90" s="707">
        <f>ROUNDDOWN(SUM($B90:$B91)/25,1)</f>
        <v>0</v>
      </c>
      <c r="O90" s="707">
        <f>ROUNDDOWN(SUM($D90:$D91)/25,1)</f>
        <v>0</v>
      </c>
      <c r="P90" s="707">
        <f>ROUNDDOWN(SUM($B90:$B91)/30,1)</f>
        <v>0</v>
      </c>
      <c r="Q90" s="707">
        <f>ROUNDDOWN(SUM($D90:$D91)/30,1)</f>
        <v>0</v>
      </c>
      <c r="R90" s="707">
        <f>ROUNDDOWN(SUM($B90:$B91)/25,1)</f>
        <v>0</v>
      </c>
      <c r="S90" s="707">
        <f>ROUNDDOWN(SUM($D90:$D91)/25,1)</f>
        <v>0</v>
      </c>
      <c r="T90" s="707">
        <f>ROUNDDOWN(SUM($B90:$B91)/30,1)</f>
        <v>0</v>
      </c>
      <c r="U90" s="707">
        <f>ROUNDDOWN(SUM($D90:$D91)/30,1)</f>
        <v>0</v>
      </c>
      <c r="V90" s="707">
        <f>ROUNDDOWN(SUM($B90:$B91)/25,1)</f>
        <v>0</v>
      </c>
      <c r="W90" s="707">
        <f>ROUNDDOWN(SUM($D90:$D91)/25,1)</f>
        <v>0</v>
      </c>
    </row>
    <row r="91" spans="1:23" ht="19.5" thickBot="1">
      <c r="A91" s="409" t="s">
        <v>290</v>
      </c>
      <c r="B91" s="410">
        <f>様式１!J16</f>
        <v>0</v>
      </c>
      <c r="C91" s="411">
        <f>ROUNDDOWN(B91/25,1)</f>
        <v>0</v>
      </c>
      <c r="D91" s="410">
        <f>様式１!R16</f>
        <v>0</v>
      </c>
      <c r="E91" s="411">
        <f>ROUNDDOWN(D91/25,1)</f>
        <v>0</v>
      </c>
      <c r="F91" s="415"/>
      <c r="G91" s="395"/>
      <c r="H91" s="708"/>
      <c r="I91" s="708"/>
      <c r="J91" s="708"/>
      <c r="K91" s="708"/>
      <c r="L91" s="708"/>
      <c r="M91" s="708"/>
      <c r="N91" s="708"/>
      <c r="O91" s="708"/>
      <c r="P91" s="708"/>
      <c r="Q91" s="708"/>
      <c r="R91" s="708"/>
      <c r="S91" s="708"/>
      <c r="T91" s="708"/>
      <c r="U91" s="708"/>
      <c r="V91" s="708"/>
      <c r="W91" s="708"/>
    </row>
    <row r="92" spans="1:23">
      <c r="A92" s="709" t="str">
        <f>様式１!A17</f>
        <v>２月</v>
      </c>
      <c r="B92" s="712" t="s">
        <v>281</v>
      </c>
      <c r="C92" s="713"/>
      <c r="D92" s="712" t="s">
        <v>281</v>
      </c>
      <c r="E92" s="713"/>
      <c r="F92" s="705" t="s">
        <v>293</v>
      </c>
      <c r="G92" s="395"/>
      <c r="H92" s="398" t="s">
        <v>281</v>
      </c>
      <c r="I92" s="398" t="s">
        <v>292</v>
      </c>
      <c r="J92" s="398" t="s">
        <v>281</v>
      </c>
      <c r="K92" s="398" t="s">
        <v>292</v>
      </c>
      <c r="L92" s="398" t="s">
        <v>281</v>
      </c>
      <c r="M92" s="398" t="s">
        <v>292</v>
      </c>
      <c r="N92" s="398" t="s">
        <v>281</v>
      </c>
      <c r="O92" s="398" t="s">
        <v>292</v>
      </c>
      <c r="P92" s="398" t="s">
        <v>281</v>
      </c>
      <c r="Q92" s="398" t="s">
        <v>292</v>
      </c>
      <c r="R92" s="398" t="s">
        <v>281</v>
      </c>
      <c r="S92" s="398" t="s">
        <v>292</v>
      </c>
      <c r="T92" s="398" t="s">
        <v>281</v>
      </c>
      <c r="U92" s="398" t="s">
        <v>292</v>
      </c>
      <c r="V92" s="398" t="s">
        <v>281</v>
      </c>
      <c r="W92" s="398" t="s">
        <v>292</v>
      </c>
    </row>
    <row r="93" spans="1:23">
      <c r="A93" s="710"/>
      <c r="B93" s="396" t="s">
        <v>282</v>
      </c>
      <c r="C93" s="397" t="s">
        <v>291</v>
      </c>
      <c r="D93" s="396" t="s">
        <v>282</v>
      </c>
      <c r="E93" s="397" t="s">
        <v>291</v>
      </c>
      <c r="F93" s="706"/>
      <c r="G93" s="395"/>
      <c r="H93" s="416" t="s">
        <v>294</v>
      </c>
      <c r="I93" s="417">
        <f>SUM(H94:I94)</f>
        <v>0</v>
      </c>
      <c r="J93" s="416" t="s">
        <v>294</v>
      </c>
      <c r="K93" s="417">
        <f>SUM(J94:K94)</f>
        <v>0</v>
      </c>
      <c r="L93" s="416" t="s">
        <v>294</v>
      </c>
      <c r="M93" s="417">
        <f>SUM(L94:M94)</f>
        <v>0</v>
      </c>
      <c r="N93" s="416" t="s">
        <v>294</v>
      </c>
      <c r="O93" s="417">
        <f>SUM(N94:O94)</f>
        <v>0</v>
      </c>
      <c r="P93" s="416" t="s">
        <v>294</v>
      </c>
      <c r="Q93" s="417">
        <f>SUM(P94:Q94)</f>
        <v>0</v>
      </c>
      <c r="R93" s="416" t="s">
        <v>294</v>
      </c>
      <c r="S93" s="417">
        <f>SUM(R94:S94)</f>
        <v>0</v>
      </c>
      <c r="T93" s="416" t="s">
        <v>294</v>
      </c>
      <c r="U93" s="417">
        <f>SUM(T94:U94)</f>
        <v>0</v>
      </c>
      <c r="V93" s="416" t="s">
        <v>294</v>
      </c>
      <c r="W93" s="417">
        <f>SUM(V94:W94)</f>
        <v>0</v>
      </c>
    </row>
    <row r="94" spans="1:23" ht="19.5">
      <c r="A94" s="711"/>
      <c r="B94" s="399" t="s">
        <v>284</v>
      </c>
      <c r="C94" s="400">
        <f>ROUND(SUM(C95:C100),0)</f>
        <v>0</v>
      </c>
      <c r="D94" s="399" t="s">
        <v>284</v>
      </c>
      <c r="E94" s="400">
        <f>ROUND(SUM(E95:E100),0)</f>
        <v>0</v>
      </c>
      <c r="F94" s="412">
        <f>SUM(C94,E94)</f>
        <v>0</v>
      </c>
      <c r="G94" s="395"/>
      <c r="H94" s="401">
        <f t="shared" ref="H94:W94" si="25">ROUND(SUM(H95:H100),0)</f>
        <v>0</v>
      </c>
      <c r="I94" s="401">
        <f t="shared" si="25"/>
        <v>0</v>
      </c>
      <c r="J94" s="401">
        <f t="shared" si="25"/>
        <v>0</v>
      </c>
      <c r="K94" s="401">
        <f t="shared" si="25"/>
        <v>0</v>
      </c>
      <c r="L94" s="401">
        <f t="shared" si="25"/>
        <v>0</v>
      </c>
      <c r="M94" s="401">
        <f t="shared" si="25"/>
        <v>0</v>
      </c>
      <c r="N94" s="401">
        <f t="shared" si="25"/>
        <v>0</v>
      </c>
      <c r="O94" s="401">
        <f t="shared" si="25"/>
        <v>0</v>
      </c>
      <c r="P94" s="401">
        <f t="shared" si="25"/>
        <v>0</v>
      </c>
      <c r="Q94" s="401">
        <f t="shared" si="25"/>
        <v>0</v>
      </c>
      <c r="R94" s="401">
        <f t="shared" si="25"/>
        <v>0</v>
      </c>
      <c r="S94" s="401">
        <f t="shared" si="25"/>
        <v>0</v>
      </c>
      <c r="T94" s="401">
        <f t="shared" si="25"/>
        <v>0</v>
      </c>
      <c r="U94" s="401">
        <f t="shared" si="25"/>
        <v>0</v>
      </c>
      <c r="V94" s="401">
        <f t="shared" si="25"/>
        <v>0</v>
      </c>
      <c r="W94" s="401">
        <f t="shared" si="25"/>
        <v>0</v>
      </c>
    </row>
    <row r="95" spans="1:23">
      <c r="A95" s="402" t="s">
        <v>285</v>
      </c>
      <c r="B95" s="403">
        <f>様式１!D17</f>
        <v>0</v>
      </c>
      <c r="C95" s="404">
        <f>ROUNDDOWN(B95/3,1)</f>
        <v>0</v>
      </c>
      <c r="D95" s="403">
        <f>様式１!L17</f>
        <v>0</v>
      </c>
      <c r="E95" s="404">
        <f>ROUNDDOWN(D95/3,1)</f>
        <v>0</v>
      </c>
      <c r="F95" s="413"/>
      <c r="G95" s="395"/>
      <c r="H95" s="405">
        <f t="shared" ref="H95:V97" si="26">$C95</f>
        <v>0</v>
      </c>
      <c r="I95" s="405">
        <f>$E95</f>
        <v>0</v>
      </c>
      <c r="J95" s="405">
        <f>$C95</f>
        <v>0</v>
      </c>
      <c r="K95" s="405">
        <f>$E95</f>
        <v>0</v>
      </c>
      <c r="L95" s="405">
        <f t="shared" si="26"/>
        <v>0</v>
      </c>
      <c r="M95" s="405">
        <f>$E95</f>
        <v>0</v>
      </c>
      <c r="N95" s="405">
        <f t="shared" si="26"/>
        <v>0</v>
      </c>
      <c r="O95" s="405">
        <f>$E95</f>
        <v>0</v>
      </c>
      <c r="P95" s="405">
        <f t="shared" si="26"/>
        <v>0</v>
      </c>
      <c r="Q95" s="405">
        <f>$E95</f>
        <v>0</v>
      </c>
      <c r="R95" s="405">
        <f t="shared" si="26"/>
        <v>0</v>
      </c>
      <c r="S95" s="405">
        <f>$E95</f>
        <v>0</v>
      </c>
      <c r="T95" s="405">
        <f t="shared" si="26"/>
        <v>0</v>
      </c>
      <c r="U95" s="405">
        <f>$E95</f>
        <v>0</v>
      </c>
      <c r="V95" s="405">
        <f t="shared" si="26"/>
        <v>0</v>
      </c>
      <c r="W95" s="405">
        <f>$E95</f>
        <v>0</v>
      </c>
    </row>
    <row r="96" spans="1:23">
      <c r="A96" s="406" t="s">
        <v>286</v>
      </c>
      <c r="B96" s="407">
        <f>様式１!E17</f>
        <v>0</v>
      </c>
      <c r="C96" s="408">
        <f>ROUNDDOWN(B96/5,1)</f>
        <v>0</v>
      </c>
      <c r="D96" s="407">
        <f>様式１!M17</f>
        <v>0</v>
      </c>
      <c r="E96" s="408">
        <f>ROUNDDOWN(D96/5,1)</f>
        <v>0</v>
      </c>
      <c r="F96" s="414"/>
      <c r="G96" s="395"/>
      <c r="H96" s="405">
        <f>$C96</f>
        <v>0</v>
      </c>
      <c r="I96" s="405">
        <f>$E96</f>
        <v>0</v>
      </c>
      <c r="J96" s="707">
        <f>ROUNDDOWN(SUM($B96:$B97)/6,1)</f>
        <v>0</v>
      </c>
      <c r="K96" s="707">
        <f>ROUNDDOWN(SUM($D96:$D97)/6,1)</f>
        <v>0</v>
      </c>
      <c r="L96" s="405">
        <f t="shared" si="26"/>
        <v>0</v>
      </c>
      <c r="M96" s="405">
        <f>$E96</f>
        <v>0</v>
      </c>
      <c r="N96" s="405">
        <f t="shared" si="26"/>
        <v>0</v>
      </c>
      <c r="O96" s="405">
        <f>$E96</f>
        <v>0</v>
      </c>
      <c r="P96" s="405">
        <f t="shared" si="26"/>
        <v>0</v>
      </c>
      <c r="Q96" s="405">
        <f>$E96</f>
        <v>0</v>
      </c>
      <c r="R96" s="707">
        <f>ROUNDDOWN(SUM($B96:$B97)/6,1)</f>
        <v>0</v>
      </c>
      <c r="S96" s="707">
        <f>ROUNDDOWN(SUM($D96:$D97)/6,1)</f>
        <v>0</v>
      </c>
      <c r="T96" s="707">
        <f>ROUNDDOWN(SUM($B96:$B97)/6,1)</f>
        <v>0</v>
      </c>
      <c r="U96" s="707">
        <f>ROUNDDOWN(SUM($D96:$D97)/6,1)</f>
        <v>0</v>
      </c>
      <c r="V96" s="707">
        <f>ROUNDDOWN(SUM($B96:$B97)/6,1)</f>
        <v>0</v>
      </c>
      <c r="W96" s="707">
        <f>ROUNDDOWN(SUM($D96:$D97)/6,1)</f>
        <v>0</v>
      </c>
    </row>
    <row r="97" spans="1:23">
      <c r="A97" s="406" t="s">
        <v>287</v>
      </c>
      <c r="B97" s="407">
        <f>様式１!G17</f>
        <v>0</v>
      </c>
      <c r="C97" s="408">
        <f>ROUNDDOWN(B97/6,1)</f>
        <v>0</v>
      </c>
      <c r="D97" s="407">
        <f>様式１!O17</f>
        <v>0</v>
      </c>
      <c r="E97" s="408">
        <f>ROUNDDOWN(D97/6,1)</f>
        <v>0</v>
      </c>
      <c r="F97" s="414"/>
      <c r="G97" s="395"/>
      <c r="H97" s="405">
        <f>$C97</f>
        <v>0</v>
      </c>
      <c r="I97" s="405">
        <f>$E97</f>
        <v>0</v>
      </c>
      <c r="J97" s="708"/>
      <c r="K97" s="708"/>
      <c r="L97" s="405">
        <f t="shared" si="26"/>
        <v>0</v>
      </c>
      <c r="M97" s="405">
        <f>$E97</f>
        <v>0</v>
      </c>
      <c r="N97" s="405">
        <f t="shared" si="26"/>
        <v>0</v>
      </c>
      <c r="O97" s="405">
        <f>$E97</f>
        <v>0</v>
      </c>
      <c r="P97" s="405">
        <f t="shared" si="26"/>
        <v>0</v>
      </c>
      <c r="Q97" s="405">
        <f>$E97</f>
        <v>0</v>
      </c>
      <c r="R97" s="708"/>
      <c r="S97" s="708"/>
      <c r="T97" s="708"/>
      <c r="U97" s="708"/>
      <c r="V97" s="708"/>
      <c r="W97" s="708"/>
    </row>
    <row r="98" spans="1:23">
      <c r="A98" s="406" t="s">
        <v>288</v>
      </c>
      <c r="B98" s="407">
        <f>様式１!H17</f>
        <v>0</v>
      </c>
      <c r="C98" s="408">
        <f>ROUNDDOWN(B98/15,1)</f>
        <v>0</v>
      </c>
      <c r="D98" s="407">
        <f>様式１!P17</f>
        <v>0</v>
      </c>
      <c r="E98" s="408">
        <f>ROUNDDOWN(D98/15,1)</f>
        <v>0</v>
      </c>
      <c r="F98" s="414"/>
      <c r="G98" s="395"/>
      <c r="H98" s="405">
        <f>$C98</f>
        <v>0</v>
      </c>
      <c r="I98" s="405">
        <f>$E98</f>
        <v>0</v>
      </c>
      <c r="J98" s="405">
        <f>ROUNDDOWN($B98/20,1)</f>
        <v>0</v>
      </c>
      <c r="K98" s="405">
        <f>ROUNDDOWN($D98/20,1)</f>
        <v>0</v>
      </c>
      <c r="L98" s="405">
        <f>$C98</f>
        <v>0</v>
      </c>
      <c r="M98" s="405">
        <f>$E98</f>
        <v>0</v>
      </c>
      <c r="N98" s="405">
        <f>ROUNDDOWN($B98/20,1)</f>
        <v>0</v>
      </c>
      <c r="O98" s="405">
        <f>ROUNDDOWN($D98/20,1)</f>
        <v>0</v>
      </c>
      <c r="P98" s="405">
        <f>ROUNDDOWN($B98/20,1)</f>
        <v>0</v>
      </c>
      <c r="Q98" s="405">
        <f>ROUNDDOWN($D98/20,1)</f>
        <v>0</v>
      </c>
      <c r="R98" s="405">
        <f>$C98</f>
        <v>0</v>
      </c>
      <c r="S98" s="405">
        <f>$E98</f>
        <v>0</v>
      </c>
      <c r="T98" s="405">
        <f>$C98</f>
        <v>0</v>
      </c>
      <c r="U98" s="405">
        <f>$E98</f>
        <v>0</v>
      </c>
      <c r="V98" s="405">
        <f>ROUNDDOWN($B98/20,1)</f>
        <v>0</v>
      </c>
      <c r="W98" s="405">
        <f>ROUNDDOWN($D98/20,1)</f>
        <v>0</v>
      </c>
    </row>
    <row r="99" spans="1:23">
      <c r="A99" s="406" t="s">
        <v>289</v>
      </c>
      <c r="B99" s="407">
        <f>様式１!I17</f>
        <v>0</v>
      </c>
      <c r="C99" s="408">
        <f>ROUNDDOWN(B99/20,1)</f>
        <v>0</v>
      </c>
      <c r="D99" s="407">
        <f>様式１!Q17</f>
        <v>0</v>
      </c>
      <c r="E99" s="408">
        <f>ROUNDDOWN(D99/20,1)</f>
        <v>0</v>
      </c>
      <c r="F99" s="414"/>
      <c r="G99" s="395"/>
      <c r="H99" s="707">
        <f>ROUNDDOWN(SUM($B99:$B100)/25,1)</f>
        <v>0</v>
      </c>
      <c r="I99" s="707">
        <f>ROUNDDOWN(SUM($D99:$D100)/25,1)</f>
        <v>0</v>
      </c>
      <c r="J99" s="707">
        <f>ROUNDDOWN(SUM($B99:$B100)/30,1)</f>
        <v>0</v>
      </c>
      <c r="K99" s="707">
        <f>ROUNDDOWN(SUM($D99:$D100)/30,1)</f>
        <v>0</v>
      </c>
      <c r="L99" s="707">
        <f>ROUNDDOWN(SUM($B99:$B100)/30,1)</f>
        <v>0</v>
      </c>
      <c r="M99" s="707">
        <f>ROUNDDOWN(SUM($D99:$D100)/30,1)</f>
        <v>0</v>
      </c>
      <c r="N99" s="707">
        <f>ROUNDDOWN(SUM($B99:$B100)/25,1)</f>
        <v>0</v>
      </c>
      <c r="O99" s="707">
        <f>ROUNDDOWN(SUM($D99:$D100)/25,1)</f>
        <v>0</v>
      </c>
      <c r="P99" s="707">
        <f>ROUNDDOWN(SUM($B99:$B100)/30,1)</f>
        <v>0</v>
      </c>
      <c r="Q99" s="707">
        <f>ROUNDDOWN(SUM($D99:$D100)/30,1)</f>
        <v>0</v>
      </c>
      <c r="R99" s="707">
        <f>ROUNDDOWN(SUM($B99:$B100)/25,1)</f>
        <v>0</v>
      </c>
      <c r="S99" s="707">
        <f>ROUNDDOWN(SUM($D99:$D100)/25,1)</f>
        <v>0</v>
      </c>
      <c r="T99" s="707">
        <f>ROUNDDOWN(SUM($B99:$B100)/30,1)</f>
        <v>0</v>
      </c>
      <c r="U99" s="707">
        <f>ROUNDDOWN(SUM($D99:$D100)/30,1)</f>
        <v>0</v>
      </c>
      <c r="V99" s="707">
        <f>ROUNDDOWN(SUM($B99:$B100)/25,1)</f>
        <v>0</v>
      </c>
      <c r="W99" s="707">
        <f>ROUNDDOWN(SUM($D99:$D100)/25,1)</f>
        <v>0</v>
      </c>
    </row>
    <row r="100" spans="1:23" ht="19.5" thickBot="1">
      <c r="A100" s="409" t="s">
        <v>290</v>
      </c>
      <c r="B100" s="410">
        <f>様式１!J17</f>
        <v>0</v>
      </c>
      <c r="C100" s="411">
        <f>ROUNDDOWN(B100/25,1)</f>
        <v>0</v>
      </c>
      <c r="D100" s="410">
        <f>様式１!R17</f>
        <v>0</v>
      </c>
      <c r="E100" s="411">
        <f>ROUNDDOWN(D100/25,1)</f>
        <v>0</v>
      </c>
      <c r="F100" s="415"/>
      <c r="G100" s="395"/>
      <c r="H100" s="708"/>
      <c r="I100" s="708"/>
      <c r="J100" s="708"/>
      <c r="K100" s="708"/>
      <c r="L100" s="708"/>
      <c r="M100" s="708"/>
      <c r="N100" s="708"/>
      <c r="O100" s="708"/>
      <c r="P100" s="708"/>
      <c r="Q100" s="708"/>
      <c r="R100" s="708"/>
      <c r="S100" s="708"/>
      <c r="T100" s="708"/>
      <c r="U100" s="708"/>
      <c r="V100" s="708"/>
      <c r="W100" s="708"/>
    </row>
    <row r="101" spans="1:23">
      <c r="A101" s="709" t="str">
        <f>様式１!A18</f>
        <v>３月</v>
      </c>
      <c r="B101" s="712" t="s">
        <v>281</v>
      </c>
      <c r="C101" s="713"/>
      <c r="D101" s="712" t="s">
        <v>281</v>
      </c>
      <c r="E101" s="713"/>
      <c r="F101" s="705" t="s">
        <v>293</v>
      </c>
      <c r="G101" s="395"/>
      <c r="H101" s="398" t="s">
        <v>281</v>
      </c>
      <c r="I101" s="398" t="s">
        <v>292</v>
      </c>
      <c r="J101" s="398" t="s">
        <v>281</v>
      </c>
      <c r="K101" s="398" t="s">
        <v>292</v>
      </c>
      <c r="L101" s="398" t="s">
        <v>281</v>
      </c>
      <c r="M101" s="398" t="s">
        <v>292</v>
      </c>
      <c r="N101" s="398" t="s">
        <v>281</v>
      </c>
      <c r="O101" s="398" t="s">
        <v>292</v>
      </c>
      <c r="P101" s="398" t="s">
        <v>281</v>
      </c>
      <c r="Q101" s="398" t="s">
        <v>292</v>
      </c>
      <c r="R101" s="398" t="s">
        <v>281</v>
      </c>
      <c r="S101" s="398" t="s">
        <v>292</v>
      </c>
      <c r="T101" s="398" t="s">
        <v>281</v>
      </c>
      <c r="U101" s="398" t="s">
        <v>292</v>
      </c>
      <c r="V101" s="398" t="s">
        <v>281</v>
      </c>
      <c r="W101" s="398" t="s">
        <v>292</v>
      </c>
    </row>
    <row r="102" spans="1:23">
      <c r="A102" s="710"/>
      <c r="B102" s="396" t="s">
        <v>282</v>
      </c>
      <c r="C102" s="397" t="s">
        <v>291</v>
      </c>
      <c r="D102" s="396" t="s">
        <v>282</v>
      </c>
      <c r="E102" s="397" t="s">
        <v>291</v>
      </c>
      <c r="F102" s="706"/>
      <c r="G102" s="395"/>
      <c r="H102" s="416" t="s">
        <v>294</v>
      </c>
      <c r="I102" s="417">
        <f>SUM(H103:I103)</f>
        <v>0</v>
      </c>
      <c r="J102" s="416" t="s">
        <v>294</v>
      </c>
      <c r="K102" s="417">
        <f>SUM(J103:K103)</f>
        <v>0</v>
      </c>
      <c r="L102" s="416" t="s">
        <v>294</v>
      </c>
      <c r="M102" s="417">
        <f>SUM(L103:M103)</f>
        <v>0</v>
      </c>
      <c r="N102" s="416" t="s">
        <v>294</v>
      </c>
      <c r="O102" s="417">
        <f>SUM(N103:O103)</f>
        <v>0</v>
      </c>
      <c r="P102" s="416" t="s">
        <v>294</v>
      </c>
      <c r="Q102" s="417">
        <f>SUM(P103:Q103)</f>
        <v>0</v>
      </c>
      <c r="R102" s="416" t="s">
        <v>294</v>
      </c>
      <c r="S102" s="417">
        <f>SUM(R103:S103)</f>
        <v>0</v>
      </c>
      <c r="T102" s="416" t="s">
        <v>294</v>
      </c>
      <c r="U102" s="417">
        <f>SUM(T103:U103)</f>
        <v>0</v>
      </c>
      <c r="V102" s="416" t="s">
        <v>294</v>
      </c>
      <c r="W102" s="417">
        <f>SUM(V103:W103)</f>
        <v>0</v>
      </c>
    </row>
    <row r="103" spans="1:23" ht="19.5">
      <c r="A103" s="711"/>
      <c r="B103" s="399" t="s">
        <v>284</v>
      </c>
      <c r="C103" s="400">
        <f>ROUND(SUM(C104:C109),0)</f>
        <v>0</v>
      </c>
      <c r="D103" s="399" t="s">
        <v>284</v>
      </c>
      <c r="E103" s="400">
        <f>ROUND(SUM(E104:E109),0)</f>
        <v>0</v>
      </c>
      <c r="F103" s="412">
        <f>SUM(C103,E103)</f>
        <v>0</v>
      </c>
      <c r="G103" s="395"/>
      <c r="H103" s="401">
        <f t="shared" ref="H103:W103" si="27">ROUND(SUM(H104:H109),0)</f>
        <v>0</v>
      </c>
      <c r="I103" s="401">
        <f t="shared" si="27"/>
        <v>0</v>
      </c>
      <c r="J103" s="401">
        <f t="shared" si="27"/>
        <v>0</v>
      </c>
      <c r="K103" s="401">
        <f t="shared" si="27"/>
        <v>0</v>
      </c>
      <c r="L103" s="401">
        <f t="shared" si="27"/>
        <v>0</v>
      </c>
      <c r="M103" s="401">
        <f t="shared" si="27"/>
        <v>0</v>
      </c>
      <c r="N103" s="401">
        <f t="shared" si="27"/>
        <v>0</v>
      </c>
      <c r="O103" s="401">
        <f t="shared" si="27"/>
        <v>0</v>
      </c>
      <c r="P103" s="401">
        <f t="shared" si="27"/>
        <v>0</v>
      </c>
      <c r="Q103" s="401">
        <f t="shared" si="27"/>
        <v>0</v>
      </c>
      <c r="R103" s="401">
        <f t="shared" si="27"/>
        <v>0</v>
      </c>
      <c r="S103" s="401">
        <f t="shared" si="27"/>
        <v>0</v>
      </c>
      <c r="T103" s="401">
        <f t="shared" si="27"/>
        <v>0</v>
      </c>
      <c r="U103" s="401">
        <f t="shared" si="27"/>
        <v>0</v>
      </c>
      <c r="V103" s="401">
        <f t="shared" si="27"/>
        <v>0</v>
      </c>
      <c r="W103" s="401">
        <f t="shared" si="27"/>
        <v>0</v>
      </c>
    </row>
    <row r="104" spans="1:23">
      <c r="A104" s="402" t="s">
        <v>285</v>
      </c>
      <c r="B104" s="403">
        <f>様式１!D18</f>
        <v>0</v>
      </c>
      <c r="C104" s="404">
        <f>ROUNDDOWN(B104/3,1)</f>
        <v>0</v>
      </c>
      <c r="D104" s="403">
        <f>様式１!L18</f>
        <v>0</v>
      </c>
      <c r="E104" s="404">
        <f>ROUNDDOWN(D104/3,1)</f>
        <v>0</v>
      </c>
      <c r="F104" s="413"/>
      <c r="G104" s="395"/>
      <c r="H104" s="405">
        <f t="shared" ref="H104:V106" si="28">$C104</f>
        <v>0</v>
      </c>
      <c r="I104" s="405">
        <f>$E104</f>
        <v>0</v>
      </c>
      <c r="J104" s="405">
        <f>$C104</f>
        <v>0</v>
      </c>
      <c r="K104" s="405">
        <f>$E104</f>
        <v>0</v>
      </c>
      <c r="L104" s="405">
        <f t="shared" si="28"/>
        <v>0</v>
      </c>
      <c r="M104" s="405">
        <f>$E104</f>
        <v>0</v>
      </c>
      <c r="N104" s="405">
        <f t="shared" si="28"/>
        <v>0</v>
      </c>
      <c r="O104" s="405">
        <f>$E104</f>
        <v>0</v>
      </c>
      <c r="P104" s="405">
        <f t="shared" si="28"/>
        <v>0</v>
      </c>
      <c r="Q104" s="405">
        <f>$E104</f>
        <v>0</v>
      </c>
      <c r="R104" s="405">
        <f t="shared" si="28"/>
        <v>0</v>
      </c>
      <c r="S104" s="405">
        <f>$E104</f>
        <v>0</v>
      </c>
      <c r="T104" s="405">
        <f t="shared" si="28"/>
        <v>0</v>
      </c>
      <c r="U104" s="405">
        <f>$E104</f>
        <v>0</v>
      </c>
      <c r="V104" s="405">
        <f t="shared" si="28"/>
        <v>0</v>
      </c>
      <c r="W104" s="405">
        <f>$E104</f>
        <v>0</v>
      </c>
    </row>
    <row r="105" spans="1:23">
      <c r="A105" s="406" t="s">
        <v>286</v>
      </c>
      <c r="B105" s="407">
        <f>様式１!E18</f>
        <v>0</v>
      </c>
      <c r="C105" s="408">
        <f>ROUNDDOWN(B105/5,1)</f>
        <v>0</v>
      </c>
      <c r="D105" s="407">
        <f>様式１!M18</f>
        <v>0</v>
      </c>
      <c r="E105" s="408">
        <f>ROUNDDOWN(D105/5,1)</f>
        <v>0</v>
      </c>
      <c r="F105" s="414"/>
      <c r="G105" s="395"/>
      <c r="H105" s="405">
        <f>$C105</f>
        <v>0</v>
      </c>
      <c r="I105" s="405">
        <f>$E105</f>
        <v>0</v>
      </c>
      <c r="J105" s="707">
        <f>ROUNDDOWN(SUM($B105:$B106)/6,1)</f>
        <v>0</v>
      </c>
      <c r="K105" s="707">
        <f>ROUNDDOWN(SUM($D105:$D106)/6,1)</f>
        <v>0</v>
      </c>
      <c r="L105" s="405">
        <f t="shared" si="28"/>
        <v>0</v>
      </c>
      <c r="M105" s="405">
        <f>$E105</f>
        <v>0</v>
      </c>
      <c r="N105" s="405">
        <f t="shared" si="28"/>
        <v>0</v>
      </c>
      <c r="O105" s="405">
        <f>$E105</f>
        <v>0</v>
      </c>
      <c r="P105" s="405">
        <f t="shared" si="28"/>
        <v>0</v>
      </c>
      <c r="Q105" s="405">
        <f>$E105</f>
        <v>0</v>
      </c>
      <c r="R105" s="707">
        <f>ROUNDDOWN(SUM($B105:$B106)/6,1)</f>
        <v>0</v>
      </c>
      <c r="S105" s="707">
        <f>ROUNDDOWN(SUM($D105:$D106)/6,1)</f>
        <v>0</v>
      </c>
      <c r="T105" s="707">
        <f>ROUNDDOWN(SUM($B105:$B106)/6,1)</f>
        <v>0</v>
      </c>
      <c r="U105" s="707">
        <f>ROUNDDOWN(SUM($D105:$D106)/6,1)</f>
        <v>0</v>
      </c>
      <c r="V105" s="707">
        <f>ROUNDDOWN(SUM($B105:$B106)/6,1)</f>
        <v>0</v>
      </c>
      <c r="W105" s="707">
        <f>ROUNDDOWN(SUM($D105:$D106)/6,1)</f>
        <v>0</v>
      </c>
    </row>
    <row r="106" spans="1:23">
      <c r="A106" s="406" t="s">
        <v>287</v>
      </c>
      <c r="B106" s="407">
        <f>様式１!G18</f>
        <v>0</v>
      </c>
      <c r="C106" s="408">
        <f>ROUNDDOWN(B106/6,1)</f>
        <v>0</v>
      </c>
      <c r="D106" s="407">
        <f>様式１!O18</f>
        <v>0</v>
      </c>
      <c r="E106" s="408">
        <f>ROUNDDOWN(D106/6,1)</f>
        <v>0</v>
      </c>
      <c r="F106" s="414"/>
      <c r="G106" s="395"/>
      <c r="H106" s="405">
        <f>$C106</f>
        <v>0</v>
      </c>
      <c r="I106" s="405">
        <f>$E106</f>
        <v>0</v>
      </c>
      <c r="J106" s="708"/>
      <c r="K106" s="708"/>
      <c r="L106" s="405">
        <f t="shared" si="28"/>
        <v>0</v>
      </c>
      <c r="M106" s="405">
        <f>$E106</f>
        <v>0</v>
      </c>
      <c r="N106" s="405">
        <f t="shared" si="28"/>
        <v>0</v>
      </c>
      <c r="O106" s="405">
        <f>$E106</f>
        <v>0</v>
      </c>
      <c r="P106" s="405">
        <f t="shared" si="28"/>
        <v>0</v>
      </c>
      <c r="Q106" s="405">
        <f>$E106</f>
        <v>0</v>
      </c>
      <c r="R106" s="708"/>
      <c r="S106" s="708"/>
      <c r="T106" s="708"/>
      <c r="U106" s="708"/>
      <c r="V106" s="708"/>
      <c r="W106" s="708"/>
    </row>
    <row r="107" spans="1:23">
      <c r="A107" s="406" t="s">
        <v>288</v>
      </c>
      <c r="B107" s="407">
        <f>様式１!H18</f>
        <v>0</v>
      </c>
      <c r="C107" s="408">
        <f>ROUNDDOWN(B107/15,1)</f>
        <v>0</v>
      </c>
      <c r="D107" s="407">
        <f>様式１!P18</f>
        <v>0</v>
      </c>
      <c r="E107" s="408">
        <f>ROUNDDOWN(D107/15,1)</f>
        <v>0</v>
      </c>
      <c r="F107" s="414"/>
      <c r="G107" s="395"/>
      <c r="H107" s="405">
        <f>$C107</f>
        <v>0</v>
      </c>
      <c r="I107" s="405">
        <f>$E107</f>
        <v>0</v>
      </c>
      <c r="J107" s="405">
        <f>ROUNDDOWN($B107/20,1)</f>
        <v>0</v>
      </c>
      <c r="K107" s="405">
        <f>ROUNDDOWN($D107/20,1)</f>
        <v>0</v>
      </c>
      <c r="L107" s="405">
        <f>$C107</f>
        <v>0</v>
      </c>
      <c r="M107" s="405">
        <f>$E107</f>
        <v>0</v>
      </c>
      <c r="N107" s="405">
        <f>ROUNDDOWN($B107/20,1)</f>
        <v>0</v>
      </c>
      <c r="O107" s="405">
        <f>ROUNDDOWN($D107/20,1)</f>
        <v>0</v>
      </c>
      <c r="P107" s="405">
        <f>ROUNDDOWN($B107/20,1)</f>
        <v>0</v>
      </c>
      <c r="Q107" s="405">
        <f>ROUNDDOWN($D107/20,1)</f>
        <v>0</v>
      </c>
      <c r="R107" s="405">
        <f>$C107</f>
        <v>0</v>
      </c>
      <c r="S107" s="405">
        <f>$E107</f>
        <v>0</v>
      </c>
      <c r="T107" s="405">
        <f>$C107</f>
        <v>0</v>
      </c>
      <c r="U107" s="405">
        <f>$E107</f>
        <v>0</v>
      </c>
      <c r="V107" s="405">
        <f>ROUNDDOWN($B107/20,1)</f>
        <v>0</v>
      </c>
      <c r="W107" s="405">
        <f>ROUNDDOWN($D107/20,1)</f>
        <v>0</v>
      </c>
    </row>
    <row r="108" spans="1:23">
      <c r="A108" s="406" t="s">
        <v>289</v>
      </c>
      <c r="B108" s="407">
        <f>様式１!I18</f>
        <v>0</v>
      </c>
      <c r="C108" s="408">
        <f>ROUNDDOWN(B108/20,1)</f>
        <v>0</v>
      </c>
      <c r="D108" s="407">
        <f>様式１!Q18</f>
        <v>0</v>
      </c>
      <c r="E108" s="408">
        <f>ROUNDDOWN(D108/20,1)</f>
        <v>0</v>
      </c>
      <c r="F108" s="414"/>
      <c r="G108" s="395"/>
      <c r="H108" s="707">
        <f>ROUNDDOWN(SUM($B108:$B109)/25,1)</f>
        <v>0</v>
      </c>
      <c r="I108" s="707">
        <f>ROUNDDOWN(SUM($D108:$D109)/25,1)</f>
        <v>0</v>
      </c>
      <c r="J108" s="707">
        <f>ROUNDDOWN(SUM($B108:$B109)/30,1)</f>
        <v>0</v>
      </c>
      <c r="K108" s="707">
        <f>ROUNDDOWN(SUM($D108:$D109)/30,1)</f>
        <v>0</v>
      </c>
      <c r="L108" s="707">
        <f>ROUNDDOWN(SUM($B108:$B109)/30,1)</f>
        <v>0</v>
      </c>
      <c r="M108" s="707">
        <f>ROUNDDOWN(SUM($D108:$D109)/30,1)</f>
        <v>0</v>
      </c>
      <c r="N108" s="707">
        <f>ROUNDDOWN(SUM($B108:$B109)/25,1)</f>
        <v>0</v>
      </c>
      <c r="O108" s="707">
        <f>ROUNDDOWN(SUM($D108:$D109)/25,1)</f>
        <v>0</v>
      </c>
      <c r="P108" s="707">
        <f>ROUNDDOWN(SUM($B108:$B109)/30,1)</f>
        <v>0</v>
      </c>
      <c r="Q108" s="707">
        <f>ROUNDDOWN(SUM($D108:$D109)/30,1)</f>
        <v>0</v>
      </c>
      <c r="R108" s="707">
        <f>ROUNDDOWN(SUM($B108:$B109)/25,1)</f>
        <v>0</v>
      </c>
      <c r="S108" s="707">
        <f>ROUNDDOWN(SUM($D108:$D109)/25,1)</f>
        <v>0</v>
      </c>
      <c r="T108" s="707">
        <f>ROUNDDOWN(SUM($B108:$B109)/30,1)</f>
        <v>0</v>
      </c>
      <c r="U108" s="707">
        <f>ROUNDDOWN(SUM($D108:$D109)/30,1)</f>
        <v>0</v>
      </c>
      <c r="V108" s="707">
        <f>ROUNDDOWN(SUM($B108:$B109)/25,1)</f>
        <v>0</v>
      </c>
      <c r="W108" s="707">
        <f>ROUNDDOWN(SUM($D108:$D109)/25,1)</f>
        <v>0</v>
      </c>
    </row>
    <row r="109" spans="1:23" ht="19.5" thickBot="1">
      <c r="A109" s="409" t="s">
        <v>290</v>
      </c>
      <c r="B109" s="410">
        <f>様式１!J18</f>
        <v>0</v>
      </c>
      <c r="C109" s="411">
        <f>ROUNDDOWN(B109/25,1)</f>
        <v>0</v>
      </c>
      <c r="D109" s="410">
        <f>様式１!R18</f>
        <v>0</v>
      </c>
      <c r="E109" s="411">
        <f>ROUNDDOWN(D109/25,1)</f>
        <v>0</v>
      </c>
      <c r="F109" s="415"/>
      <c r="G109" s="395"/>
      <c r="H109" s="708"/>
      <c r="I109" s="708"/>
      <c r="J109" s="708"/>
      <c r="K109" s="708"/>
      <c r="L109" s="708"/>
      <c r="M109" s="708"/>
      <c r="N109" s="708"/>
      <c r="O109" s="708"/>
      <c r="P109" s="708"/>
      <c r="Q109" s="708"/>
      <c r="R109" s="708"/>
      <c r="S109" s="708"/>
      <c r="T109" s="708"/>
      <c r="U109" s="708"/>
      <c r="V109" s="708"/>
      <c r="W109" s="708"/>
    </row>
  </sheetData>
  <sheetProtection algorithmName="SHA-512" hashValue="lr8YoeBKMa7IiZN1Ysxi12KmsOW7BwUSUogrvncgZqnAZi+6CG4jWa6dzvgjgwBfbaP9oUpIH6bbc52WGrxDaA==" saltValue="y8a2o3MasuL/+AU7HNM4Qg==" spinCount="100000" sheet="1" objects="1" scenarios="1"/>
  <mergeCells count="344">
    <mergeCell ref="W108:W109"/>
    <mergeCell ref="Q99:Q100"/>
    <mergeCell ref="S99:S100"/>
    <mergeCell ref="U99:U100"/>
    <mergeCell ref="W99:W100"/>
    <mergeCell ref="K105:K106"/>
    <mergeCell ref="S105:S106"/>
    <mergeCell ref="U105:U106"/>
    <mergeCell ref="W105:W106"/>
    <mergeCell ref="V108:V109"/>
    <mergeCell ref="S108:S109"/>
    <mergeCell ref="U108:U109"/>
    <mergeCell ref="W90:W91"/>
    <mergeCell ref="K96:K97"/>
    <mergeCell ref="S96:S97"/>
    <mergeCell ref="U96:U97"/>
    <mergeCell ref="W96:W97"/>
    <mergeCell ref="Q81:Q82"/>
    <mergeCell ref="S81:S82"/>
    <mergeCell ref="U81:U82"/>
    <mergeCell ref="W81:W82"/>
    <mergeCell ref="K87:K88"/>
    <mergeCell ref="S87:S88"/>
    <mergeCell ref="U87:U88"/>
    <mergeCell ref="W87:W88"/>
    <mergeCell ref="W72:W73"/>
    <mergeCell ref="K78:K79"/>
    <mergeCell ref="S78:S79"/>
    <mergeCell ref="U78:U79"/>
    <mergeCell ref="W78:W79"/>
    <mergeCell ref="S63:S64"/>
    <mergeCell ref="U63:U64"/>
    <mergeCell ref="W63:W64"/>
    <mergeCell ref="K69:K70"/>
    <mergeCell ref="S69:S70"/>
    <mergeCell ref="U69:U70"/>
    <mergeCell ref="W69:W70"/>
    <mergeCell ref="T72:T73"/>
    <mergeCell ref="V72:V73"/>
    <mergeCell ref="T63:T64"/>
    <mergeCell ref="V63:V64"/>
    <mergeCell ref="W54:W55"/>
    <mergeCell ref="K60:K61"/>
    <mergeCell ref="S60:S61"/>
    <mergeCell ref="U60:U61"/>
    <mergeCell ref="W60:W61"/>
    <mergeCell ref="S45:S46"/>
    <mergeCell ref="U45:U46"/>
    <mergeCell ref="W45:W46"/>
    <mergeCell ref="K51:K52"/>
    <mergeCell ref="S51:S52"/>
    <mergeCell ref="U51:U52"/>
    <mergeCell ref="W51:W52"/>
    <mergeCell ref="T54:T55"/>
    <mergeCell ref="V54:V55"/>
    <mergeCell ref="T45:T46"/>
    <mergeCell ref="V45:V46"/>
    <mergeCell ref="W42:W43"/>
    <mergeCell ref="U27:U28"/>
    <mergeCell ref="W27:W28"/>
    <mergeCell ref="K33:K34"/>
    <mergeCell ref="S33:S34"/>
    <mergeCell ref="U33:U34"/>
    <mergeCell ref="W33:W34"/>
    <mergeCell ref="T36:T37"/>
    <mergeCell ref="V36:V37"/>
    <mergeCell ref="W24:W25"/>
    <mergeCell ref="I27:I28"/>
    <mergeCell ref="K27:K28"/>
    <mergeCell ref="M27:M28"/>
    <mergeCell ref="O27:O28"/>
    <mergeCell ref="Q27:Q28"/>
    <mergeCell ref="T27:T28"/>
    <mergeCell ref="V27:V28"/>
    <mergeCell ref="S36:S37"/>
    <mergeCell ref="U36:U37"/>
    <mergeCell ref="W36:W37"/>
    <mergeCell ref="W15:W16"/>
    <mergeCell ref="I18:I19"/>
    <mergeCell ref="K18:K19"/>
    <mergeCell ref="M18:M19"/>
    <mergeCell ref="O18:O19"/>
    <mergeCell ref="Q18:Q19"/>
    <mergeCell ref="S18:S19"/>
    <mergeCell ref="U18:U19"/>
    <mergeCell ref="T18:T19"/>
    <mergeCell ref="V18:V19"/>
    <mergeCell ref="W18:W19"/>
    <mergeCell ref="J15:J16"/>
    <mergeCell ref="R15:R16"/>
    <mergeCell ref="T15:T16"/>
    <mergeCell ref="V15:V16"/>
    <mergeCell ref="V1:W1"/>
    <mergeCell ref="W6:W7"/>
    <mergeCell ref="W9:W10"/>
    <mergeCell ref="N1:O1"/>
    <mergeCell ref="O9:O10"/>
    <mergeCell ref="P1:Q1"/>
    <mergeCell ref="Q9:Q10"/>
    <mergeCell ref="R1:S1"/>
    <mergeCell ref="S6:S7"/>
    <mergeCell ref="S9:S10"/>
    <mergeCell ref="T9:T10"/>
    <mergeCell ref="V9:V10"/>
    <mergeCell ref="T6:T7"/>
    <mergeCell ref="V6:V7"/>
    <mergeCell ref="J108:J109"/>
    <mergeCell ref="L108:L109"/>
    <mergeCell ref="N108:N109"/>
    <mergeCell ref="P108:P109"/>
    <mergeCell ref="R108:R109"/>
    <mergeCell ref="I108:I109"/>
    <mergeCell ref="K108:K109"/>
    <mergeCell ref="M108:M109"/>
    <mergeCell ref="O108:O109"/>
    <mergeCell ref="Q108:Q109"/>
    <mergeCell ref="H108:H109"/>
    <mergeCell ref="H1:I1"/>
    <mergeCell ref="I9:I10"/>
    <mergeCell ref="J1:K1"/>
    <mergeCell ref="K6:K7"/>
    <mergeCell ref="K9:K10"/>
    <mergeCell ref="L1:M1"/>
    <mergeCell ref="M9:M10"/>
    <mergeCell ref="T108:T109"/>
    <mergeCell ref="T99:T100"/>
    <mergeCell ref="T90:T91"/>
    <mergeCell ref="T81:T82"/>
    <mergeCell ref="T1:U1"/>
    <mergeCell ref="U6:U7"/>
    <mergeCell ref="U9:U10"/>
    <mergeCell ref="S15:S16"/>
    <mergeCell ref="U15:U16"/>
    <mergeCell ref="K24:K25"/>
    <mergeCell ref="S24:S25"/>
    <mergeCell ref="U24:U25"/>
    <mergeCell ref="K42:K43"/>
    <mergeCell ref="S42:S43"/>
    <mergeCell ref="U42:U43"/>
    <mergeCell ref="S54:S55"/>
    <mergeCell ref="A101:A103"/>
    <mergeCell ref="B101:C101"/>
    <mergeCell ref="J105:J106"/>
    <mergeCell ref="R105:R106"/>
    <mergeCell ref="T105:T106"/>
    <mergeCell ref="V105:V106"/>
    <mergeCell ref="D101:E101"/>
    <mergeCell ref="F101:F102"/>
    <mergeCell ref="H99:H100"/>
    <mergeCell ref="J99:J100"/>
    <mergeCell ref="L99:L100"/>
    <mergeCell ref="N99:N100"/>
    <mergeCell ref="P99:P100"/>
    <mergeCell ref="R99:R100"/>
    <mergeCell ref="I99:I100"/>
    <mergeCell ref="K99:K100"/>
    <mergeCell ref="M99:M100"/>
    <mergeCell ref="O99:O100"/>
    <mergeCell ref="V99:V100"/>
    <mergeCell ref="A92:A94"/>
    <mergeCell ref="B92:C92"/>
    <mergeCell ref="J96:J97"/>
    <mergeCell ref="R96:R97"/>
    <mergeCell ref="T96:T97"/>
    <mergeCell ref="V96:V97"/>
    <mergeCell ref="D92:E92"/>
    <mergeCell ref="F92:F93"/>
    <mergeCell ref="H90:H91"/>
    <mergeCell ref="J90:J91"/>
    <mergeCell ref="L90:L91"/>
    <mergeCell ref="N90:N91"/>
    <mergeCell ref="P90:P91"/>
    <mergeCell ref="R90:R91"/>
    <mergeCell ref="I90:I91"/>
    <mergeCell ref="K90:K91"/>
    <mergeCell ref="M90:M91"/>
    <mergeCell ref="O90:O91"/>
    <mergeCell ref="V90:V91"/>
    <mergeCell ref="Q90:Q91"/>
    <mergeCell ref="S90:S91"/>
    <mergeCell ref="U90:U91"/>
    <mergeCell ref="A83:A85"/>
    <mergeCell ref="B83:C83"/>
    <mergeCell ref="J87:J88"/>
    <mergeCell ref="R87:R88"/>
    <mergeCell ref="T87:T88"/>
    <mergeCell ref="V87:V88"/>
    <mergeCell ref="D83:E83"/>
    <mergeCell ref="F83:F84"/>
    <mergeCell ref="H81:H82"/>
    <mergeCell ref="J81:J82"/>
    <mergeCell ref="L81:L82"/>
    <mergeCell ref="N81:N82"/>
    <mergeCell ref="P81:P82"/>
    <mergeCell ref="R81:R82"/>
    <mergeCell ref="I81:I82"/>
    <mergeCell ref="K81:K82"/>
    <mergeCell ref="M81:M82"/>
    <mergeCell ref="O81:O82"/>
    <mergeCell ref="V81:V82"/>
    <mergeCell ref="A74:A76"/>
    <mergeCell ref="B74:C74"/>
    <mergeCell ref="J78:J79"/>
    <mergeCell ref="R78:R79"/>
    <mergeCell ref="T78:T79"/>
    <mergeCell ref="V78:V79"/>
    <mergeCell ref="D74:E74"/>
    <mergeCell ref="F74:F75"/>
    <mergeCell ref="H72:H73"/>
    <mergeCell ref="J72:J73"/>
    <mergeCell ref="L72:L73"/>
    <mergeCell ref="N72:N73"/>
    <mergeCell ref="P72:P73"/>
    <mergeCell ref="R72:R73"/>
    <mergeCell ref="I72:I73"/>
    <mergeCell ref="K72:K73"/>
    <mergeCell ref="M72:M73"/>
    <mergeCell ref="O72:O73"/>
    <mergeCell ref="Q72:Q73"/>
    <mergeCell ref="S72:S73"/>
    <mergeCell ref="U72:U73"/>
    <mergeCell ref="A65:A67"/>
    <mergeCell ref="B65:C65"/>
    <mergeCell ref="J69:J70"/>
    <mergeCell ref="R69:R70"/>
    <mergeCell ref="T69:T70"/>
    <mergeCell ref="V69:V70"/>
    <mergeCell ref="F65:F66"/>
    <mergeCell ref="I63:I64"/>
    <mergeCell ref="H63:H64"/>
    <mergeCell ref="J63:J64"/>
    <mergeCell ref="L63:L64"/>
    <mergeCell ref="N63:N64"/>
    <mergeCell ref="P63:P64"/>
    <mergeCell ref="R63:R64"/>
    <mergeCell ref="K63:K64"/>
    <mergeCell ref="M63:M64"/>
    <mergeCell ref="O63:O64"/>
    <mergeCell ref="Q63:Q64"/>
    <mergeCell ref="D65:E65"/>
    <mergeCell ref="A56:A58"/>
    <mergeCell ref="B56:C56"/>
    <mergeCell ref="J60:J61"/>
    <mergeCell ref="R60:R61"/>
    <mergeCell ref="T60:T61"/>
    <mergeCell ref="V60:V61"/>
    <mergeCell ref="F56:F57"/>
    <mergeCell ref="I54:I55"/>
    <mergeCell ref="H54:H55"/>
    <mergeCell ref="J54:J55"/>
    <mergeCell ref="L54:L55"/>
    <mergeCell ref="N54:N55"/>
    <mergeCell ref="P54:P55"/>
    <mergeCell ref="R54:R55"/>
    <mergeCell ref="K54:K55"/>
    <mergeCell ref="M54:M55"/>
    <mergeCell ref="O54:O55"/>
    <mergeCell ref="Q54:Q55"/>
    <mergeCell ref="D56:E56"/>
    <mergeCell ref="U54:U55"/>
    <mergeCell ref="A47:A49"/>
    <mergeCell ref="B47:C47"/>
    <mergeCell ref="J51:J52"/>
    <mergeCell ref="R51:R52"/>
    <mergeCell ref="T51:T52"/>
    <mergeCell ref="V51:V52"/>
    <mergeCell ref="F47:F48"/>
    <mergeCell ref="I45:I46"/>
    <mergeCell ref="H45:H46"/>
    <mergeCell ref="J45:J46"/>
    <mergeCell ref="L45:L46"/>
    <mergeCell ref="N45:N46"/>
    <mergeCell ref="P45:P46"/>
    <mergeCell ref="R45:R46"/>
    <mergeCell ref="K45:K46"/>
    <mergeCell ref="M45:M46"/>
    <mergeCell ref="O45:O46"/>
    <mergeCell ref="Q45:Q46"/>
    <mergeCell ref="D47:E47"/>
    <mergeCell ref="A38:A40"/>
    <mergeCell ref="B38:C38"/>
    <mergeCell ref="J42:J43"/>
    <mergeCell ref="R42:R43"/>
    <mergeCell ref="T42:T43"/>
    <mergeCell ref="V42:V43"/>
    <mergeCell ref="F38:F39"/>
    <mergeCell ref="I36:I37"/>
    <mergeCell ref="H36:H37"/>
    <mergeCell ref="J36:J37"/>
    <mergeCell ref="L36:L37"/>
    <mergeCell ref="N36:N37"/>
    <mergeCell ref="P36:P37"/>
    <mergeCell ref="R36:R37"/>
    <mergeCell ref="K36:K37"/>
    <mergeCell ref="M36:M37"/>
    <mergeCell ref="O36:O37"/>
    <mergeCell ref="Q36:Q37"/>
    <mergeCell ref="D38:E38"/>
    <mergeCell ref="A29:A31"/>
    <mergeCell ref="B29:C29"/>
    <mergeCell ref="J33:J34"/>
    <mergeCell ref="R33:R34"/>
    <mergeCell ref="T33:T34"/>
    <mergeCell ref="V33:V34"/>
    <mergeCell ref="F29:F30"/>
    <mergeCell ref="S27:S28"/>
    <mergeCell ref="H27:H28"/>
    <mergeCell ref="J27:J28"/>
    <mergeCell ref="L27:L28"/>
    <mergeCell ref="N27:N28"/>
    <mergeCell ref="P27:P28"/>
    <mergeCell ref="R27:R28"/>
    <mergeCell ref="D29:E29"/>
    <mergeCell ref="A20:A22"/>
    <mergeCell ref="B20:C20"/>
    <mergeCell ref="J24:J25"/>
    <mergeCell ref="R24:R25"/>
    <mergeCell ref="T24:T25"/>
    <mergeCell ref="V24:V25"/>
    <mergeCell ref="F20:F21"/>
    <mergeCell ref="H18:H19"/>
    <mergeCell ref="J18:J19"/>
    <mergeCell ref="L18:L19"/>
    <mergeCell ref="N18:N19"/>
    <mergeCell ref="P18:P19"/>
    <mergeCell ref="R18:R19"/>
    <mergeCell ref="D20:E20"/>
    <mergeCell ref="F11:F12"/>
    <mergeCell ref="K15:K16"/>
    <mergeCell ref="H9:H10"/>
    <mergeCell ref="J9:J10"/>
    <mergeCell ref="L9:L10"/>
    <mergeCell ref="N9:N10"/>
    <mergeCell ref="P9:P10"/>
    <mergeCell ref="R9:R10"/>
    <mergeCell ref="A2:A4"/>
    <mergeCell ref="B2:C2"/>
    <mergeCell ref="J6:J7"/>
    <mergeCell ref="R6:R7"/>
    <mergeCell ref="F2:F3"/>
    <mergeCell ref="A11:A13"/>
    <mergeCell ref="B11:C11"/>
    <mergeCell ref="D2:E2"/>
    <mergeCell ref="D11:E11"/>
  </mergeCells>
  <phoneticPr fontId="1"/>
  <pageMargins left="0.7" right="0.7" top="0.75" bottom="0.75" header="0.3" footer="0.3"/>
  <pageSetup paperSize="9" orientation="portrait" r:id="rId1"/>
  <rowBreaks count="2" manualBreakCount="2">
    <brk id="37" max="5" man="1"/>
    <brk id="73" max="5"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52"/>
  <sheetViews>
    <sheetView view="pageBreakPreview" topLeftCell="C22" zoomScale="75" zoomScaleNormal="75" zoomScaleSheetLayoutView="75" workbookViewId="0">
      <selection activeCell="P31" sqref="P31:Q31"/>
    </sheetView>
  </sheetViews>
  <sheetFormatPr defaultRowHeight="13.5"/>
  <cols>
    <col min="1" max="1" width="4.5" style="1" customWidth="1"/>
    <col min="2" max="2" width="17.375" style="1" customWidth="1"/>
    <col min="3" max="3" width="5.625" style="1" bestFit="1" customWidth="1"/>
    <col min="4" max="8" width="3.625" style="1" bestFit="1" customWidth="1"/>
    <col min="9" max="9" width="5.25" style="1" bestFit="1" customWidth="1"/>
    <col min="10" max="11" width="3.625" style="1" customWidth="1"/>
    <col min="12" max="13" width="3.625" style="1" bestFit="1" customWidth="1"/>
    <col min="14" max="14" width="7.625" style="1" customWidth="1"/>
    <col min="15" max="15" width="3.625" style="1" customWidth="1"/>
    <col min="16" max="16" width="7.625" style="1" customWidth="1"/>
    <col min="17" max="17" width="5" style="1" customWidth="1"/>
    <col min="18" max="18" width="7.625" style="1" customWidth="1"/>
    <col min="19" max="19" width="5" style="1" customWidth="1"/>
    <col min="20" max="20" width="7.625" style="1" customWidth="1"/>
    <col min="21" max="21" width="5" style="1" customWidth="1"/>
    <col min="22" max="22" width="7.625" style="1" customWidth="1"/>
    <col min="23" max="23" width="5" style="1" customWidth="1"/>
    <col min="24" max="24" width="7.625" style="1" customWidth="1"/>
    <col min="25" max="25" width="5" style="1" customWidth="1"/>
    <col min="26" max="26" width="7.625" style="1" customWidth="1"/>
    <col min="27" max="27" width="5" style="1" customWidth="1"/>
    <col min="28" max="28" width="7.625" style="1" customWidth="1"/>
    <col min="29" max="29" width="5" style="1" customWidth="1"/>
    <col min="30" max="30" width="7.625" style="1" customWidth="1"/>
    <col min="31" max="31" width="3.75" style="1" customWidth="1"/>
    <col min="32" max="32" width="7.625" style="1" customWidth="1"/>
    <col min="33" max="33" width="5" style="1" customWidth="1"/>
    <col min="34" max="34" width="7.625" style="1" customWidth="1"/>
    <col min="35" max="35" width="5" style="1" customWidth="1"/>
    <col min="36" max="36" width="7.625" style="1" customWidth="1"/>
    <col min="37" max="37" width="5" style="1" customWidth="1"/>
    <col min="38" max="38" width="7.625" style="1" customWidth="1"/>
    <col min="39" max="39" width="5" style="1" customWidth="1"/>
    <col min="40" max="40" width="8.125" style="1" customWidth="1"/>
    <col min="41" max="50" width="7.25" style="1" customWidth="1"/>
    <col min="51" max="51" width="10.375" style="1" customWidth="1"/>
    <col min="52" max="52" width="17.375" style="1" customWidth="1"/>
    <col min="53" max="16384" width="9" style="1"/>
  </cols>
  <sheetData>
    <row r="1" spans="1:40" ht="18" customHeight="1" thickBot="1">
      <c r="A1" s="8"/>
      <c r="B1" s="9"/>
      <c r="C1" s="10"/>
      <c r="D1" s="10"/>
      <c r="E1" s="10"/>
      <c r="F1" s="10"/>
      <c r="G1" s="10"/>
      <c r="H1" s="10"/>
      <c r="I1" s="10"/>
      <c r="J1" s="10"/>
      <c r="K1" s="10"/>
      <c r="L1" s="10"/>
      <c r="M1" s="10"/>
      <c r="P1" s="11"/>
      <c r="Q1" s="12"/>
      <c r="R1" s="13"/>
      <c r="S1" s="13"/>
      <c r="T1" s="13"/>
      <c r="U1" s="13"/>
      <c r="V1" s="13"/>
      <c r="W1" s="13"/>
      <c r="X1" s="13"/>
      <c r="Y1" s="13"/>
      <c r="AB1" s="14"/>
      <c r="AC1" s="14"/>
      <c r="AD1" s="15"/>
      <c r="AE1" s="15"/>
      <c r="AF1" s="14"/>
      <c r="AG1" s="14"/>
      <c r="AH1" s="14"/>
      <c r="AI1" s="14"/>
    </row>
    <row r="2" spans="1:40" ht="21.95" customHeight="1" thickTop="1" thickBot="1">
      <c r="A2" s="701" t="s">
        <v>54</v>
      </c>
      <c r="B2" s="702"/>
      <c r="C2" s="738">
        <f>様式１!C2</f>
        <v>0</v>
      </c>
      <c r="D2" s="739"/>
      <c r="E2" s="739"/>
      <c r="F2" s="739"/>
      <c r="G2" s="739"/>
      <c r="H2" s="739"/>
      <c r="I2" s="739"/>
      <c r="J2" s="739"/>
      <c r="K2" s="739"/>
      <c r="L2" s="739"/>
      <c r="M2" s="739"/>
      <c r="N2" s="739"/>
      <c r="O2" s="740"/>
      <c r="P2" s="44"/>
      <c r="Q2" s="45"/>
      <c r="R2" s="45"/>
      <c r="S2" s="45"/>
      <c r="T2" s="22"/>
      <c r="U2" s="22"/>
      <c r="V2" s="633"/>
      <c r="W2" s="633"/>
      <c r="X2" s="633"/>
      <c r="Y2" s="633"/>
      <c r="Z2" s="22"/>
      <c r="AA2" s="5"/>
      <c r="AB2" s="6"/>
      <c r="AC2" s="6"/>
      <c r="AD2" s="6"/>
      <c r="AE2" s="6"/>
      <c r="AF2" s="6"/>
      <c r="AG2" s="6"/>
      <c r="AH2" s="6"/>
      <c r="AI2" s="6"/>
      <c r="AJ2" s="6"/>
      <c r="AK2" s="6"/>
      <c r="AL2" s="6"/>
      <c r="AM2" s="6"/>
      <c r="AN2" s="6"/>
    </row>
    <row r="3" spans="1:40" ht="18" customHeight="1" thickTop="1">
      <c r="A3" s="16"/>
      <c r="B3" s="16"/>
      <c r="C3" s="16"/>
      <c r="D3" s="16"/>
      <c r="E3" s="16"/>
      <c r="F3" s="16"/>
      <c r="G3" s="16"/>
      <c r="H3" s="16"/>
      <c r="I3" s="16"/>
      <c r="J3" s="16"/>
      <c r="K3" s="16"/>
      <c r="L3" s="16"/>
      <c r="M3" s="16"/>
      <c r="P3" s="729"/>
      <c r="Q3" s="729"/>
      <c r="R3" s="729"/>
      <c r="S3" s="729"/>
      <c r="T3" s="3"/>
      <c r="U3" s="3"/>
      <c r="V3" s="729"/>
      <c r="W3" s="729"/>
      <c r="X3" s="729"/>
      <c r="Y3" s="729"/>
      <c r="Z3" s="3"/>
      <c r="AA3" s="3"/>
      <c r="AB3" s="6"/>
      <c r="AC3" s="6"/>
      <c r="AD3" s="6"/>
      <c r="AE3" s="6"/>
      <c r="AF3" s="6"/>
      <c r="AG3" s="6"/>
      <c r="AH3" s="6"/>
      <c r="AI3" s="6"/>
      <c r="AJ3" s="6"/>
      <c r="AK3" s="6"/>
      <c r="AL3" s="6"/>
      <c r="AM3" s="6"/>
      <c r="AN3" s="6"/>
    </row>
    <row r="4" spans="1:40" ht="17.25">
      <c r="A4" s="17"/>
      <c r="B4" s="726" t="s">
        <v>55</v>
      </c>
      <c r="C4" s="727"/>
      <c r="D4" s="727"/>
      <c r="E4" s="727"/>
      <c r="F4" s="727"/>
      <c r="G4" s="727"/>
      <c r="H4" s="727"/>
      <c r="I4" s="727"/>
      <c r="J4" s="727"/>
      <c r="K4" s="727"/>
      <c r="L4" s="727"/>
      <c r="M4" s="727"/>
      <c r="N4" s="727"/>
      <c r="O4" s="727"/>
      <c r="P4" s="727"/>
      <c r="Q4" s="728"/>
      <c r="R4" s="23"/>
      <c r="S4" s="23"/>
      <c r="T4" s="24"/>
      <c r="U4" s="3"/>
      <c r="V4" s="729"/>
      <c r="W4" s="729"/>
      <c r="X4" s="729"/>
      <c r="Y4" s="729"/>
      <c r="Z4" s="3"/>
      <c r="AA4" s="3"/>
      <c r="AB4" s="6"/>
      <c r="AC4" s="6"/>
      <c r="AD4" s="6"/>
      <c r="AE4" s="6"/>
      <c r="AF4" s="6"/>
      <c r="AG4" s="6"/>
      <c r="AH4" s="6"/>
      <c r="AI4" s="6"/>
      <c r="AJ4" s="6"/>
      <c r="AK4" s="6"/>
      <c r="AL4" s="6"/>
      <c r="AM4" s="6"/>
      <c r="AN4" s="6"/>
    </row>
    <row r="5" spans="1:40" ht="24.75" customHeight="1" thickBot="1">
      <c r="A5" s="18" t="s">
        <v>56</v>
      </c>
      <c r="B5" s="19"/>
      <c r="C5" s="20"/>
      <c r="D5" s="20"/>
      <c r="E5" s="20"/>
      <c r="F5" s="20"/>
      <c r="G5" s="20"/>
      <c r="H5" s="20"/>
      <c r="I5" s="20"/>
      <c r="J5" s="20"/>
      <c r="K5" s="20"/>
      <c r="L5" s="20"/>
      <c r="M5" s="20"/>
      <c r="P5" s="4"/>
      <c r="Q5" s="4"/>
      <c r="R5" s="4"/>
      <c r="S5" s="4"/>
      <c r="T5" s="4"/>
      <c r="U5" s="4"/>
      <c r="V5" s="4"/>
      <c r="W5" s="4"/>
      <c r="X5" s="4"/>
      <c r="Y5" s="4"/>
      <c r="Z5" s="4"/>
      <c r="AA5" s="4"/>
      <c r="AB5" s="4"/>
      <c r="AC5" s="4"/>
      <c r="AD5" s="4"/>
      <c r="AE5" s="4"/>
      <c r="AF5" s="4"/>
      <c r="AG5" s="4"/>
      <c r="AH5" s="4"/>
      <c r="AI5" s="4"/>
      <c r="AJ5" s="4"/>
      <c r="AK5" s="4"/>
      <c r="AL5" s="4"/>
      <c r="AM5" s="4"/>
      <c r="AN5" s="4"/>
    </row>
    <row r="6" spans="1:40" ht="28.5" customHeight="1">
      <c r="A6" s="634" t="s">
        <v>57</v>
      </c>
      <c r="B6" s="634" t="s">
        <v>58</v>
      </c>
      <c r="C6" s="730" t="s">
        <v>59</v>
      </c>
      <c r="D6" s="731"/>
      <c r="E6" s="731"/>
      <c r="F6" s="731"/>
      <c r="G6" s="731"/>
      <c r="H6" s="731"/>
      <c r="I6" s="731"/>
      <c r="J6" s="731"/>
      <c r="K6" s="731"/>
      <c r="L6" s="731"/>
      <c r="M6" s="732"/>
      <c r="N6" s="39" t="s">
        <v>60</v>
      </c>
      <c r="O6" s="40"/>
      <c r="P6" s="40"/>
      <c r="Q6" s="40"/>
      <c r="R6" s="40"/>
      <c r="S6" s="40"/>
      <c r="T6" s="40"/>
      <c r="U6" s="40"/>
      <c r="V6" s="40"/>
      <c r="W6" s="40"/>
      <c r="X6" s="40"/>
      <c r="Y6" s="40"/>
      <c r="Z6" s="40"/>
      <c r="AA6" s="40"/>
      <c r="AB6" s="40"/>
      <c r="AC6" s="40"/>
      <c r="AD6" s="40"/>
      <c r="AE6" s="40"/>
      <c r="AF6" s="40"/>
      <c r="AG6" s="40"/>
      <c r="AH6" s="40"/>
      <c r="AI6" s="40"/>
      <c r="AJ6" s="40"/>
      <c r="AK6" s="40"/>
      <c r="AL6" s="40"/>
      <c r="AM6" s="41"/>
      <c r="AN6" s="7"/>
    </row>
    <row r="7" spans="1:40" ht="27" customHeight="1">
      <c r="A7" s="635"/>
      <c r="B7" s="686"/>
      <c r="C7" s="733"/>
      <c r="D7" s="734"/>
      <c r="E7" s="734"/>
      <c r="F7" s="734"/>
      <c r="G7" s="734"/>
      <c r="H7" s="734"/>
      <c r="I7" s="734"/>
      <c r="J7" s="734"/>
      <c r="K7" s="734"/>
      <c r="L7" s="734"/>
      <c r="M7" s="735"/>
      <c r="N7" s="42"/>
      <c r="O7" s="43"/>
      <c r="P7" s="724">
        <v>4</v>
      </c>
      <c r="Q7" s="724"/>
      <c r="R7" s="724">
        <v>5</v>
      </c>
      <c r="S7" s="724"/>
      <c r="T7" s="724">
        <v>6</v>
      </c>
      <c r="U7" s="724"/>
      <c r="V7" s="724">
        <v>7</v>
      </c>
      <c r="W7" s="724"/>
      <c r="X7" s="724">
        <v>8</v>
      </c>
      <c r="Y7" s="724"/>
      <c r="Z7" s="724">
        <v>9</v>
      </c>
      <c r="AA7" s="724"/>
      <c r="AB7" s="724">
        <v>10</v>
      </c>
      <c r="AC7" s="724"/>
      <c r="AD7" s="724">
        <v>11</v>
      </c>
      <c r="AE7" s="724"/>
      <c r="AF7" s="724">
        <v>12</v>
      </c>
      <c r="AG7" s="724"/>
      <c r="AH7" s="724">
        <v>1</v>
      </c>
      <c r="AI7" s="724"/>
      <c r="AJ7" s="724">
        <v>2</v>
      </c>
      <c r="AK7" s="724"/>
      <c r="AL7" s="724">
        <v>3</v>
      </c>
      <c r="AM7" s="725"/>
      <c r="AN7" s="7"/>
    </row>
    <row r="8" spans="1:40">
      <c r="A8" s="680"/>
      <c r="B8" s="687"/>
      <c r="C8" s="491"/>
      <c r="D8" s="736"/>
      <c r="E8" s="736"/>
      <c r="F8" s="736"/>
      <c r="G8" s="736"/>
      <c r="H8" s="736"/>
      <c r="I8" s="736"/>
      <c r="J8" s="736"/>
      <c r="K8" s="736"/>
      <c r="L8" s="736"/>
      <c r="M8" s="737"/>
      <c r="N8" s="27" t="s">
        <v>61</v>
      </c>
      <c r="O8" s="28" t="s">
        <v>62</v>
      </c>
      <c r="P8" s="35" t="s">
        <v>61</v>
      </c>
      <c r="Q8" s="36" t="s">
        <v>62</v>
      </c>
      <c r="R8" s="37" t="s">
        <v>61</v>
      </c>
      <c r="S8" s="36" t="s">
        <v>62</v>
      </c>
      <c r="T8" s="37" t="s">
        <v>61</v>
      </c>
      <c r="U8" s="36" t="s">
        <v>62</v>
      </c>
      <c r="V8" s="37" t="s">
        <v>61</v>
      </c>
      <c r="W8" s="36" t="s">
        <v>62</v>
      </c>
      <c r="X8" s="37" t="s">
        <v>61</v>
      </c>
      <c r="Y8" s="36" t="s">
        <v>62</v>
      </c>
      <c r="Z8" s="37" t="s">
        <v>61</v>
      </c>
      <c r="AA8" s="36" t="s">
        <v>62</v>
      </c>
      <c r="AB8" s="37" t="s">
        <v>61</v>
      </c>
      <c r="AC8" s="36" t="s">
        <v>62</v>
      </c>
      <c r="AD8" s="37" t="s">
        <v>61</v>
      </c>
      <c r="AE8" s="36" t="s">
        <v>62</v>
      </c>
      <c r="AF8" s="37" t="s">
        <v>61</v>
      </c>
      <c r="AG8" s="36" t="s">
        <v>62</v>
      </c>
      <c r="AH8" s="37" t="s">
        <v>61</v>
      </c>
      <c r="AI8" s="36" t="s">
        <v>62</v>
      </c>
      <c r="AJ8" s="35" t="s">
        <v>61</v>
      </c>
      <c r="AK8" s="36" t="s">
        <v>62</v>
      </c>
      <c r="AL8" s="37" t="s">
        <v>61</v>
      </c>
      <c r="AM8" s="48" t="s">
        <v>62</v>
      </c>
      <c r="AN8" s="7"/>
    </row>
    <row r="9" spans="1:40" ht="26.1" customHeight="1">
      <c r="A9" s="21">
        <v>1</v>
      </c>
      <c r="B9" s="2" t="s">
        <v>25</v>
      </c>
      <c r="C9" s="26" t="s">
        <v>63</v>
      </c>
      <c r="D9" s="38"/>
      <c r="E9" s="38" t="s">
        <v>64</v>
      </c>
      <c r="F9" s="38"/>
      <c r="G9" s="38" t="s">
        <v>65</v>
      </c>
      <c r="H9" s="38" t="s">
        <v>50</v>
      </c>
      <c r="I9" s="38" t="s">
        <v>63</v>
      </c>
      <c r="J9" s="38"/>
      <c r="K9" s="38" t="s">
        <v>64</v>
      </c>
      <c r="L9" s="38"/>
      <c r="M9" s="38" t="s">
        <v>65</v>
      </c>
      <c r="N9" s="29"/>
      <c r="O9" s="30"/>
      <c r="P9" s="33">
        <f>IF(AND($D9=27,$F9=4),$N9,0)</f>
        <v>0</v>
      </c>
      <c r="Q9" s="47">
        <f>IF(AND($D9=27,$F9=4),$O9,0)</f>
        <v>0</v>
      </c>
      <c r="R9" s="46">
        <f>IF(AND($D9=27,$F9&lt;=5,$J9=27,$L9&gt;=5),$N9,IF(AND($D9=27,$F9&lt;=5,$J9=28,$L9&lt;=3),$N9,0))</f>
        <v>0</v>
      </c>
      <c r="S9" s="47">
        <f>IF(AND($D9=27,$F9&lt;=5,$J9=27,$L9&gt;=5),$O9,IF(AND($D9=27,$F9&lt;=5,$J9=28,$L9&lt;=3),$O9,0))</f>
        <v>0</v>
      </c>
      <c r="T9" s="46">
        <f>IF(AND($D9=27,$F9&lt;=6,$J9=27,$L9&gt;=6),$N9,IF(AND($D9=27,$F9&lt;=6,$J9=28,$L9&lt;=3),$N9,0))</f>
        <v>0</v>
      </c>
      <c r="U9" s="47">
        <f>IF(AND($D9=27,$F9&lt;=6,$J9=27,$L9&gt;=6),$O9,IF(AND($D9=27,$F9&lt;=6,$J9=28,$L9&lt;=3),$O9,0))</f>
        <v>0</v>
      </c>
      <c r="V9" s="46">
        <f>IF(AND($D9=27,$F9&lt;=7,$J9=27,$L9&gt;=7),$N9,IF(AND($D9=27,$F9&lt;=7,$J9=28,$L9&lt;=3),$N9,0))</f>
        <v>0</v>
      </c>
      <c r="W9" s="47">
        <f>IF(AND($D9=27,$F9&lt;=7,$J9=27,$L9&gt;=7),$O9,IF(AND($D9=27,$F9&lt;=7,$J9=28,$L9&lt;=3),$O9,0))</f>
        <v>0</v>
      </c>
      <c r="X9" s="46">
        <f>IF(AND($D9=27,$F9&lt;=8,$J9=27,$L9&gt;=8),$N9,IF(AND($D9=27,$F9&lt;=8,$J9=28,$L9&lt;=3),$N9,0))</f>
        <v>0</v>
      </c>
      <c r="Y9" s="47">
        <f>IF(AND($D9=27,$F9&lt;=8,$J9=27,$L9&gt;=8),$O9,IF(AND($D9=27,$F9&lt;=8,$J9=28,$L9&lt;=3),$O9,0))</f>
        <v>0</v>
      </c>
      <c r="Z9" s="46">
        <f>IF(AND($D9=27,$F9&lt;=9,$J9=27,$L9&gt;=9),$N9,IF(AND($D9=27,$F9&lt;=9,$J9=28,$L9&lt;=3),$N9,0))</f>
        <v>0</v>
      </c>
      <c r="AA9" s="47">
        <f>IF(AND($D9=27,$F9&lt;=9,$J9=27,$L9&gt;=9),$O9,IF(AND($D9=27,$F9&lt;=9,$J9=28,$L9&lt;=3),$O9,0))</f>
        <v>0</v>
      </c>
      <c r="AB9" s="46">
        <f>IF(AND($D9=27,$F9&lt;=10,$J9=27,$L9&gt;=10),$N9,IF(AND($D9=27,$F9&lt;=10,$J9=28,$L9&lt;=3),$N9,0))</f>
        <v>0</v>
      </c>
      <c r="AC9" s="47">
        <f>IF(AND($D9=27,$F9&lt;=10,$J9=27,$L9&gt;=10),$O9,IF(AND($D9=27,$F9&lt;=10,$J9=28,$L9&lt;=3),$O9,0))</f>
        <v>0</v>
      </c>
      <c r="AD9" s="46">
        <f>IF(AND($D9=27,$F9&lt;=11,$J9=27,$L9&gt;=11),$N9,IF(AND($D9=27,$F9&lt;=11,$J9=28,$L9&lt;=3),$N9,0))</f>
        <v>0</v>
      </c>
      <c r="AE9" s="47">
        <f>IF(AND($D9=27,$F9&lt;=11,$J9=27,$L9&gt;=11),$O9,IF(AND($D9=27,$F9&lt;=11,$J9=28,$L9&lt;=3),$O9,0))</f>
        <v>0</v>
      </c>
      <c r="AF9" s="46">
        <f>IF(AND($D9=27,$F9&lt;=12,$J9=27,$L9=12),$N9,IF(AND($D9=27,$F9&lt;=12,$J9=28,$L9&lt;=3),$N9,0))</f>
        <v>0</v>
      </c>
      <c r="AG9" s="47">
        <f>IF(AND($D9=27,$F9&lt;=12,$J9=27,$L9=12),$O9,IF(AND($D9=27,$F9&lt;=12,$J9=28,$L9&lt;=3),$O9,0))</f>
        <v>0</v>
      </c>
      <c r="AH9" s="46">
        <f>IF(AND($D9=27,$F9&lt;=12,$J9=28,$L9&lt;=3),$N9,IF(AND($D9=28,$F9=1,$J9=28,$L9&lt;=3),$N9,0))</f>
        <v>0</v>
      </c>
      <c r="AI9" s="47">
        <f>IF(AND($D9=27,$F9&lt;=12,$J9=28,$L9&lt;=3),$O9,IF(AND($D9=28,$F9=1,$J9=28,$L9&lt;=3),$O9,0))</f>
        <v>0</v>
      </c>
      <c r="AJ9" s="46">
        <f>IF(AND($D9=27,$F9&lt;=12,$J9=28,$L9&gt;=2),$N9,IF(AND($D9=28,$F9&lt;=2,$J9=28,$L9&gt;1),$N9,0))</f>
        <v>0</v>
      </c>
      <c r="AK9" s="47">
        <f>IF(AND($D9=27,$F9&lt;=12,$J9=28,$L9&gt;=2),$O9,IF(AND($D9=28,$F9&lt;=2,$J9=28,$L9&gt;1),$O9,0))</f>
        <v>0</v>
      </c>
      <c r="AL9" s="46">
        <f>IF(AND($D9=27,$F9&lt;=12,$J9=28,$L9=3),$N9,IF(AND($D9=28,$F9&lt;=3,$J9=28,$L9=3),$N9,0))</f>
        <v>0</v>
      </c>
      <c r="AM9" s="49">
        <f>IF(AND($D9=27,$F9&lt;=12,$J9=28,$L9=3),$O9,IF(AND($D9=28,$F9&lt;=3,$J9=28,$L9=3),$O9,0))</f>
        <v>0</v>
      </c>
      <c r="AN9" s="6"/>
    </row>
    <row r="10" spans="1:40" ht="26.1" customHeight="1">
      <c r="A10" s="21">
        <v>2</v>
      </c>
      <c r="B10" s="2" t="s">
        <v>26</v>
      </c>
      <c r="C10" s="26" t="s">
        <v>63</v>
      </c>
      <c r="D10" s="38"/>
      <c r="E10" s="38" t="s">
        <v>64</v>
      </c>
      <c r="F10" s="38"/>
      <c r="G10" s="38" t="s">
        <v>65</v>
      </c>
      <c r="H10" s="38" t="s">
        <v>50</v>
      </c>
      <c r="I10" s="38" t="s">
        <v>63</v>
      </c>
      <c r="J10" s="38"/>
      <c r="K10" s="38" t="s">
        <v>64</v>
      </c>
      <c r="L10" s="38"/>
      <c r="M10" s="38" t="s">
        <v>65</v>
      </c>
      <c r="N10" s="29"/>
      <c r="O10" s="30"/>
      <c r="P10" s="33">
        <f t="shared" ref="P10:P28" si="0">IF(AND($D10=27,$F10=4),$N10,0)</f>
        <v>0</v>
      </c>
      <c r="Q10" s="34">
        <f t="shared" ref="Q10:Q28" si="1">IF(AND($D10=27,$F10=4),$O10,0)</f>
        <v>0</v>
      </c>
      <c r="R10" s="33">
        <f t="shared" ref="R10:R28" si="2">IF(AND($D10=27,$F10&lt;=5,$J10=27,$L10&gt;=5),$N10,IF(AND($D10=27,$F10&lt;=5,$J10=28,$L10&lt;=3),$N10,0))</f>
        <v>0</v>
      </c>
      <c r="S10" s="34">
        <f t="shared" ref="S10:S28" si="3">IF(AND($D10=27,$F10&lt;=5,$J10=27,$L10&gt;=5),$O10,IF(AND($D10=27,$F10&lt;=5,$J10=28,$L10&lt;=3),$O10,0))</f>
        <v>0</v>
      </c>
      <c r="T10" s="33">
        <f t="shared" ref="T10:T28" si="4">IF(AND($D10=27,$F10&lt;=6,$J10=27,$L10&gt;=6),$N10,IF(AND($D10=27,$F10&lt;=6,$J10=28,$L10&lt;=3),$N10,0))</f>
        <v>0</v>
      </c>
      <c r="U10" s="34">
        <f t="shared" ref="U10:U28" si="5">IF(AND($D10=27,$F10&lt;=6,$J10=27,$L10&gt;=6),$O10,IF(AND($D10=27,$F10&lt;=6,$J10=28,$L10&lt;=3),$O10,0))</f>
        <v>0</v>
      </c>
      <c r="V10" s="33">
        <f t="shared" ref="V10:V28" si="6">IF(AND($D10=27,$F10&lt;=7,$J10=27,$L10&gt;=7),$N10,IF(AND($D10=27,$F10&lt;=7,$J10=28,$L10&lt;=3),$N10,0))</f>
        <v>0</v>
      </c>
      <c r="W10" s="34">
        <f t="shared" ref="W10:W28" si="7">IF(AND($D10=27,$F10&lt;=7,$J10=27,$L10&gt;=7),$O10,IF(AND($D10=27,$F10&lt;=7,$J10=28,$L10&lt;=3),$O10,0))</f>
        <v>0</v>
      </c>
      <c r="X10" s="33">
        <f t="shared" ref="X10:X28" si="8">IF(AND($D10=27,$F10&lt;=8,$J10=27,$L10&gt;=8),$N10,IF(AND($D10=27,$F10&lt;=8,$J10=28,$L10&lt;=3),$N10,0))</f>
        <v>0</v>
      </c>
      <c r="Y10" s="34">
        <f t="shared" ref="Y10:Y28" si="9">IF(AND($D10=27,$F10&lt;=8,$J10=27,$L10&gt;=8),$O10,IF(AND($D10=27,$F10&lt;=8,$J10=28,$L10&lt;=3),$O10,0))</f>
        <v>0</v>
      </c>
      <c r="Z10" s="33">
        <f t="shared" ref="Z10:Z28" si="10">IF(AND($D10=27,$F10&lt;=9,$J10=27,$L10&gt;=9),$N10,IF(AND($D10=27,$F10&lt;=9,$J10=28,$L10&lt;=3),$N10,0))</f>
        <v>0</v>
      </c>
      <c r="AA10" s="34">
        <f t="shared" ref="AA10:AA28" si="11">IF(AND($D10=27,$F10&lt;=9,$J10=27,$L10&gt;=9),$O10,IF(AND($D10=27,$F10&lt;=9,$J10=28,$L10&lt;=3),$O10,0))</f>
        <v>0</v>
      </c>
      <c r="AB10" s="33">
        <f t="shared" ref="AB10:AB28" si="12">IF(AND($D10=27,$F10&lt;=10,$J10=27,$L10&gt;=10),$N10,IF(AND($D10=27,$F10&lt;=10,$J10=28,$L10&lt;=3),$N10,0))</f>
        <v>0</v>
      </c>
      <c r="AC10" s="34">
        <f t="shared" ref="AC10:AC28" si="13">IF(AND($D10=27,$F10&lt;=10,$J10=27,$L10&gt;=10),$O10,IF(AND($D10=27,$F10&lt;=10,$J10=28,$L10&lt;=3),$O10,0))</f>
        <v>0</v>
      </c>
      <c r="AD10" s="33">
        <f t="shared" ref="AD10:AD28" si="14">IF(AND($D10=27,$F10&lt;=11,$J10=27,$L10&gt;=11),$N10,IF(AND($D10=27,$F10&lt;=11,$J10=28,$L10&lt;=3),$N10,0))</f>
        <v>0</v>
      </c>
      <c r="AE10" s="34">
        <f t="shared" ref="AE10:AE28" si="15">IF(AND($D10=27,$F10&lt;=11,$J10=27,$L10&gt;=11),$O10,IF(AND($D10=27,$F10&lt;=11,$J10=28,$L10&lt;=3),$O10,0))</f>
        <v>0</v>
      </c>
      <c r="AF10" s="33">
        <f t="shared" ref="AF10:AF28" si="16">IF(AND($D10=27,$F10&lt;=12,$J10=27,$L10=12),$N10,IF(AND($D10=27,$F10&lt;=12,$J10=28,$L10&lt;=3),$N10,0))</f>
        <v>0</v>
      </c>
      <c r="AG10" s="34">
        <f t="shared" ref="AG10:AG28" si="17">IF(AND($D10=27,$F10&lt;=12,$J10=27,$L10=12),$O10,IF(AND($D10=27,$F10&lt;=12,$J10=28,$L10&lt;=3),$O10,0))</f>
        <v>0</v>
      </c>
      <c r="AH10" s="33">
        <f t="shared" ref="AH10:AH28" si="18">IF(AND($D10=27,$F10&lt;=12,$J10=28,$L10&lt;=3),$N10,IF(AND($D10=28,$F10=1,$J10=28,$L10&lt;=3),$N10,0))</f>
        <v>0</v>
      </c>
      <c r="AI10" s="34">
        <f t="shared" ref="AI10:AI28" si="19">IF(AND($D10=27,$F10&lt;=12,$J10=28,$L10&lt;=3),$O10,IF(AND($D10=28,$F10=1,$J10=28,$L10&lt;=3),$O10,0))</f>
        <v>0</v>
      </c>
      <c r="AJ10" s="33">
        <f t="shared" ref="AJ10:AJ28" si="20">IF(AND($D10=27,$F10&lt;=12,$J10=28,$L10&gt;=2),$N10,IF(AND($D10=28,$F10&lt;=2,$J10=28,$L10&gt;1),$N10,0))</f>
        <v>0</v>
      </c>
      <c r="AK10" s="34">
        <f t="shared" ref="AK10:AK28" si="21">IF(AND($D10=27,$F10&lt;=12,$J10=28,$L10&gt;=2),$O10,IF(AND($D10=28,$F10&lt;=2,$J10=28,$L10&gt;1),$O10,0))</f>
        <v>0</v>
      </c>
      <c r="AL10" s="33">
        <f t="shared" ref="AL10:AL28" si="22">IF(AND($D10=27,$F10&lt;=12,$J10=28,$L10=3),$N10,IF(AND($D10=28,$F10&lt;=3,$J10=28,$L10=3),$N10,0))</f>
        <v>0</v>
      </c>
      <c r="AM10" s="50">
        <f t="shared" ref="AM10:AM28" si="23">IF(AND($D10=27,$F10&lt;=12,$J10=28,$L10=3),$O10,IF(AND($D10=28,$F10&lt;=3,$J10=28,$L10=3),$O10,0))</f>
        <v>0</v>
      </c>
      <c r="AN10" s="6"/>
    </row>
    <row r="11" spans="1:40" ht="26.1" customHeight="1">
      <c r="A11" s="21">
        <v>3</v>
      </c>
      <c r="B11" s="2" t="s">
        <v>27</v>
      </c>
      <c r="C11" s="26" t="s">
        <v>63</v>
      </c>
      <c r="D11" s="38"/>
      <c r="E11" s="38" t="s">
        <v>64</v>
      </c>
      <c r="F11" s="38"/>
      <c r="G11" s="38" t="s">
        <v>65</v>
      </c>
      <c r="H11" s="38" t="s">
        <v>50</v>
      </c>
      <c r="I11" s="38" t="s">
        <v>63</v>
      </c>
      <c r="J11" s="38"/>
      <c r="K11" s="38" t="s">
        <v>64</v>
      </c>
      <c r="L11" s="38"/>
      <c r="M11" s="38" t="s">
        <v>65</v>
      </c>
      <c r="N11" s="29"/>
      <c r="O11" s="30"/>
      <c r="P11" s="33">
        <f t="shared" si="0"/>
        <v>0</v>
      </c>
      <c r="Q11" s="34">
        <f t="shared" si="1"/>
        <v>0</v>
      </c>
      <c r="R11" s="33">
        <f t="shared" si="2"/>
        <v>0</v>
      </c>
      <c r="S11" s="34">
        <f t="shared" si="3"/>
        <v>0</v>
      </c>
      <c r="T11" s="33">
        <f t="shared" si="4"/>
        <v>0</v>
      </c>
      <c r="U11" s="34">
        <f t="shared" si="5"/>
        <v>0</v>
      </c>
      <c r="V11" s="33">
        <f t="shared" si="6"/>
        <v>0</v>
      </c>
      <c r="W11" s="34">
        <f t="shared" si="7"/>
        <v>0</v>
      </c>
      <c r="X11" s="33">
        <f t="shared" si="8"/>
        <v>0</v>
      </c>
      <c r="Y11" s="34">
        <f t="shared" si="9"/>
        <v>0</v>
      </c>
      <c r="Z11" s="33">
        <f t="shared" si="10"/>
        <v>0</v>
      </c>
      <c r="AA11" s="34">
        <f t="shared" si="11"/>
        <v>0</v>
      </c>
      <c r="AB11" s="33">
        <f t="shared" si="12"/>
        <v>0</v>
      </c>
      <c r="AC11" s="34">
        <f t="shared" si="13"/>
        <v>0</v>
      </c>
      <c r="AD11" s="33">
        <f t="shared" si="14"/>
        <v>0</v>
      </c>
      <c r="AE11" s="34">
        <f t="shared" si="15"/>
        <v>0</v>
      </c>
      <c r="AF11" s="33">
        <f t="shared" si="16"/>
        <v>0</v>
      </c>
      <c r="AG11" s="34">
        <f t="shared" si="17"/>
        <v>0</v>
      </c>
      <c r="AH11" s="33">
        <f t="shared" si="18"/>
        <v>0</v>
      </c>
      <c r="AI11" s="34">
        <f t="shared" si="19"/>
        <v>0</v>
      </c>
      <c r="AJ11" s="33">
        <f t="shared" si="20"/>
        <v>0</v>
      </c>
      <c r="AK11" s="34">
        <f t="shared" si="21"/>
        <v>0</v>
      </c>
      <c r="AL11" s="33">
        <f t="shared" si="22"/>
        <v>0</v>
      </c>
      <c r="AM11" s="50">
        <f t="shared" si="23"/>
        <v>0</v>
      </c>
      <c r="AN11" s="6"/>
    </row>
    <row r="12" spans="1:40" ht="26.1" customHeight="1">
      <c r="A12" s="21">
        <v>4</v>
      </c>
      <c r="B12" s="2" t="s">
        <v>28</v>
      </c>
      <c r="C12" s="26" t="s">
        <v>63</v>
      </c>
      <c r="D12" s="38"/>
      <c r="E12" s="38" t="s">
        <v>64</v>
      </c>
      <c r="F12" s="38"/>
      <c r="G12" s="38" t="s">
        <v>65</v>
      </c>
      <c r="H12" s="38" t="s">
        <v>50</v>
      </c>
      <c r="I12" s="38" t="s">
        <v>63</v>
      </c>
      <c r="J12" s="38"/>
      <c r="K12" s="38" t="s">
        <v>64</v>
      </c>
      <c r="L12" s="38"/>
      <c r="M12" s="38" t="s">
        <v>65</v>
      </c>
      <c r="N12" s="29"/>
      <c r="O12" s="30"/>
      <c r="P12" s="33">
        <f t="shared" si="0"/>
        <v>0</v>
      </c>
      <c r="Q12" s="34">
        <f t="shared" si="1"/>
        <v>0</v>
      </c>
      <c r="R12" s="33">
        <f t="shared" si="2"/>
        <v>0</v>
      </c>
      <c r="S12" s="34">
        <f t="shared" si="3"/>
        <v>0</v>
      </c>
      <c r="T12" s="33">
        <f t="shared" si="4"/>
        <v>0</v>
      </c>
      <c r="U12" s="34">
        <f t="shared" si="5"/>
        <v>0</v>
      </c>
      <c r="V12" s="33">
        <f t="shared" si="6"/>
        <v>0</v>
      </c>
      <c r="W12" s="34">
        <f t="shared" si="7"/>
        <v>0</v>
      </c>
      <c r="X12" s="33">
        <f t="shared" si="8"/>
        <v>0</v>
      </c>
      <c r="Y12" s="34">
        <f t="shared" si="9"/>
        <v>0</v>
      </c>
      <c r="Z12" s="33">
        <f t="shared" si="10"/>
        <v>0</v>
      </c>
      <c r="AA12" s="34">
        <f t="shared" si="11"/>
        <v>0</v>
      </c>
      <c r="AB12" s="33">
        <f t="shared" si="12"/>
        <v>0</v>
      </c>
      <c r="AC12" s="34">
        <f t="shared" si="13"/>
        <v>0</v>
      </c>
      <c r="AD12" s="33">
        <f t="shared" si="14"/>
        <v>0</v>
      </c>
      <c r="AE12" s="34">
        <f t="shared" si="15"/>
        <v>0</v>
      </c>
      <c r="AF12" s="33">
        <f t="shared" si="16"/>
        <v>0</v>
      </c>
      <c r="AG12" s="34">
        <f t="shared" si="17"/>
        <v>0</v>
      </c>
      <c r="AH12" s="33">
        <f t="shared" si="18"/>
        <v>0</v>
      </c>
      <c r="AI12" s="34">
        <f t="shared" si="19"/>
        <v>0</v>
      </c>
      <c r="AJ12" s="33">
        <f t="shared" si="20"/>
        <v>0</v>
      </c>
      <c r="AK12" s="34">
        <f t="shared" si="21"/>
        <v>0</v>
      </c>
      <c r="AL12" s="33">
        <f t="shared" si="22"/>
        <v>0</v>
      </c>
      <c r="AM12" s="50">
        <f t="shared" si="23"/>
        <v>0</v>
      </c>
      <c r="AN12" s="6"/>
    </row>
    <row r="13" spans="1:40" ht="26.1" customHeight="1">
      <c r="A13" s="21">
        <v>5</v>
      </c>
      <c r="B13" s="2" t="s">
        <v>29</v>
      </c>
      <c r="C13" s="26" t="s">
        <v>63</v>
      </c>
      <c r="D13" s="38"/>
      <c r="E13" s="38" t="s">
        <v>64</v>
      </c>
      <c r="F13" s="38"/>
      <c r="G13" s="38" t="s">
        <v>65</v>
      </c>
      <c r="H13" s="38" t="s">
        <v>50</v>
      </c>
      <c r="I13" s="38" t="s">
        <v>63</v>
      </c>
      <c r="J13" s="38"/>
      <c r="K13" s="38" t="s">
        <v>64</v>
      </c>
      <c r="L13" s="38"/>
      <c r="M13" s="38" t="s">
        <v>65</v>
      </c>
      <c r="N13" s="29"/>
      <c r="O13" s="30"/>
      <c r="P13" s="33">
        <f t="shared" si="0"/>
        <v>0</v>
      </c>
      <c r="Q13" s="34">
        <f t="shared" si="1"/>
        <v>0</v>
      </c>
      <c r="R13" s="33">
        <f t="shared" si="2"/>
        <v>0</v>
      </c>
      <c r="S13" s="34">
        <f t="shared" si="3"/>
        <v>0</v>
      </c>
      <c r="T13" s="33">
        <f t="shared" si="4"/>
        <v>0</v>
      </c>
      <c r="U13" s="34">
        <f t="shared" si="5"/>
        <v>0</v>
      </c>
      <c r="V13" s="33">
        <f t="shared" si="6"/>
        <v>0</v>
      </c>
      <c r="W13" s="34">
        <f t="shared" si="7"/>
        <v>0</v>
      </c>
      <c r="X13" s="33">
        <f t="shared" si="8"/>
        <v>0</v>
      </c>
      <c r="Y13" s="34">
        <f t="shared" si="9"/>
        <v>0</v>
      </c>
      <c r="Z13" s="33">
        <f t="shared" si="10"/>
        <v>0</v>
      </c>
      <c r="AA13" s="34">
        <f t="shared" si="11"/>
        <v>0</v>
      </c>
      <c r="AB13" s="33">
        <f t="shared" si="12"/>
        <v>0</v>
      </c>
      <c r="AC13" s="34">
        <f t="shared" si="13"/>
        <v>0</v>
      </c>
      <c r="AD13" s="33">
        <f t="shared" si="14"/>
        <v>0</v>
      </c>
      <c r="AE13" s="34">
        <f t="shared" si="15"/>
        <v>0</v>
      </c>
      <c r="AF13" s="33">
        <f t="shared" si="16"/>
        <v>0</v>
      </c>
      <c r="AG13" s="34">
        <f t="shared" si="17"/>
        <v>0</v>
      </c>
      <c r="AH13" s="33">
        <f t="shared" si="18"/>
        <v>0</v>
      </c>
      <c r="AI13" s="34">
        <f t="shared" si="19"/>
        <v>0</v>
      </c>
      <c r="AJ13" s="33">
        <f t="shared" si="20"/>
        <v>0</v>
      </c>
      <c r="AK13" s="34">
        <f t="shared" si="21"/>
        <v>0</v>
      </c>
      <c r="AL13" s="33">
        <f t="shared" si="22"/>
        <v>0</v>
      </c>
      <c r="AM13" s="50">
        <f t="shared" si="23"/>
        <v>0</v>
      </c>
      <c r="AN13" s="6"/>
    </row>
    <row r="14" spans="1:40" ht="26.1" customHeight="1">
      <c r="A14" s="21">
        <v>6</v>
      </c>
      <c r="B14" s="2" t="s">
        <v>30</v>
      </c>
      <c r="C14" s="26" t="s">
        <v>63</v>
      </c>
      <c r="D14" s="38"/>
      <c r="E14" s="38" t="s">
        <v>64</v>
      </c>
      <c r="F14" s="38"/>
      <c r="G14" s="38" t="s">
        <v>65</v>
      </c>
      <c r="H14" s="38" t="s">
        <v>50</v>
      </c>
      <c r="I14" s="38" t="s">
        <v>63</v>
      </c>
      <c r="J14" s="38"/>
      <c r="K14" s="38" t="s">
        <v>64</v>
      </c>
      <c r="L14" s="38"/>
      <c r="M14" s="38" t="s">
        <v>65</v>
      </c>
      <c r="N14" s="29"/>
      <c r="O14" s="30"/>
      <c r="P14" s="33">
        <f t="shared" si="0"/>
        <v>0</v>
      </c>
      <c r="Q14" s="34">
        <f t="shared" si="1"/>
        <v>0</v>
      </c>
      <c r="R14" s="33">
        <f t="shared" si="2"/>
        <v>0</v>
      </c>
      <c r="S14" s="34">
        <f t="shared" si="3"/>
        <v>0</v>
      </c>
      <c r="T14" s="33">
        <f t="shared" si="4"/>
        <v>0</v>
      </c>
      <c r="U14" s="34">
        <f t="shared" si="5"/>
        <v>0</v>
      </c>
      <c r="V14" s="33">
        <f t="shared" si="6"/>
        <v>0</v>
      </c>
      <c r="W14" s="34">
        <f t="shared" si="7"/>
        <v>0</v>
      </c>
      <c r="X14" s="33">
        <f t="shared" si="8"/>
        <v>0</v>
      </c>
      <c r="Y14" s="34">
        <f t="shared" si="9"/>
        <v>0</v>
      </c>
      <c r="Z14" s="33">
        <f t="shared" si="10"/>
        <v>0</v>
      </c>
      <c r="AA14" s="34">
        <f t="shared" si="11"/>
        <v>0</v>
      </c>
      <c r="AB14" s="33">
        <f t="shared" si="12"/>
        <v>0</v>
      </c>
      <c r="AC14" s="34">
        <f t="shared" si="13"/>
        <v>0</v>
      </c>
      <c r="AD14" s="33">
        <f t="shared" si="14"/>
        <v>0</v>
      </c>
      <c r="AE14" s="34">
        <f t="shared" si="15"/>
        <v>0</v>
      </c>
      <c r="AF14" s="33">
        <f t="shared" si="16"/>
        <v>0</v>
      </c>
      <c r="AG14" s="34">
        <f t="shared" si="17"/>
        <v>0</v>
      </c>
      <c r="AH14" s="33">
        <f t="shared" si="18"/>
        <v>0</v>
      </c>
      <c r="AI14" s="34">
        <f t="shared" si="19"/>
        <v>0</v>
      </c>
      <c r="AJ14" s="33">
        <f t="shared" si="20"/>
        <v>0</v>
      </c>
      <c r="AK14" s="34">
        <f t="shared" si="21"/>
        <v>0</v>
      </c>
      <c r="AL14" s="33">
        <f t="shared" si="22"/>
        <v>0</v>
      </c>
      <c r="AM14" s="50">
        <f t="shared" si="23"/>
        <v>0</v>
      </c>
      <c r="AN14" s="6"/>
    </row>
    <row r="15" spans="1:40" ht="26.1" customHeight="1">
      <c r="A15" s="21">
        <v>7</v>
      </c>
      <c r="B15" s="2" t="s">
        <v>31</v>
      </c>
      <c r="C15" s="26" t="s">
        <v>63</v>
      </c>
      <c r="D15" s="38"/>
      <c r="E15" s="38" t="s">
        <v>64</v>
      </c>
      <c r="F15" s="38"/>
      <c r="G15" s="38" t="s">
        <v>65</v>
      </c>
      <c r="H15" s="38" t="s">
        <v>50</v>
      </c>
      <c r="I15" s="38" t="s">
        <v>63</v>
      </c>
      <c r="J15" s="38"/>
      <c r="K15" s="38" t="s">
        <v>64</v>
      </c>
      <c r="L15" s="38"/>
      <c r="M15" s="38" t="s">
        <v>65</v>
      </c>
      <c r="N15" s="29"/>
      <c r="O15" s="30"/>
      <c r="P15" s="33">
        <f t="shared" si="0"/>
        <v>0</v>
      </c>
      <c r="Q15" s="34">
        <f t="shared" si="1"/>
        <v>0</v>
      </c>
      <c r="R15" s="33">
        <f t="shared" si="2"/>
        <v>0</v>
      </c>
      <c r="S15" s="34">
        <f t="shared" si="3"/>
        <v>0</v>
      </c>
      <c r="T15" s="33">
        <f t="shared" si="4"/>
        <v>0</v>
      </c>
      <c r="U15" s="34">
        <f t="shared" si="5"/>
        <v>0</v>
      </c>
      <c r="V15" s="33">
        <f t="shared" si="6"/>
        <v>0</v>
      </c>
      <c r="W15" s="34">
        <f t="shared" si="7"/>
        <v>0</v>
      </c>
      <c r="X15" s="33">
        <f t="shared" si="8"/>
        <v>0</v>
      </c>
      <c r="Y15" s="34">
        <f t="shared" si="9"/>
        <v>0</v>
      </c>
      <c r="Z15" s="33">
        <f t="shared" si="10"/>
        <v>0</v>
      </c>
      <c r="AA15" s="34">
        <f t="shared" si="11"/>
        <v>0</v>
      </c>
      <c r="AB15" s="33">
        <f t="shared" si="12"/>
        <v>0</v>
      </c>
      <c r="AC15" s="34">
        <f t="shared" si="13"/>
        <v>0</v>
      </c>
      <c r="AD15" s="33">
        <f t="shared" si="14"/>
        <v>0</v>
      </c>
      <c r="AE15" s="34">
        <f t="shared" si="15"/>
        <v>0</v>
      </c>
      <c r="AF15" s="33">
        <f t="shared" si="16"/>
        <v>0</v>
      </c>
      <c r="AG15" s="34">
        <f t="shared" si="17"/>
        <v>0</v>
      </c>
      <c r="AH15" s="33">
        <f t="shared" si="18"/>
        <v>0</v>
      </c>
      <c r="AI15" s="34">
        <f t="shared" si="19"/>
        <v>0</v>
      </c>
      <c r="AJ15" s="33">
        <f t="shared" si="20"/>
        <v>0</v>
      </c>
      <c r="AK15" s="34">
        <f t="shared" si="21"/>
        <v>0</v>
      </c>
      <c r="AL15" s="33">
        <f t="shared" si="22"/>
        <v>0</v>
      </c>
      <c r="AM15" s="50">
        <f t="shared" si="23"/>
        <v>0</v>
      </c>
      <c r="AN15" s="6"/>
    </row>
    <row r="16" spans="1:40" ht="26.1" customHeight="1">
      <c r="A16" s="21">
        <v>8</v>
      </c>
      <c r="B16" s="2" t="s">
        <v>32</v>
      </c>
      <c r="C16" s="26" t="s">
        <v>63</v>
      </c>
      <c r="D16" s="38"/>
      <c r="E16" s="38" t="s">
        <v>64</v>
      </c>
      <c r="F16" s="38"/>
      <c r="G16" s="38" t="s">
        <v>65</v>
      </c>
      <c r="H16" s="38" t="s">
        <v>50</v>
      </c>
      <c r="I16" s="38" t="s">
        <v>63</v>
      </c>
      <c r="J16" s="38"/>
      <c r="K16" s="38" t="s">
        <v>64</v>
      </c>
      <c r="L16" s="38"/>
      <c r="M16" s="38" t="s">
        <v>65</v>
      </c>
      <c r="N16" s="29"/>
      <c r="O16" s="30"/>
      <c r="P16" s="33">
        <f t="shared" si="0"/>
        <v>0</v>
      </c>
      <c r="Q16" s="34">
        <f t="shared" si="1"/>
        <v>0</v>
      </c>
      <c r="R16" s="33">
        <f t="shared" si="2"/>
        <v>0</v>
      </c>
      <c r="S16" s="34">
        <f t="shared" si="3"/>
        <v>0</v>
      </c>
      <c r="T16" s="33">
        <f t="shared" si="4"/>
        <v>0</v>
      </c>
      <c r="U16" s="34">
        <f t="shared" si="5"/>
        <v>0</v>
      </c>
      <c r="V16" s="33">
        <f t="shared" si="6"/>
        <v>0</v>
      </c>
      <c r="W16" s="34">
        <f t="shared" si="7"/>
        <v>0</v>
      </c>
      <c r="X16" s="33">
        <f t="shared" si="8"/>
        <v>0</v>
      </c>
      <c r="Y16" s="34">
        <f t="shared" si="9"/>
        <v>0</v>
      </c>
      <c r="Z16" s="33">
        <f t="shared" si="10"/>
        <v>0</v>
      </c>
      <c r="AA16" s="34">
        <f t="shared" si="11"/>
        <v>0</v>
      </c>
      <c r="AB16" s="33">
        <f t="shared" si="12"/>
        <v>0</v>
      </c>
      <c r="AC16" s="34">
        <f t="shared" si="13"/>
        <v>0</v>
      </c>
      <c r="AD16" s="33">
        <f t="shared" si="14"/>
        <v>0</v>
      </c>
      <c r="AE16" s="34">
        <f t="shared" si="15"/>
        <v>0</v>
      </c>
      <c r="AF16" s="33">
        <f t="shared" si="16"/>
        <v>0</v>
      </c>
      <c r="AG16" s="34">
        <f t="shared" si="17"/>
        <v>0</v>
      </c>
      <c r="AH16" s="33">
        <f t="shared" si="18"/>
        <v>0</v>
      </c>
      <c r="AI16" s="34">
        <f t="shared" si="19"/>
        <v>0</v>
      </c>
      <c r="AJ16" s="33">
        <f t="shared" si="20"/>
        <v>0</v>
      </c>
      <c r="AK16" s="34">
        <f t="shared" si="21"/>
        <v>0</v>
      </c>
      <c r="AL16" s="33">
        <f t="shared" si="22"/>
        <v>0</v>
      </c>
      <c r="AM16" s="50">
        <f t="shared" si="23"/>
        <v>0</v>
      </c>
      <c r="AN16" s="6"/>
    </row>
    <row r="17" spans="1:40" ht="26.1" customHeight="1">
      <c r="A17" s="21">
        <v>9</v>
      </c>
      <c r="B17" s="2" t="s">
        <v>33</v>
      </c>
      <c r="C17" s="26" t="s">
        <v>63</v>
      </c>
      <c r="D17" s="38"/>
      <c r="E17" s="38" t="s">
        <v>64</v>
      </c>
      <c r="F17" s="38"/>
      <c r="G17" s="38" t="s">
        <v>65</v>
      </c>
      <c r="H17" s="38" t="s">
        <v>50</v>
      </c>
      <c r="I17" s="38" t="s">
        <v>63</v>
      </c>
      <c r="J17" s="38"/>
      <c r="K17" s="38" t="s">
        <v>64</v>
      </c>
      <c r="L17" s="38"/>
      <c r="M17" s="38" t="s">
        <v>65</v>
      </c>
      <c r="N17" s="29"/>
      <c r="O17" s="30"/>
      <c r="P17" s="33">
        <f t="shared" si="0"/>
        <v>0</v>
      </c>
      <c r="Q17" s="34">
        <f t="shared" si="1"/>
        <v>0</v>
      </c>
      <c r="R17" s="33">
        <f t="shared" si="2"/>
        <v>0</v>
      </c>
      <c r="S17" s="34">
        <f t="shared" si="3"/>
        <v>0</v>
      </c>
      <c r="T17" s="33">
        <f t="shared" si="4"/>
        <v>0</v>
      </c>
      <c r="U17" s="34">
        <f t="shared" si="5"/>
        <v>0</v>
      </c>
      <c r="V17" s="33">
        <f t="shared" si="6"/>
        <v>0</v>
      </c>
      <c r="W17" s="34">
        <f t="shared" si="7"/>
        <v>0</v>
      </c>
      <c r="X17" s="33">
        <f t="shared" si="8"/>
        <v>0</v>
      </c>
      <c r="Y17" s="34">
        <f t="shared" si="9"/>
        <v>0</v>
      </c>
      <c r="Z17" s="33">
        <f t="shared" si="10"/>
        <v>0</v>
      </c>
      <c r="AA17" s="34">
        <f t="shared" si="11"/>
        <v>0</v>
      </c>
      <c r="AB17" s="33">
        <f t="shared" si="12"/>
        <v>0</v>
      </c>
      <c r="AC17" s="34">
        <f t="shared" si="13"/>
        <v>0</v>
      </c>
      <c r="AD17" s="33">
        <f t="shared" si="14"/>
        <v>0</v>
      </c>
      <c r="AE17" s="34">
        <f t="shared" si="15"/>
        <v>0</v>
      </c>
      <c r="AF17" s="33">
        <f t="shared" si="16"/>
        <v>0</v>
      </c>
      <c r="AG17" s="34">
        <f t="shared" si="17"/>
        <v>0</v>
      </c>
      <c r="AH17" s="33">
        <f t="shared" si="18"/>
        <v>0</v>
      </c>
      <c r="AI17" s="34">
        <f t="shared" si="19"/>
        <v>0</v>
      </c>
      <c r="AJ17" s="33">
        <f t="shared" si="20"/>
        <v>0</v>
      </c>
      <c r="AK17" s="34">
        <f t="shared" si="21"/>
        <v>0</v>
      </c>
      <c r="AL17" s="33">
        <f t="shared" si="22"/>
        <v>0</v>
      </c>
      <c r="AM17" s="50">
        <f t="shared" si="23"/>
        <v>0</v>
      </c>
      <c r="AN17" s="6"/>
    </row>
    <row r="18" spans="1:40" ht="26.1" customHeight="1">
      <c r="A18" s="21">
        <v>10</v>
      </c>
      <c r="B18" s="2" t="s">
        <v>34</v>
      </c>
      <c r="C18" s="26" t="s">
        <v>63</v>
      </c>
      <c r="D18" s="38"/>
      <c r="E18" s="38" t="s">
        <v>64</v>
      </c>
      <c r="F18" s="38"/>
      <c r="G18" s="38" t="s">
        <v>65</v>
      </c>
      <c r="H18" s="38" t="s">
        <v>50</v>
      </c>
      <c r="I18" s="38" t="s">
        <v>63</v>
      </c>
      <c r="J18" s="38"/>
      <c r="K18" s="38" t="s">
        <v>64</v>
      </c>
      <c r="L18" s="38"/>
      <c r="M18" s="38" t="s">
        <v>65</v>
      </c>
      <c r="N18" s="29"/>
      <c r="O18" s="30"/>
      <c r="P18" s="33">
        <f t="shared" si="0"/>
        <v>0</v>
      </c>
      <c r="Q18" s="34">
        <f t="shared" si="1"/>
        <v>0</v>
      </c>
      <c r="R18" s="33">
        <f t="shared" si="2"/>
        <v>0</v>
      </c>
      <c r="S18" s="34">
        <f t="shared" si="3"/>
        <v>0</v>
      </c>
      <c r="T18" s="33">
        <f t="shared" si="4"/>
        <v>0</v>
      </c>
      <c r="U18" s="34">
        <f t="shared" si="5"/>
        <v>0</v>
      </c>
      <c r="V18" s="33">
        <f t="shared" si="6"/>
        <v>0</v>
      </c>
      <c r="W18" s="34">
        <f t="shared" si="7"/>
        <v>0</v>
      </c>
      <c r="X18" s="33">
        <f t="shared" si="8"/>
        <v>0</v>
      </c>
      <c r="Y18" s="34">
        <f t="shared" si="9"/>
        <v>0</v>
      </c>
      <c r="Z18" s="33">
        <f t="shared" si="10"/>
        <v>0</v>
      </c>
      <c r="AA18" s="34">
        <f t="shared" si="11"/>
        <v>0</v>
      </c>
      <c r="AB18" s="33">
        <f t="shared" si="12"/>
        <v>0</v>
      </c>
      <c r="AC18" s="34">
        <f t="shared" si="13"/>
        <v>0</v>
      </c>
      <c r="AD18" s="33">
        <f t="shared" si="14"/>
        <v>0</v>
      </c>
      <c r="AE18" s="34">
        <f t="shared" si="15"/>
        <v>0</v>
      </c>
      <c r="AF18" s="33">
        <f t="shared" si="16"/>
        <v>0</v>
      </c>
      <c r="AG18" s="34">
        <f t="shared" si="17"/>
        <v>0</v>
      </c>
      <c r="AH18" s="33">
        <f t="shared" si="18"/>
        <v>0</v>
      </c>
      <c r="AI18" s="34">
        <f t="shared" si="19"/>
        <v>0</v>
      </c>
      <c r="AJ18" s="33">
        <f t="shared" si="20"/>
        <v>0</v>
      </c>
      <c r="AK18" s="34">
        <f t="shared" si="21"/>
        <v>0</v>
      </c>
      <c r="AL18" s="33">
        <f t="shared" si="22"/>
        <v>0</v>
      </c>
      <c r="AM18" s="50">
        <f t="shared" si="23"/>
        <v>0</v>
      </c>
      <c r="AN18" s="6"/>
    </row>
    <row r="19" spans="1:40" ht="26.1" customHeight="1">
      <c r="A19" s="21">
        <v>11</v>
      </c>
      <c r="B19" s="2" t="s">
        <v>35</v>
      </c>
      <c r="C19" s="26" t="s">
        <v>63</v>
      </c>
      <c r="D19" s="38"/>
      <c r="E19" s="38" t="s">
        <v>64</v>
      </c>
      <c r="F19" s="38"/>
      <c r="G19" s="38" t="s">
        <v>65</v>
      </c>
      <c r="H19" s="38" t="s">
        <v>50</v>
      </c>
      <c r="I19" s="38" t="s">
        <v>63</v>
      </c>
      <c r="J19" s="38"/>
      <c r="K19" s="38" t="s">
        <v>64</v>
      </c>
      <c r="L19" s="38"/>
      <c r="M19" s="38" t="s">
        <v>65</v>
      </c>
      <c r="N19" s="29"/>
      <c r="O19" s="30"/>
      <c r="P19" s="33">
        <f t="shared" si="0"/>
        <v>0</v>
      </c>
      <c r="Q19" s="34">
        <f t="shared" si="1"/>
        <v>0</v>
      </c>
      <c r="R19" s="33">
        <f t="shared" si="2"/>
        <v>0</v>
      </c>
      <c r="S19" s="34">
        <f t="shared" si="3"/>
        <v>0</v>
      </c>
      <c r="T19" s="33">
        <f t="shared" si="4"/>
        <v>0</v>
      </c>
      <c r="U19" s="34">
        <f t="shared" si="5"/>
        <v>0</v>
      </c>
      <c r="V19" s="33">
        <f t="shared" si="6"/>
        <v>0</v>
      </c>
      <c r="W19" s="34">
        <f t="shared" si="7"/>
        <v>0</v>
      </c>
      <c r="X19" s="33">
        <f t="shared" si="8"/>
        <v>0</v>
      </c>
      <c r="Y19" s="34">
        <f t="shared" si="9"/>
        <v>0</v>
      </c>
      <c r="Z19" s="33">
        <f t="shared" si="10"/>
        <v>0</v>
      </c>
      <c r="AA19" s="34">
        <f t="shared" si="11"/>
        <v>0</v>
      </c>
      <c r="AB19" s="33">
        <f t="shared" si="12"/>
        <v>0</v>
      </c>
      <c r="AC19" s="34">
        <f t="shared" si="13"/>
        <v>0</v>
      </c>
      <c r="AD19" s="33">
        <f t="shared" si="14"/>
        <v>0</v>
      </c>
      <c r="AE19" s="34">
        <f t="shared" si="15"/>
        <v>0</v>
      </c>
      <c r="AF19" s="33">
        <f t="shared" si="16"/>
        <v>0</v>
      </c>
      <c r="AG19" s="34">
        <f t="shared" si="17"/>
        <v>0</v>
      </c>
      <c r="AH19" s="33">
        <f t="shared" si="18"/>
        <v>0</v>
      </c>
      <c r="AI19" s="34">
        <f t="shared" si="19"/>
        <v>0</v>
      </c>
      <c r="AJ19" s="33">
        <f t="shared" si="20"/>
        <v>0</v>
      </c>
      <c r="AK19" s="34">
        <f t="shared" si="21"/>
        <v>0</v>
      </c>
      <c r="AL19" s="33">
        <f t="shared" si="22"/>
        <v>0</v>
      </c>
      <c r="AM19" s="50">
        <f t="shared" si="23"/>
        <v>0</v>
      </c>
      <c r="AN19" s="6"/>
    </row>
    <row r="20" spans="1:40" ht="26.1" customHeight="1">
      <c r="A20" s="21">
        <v>12</v>
      </c>
      <c r="B20" s="2" t="s">
        <v>36</v>
      </c>
      <c r="C20" s="26" t="s">
        <v>63</v>
      </c>
      <c r="D20" s="38"/>
      <c r="E20" s="38" t="s">
        <v>64</v>
      </c>
      <c r="F20" s="38"/>
      <c r="G20" s="38" t="s">
        <v>65</v>
      </c>
      <c r="H20" s="38" t="s">
        <v>50</v>
      </c>
      <c r="I20" s="38" t="s">
        <v>63</v>
      </c>
      <c r="J20" s="38"/>
      <c r="K20" s="38" t="s">
        <v>64</v>
      </c>
      <c r="L20" s="38"/>
      <c r="M20" s="38" t="s">
        <v>65</v>
      </c>
      <c r="N20" s="29"/>
      <c r="O20" s="30"/>
      <c r="P20" s="33">
        <f t="shared" si="0"/>
        <v>0</v>
      </c>
      <c r="Q20" s="34">
        <f t="shared" si="1"/>
        <v>0</v>
      </c>
      <c r="R20" s="33">
        <f t="shared" si="2"/>
        <v>0</v>
      </c>
      <c r="S20" s="34">
        <f t="shared" si="3"/>
        <v>0</v>
      </c>
      <c r="T20" s="33">
        <f t="shared" si="4"/>
        <v>0</v>
      </c>
      <c r="U20" s="34">
        <f t="shared" si="5"/>
        <v>0</v>
      </c>
      <c r="V20" s="33">
        <f t="shared" si="6"/>
        <v>0</v>
      </c>
      <c r="W20" s="34">
        <f t="shared" si="7"/>
        <v>0</v>
      </c>
      <c r="X20" s="33">
        <f t="shared" si="8"/>
        <v>0</v>
      </c>
      <c r="Y20" s="34">
        <f t="shared" si="9"/>
        <v>0</v>
      </c>
      <c r="Z20" s="33">
        <f t="shared" si="10"/>
        <v>0</v>
      </c>
      <c r="AA20" s="34">
        <f t="shared" si="11"/>
        <v>0</v>
      </c>
      <c r="AB20" s="33">
        <f t="shared" si="12"/>
        <v>0</v>
      </c>
      <c r="AC20" s="34">
        <f t="shared" si="13"/>
        <v>0</v>
      </c>
      <c r="AD20" s="33">
        <f t="shared" si="14"/>
        <v>0</v>
      </c>
      <c r="AE20" s="34">
        <f t="shared" si="15"/>
        <v>0</v>
      </c>
      <c r="AF20" s="33">
        <f t="shared" si="16"/>
        <v>0</v>
      </c>
      <c r="AG20" s="34">
        <f t="shared" si="17"/>
        <v>0</v>
      </c>
      <c r="AH20" s="33">
        <f t="shared" si="18"/>
        <v>0</v>
      </c>
      <c r="AI20" s="34">
        <f t="shared" si="19"/>
        <v>0</v>
      </c>
      <c r="AJ20" s="33">
        <f t="shared" si="20"/>
        <v>0</v>
      </c>
      <c r="AK20" s="34">
        <f t="shared" si="21"/>
        <v>0</v>
      </c>
      <c r="AL20" s="33">
        <f t="shared" si="22"/>
        <v>0</v>
      </c>
      <c r="AM20" s="50">
        <f t="shared" si="23"/>
        <v>0</v>
      </c>
      <c r="AN20" s="6"/>
    </row>
    <row r="21" spans="1:40" ht="26.1" customHeight="1">
      <c r="A21" s="21">
        <v>13</v>
      </c>
      <c r="B21" s="2" t="s">
        <v>37</v>
      </c>
      <c r="C21" s="26" t="s">
        <v>63</v>
      </c>
      <c r="D21" s="38"/>
      <c r="E21" s="38" t="s">
        <v>64</v>
      </c>
      <c r="F21" s="38"/>
      <c r="G21" s="38" t="s">
        <v>65</v>
      </c>
      <c r="H21" s="38" t="s">
        <v>50</v>
      </c>
      <c r="I21" s="38" t="s">
        <v>63</v>
      </c>
      <c r="J21" s="38"/>
      <c r="K21" s="38" t="s">
        <v>64</v>
      </c>
      <c r="L21" s="38"/>
      <c r="M21" s="38" t="s">
        <v>65</v>
      </c>
      <c r="N21" s="29"/>
      <c r="O21" s="30"/>
      <c r="P21" s="33">
        <f t="shared" si="0"/>
        <v>0</v>
      </c>
      <c r="Q21" s="34">
        <f t="shared" si="1"/>
        <v>0</v>
      </c>
      <c r="R21" s="33">
        <f t="shared" si="2"/>
        <v>0</v>
      </c>
      <c r="S21" s="34">
        <f t="shared" si="3"/>
        <v>0</v>
      </c>
      <c r="T21" s="33">
        <f t="shared" si="4"/>
        <v>0</v>
      </c>
      <c r="U21" s="34">
        <f t="shared" si="5"/>
        <v>0</v>
      </c>
      <c r="V21" s="33">
        <f t="shared" si="6"/>
        <v>0</v>
      </c>
      <c r="W21" s="34">
        <f t="shared" si="7"/>
        <v>0</v>
      </c>
      <c r="X21" s="33">
        <f t="shared" si="8"/>
        <v>0</v>
      </c>
      <c r="Y21" s="34">
        <f t="shared" si="9"/>
        <v>0</v>
      </c>
      <c r="Z21" s="33">
        <f t="shared" si="10"/>
        <v>0</v>
      </c>
      <c r="AA21" s="34">
        <f t="shared" si="11"/>
        <v>0</v>
      </c>
      <c r="AB21" s="33">
        <f t="shared" si="12"/>
        <v>0</v>
      </c>
      <c r="AC21" s="34">
        <f t="shared" si="13"/>
        <v>0</v>
      </c>
      <c r="AD21" s="33">
        <f t="shared" si="14"/>
        <v>0</v>
      </c>
      <c r="AE21" s="34">
        <f t="shared" si="15"/>
        <v>0</v>
      </c>
      <c r="AF21" s="33">
        <f t="shared" si="16"/>
        <v>0</v>
      </c>
      <c r="AG21" s="34">
        <f t="shared" si="17"/>
        <v>0</v>
      </c>
      <c r="AH21" s="33">
        <f t="shared" si="18"/>
        <v>0</v>
      </c>
      <c r="AI21" s="34">
        <f t="shared" si="19"/>
        <v>0</v>
      </c>
      <c r="AJ21" s="33">
        <f t="shared" si="20"/>
        <v>0</v>
      </c>
      <c r="AK21" s="34">
        <f t="shared" si="21"/>
        <v>0</v>
      </c>
      <c r="AL21" s="33">
        <f t="shared" si="22"/>
        <v>0</v>
      </c>
      <c r="AM21" s="50">
        <f t="shared" si="23"/>
        <v>0</v>
      </c>
      <c r="AN21" s="6"/>
    </row>
    <row r="22" spans="1:40" ht="26.1" customHeight="1">
      <c r="A22" s="21">
        <v>14</v>
      </c>
      <c r="B22" s="2" t="s">
        <v>38</v>
      </c>
      <c r="C22" s="26" t="s">
        <v>63</v>
      </c>
      <c r="D22" s="38"/>
      <c r="E22" s="38" t="s">
        <v>64</v>
      </c>
      <c r="F22" s="38"/>
      <c r="G22" s="38" t="s">
        <v>65</v>
      </c>
      <c r="H22" s="38" t="s">
        <v>50</v>
      </c>
      <c r="I22" s="38" t="s">
        <v>63</v>
      </c>
      <c r="J22" s="38"/>
      <c r="K22" s="38" t="s">
        <v>64</v>
      </c>
      <c r="L22" s="38"/>
      <c r="M22" s="38" t="s">
        <v>65</v>
      </c>
      <c r="N22" s="29"/>
      <c r="O22" s="30"/>
      <c r="P22" s="33">
        <f t="shared" si="0"/>
        <v>0</v>
      </c>
      <c r="Q22" s="34">
        <f t="shared" si="1"/>
        <v>0</v>
      </c>
      <c r="R22" s="33">
        <f t="shared" si="2"/>
        <v>0</v>
      </c>
      <c r="S22" s="34">
        <f t="shared" si="3"/>
        <v>0</v>
      </c>
      <c r="T22" s="33">
        <f t="shared" si="4"/>
        <v>0</v>
      </c>
      <c r="U22" s="34">
        <f t="shared" si="5"/>
        <v>0</v>
      </c>
      <c r="V22" s="33">
        <f t="shared" si="6"/>
        <v>0</v>
      </c>
      <c r="W22" s="34">
        <f t="shared" si="7"/>
        <v>0</v>
      </c>
      <c r="X22" s="33">
        <f t="shared" si="8"/>
        <v>0</v>
      </c>
      <c r="Y22" s="34">
        <f t="shared" si="9"/>
        <v>0</v>
      </c>
      <c r="Z22" s="33">
        <f t="shared" si="10"/>
        <v>0</v>
      </c>
      <c r="AA22" s="34">
        <f t="shared" si="11"/>
        <v>0</v>
      </c>
      <c r="AB22" s="33">
        <f t="shared" si="12"/>
        <v>0</v>
      </c>
      <c r="AC22" s="34">
        <f t="shared" si="13"/>
        <v>0</v>
      </c>
      <c r="AD22" s="33">
        <f t="shared" si="14"/>
        <v>0</v>
      </c>
      <c r="AE22" s="34">
        <f t="shared" si="15"/>
        <v>0</v>
      </c>
      <c r="AF22" s="33">
        <f t="shared" si="16"/>
        <v>0</v>
      </c>
      <c r="AG22" s="34">
        <f t="shared" si="17"/>
        <v>0</v>
      </c>
      <c r="AH22" s="33">
        <f t="shared" si="18"/>
        <v>0</v>
      </c>
      <c r="AI22" s="34">
        <f t="shared" si="19"/>
        <v>0</v>
      </c>
      <c r="AJ22" s="33">
        <f t="shared" si="20"/>
        <v>0</v>
      </c>
      <c r="AK22" s="34">
        <f t="shared" si="21"/>
        <v>0</v>
      </c>
      <c r="AL22" s="33">
        <f t="shared" si="22"/>
        <v>0</v>
      </c>
      <c r="AM22" s="50">
        <f t="shared" si="23"/>
        <v>0</v>
      </c>
      <c r="AN22" s="6"/>
    </row>
    <row r="23" spans="1:40" ht="26.1" customHeight="1">
      <c r="A23" s="21">
        <v>15</v>
      </c>
      <c r="B23" s="2" t="s">
        <v>39</v>
      </c>
      <c r="C23" s="26" t="s">
        <v>63</v>
      </c>
      <c r="D23" s="38"/>
      <c r="E23" s="38" t="s">
        <v>64</v>
      </c>
      <c r="F23" s="38"/>
      <c r="G23" s="38" t="s">
        <v>65</v>
      </c>
      <c r="H23" s="38" t="s">
        <v>50</v>
      </c>
      <c r="I23" s="38" t="s">
        <v>63</v>
      </c>
      <c r="J23" s="38"/>
      <c r="K23" s="38" t="s">
        <v>64</v>
      </c>
      <c r="L23" s="38"/>
      <c r="M23" s="38" t="s">
        <v>65</v>
      </c>
      <c r="N23" s="29"/>
      <c r="O23" s="30"/>
      <c r="P23" s="33">
        <f t="shared" si="0"/>
        <v>0</v>
      </c>
      <c r="Q23" s="34">
        <f t="shared" si="1"/>
        <v>0</v>
      </c>
      <c r="R23" s="33">
        <f t="shared" si="2"/>
        <v>0</v>
      </c>
      <c r="S23" s="34">
        <f t="shared" si="3"/>
        <v>0</v>
      </c>
      <c r="T23" s="33">
        <f t="shared" si="4"/>
        <v>0</v>
      </c>
      <c r="U23" s="34">
        <f t="shared" si="5"/>
        <v>0</v>
      </c>
      <c r="V23" s="33">
        <f t="shared" si="6"/>
        <v>0</v>
      </c>
      <c r="W23" s="34">
        <f t="shared" si="7"/>
        <v>0</v>
      </c>
      <c r="X23" s="33">
        <f t="shared" si="8"/>
        <v>0</v>
      </c>
      <c r="Y23" s="34">
        <f t="shared" si="9"/>
        <v>0</v>
      </c>
      <c r="Z23" s="33">
        <f t="shared" si="10"/>
        <v>0</v>
      </c>
      <c r="AA23" s="34">
        <f t="shared" si="11"/>
        <v>0</v>
      </c>
      <c r="AB23" s="33">
        <f t="shared" si="12"/>
        <v>0</v>
      </c>
      <c r="AC23" s="34">
        <f t="shared" si="13"/>
        <v>0</v>
      </c>
      <c r="AD23" s="33">
        <f t="shared" si="14"/>
        <v>0</v>
      </c>
      <c r="AE23" s="34">
        <f t="shared" si="15"/>
        <v>0</v>
      </c>
      <c r="AF23" s="33">
        <f t="shared" si="16"/>
        <v>0</v>
      </c>
      <c r="AG23" s="34">
        <f t="shared" si="17"/>
        <v>0</v>
      </c>
      <c r="AH23" s="33">
        <f t="shared" si="18"/>
        <v>0</v>
      </c>
      <c r="AI23" s="34">
        <f t="shared" si="19"/>
        <v>0</v>
      </c>
      <c r="AJ23" s="33">
        <f t="shared" si="20"/>
        <v>0</v>
      </c>
      <c r="AK23" s="34">
        <f t="shared" si="21"/>
        <v>0</v>
      </c>
      <c r="AL23" s="33">
        <f t="shared" si="22"/>
        <v>0</v>
      </c>
      <c r="AM23" s="50">
        <f t="shared" si="23"/>
        <v>0</v>
      </c>
      <c r="AN23" s="6"/>
    </row>
    <row r="24" spans="1:40" ht="26.1" customHeight="1">
      <c r="A24" s="21">
        <v>16</v>
      </c>
      <c r="B24" s="2" t="s">
        <v>40</v>
      </c>
      <c r="C24" s="26" t="s">
        <v>63</v>
      </c>
      <c r="D24" s="38"/>
      <c r="E24" s="38" t="s">
        <v>64</v>
      </c>
      <c r="F24" s="38"/>
      <c r="G24" s="38" t="s">
        <v>65</v>
      </c>
      <c r="H24" s="38" t="s">
        <v>50</v>
      </c>
      <c r="I24" s="38" t="s">
        <v>63</v>
      </c>
      <c r="J24" s="38"/>
      <c r="K24" s="38" t="s">
        <v>64</v>
      </c>
      <c r="L24" s="38"/>
      <c r="M24" s="38" t="s">
        <v>65</v>
      </c>
      <c r="N24" s="29"/>
      <c r="O24" s="30"/>
      <c r="P24" s="33">
        <f t="shared" si="0"/>
        <v>0</v>
      </c>
      <c r="Q24" s="34">
        <f t="shared" si="1"/>
        <v>0</v>
      </c>
      <c r="R24" s="33">
        <f t="shared" si="2"/>
        <v>0</v>
      </c>
      <c r="S24" s="34">
        <f t="shared" si="3"/>
        <v>0</v>
      </c>
      <c r="T24" s="33">
        <f t="shared" si="4"/>
        <v>0</v>
      </c>
      <c r="U24" s="34">
        <f t="shared" si="5"/>
        <v>0</v>
      </c>
      <c r="V24" s="33">
        <f t="shared" si="6"/>
        <v>0</v>
      </c>
      <c r="W24" s="34">
        <f t="shared" si="7"/>
        <v>0</v>
      </c>
      <c r="X24" s="33">
        <f t="shared" si="8"/>
        <v>0</v>
      </c>
      <c r="Y24" s="34">
        <f t="shared" si="9"/>
        <v>0</v>
      </c>
      <c r="Z24" s="33">
        <f t="shared" si="10"/>
        <v>0</v>
      </c>
      <c r="AA24" s="34">
        <f t="shared" si="11"/>
        <v>0</v>
      </c>
      <c r="AB24" s="33">
        <f t="shared" si="12"/>
        <v>0</v>
      </c>
      <c r="AC24" s="34">
        <f t="shared" si="13"/>
        <v>0</v>
      </c>
      <c r="AD24" s="33">
        <f t="shared" si="14"/>
        <v>0</v>
      </c>
      <c r="AE24" s="34">
        <f t="shared" si="15"/>
        <v>0</v>
      </c>
      <c r="AF24" s="33">
        <f t="shared" si="16"/>
        <v>0</v>
      </c>
      <c r="AG24" s="34">
        <f t="shared" si="17"/>
        <v>0</v>
      </c>
      <c r="AH24" s="33">
        <f t="shared" si="18"/>
        <v>0</v>
      </c>
      <c r="AI24" s="34">
        <f t="shared" si="19"/>
        <v>0</v>
      </c>
      <c r="AJ24" s="33">
        <f t="shared" si="20"/>
        <v>0</v>
      </c>
      <c r="AK24" s="34">
        <f t="shared" si="21"/>
        <v>0</v>
      </c>
      <c r="AL24" s="33">
        <f t="shared" si="22"/>
        <v>0</v>
      </c>
      <c r="AM24" s="50">
        <f t="shared" si="23"/>
        <v>0</v>
      </c>
      <c r="AN24" s="6"/>
    </row>
    <row r="25" spans="1:40" ht="26.1" customHeight="1">
      <c r="A25" s="21">
        <v>17</v>
      </c>
      <c r="B25" s="2" t="s">
        <v>41</v>
      </c>
      <c r="C25" s="26" t="s">
        <v>63</v>
      </c>
      <c r="D25" s="38"/>
      <c r="E25" s="38" t="s">
        <v>64</v>
      </c>
      <c r="F25" s="38"/>
      <c r="G25" s="38" t="s">
        <v>65</v>
      </c>
      <c r="H25" s="38" t="s">
        <v>50</v>
      </c>
      <c r="I25" s="38" t="s">
        <v>63</v>
      </c>
      <c r="J25" s="38"/>
      <c r="K25" s="38" t="s">
        <v>64</v>
      </c>
      <c r="L25" s="38"/>
      <c r="M25" s="38" t="s">
        <v>65</v>
      </c>
      <c r="N25" s="29"/>
      <c r="O25" s="30"/>
      <c r="P25" s="33">
        <f t="shared" si="0"/>
        <v>0</v>
      </c>
      <c r="Q25" s="34">
        <f t="shared" si="1"/>
        <v>0</v>
      </c>
      <c r="R25" s="33">
        <f t="shared" si="2"/>
        <v>0</v>
      </c>
      <c r="S25" s="34">
        <f t="shared" si="3"/>
        <v>0</v>
      </c>
      <c r="T25" s="33">
        <f t="shared" si="4"/>
        <v>0</v>
      </c>
      <c r="U25" s="34">
        <f t="shared" si="5"/>
        <v>0</v>
      </c>
      <c r="V25" s="33">
        <f t="shared" si="6"/>
        <v>0</v>
      </c>
      <c r="W25" s="34">
        <f t="shared" si="7"/>
        <v>0</v>
      </c>
      <c r="X25" s="33">
        <f>IF(AND($D25=27,$F25&lt;=8,$J25=27,$L25&gt;=8),$N25,IF(AND($D25=27,$F25&lt;=8,$J25=28,$L25&lt;=3),$N25,0))</f>
        <v>0</v>
      </c>
      <c r="Y25" s="34">
        <f t="shared" si="9"/>
        <v>0</v>
      </c>
      <c r="Z25" s="33">
        <f t="shared" si="10"/>
        <v>0</v>
      </c>
      <c r="AA25" s="34">
        <f t="shared" si="11"/>
        <v>0</v>
      </c>
      <c r="AB25" s="33">
        <f t="shared" si="12"/>
        <v>0</v>
      </c>
      <c r="AC25" s="34">
        <f t="shared" si="13"/>
        <v>0</v>
      </c>
      <c r="AD25" s="33">
        <f t="shared" si="14"/>
        <v>0</v>
      </c>
      <c r="AE25" s="34">
        <f t="shared" si="15"/>
        <v>0</v>
      </c>
      <c r="AF25" s="33">
        <f t="shared" si="16"/>
        <v>0</v>
      </c>
      <c r="AG25" s="34">
        <f t="shared" si="17"/>
        <v>0</v>
      </c>
      <c r="AH25" s="33">
        <f t="shared" si="18"/>
        <v>0</v>
      </c>
      <c r="AI25" s="34">
        <f t="shared" si="19"/>
        <v>0</v>
      </c>
      <c r="AJ25" s="33">
        <f t="shared" si="20"/>
        <v>0</v>
      </c>
      <c r="AK25" s="34">
        <f t="shared" si="21"/>
        <v>0</v>
      </c>
      <c r="AL25" s="33">
        <f t="shared" si="22"/>
        <v>0</v>
      </c>
      <c r="AM25" s="50">
        <f t="shared" si="23"/>
        <v>0</v>
      </c>
      <c r="AN25" s="6"/>
    </row>
    <row r="26" spans="1:40" ht="26.1" customHeight="1">
      <c r="A26" s="21">
        <v>18</v>
      </c>
      <c r="B26" s="2" t="s">
        <v>42</v>
      </c>
      <c r="C26" s="26" t="s">
        <v>63</v>
      </c>
      <c r="D26" s="38"/>
      <c r="E26" s="38" t="s">
        <v>64</v>
      </c>
      <c r="F26" s="38"/>
      <c r="G26" s="38" t="s">
        <v>65</v>
      </c>
      <c r="H26" s="38" t="s">
        <v>50</v>
      </c>
      <c r="I26" s="38" t="s">
        <v>63</v>
      </c>
      <c r="J26" s="38"/>
      <c r="K26" s="38" t="s">
        <v>64</v>
      </c>
      <c r="L26" s="38"/>
      <c r="M26" s="38" t="s">
        <v>65</v>
      </c>
      <c r="N26" s="29"/>
      <c r="O26" s="30"/>
      <c r="P26" s="33">
        <f t="shared" si="0"/>
        <v>0</v>
      </c>
      <c r="Q26" s="34">
        <f t="shared" si="1"/>
        <v>0</v>
      </c>
      <c r="R26" s="33">
        <f t="shared" si="2"/>
        <v>0</v>
      </c>
      <c r="S26" s="34">
        <f t="shared" si="3"/>
        <v>0</v>
      </c>
      <c r="T26" s="33">
        <f t="shared" si="4"/>
        <v>0</v>
      </c>
      <c r="U26" s="34">
        <f t="shared" si="5"/>
        <v>0</v>
      </c>
      <c r="V26" s="33">
        <f t="shared" si="6"/>
        <v>0</v>
      </c>
      <c r="W26" s="34">
        <f t="shared" si="7"/>
        <v>0</v>
      </c>
      <c r="X26" s="33">
        <f t="shared" si="8"/>
        <v>0</v>
      </c>
      <c r="Y26" s="34">
        <f t="shared" si="9"/>
        <v>0</v>
      </c>
      <c r="Z26" s="33">
        <f t="shared" si="10"/>
        <v>0</v>
      </c>
      <c r="AA26" s="34">
        <f t="shared" si="11"/>
        <v>0</v>
      </c>
      <c r="AB26" s="33">
        <f t="shared" si="12"/>
        <v>0</v>
      </c>
      <c r="AC26" s="34">
        <f t="shared" si="13"/>
        <v>0</v>
      </c>
      <c r="AD26" s="33">
        <f t="shared" si="14"/>
        <v>0</v>
      </c>
      <c r="AE26" s="34">
        <f t="shared" si="15"/>
        <v>0</v>
      </c>
      <c r="AF26" s="33">
        <f t="shared" si="16"/>
        <v>0</v>
      </c>
      <c r="AG26" s="34">
        <f t="shared" si="17"/>
        <v>0</v>
      </c>
      <c r="AH26" s="33">
        <f t="shared" si="18"/>
        <v>0</v>
      </c>
      <c r="AI26" s="34">
        <f t="shared" si="19"/>
        <v>0</v>
      </c>
      <c r="AJ26" s="33">
        <f t="shared" si="20"/>
        <v>0</v>
      </c>
      <c r="AK26" s="34">
        <f t="shared" si="21"/>
        <v>0</v>
      </c>
      <c r="AL26" s="33">
        <f t="shared" si="22"/>
        <v>0</v>
      </c>
      <c r="AM26" s="50">
        <f t="shared" si="23"/>
        <v>0</v>
      </c>
      <c r="AN26" s="6"/>
    </row>
    <row r="27" spans="1:40" ht="26.1" customHeight="1">
      <c r="A27" s="21">
        <v>19</v>
      </c>
      <c r="B27" s="2" t="s">
        <v>43</v>
      </c>
      <c r="C27" s="26" t="s">
        <v>63</v>
      </c>
      <c r="D27" s="38"/>
      <c r="E27" s="38" t="s">
        <v>64</v>
      </c>
      <c r="F27" s="38"/>
      <c r="G27" s="38" t="s">
        <v>65</v>
      </c>
      <c r="H27" s="38" t="s">
        <v>50</v>
      </c>
      <c r="I27" s="38" t="s">
        <v>63</v>
      </c>
      <c r="J27" s="38"/>
      <c r="K27" s="38" t="s">
        <v>64</v>
      </c>
      <c r="L27" s="38"/>
      <c r="M27" s="38" t="s">
        <v>65</v>
      </c>
      <c r="N27" s="29"/>
      <c r="O27" s="30"/>
      <c r="P27" s="33">
        <f t="shared" si="0"/>
        <v>0</v>
      </c>
      <c r="Q27" s="34">
        <f t="shared" si="1"/>
        <v>0</v>
      </c>
      <c r="R27" s="33">
        <f t="shared" si="2"/>
        <v>0</v>
      </c>
      <c r="S27" s="34">
        <f t="shared" si="3"/>
        <v>0</v>
      </c>
      <c r="T27" s="33">
        <f t="shared" si="4"/>
        <v>0</v>
      </c>
      <c r="U27" s="34">
        <f t="shared" si="5"/>
        <v>0</v>
      </c>
      <c r="V27" s="33">
        <f t="shared" si="6"/>
        <v>0</v>
      </c>
      <c r="W27" s="34">
        <f t="shared" si="7"/>
        <v>0</v>
      </c>
      <c r="X27" s="33">
        <f t="shared" si="8"/>
        <v>0</v>
      </c>
      <c r="Y27" s="34">
        <f t="shared" si="9"/>
        <v>0</v>
      </c>
      <c r="Z27" s="33">
        <f t="shared" si="10"/>
        <v>0</v>
      </c>
      <c r="AA27" s="34">
        <f t="shared" si="11"/>
        <v>0</v>
      </c>
      <c r="AB27" s="33">
        <f t="shared" si="12"/>
        <v>0</v>
      </c>
      <c r="AC27" s="34">
        <f t="shared" si="13"/>
        <v>0</v>
      </c>
      <c r="AD27" s="33">
        <f t="shared" si="14"/>
        <v>0</v>
      </c>
      <c r="AE27" s="34">
        <f t="shared" si="15"/>
        <v>0</v>
      </c>
      <c r="AF27" s="33">
        <f t="shared" si="16"/>
        <v>0</v>
      </c>
      <c r="AG27" s="34">
        <f t="shared" si="17"/>
        <v>0</v>
      </c>
      <c r="AH27" s="33">
        <f t="shared" si="18"/>
        <v>0</v>
      </c>
      <c r="AI27" s="34">
        <f t="shared" si="19"/>
        <v>0</v>
      </c>
      <c r="AJ27" s="33">
        <f t="shared" si="20"/>
        <v>0</v>
      </c>
      <c r="AK27" s="34">
        <f t="shared" si="21"/>
        <v>0</v>
      </c>
      <c r="AL27" s="33">
        <f t="shared" si="22"/>
        <v>0</v>
      </c>
      <c r="AM27" s="50">
        <f t="shared" si="23"/>
        <v>0</v>
      </c>
      <c r="AN27" s="6"/>
    </row>
    <row r="28" spans="1:40" ht="26.1" customHeight="1" thickBot="1">
      <c r="A28" s="21">
        <v>20</v>
      </c>
      <c r="B28" s="2" t="s">
        <v>44</v>
      </c>
      <c r="C28" s="26" t="s">
        <v>63</v>
      </c>
      <c r="D28" s="38"/>
      <c r="E28" s="38" t="s">
        <v>64</v>
      </c>
      <c r="F28" s="38"/>
      <c r="G28" s="38" t="s">
        <v>65</v>
      </c>
      <c r="H28" s="38" t="s">
        <v>50</v>
      </c>
      <c r="I28" s="38" t="s">
        <v>63</v>
      </c>
      <c r="J28" s="38"/>
      <c r="K28" s="38" t="s">
        <v>64</v>
      </c>
      <c r="L28" s="38"/>
      <c r="M28" s="38" t="s">
        <v>65</v>
      </c>
      <c r="N28" s="31"/>
      <c r="O28" s="32"/>
      <c r="P28" s="51">
        <f t="shared" si="0"/>
        <v>0</v>
      </c>
      <c r="Q28" s="52">
        <f t="shared" si="1"/>
        <v>0</v>
      </c>
      <c r="R28" s="51">
        <f t="shared" si="2"/>
        <v>0</v>
      </c>
      <c r="S28" s="52">
        <f t="shared" si="3"/>
        <v>0</v>
      </c>
      <c r="T28" s="51">
        <f t="shared" si="4"/>
        <v>0</v>
      </c>
      <c r="U28" s="52">
        <f t="shared" si="5"/>
        <v>0</v>
      </c>
      <c r="V28" s="51">
        <f t="shared" si="6"/>
        <v>0</v>
      </c>
      <c r="W28" s="52">
        <f t="shared" si="7"/>
        <v>0</v>
      </c>
      <c r="X28" s="51">
        <f t="shared" si="8"/>
        <v>0</v>
      </c>
      <c r="Y28" s="52">
        <f t="shared" si="9"/>
        <v>0</v>
      </c>
      <c r="Z28" s="51">
        <f t="shared" si="10"/>
        <v>0</v>
      </c>
      <c r="AA28" s="52">
        <f t="shared" si="11"/>
        <v>0</v>
      </c>
      <c r="AB28" s="51">
        <f t="shared" si="12"/>
        <v>0</v>
      </c>
      <c r="AC28" s="52">
        <f t="shared" si="13"/>
        <v>0</v>
      </c>
      <c r="AD28" s="51">
        <f t="shared" si="14"/>
        <v>0</v>
      </c>
      <c r="AE28" s="52">
        <f t="shared" si="15"/>
        <v>0</v>
      </c>
      <c r="AF28" s="51">
        <f t="shared" si="16"/>
        <v>0</v>
      </c>
      <c r="AG28" s="52">
        <f t="shared" si="17"/>
        <v>0</v>
      </c>
      <c r="AH28" s="51">
        <f t="shared" si="18"/>
        <v>0</v>
      </c>
      <c r="AI28" s="52">
        <f t="shared" si="19"/>
        <v>0</v>
      </c>
      <c r="AJ28" s="51">
        <f t="shared" si="20"/>
        <v>0</v>
      </c>
      <c r="AK28" s="52">
        <f t="shared" si="21"/>
        <v>0</v>
      </c>
      <c r="AL28" s="51">
        <f t="shared" si="22"/>
        <v>0</v>
      </c>
      <c r="AM28" s="53">
        <f t="shared" si="23"/>
        <v>0</v>
      </c>
      <c r="AN28" s="6"/>
    </row>
    <row r="29" spans="1:40" ht="26.1" customHeight="1" thickBot="1">
      <c r="A29" s="681" t="s">
        <v>66</v>
      </c>
      <c r="B29" s="682"/>
      <c r="C29" s="682"/>
      <c r="D29" s="682"/>
      <c r="E29" s="682"/>
      <c r="F29" s="682"/>
      <c r="G29" s="682"/>
      <c r="H29" s="682"/>
      <c r="I29" s="682"/>
      <c r="J29" s="682"/>
      <c r="K29" s="682"/>
      <c r="L29" s="682"/>
      <c r="M29" s="683"/>
      <c r="N29" s="684">
        <f>(SUM(N9:N28)*60+SUM(O9:O28))/60</f>
        <v>0</v>
      </c>
      <c r="O29" s="685"/>
      <c r="P29" s="677">
        <f>(SUM(P9:P28)*60+SUM(Q9:Q28))/60</f>
        <v>0</v>
      </c>
      <c r="Q29" s="678"/>
      <c r="R29" s="677">
        <f>(SUM(R9:R28)*60+SUM(S9:S28))/60</f>
        <v>0</v>
      </c>
      <c r="S29" s="678"/>
      <c r="T29" s="677">
        <f>(SUM(T9:T28)*60+SUM(U9:U28))/60</f>
        <v>0</v>
      </c>
      <c r="U29" s="678"/>
      <c r="V29" s="677">
        <f>(SUM(V9:V28)*60+SUM(W9:W28))/60</f>
        <v>0</v>
      </c>
      <c r="W29" s="678"/>
      <c r="X29" s="677">
        <f>(SUM(X9:X28)*60+SUM(Y9:Y28))/60</f>
        <v>0</v>
      </c>
      <c r="Y29" s="678"/>
      <c r="Z29" s="677">
        <f>(SUM(Z9:Z28)*60+SUM(AA9:AA28))/60</f>
        <v>0</v>
      </c>
      <c r="AA29" s="678"/>
      <c r="AB29" s="677">
        <f>(SUM(AB9:AB28)*60+SUM(AC9:AC28))/60</f>
        <v>0</v>
      </c>
      <c r="AC29" s="678"/>
      <c r="AD29" s="677">
        <f>(SUM(AD9:AD28)*60+SUM(AE9:AE28))/60</f>
        <v>0</v>
      </c>
      <c r="AE29" s="678"/>
      <c r="AF29" s="677">
        <f>(SUM(AF9:AF28)*60+SUM(AG9:AG28))/60</f>
        <v>0</v>
      </c>
      <c r="AG29" s="678"/>
      <c r="AH29" s="677">
        <f>(SUM(AH9:AH28)*60+SUM(AI9:AI28))/60</f>
        <v>0</v>
      </c>
      <c r="AI29" s="678"/>
      <c r="AJ29" s="679">
        <f>(SUM(AJ9:AJ28)*60+SUM(AK9:AK28))/60</f>
        <v>0</v>
      </c>
      <c r="AK29" s="678"/>
      <c r="AL29" s="677">
        <f>(SUM(AL9:AL28)*60+SUM(AM9:AM28))/60</f>
        <v>0</v>
      </c>
      <c r="AM29" s="678"/>
      <c r="AN29" s="6"/>
    </row>
    <row r="30" spans="1:40" ht="26.1" customHeight="1" thickBot="1">
      <c r="A30" s="672" t="s">
        <v>67</v>
      </c>
      <c r="B30" s="673"/>
      <c r="C30" s="673"/>
      <c r="D30" s="673"/>
      <c r="E30" s="673"/>
      <c r="F30" s="673"/>
      <c r="G30" s="673"/>
      <c r="H30" s="673"/>
      <c r="I30" s="673"/>
      <c r="J30" s="673"/>
      <c r="K30" s="673"/>
      <c r="L30" s="673"/>
      <c r="M30" s="674"/>
      <c r="N30" s="675">
        <v>173</v>
      </c>
      <c r="O30" s="676"/>
      <c r="P30" s="718">
        <f>$N30</f>
        <v>173</v>
      </c>
      <c r="Q30" s="717"/>
      <c r="R30" s="716">
        <f>$N30</f>
        <v>173</v>
      </c>
      <c r="S30" s="717"/>
      <c r="T30" s="716">
        <f>$N30</f>
        <v>173</v>
      </c>
      <c r="U30" s="717"/>
      <c r="V30" s="716">
        <f>$N30</f>
        <v>173</v>
      </c>
      <c r="W30" s="717"/>
      <c r="X30" s="716">
        <f>$N30</f>
        <v>173</v>
      </c>
      <c r="Y30" s="717"/>
      <c r="Z30" s="716">
        <f>$N30</f>
        <v>173</v>
      </c>
      <c r="AA30" s="717"/>
      <c r="AB30" s="716">
        <f>$N30</f>
        <v>173</v>
      </c>
      <c r="AC30" s="717"/>
      <c r="AD30" s="716">
        <f>$N30</f>
        <v>173</v>
      </c>
      <c r="AE30" s="717"/>
      <c r="AF30" s="716">
        <f>$N30</f>
        <v>173</v>
      </c>
      <c r="AG30" s="717"/>
      <c r="AH30" s="716">
        <f>$N30</f>
        <v>173</v>
      </c>
      <c r="AI30" s="717"/>
      <c r="AJ30" s="718">
        <f>$N30</f>
        <v>173</v>
      </c>
      <c r="AK30" s="717"/>
      <c r="AL30" s="716">
        <f>$N30</f>
        <v>173</v>
      </c>
      <c r="AM30" s="717"/>
      <c r="AN30" s="6"/>
    </row>
    <row r="31" spans="1:40" ht="26.1" customHeight="1">
      <c r="A31" s="719" t="s">
        <v>68</v>
      </c>
      <c r="B31" s="720"/>
      <c r="C31" s="720"/>
      <c r="D31" s="720"/>
      <c r="E31" s="720"/>
      <c r="F31" s="720"/>
      <c r="G31" s="720"/>
      <c r="H31" s="720"/>
      <c r="I31" s="720"/>
      <c r="J31" s="720"/>
      <c r="K31" s="720"/>
      <c r="L31" s="720"/>
      <c r="M31" s="721"/>
      <c r="N31" s="677">
        <f>IF(ISERROR(ROUNDDOWN(N29/N30,1))=FALSE,ROUNDDOWN(N29/N30,1),0)</f>
        <v>0</v>
      </c>
      <c r="O31" s="678"/>
      <c r="P31" s="722">
        <f>IF(ISERROR(ROUNDDOWN(P29/P30,1))=FALSE,ROUNDDOWN(P29/P30,1),0)</f>
        <v>0</v>
      </c>
      <c r="Q31" s="723"/>
      <c r="R31" s="716">
        <f>IF(ISERROR(ROUNDDOWN(R29/R30,1))=FALSE,ROUNDDOWN(R29/R30,1),0)</f>
        <v>0</v>
      </c>
      <c r="S31" s="717"/>
      <c r="T31" s="716">
        <f>IF(ISERROR(ROUNDDOWN(T29/T30,1))=FALSE,ROUNDDOWN(T29/T30,1),0)</f>
        <v>0</v>
      </c>
      <c r="U31" s="717"/>
      <c r="V31" s="716">
        <f>IF(ISERROR(ROUNDDOWN(V29/V30,1))=FALSE,ROUNDDOWN(V29/V30,1),0)</f>
        <v>0</v>
      </c>
      <c r="W31" s="717"/>
      <c r="X31" s="716">
        <f>IF(ISERROR(ROUNDDOWN(X29/X30,1))=FALSE,ROUNDDOWN(X29/X30,1),0)</f>
        <v>0</v>
      </c>
      <c r="Y31" s="717"/>
      <c r="Z31" s="716">
        <f>IF(ISERROR(ROUNDDOWN(Z29/Z30,1))=FALSE,ROUNDDOWN(Z29/Z30,1),0)</f>
        <v>0</v>
      </c>
      <c r="AA31" s="717"/>
      <c r="AB31" s="716">
        <f>IF(ISERROR(ROUNDDOWN(AB29/AB30,1))=FALSE,ROUNDDOWN(AB29/AB30,1),0)</f>
        <v>0</v>
      </c>
      <c r="AC31" s="717"/>
      <c r="AD31" s="716">
        <f>IF(ISERROR(ROUNDDOWN(AD29/AD30,1))=FALSE,ROUNDDOWN(AD29/AD30,1),0)</f>
        <v>0</v>
      </c>
      <c r="AE31" s="717"/>
      <c r="AF31" s="716">
        <f>IF(ISERROR(ROUNDDOWN(AF29/AF30,1))=FALSE,ROUNDDOWN(AF29/AF30,1),0)</f>
        <v>0</v>
      </c>
      <c r="AG31" s="717"/>
      <c r="AH31" s="716">
        <f>IF(ISERROR(ROUNDDOWN(AH29/AH30,1))=FALSE,ROUNDDOWN(AH29/AH30,1),0)</f>
        <v>0</v>
      </c>
      <c r="AI31" s="717"/>
      <c r="AJ31" s="718">
        <f>IF(ISERROR(ROUNDDOWN(AJ29/AJ30,1))=FALSE,ROUNDDOWN(AJ29/AJ30,1),0)</f>
        <v>0</v>
      </c>
      <c r="AK31" s="717"/>
      <c r="AL31" s="716">
        <f>IF(ISERROR(ROUNDDOWN(AL29/AL30,1))=FALSE,ROUNDDOWN(AL29/AL30,1),0)</f>
        <v>0</v>
      </c>
      <c r="AM31" s="717"/>
      <c r="AN31" s="6"/>
    </row>
    <row r="32" spans="1:40">
      <c r="AN32" s="7"/>
    </row>
    <row r="33" spans="4:40">
      <c r="AN33" s="7"/>
    </row>
    <row r="34" spans="4:40">
      <c r="AN34" s="7"/>
    </row>
    <row r="35" spans="4:40">
      <c r="AN35" s="7"/>
    </row>
    <row r="36" spans="4:40">
      <c r="AN36" s="7"/>
    </row>
    <row r="37" spans="4:40">
      <c r="AN37" s="7"/>
    </row>
    <row r="38" spans="4:40">
      <c r="D38" s="1">
        <v>27</v>
      </c>
    </row>
    <row r="39" spans="4:40">
      <c r="D39" s="1">
        <v>28</v>
      </c>
    </row>
    <row r="41" spans="4:40">
      <c r="E41" s="1">
        <v>4</v>
      </c>
    </row>
    <row r="42" spans="4:40">
      <c r="E42" s="1">
        <v>5</v>
      </c>
    </row>
    <row r="43" spans="4:40">
      <c r="E43" s="1">
        <v>6</v>
      </c>
    </row>
    <row r="44" spans="4:40">
      <c r="E44" s="1">
        <v>7</v>
      </c>
    </row>
    <row r="45" spans="4:40">
      <c r="E45" s="1">
        <v>8</v>
      </c>
    </row>
    <row r="46" spans="4:40">
      <c r="E46" s="1">
        <v>9</v>
      </c>
    </row>
    <row r="47" spans="4:40">
      <c r="E47" s="1">
        <v>10</v>
      </c>
    </row>
    <row r="48" spans="4:40">
      <c r="E48" s="1">
        <v>11</v>
      </c>
    </row>
    <row r="49" spans="5:5">
      <c r="E49" s="1">
        <v>12</v>
      </c>
    </row>
    <row r="50" spans="5:5">
      <c r="E50" s="1">
        <v>1</v>
      </c>
    </row>
    <row r="51" spans="5:5">
      <c r="E51" s="1">
        <v>2</v>
      </c>
    </row>
    <row r="52" spans="5:5">
      <c r="E52" s="1">
        <v>3</v>
      </c>
    </row>
  </sheetData>
  <sheetProtection algorithmName="SHA-512" hashValue="QySDz1hl9CzJIE8b0g53O6bD3WssZxF4I2lvpn45ToPLm0cmZD/ef6pkoI1m9GHM/31DK0HWz3rwRR9LPF5mPg==" saltValue="fARqqjIPlZhQ0qaMSOd8Ow==" spinCount="100000" sheet="1" objects="1" scenarios="1"/>
  <mergeCells count="64">
    <mergeCell ref="A2:B2"/>
    <mergeCell ref="C2:O2"/>
    <mergeCell ref="V2:Y2"/>
    <mergeCell ref="P3:S3"/>
    <mergeCell ref="V3:Y3"/>
    <mergeCell ref="B4:Q4"/>
    <mergeCell ref="V4:Y4"/>
    <mergeCell ref="A6:A8"/>
    <mergeCell ref="B6:B8"/>
    <mergeCell ref="C6:M8"/>
    <mergeCell ref="P7:Q7"/>
    <mergeCell ref="R7:S7"/>
    <mergeCell ref="T7:U7"/>
    <mergeCell ref="V7:W7"/>
    <mergeCell ref="X7:Y7"/>
    <mergeCell ref="Z7:AA7"/>
    <mergeCell ref="AB7:AC7"/>
    <mergeCell ref="AD7:AE7"/>
    <mergeCell ref="AF7:AG7"/>
    <mergeCell ref="AH7:AI7"/>
    <mergeCell ref="AJ7:AK7"/>
    <mergeCell ref="AL7:AM7"/>
    <mergeCell ref="A29:M29"/>
    <mergeCell ref="N29:O29"/>
    <mergeCell ref="P29:Q29"/>
    <mergeCell ref="R29:S29"/>
    <mergeCell ref="T29:U29"/>
    <mergeCell ref="V29:W29"/>
    <mergeCell ref="X29:Y29"/>
    <mergeCell ref="Z29:AA29"/>
    <mergeCell ref="AB29:AC29"/>
    <mergeCell ref="AD29:AE29"/>
    <mergeCell ref="AF29:AG29"/>
    <mergeCell ref="AH29:AI29"/>
    <mergeCell ref="AJ29:AK29"/>
    <mergeCell ref="AL29:AM29"/>
    <mergeCell ref="AB30:AC30"/>
    <mergeCell ref="AD30:AE30"/>
    <mergeCell ref="A30:M30"/>
    <mergeCell ref="N30:O30"/>
    <mergeCell ref="P30:Q30"/>
    <mergeCell ref="R30:S30"/>
    <mergeCell ref="T30:U30"/>
    <mergeCell ref="AL30:AM30"/>
    <mergeCell ref="A31:M31"/>
    <mergeCell ref="N31:O31"/>
    <mergeCell ref="P31:Q31"/>
    <mergeCell ref="R31:S31"/>
    <mergeCell ref="T31:U31"/>
    <mergeCell ref="AH31:AI31"/>
    <mergeCell ref="AJ31:AK31"/>
    <mergeCell ref="AL31:AM31"/>
    <mergeCell ref="V31:W31"/>
    <mergeCell ref="X31:Y31"/>
    <mergeCell ref="Z31:AA31"/>
    <mergeCell ref="AB31:AC31"/>
    <mergeCell ref="V30:W30"/>
    <mergeCell ref="X30:Y30"/>
    <mergeCell ref="Z30:AA30"/>
    <mergeCell ref="AD31:AE31"/>
    <mergeCell ref="AF31:AG31"/>
    <mergeCell ref="AF30:AG30"/>
    <mergeCell ref="AH30:AI30"/>
    <mergeCell ref="AJ30:AK30"/>
  </mergeCells>
  <phoneticPr fontId="1"/>
  <dataValidations count="2">
    <dataValidation type="list" allowBlank="1" showInputMessage="1" showErrorMessage="1" sqref="D9:D28 J9:J28" xr:uid="{00000000-0002-0000-0700-000000000000}">
      <formula1>$D$38:$D$39</formula1>
    </dataValidation>
    <dataValidation type="list" allowBlank="1" showInputMessage="1" showErrorMessage="1" sqref="F9:F28 L9:L28" xr:uid="{00000000-0002-0000-0700-000001000000}">
      <formula1>$E$41:$E$52</formula1>
    </dataValidation>
  </dataValidations>
  <pageMargins left="0.7" right="0.7" top="0.75" bottom="0.75" header="0.3" footer="0.3"/>
  <pageSetup paperSize="9" scale="3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【京都市集計】</vt:lpstr>
      <vt:lpstr>【補助金算定に係る確認表】</vt:lpstr>
      <vt:lpstr>様式１</vt:lpstr>
      <vt:lpstr>様式１－１（【本園分】標準時間対応）</vt:lpstr>
      <vt:lpstr>様式１－２（【分園分】標準時間対応）</vt:lpstr>
      <vt:lpstr>様式２（専従の常勤）</vt:lpstr>
      <vt:lpstr>様式３（非専従の常勤＋非常勤）</vt:lpstr>
      <vt:lpstr>参考_歳児別配置基準</vt:lpstr>
      <vt:lpstr>Sheet2</vt:lpstr>
      <vt:lpstr>【補助金算定に係る確認表】!Print_Area</vt:lpstr>
      <vt:lpstr>Sheet2!Print_Area</vt:lpstr>
      <vt:lpstr>参考_歳児別配置基準!Print_Area</vt:lpstr>
      <vt:lpstr>様式１!Print_Area</vt:lpstr>
      <vt:lpstr>'様式１－１（【本園分】標準時間対応）'!Print_Area</vt:lpstr>
      <vt:lpstr>'様式１－２（【分園分】標準時間対応）'!Print_Area</vt:lpstr>
      <vt:lpstr>'様式２（専従の常勤）'!Print_Area</vt:lpstr>
      <vt:lpstr>'様式３（非専従の常勤＋非常勤）'!Print_Area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河田 修</dc:creator>
  <cp:lastModifiedBy>Hiroi</cp:lastModifiedBy>
  <cp:lastPrinted>2024-02-13T01:34:14Z</cp:lastPrinted>
  <dcterms:created xsi:type="dcterms:W3CDTF">2004-04-07T04:46:17Z</dcterms:created>
  <dcterms:modified xsi:type="dcterms:W3CDTF">2025-05-01T04:55:32Z</dcterms:modified>
</cp:coreProperties>
</file>