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docserve\docserve\free_space(2230020000)\【H29はぐくみ局移管先フォルダ】\０４民営保育施設\◎新フォルダ「運営担当」◎\58_職員配置確認\R08\00_配置状況確認書【様式】\決裁用（ロック後）\"/>
    </mc:Choice>
  </mc:AlternateContent>
  <xr:revisionPtr revIDLastSave="0" documentId="13_ncr:1_{4610411F-3D78-4E17-9E3C-AA1FF6E7EC97}" xr6:coauthVersionLast="47" xr6:coauthVersionMax="47" xr10:uidLastSave="{00000000-0000-0000-0000-000000000000}"/>
  <bookViews>
    <workbookView xWindow="-120" yWindow="-120" windowWidth="29040" windowHeight="15720" tabRatio="639" firstSheet="1" activeTab="2" xr2:uid="{00000000-000D-0000-FFFF-FFFF00000000}"/>
  </bookViews>
  <sheets>
    <sheet name="【京都市集計】" sheetId="75" r:id="rId1"/>
    <sheet name="【補助金算定に係る確認表】" sheetId="73" r:id="rId2"/>
    <sheet name="様式１" sheetId="64" r:id="rId3"/>
    <sheet name="様式１－１（標準時間対応）" sheetId="72" r:id="rId4"/>
    <sheet name="様式２（専従の常勤）" sheetId="69" r:id="rId5"/>
    <sheet name="様式３（非専従の常勤＋非常勤）" sheetId="68" r:id="rId6"/>
    <sheet name="参考_歳児別配置基準" sheetId="76" r:id="rId7"/>
    <sheet name="職員一覧" sheetId="78" state="hidden" r:id="rId8"/>
    <sheet name="Sheet2" sheetId="67" state="hidden" r:id="rId9"/>
  </sheets>
  <definedNames>
    <definedName name="_xlnm.Print_Area" localSheetId="0">【京都市集計】!$A$1:$AA$13</definedName>
    <definedName name="_xlnm.Print_Area" localSheetId="1">【補助金算定に係る確認表】!$B$1:$AG$24</definedName>
    <definedName name="_xlnm.Print_Area" localSheetId="8">Sheet2!$A$1:$AM$35</definedName>
    <definedName name="_xlnm.Print_Area" localSheetId="6">参考_歳児別配置基準!$A$1:$C$109</definedName>
    <definedName name="_xlnm.Print_Area" localSheetId="2">様式１!$A$1:$AJ$30</definedName>
    <definedName name="_xlnm.Print_Area" localSheetId="3">'様式１－１（標準時間対応）'!$A$1:$AZ$30</definedName>
    <definedName name="_xlnm.Print_Area" localSheetId="4">'様式２（専従の常勤）'!$A$1:$R$86</definedName>
    <definedName name="_xlnm.Print_Area" localSheetId="5">'様式３（非専従の常勤＋非常勤）'!$A$1:$AK$43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75" l="1"/>
  <c r="A4" i="75"/>
  <c r="A5" i="75"/>
  <c r="A6" i="75"/>
  <c r="A7" i="75"/>
  <c r="A8" i="75"/>
  <c r="A9" i="75"/>
  <c r="A10" i="75"/>
  <c r="A11" i="75"/>
  <c r="A12" i="75"/>
  <c r="A13" i="75"/>
  <c r="A2" i="75"/>
  <c r="H81" i="78"/>
  <c r="L80" i="78"/>
  <c r="D80" i="78"/>
  <c r="H79" i="78"/>
  <c r="H77" i="78"/>
  <c r="L76" i="78"/>
  <c r="D76" i="78"/>
  <c r="H75" i="78"/>
  <c r="L74" i="78"/>
  <c r="D74" i="78"/>
  <c r="H73" i="78"/>
  <c r="L72" i="78"/>
  <c r="D72" i="78"/>
  <c r="H71" i="78"/>
  <c r="H69" i="78"/>
  <c r="L68" i="78"/>
  <c r="D68" i="78"/>
  <c r="H67" i="78"/>
  <c r="L66" i="78"/>
  <c r="D66" i="78"/>
  <c r="H65" i="78"/>
  <c r="L64" i="78"/>
  <c r="D64" i="78"/>
  <c r="H63" i="78"/>
  <c r="H61" i="78"/>
  <c r="L60" i="78"/>
  <c r="D60" i="78"/>
  <c r="H59" i="78"/>
  <c r="L58" i="78"/>
  <c r="D58" i="78"/>
  <c r="H57" i="78"/>
  <c r="L56" i="78"/>
  <c r="D56" i="78"/>
  <c r="H55" i="78"/>
  <c r="H53" i="78"/>
  <c r="B79" i="78"/>
  <c r="B71" i="78"/>
  <c r="B63" i="78"/>
  <c r="B55" i="78"/>
  <c r="B86" i="78"/>
  <c r="B48" i="78"/>
  <c r="B40" i="78"/>
  <c r="B32" i="78"/>
  <c r="B24" i="78"/>
  <c r="B16" i="78"/>
  <c r="B8" i="78"/>
  <c r="I86" i="78"/>
  <c r="M48" i="78"/>
  <c r="I43" i="78"/>
  <c r="K30" i="78"/>
  <c r="E24" i="78"/>
  <c r="G19" i="78"/>
  <c r="M6" i="78"/>
  <c r="E3" i="78"/>
  <c r="A86" i="78"/>
  <c r="A91" i="78"/>
  <c r="B91" i="78" s="1"/>
  <c r="A51" i="78"/>
  <c r="M51" i="78" s="1"/>
  <c r="A81" i="78"/>
  <c r="N81" i="78" s="1"/>
  <c r="A80" i="78"/>
  <c r="J80" i="78" s="1"/>
  <c r="A79" i="78"/>
  <c r="N79" i="78" s="1"/>
  <c r="A78" i="78"/>
  <c r="J78" i="78" s="1"/>
  <c r="A77" i="78"/>
  <c r="N77" i="78" s="1"/>
  <c r="A76" i="78"/>
  <c r="J76" i="78" s="1"/>
  <c r="A75" i="78"/>
  <c r="N75" i="78" s="1"/>
  <c r="A74" i="78"/>
  <c r="J74" i="78" s="1"/>
  <c r="A73" i="78"/>
  <c r="N73" i="78" s="1"/>
  <c r="A72" i="78"/>
  <c r="J72" i="78" s="1"/>
  <c r="A71" i="78"/>
  <c r="N71" i="78" s="1"/>
  <c r="A70" i="78"/>
  <c r="J70" i="78" s="1"/>
  <c r="A69" i="78"/>
  <c r="N69" i="78" s="1"/>
  <c r="A68" i="78"/>
  <c r="J68" i="78" s="1"/>
  <c r="A67" i="78"/>
  <c r="N67" i="78" s="1"/>
  <c r="A66" i="78"/>
  <c r="J66" i="78" s="1"/>
  <c r="A65" i="78"/>
  <c r="N65" i="78" s="1"/>
  <c r="A64" i="78"/>
  <c r="J64" i="78" s="1"/>
  <c r="A63" i="78"/>
  <c r="N63" i="78" s="1"/>
  <c r="A62" i="78"/>
  <c r="J62" i="78" s="1"/>
  <c r="A61" i="78"/>
  <c r="N61" i="78" s="1"/>
  <c r="A60" i="78"/>
  <c r="J60" i="78" s="1"/>
  <c r="A59" i="78"/>
  <c r="N59" i="78" s="1"/>
  <c r="A58" i="78"/>
  <c r="J58" i="78" s="1"/>
  <c r="A57" i="78"/>
  <c r="N57" i="78" s="1"/>
  <c r="A56" i="78"/>
  <c r="J56" i="78" s="1"/>
  <c r="A55" i="78"/>
  <c r="N55" i="78" s="1"/>
  <c r="A54" i="78"/>
  <c r="J54" i="78" s="1"/>
  <c r="A53" i="78"/>
  <c r="N53" i="78" s="1"/>
  <c r="A52" i="78"/>
  <c r="A90" i="78"/>
  <c r="B90" i="78" s="1"/>
  <c r="A89" i="78"/>
  <c r="B89" i="78" s="1"/>
  <c r="A88" i="78"/>
  <c r="J88" i="78" s="1"/>
  <c r="A87" i="78"/>
  <c r="M87" i="78" s="1"/>
  <c r="A85" i="78"/>
  <c r="K85" i="78" s="1"/>
  <c r="A84" i="78"/>
  <c r="B84" i="78" s="1"/>
  <c r="A83" i="78"/>
  <c r="M83" i="78" s="1"/>
  <c r="A82" i="78"/>
  <c r="C82" i="78" s="1"/>
  <c r="A50" i="78"/>
  <c r="E50" i="78" s="1"/>
  <c r="A49" i="78"/>
  <c r="M49" i="78" s="1"/>
  <c r="A48" i="78"/>
  <c r="E48" i="78" s="1"/>
  <c r="A47" i="78"/>
  <c r="M47" i="78" s="1"/>
  <c r="A46" i="78"/>
  <c r="E46" i="78" s="1"/>
  <c r="A45" i="78"/>
  <c r="M45" i="78" s="1"/>
  <c r="A44" i="78"/>
  <c r="C44" i="78" s="1"/>
  <c r="A43" i="78"/>
  <c r="B43" i="78" s="1"/>
  <c r="A42" i="78"/>
  <c r="K42" i="78" s="1"/>
  <c r="A41" i="78"/>
  <c r="G41" i="78" s="1"/>
  <c r="A40" i="78"/>
  <c r="M40" i="78" s="1"/>
  <c r="A39" i="78"/>
  <c r="G39" i="78" s="1"/>
  <c r="A38" i="78"/>
  <c r="K38" i="78" s="1"/>
  <c r="A37" i="78"/>
  <c r="B37" i="78" s="1"/>
  <c r="A36" i="78"/>
  <c r="M36" i="78" s="1"/>
  <c r="A35" i="78"/>
  <c r="G35" i="78" s="1"/>
  <c r="A34" i="78"/>
  <c r="C34" i="78" s="1"/>
  <c r="A33" i="78"/>
  <c r="I33" i="78" s="1"/>
  <c r="A32" i="78"/>
  <c r="E32" i="78" s="1"/>
  <c r="A31" i="78"/>
  <c r="M31" i="78" s="1"/>
  <c r="A30" i="78"/>
  <c r="E30" i="78" s="1"/>
  <c r="A29" i="78"/>
  <c r="M29" i="78" s="1"/>
  <c r="A28" i="78"/>
  <c r="K28" i="78" s="1"/>
  <c r="A27" i="78"/>
  <c r="M27" i="78" s="1"/>
  <c r="A26" i="78"/>
  <c r="B26" i="78" s="1"/>
  <c r="A25" i="78"/>
  <c r="M25" i="78" s="1"/>
  <c r="A24" i="78"/>
  <c r="M24" i="78" s="1"/>
  <c r="A23" i="78"/>
  <c r="G23" i="78" s="1"/>
  <c r="A22" i="78"/>
  <c r="K22" i="78" s="1"/>
  <c r="A21" i="78"/>
  <c r="B21" i="78" s="1"/>
  <c r="A20" i="78"/>
  <c r="M20" i="78" s="1"/>
  <c r="A19" i="78"/>
  <c r="B19" i="78" s="1"/>
  <c r="A18" i="78"/>
  <c r="M18" i="78" s="1"/>
  <c r="A17" i="78"/>
  <c r="B17" i="78" s="1"/>
  <c r="A16" i="78"/>
  <c r="E16" i="78" s="1"/>
  <c r="A15" i="78"/>
  <c r="M15" i="78" s="1"/>
  <c r="A14" i="78"/>
  <c r="E14" i="78" s="1"/>
  <c r="A13" i="78"/>
  <c r="M13" i="78" s="1"/>
  <c r="A12" i="78"/>
  <c r="C12" i="78" s="1"/>
  <c r="A11" i="78"/>
  <c r="M11" i="78" s="1"/>
  <c r="A10" i="78"/>
  <c r="M10" i="78" s="1"/>
  <c r="A9" i="78"/>
  <c r="B9" i="78" s="1"/>
  <c r="A8" i="78"/>
  <c r="M8" i="78" s="1"/>
  <c r="A7" i="78"/>
  <c r="G7" i="78" s="1"/>
  <c r="A6" i="78"/>
  <c r="K6" i="78" s="1"/>
  <c r="A5" i="78"/>
  <c r="B5" i="78" s="1"/>
  <c r="A4" i="78"/>
  <c r="M4" i="78" s="1"/>
  <c r="A3" i="78"/>
  <c r="B3" i="78" s="1"/>
  <c r="A2" i="78"/>
  <c r="G2" i="78" s="1"/>
  <c r="N9" i="68"/>
  <c r="P9" i="68"/>
  <c r="U82" i="69"/>
  <c r="T78" i="69"/>
  <c r="U78" i="69" s="1"/>
  <c r="T82" i="69"/>
  <c r="T81" i="69"/>
  <c r="U81" i="69" s="1"/>
  <c r="T80" i="69"/>
  <c r="U80" i="69" s="1"/>
  <c r="T79" i="69"/>
  <c r="U79" i="69" s="1"/>
  <c r="T9" i="64"/>
  <c r="D3" i="78" l="1"/>
  <c r="I6" i="78"/>
  <c r="G13" i="78"/>
  <c r="K18" i="78"/>
  <c r="C24" i="78"/>
  <c r="C30" i="78"/>
  <c r="E37" i="78"/>
  <c r="E43" i="78"/>
  <c r="I48" i="78"/>
  <c r="M85" i="78"/>
  <c r="B7" i="78"/>
  <c r="B15" i="78"/>
  <c r="B23" i="78"/>
  <c r="B31" i="78"/>
  <c r="B39" i="78"/>
  <c r="B47" i="78"/>
  <c r="B85" i="78"/>
  <c r="B54" i="78"/>
  <c r="B62" i="78"/>
  <c r="B70" i="78"/>
  <c r="B78" i="78"/>
  <c r="G53" i="78"/>
  <c r="C54" i="78"/>
  <c r="K54" i="78"/>
  <c r="G55" i="78"/>
  <c r="C56" i="78"/>
  <c r="K56" i="78"/>
  <c r="G57" i="78"/>
  <c r="C58" i="78"/>
  <c r="K58" i="78"/>
  <c r="G59" i="78"/>
  <c r="C60" i="78"/>
  <c r="K60" i="78"/>
  <c r="G61" i="78"/>
  <c r="C62" i="78"/>
  <c r="K62" i="78"/>
  <c r="G63" i="78"/>
  <c r="C64" i="78"/>
  <c r="K64" i="78"/>
  <c r="G65" i="78"/>
  <c r="C66" i="78"/>
  <c r="K66" i="78"/>
  <c r="G67" i="78"/>
  <c r="C68" i="78"/>
  <c r="K68" i="78"/>
  <c r="G69" i="78"/>
  <c r="C70" i="78"/>
  <c r="K70" i="78"/>
  <c r="G71" i="78"/>
  <c r="C72" i="78"/>
  <c r="K72" i="78"/>
  <c r="G73" i="78"/>
  <c r="C74" i="78"/>
  <c r="K74" i="78"/>
  <c r="G75" i="78"/>
  <c r="C76" i="78"/>
  <c r="K76" i="78"/>
  <c r="G77" i="78"/>
  <c r="C78" i="78"/>
  <c r="K78" i="78"/>
  <c r="G79" i="78"/>
  <c r="C80" i="78"/>
  <c r="K80" i="78"/>
  <c r="G81" i="78"/>
  <c r="L54" i="78"/>
  <c r="D78" i="78"/>
  <c r="G3" i="78"/>
  <c r="C8" i="78"/>
  <c r="C14" i="78"/>
  <c r="I20" i="78"/>
  <c r="K24" i="78"/>
  <c r="E31" i="78"/>
  <c r="E38" i="78"/>
  <c r="M43" i="78"/>
  <c r="K50" i="78"/>
  <c r="C87" i="78"/>
  <c r="B25" i="78"/>
  <c r="B33" i="78"/>
  <c r="B41" i="78"/>
  <c r="B49" i="78"/>
  <c r="B87" i="78"/>
  <c r="B56" i="78"/>
  <c r="B64" i="78"/>
  <c r="B72" i="78"/>
  <c r="B80" i="78"/>
  <c r="I53" i="78"/>
  <c r="E54" i="78"/>
  <c r="M54" i="78"/>
  <c r="I55" i="78"/>
  <c r="E56" i="78"/>
  <c r="M56" i="78"/>
  <c r="I57" i="78"/>
  <c r="E58" i="78"/>
  <c r="M58" i="78"/>
  <c r="I59" i="78"/>
  <c r="E60" i="78"/>
  <c r="M60" i="78"/>
  <c r="I61" i="78"/>
  <c r="E62" i="78"/>
  <c r="M62" i="78"/>
  <c r="I63" i="78"/>
  <c r="E64" i="78"/>
  <c r="M64" i="78"/>
  <c r="I65" i="78"/>
  <c r="E66" i="78"/>
  <c r="M66" i="78"/>
  <c r="I67" i="78"/>
  <c r="E68" i="78"/>
  <c r="M68" i="78"/>
  <c r="I69" i="78"/>
  <c r="E70" i="78"/>
  <c r="M70" i="78"/>
  <c r="I71" i="78"/>
  <c r="E72" i="78"/>
  <c r="M72" i="78"/>
  <c r="I73" i="78"/>
  <c r="E74" i="78"/>
  <c r="M74" i="78"/>
  <c r="I75" i="78"/>
  <c r="E76" i="78"/>
  <c r="M76" i="78"/>
  <c r="I77" i="78"/>
  <c r="E78" i="78"/>
  <c r="M78" i="78"/>
  <c r="I79" i="78"/>
  <c r="E80" i="78"/>
  <c r="M80" i="78"/>
  <c r="I81" i="78"/>
  <c r="M37" i="78"/>
  <c r="D70" i="78"/>
  <c r="I4" i="78"/>
  <c r="E8" i="78"/>
  <c r="K14" i="78"/>
  <c r="E21" i="78"/>
  <c r="E27" i="78"/>
  <c r="I32" i="78"/>
  <c r="I38" i="78"/>
  <c r="G45" i="78"/>
  <c r="I83" i="78"/>
  <c r="B2" i="78"/>
  <c r="B10" i="78"/>
  <c r="B18" i="78"/>
  <c r="B34" i="78"/>
  <c r="B42" i="78"/>
  <c r="B50" i="78"/>
  <c r="B88" i="78"/>
  <c r="B57" i="78"/>
  <c r="B65" i="78"/>
  <c r="B73" i="78"/>
  <c r="B81" i="78"/>
  <c r="J53" i="78"/>
  <c r="F54" i="78"/>
  <c r="N54" i="78"/>
  <c r="J55" i="78"/>
  <c r="F56" i="78"/>
  <c r="N56" i="78"/>
  <c r="J57" i="78"/>
  <c r="F58" i="78"/>
  <c r="N58" i="78"/>
  <c r="J59" i="78"/>
  <c r="F60" i="78"/>
  <c r="N60" i="78"/>
  <c r="J61" i="78"/>
  <c r="F62" i="78"/>
  <c r="N62" i="78"/>
  <c r="J63" i="78"/>
  <c r="F64" i="78"/>
  <c r="N64" i="78"/>
  <c r="J65" i="78"/>
  <c r="F66" i="78"/>
  <c r="N66" i="78"/>
  <c r="J67" i="78"/>
  <c r="F68" i="78"/>
  <c r="N68" i="78"/>
  <c r="J69" i="78"/>
  <c r="F70" i="78"/>
  <c r="N70" i="78"/>
  <c r="J71" i="78"/>
  <c r="F72" i="78"/>
  <c r="N72" i="78"/>
  <c r="J73" i="78"/>
  <c r="F74" i="78"/>
  <c r="N74" i="78"/>
  <c r="J75" i="78"/>
  <c r="F76" i="78"/>
  <c r="N76" i="78"/>
  <c r="J77" i="78"/>
  <c r="F78" i="78"/>
  <c r="N78" i="78"/>
  <c r="J79" i="78"/>
  <c r="F80" i="78"/>
  <c r="N80" i="78"/>
  <c r="J81" i="78"/>
  <c r="D54" i="78"/>
  <c r="L62" i="78"/>
  <c r="K4" i="78"/>
  <c r="K8" i="78"/>
  <c r="E15" i="78"/>
  <c r="M21" i="78"/>
  <c r="I27" i="78"/>
  <c r="M32" i="78"/>
  <c r="M38" i="78"/>
  <c r="I45" i="78"/>
  <c r="E84" i="78"/>
  <c r="B11" i="78"/>
  <c r="B27" i="78"/>
  <c r="B35" i="78"/>
  <c r="B51" i="78"/>
  <c r="B58" i="78"/>
  <c r="B66" i="78"/>
  <c r="B74" i="78"/>
  <c r="C53" i="78"/>
  <c r="K53" i="78"/>
  <c r="G54" i="78"/>
  <c r="C55" i="78"/>
  <c r="K55" i="78"/>
  <c r="G56" i="78"/>
  <c r="C57" i="78"/>
  <c r="K57" i="78"/>
  <c r="G58" i="78"/>
  <c r="C59" i="78"/>
  <c r="K59" i="78"/>
  <c r="G60" i="78"/>
  <c r="C61" i="78"/>
  <c r="K61" i="78"/>
  <c r="G62" i="78"/>
  <c r="C63" i="78"/>
  <c r="K63" i="78"/>
  <c r="G64" i="78"/>
  <c r="C65" i="78"/>
  <c r="K65" i="78"/>
  <c r="G66" i="78"/>
  <c r="C67" i="78"/>
  <c r="K67" i="78"/>
  <c r="G68" i="78"/>
  <c r="C69" i="78"/>
  <c r="K69" i="78"/>
  <c r="G70" i="78"/>
  <c r="C71" i="78"/>
  <c r="K71" i="78"/>
  <c r="G72" i="78"/>
  <c r="C73" i="78"/>
  <c r="K73" i="78"/>
  <c r="G74" i="78"/>
  <c r="C75" i="78"/>
  <c r="K75" i="78"/>
  <c r="G76" i="78"/>
  <c r="C77" i="78"/>
  <c r="K77" i="78"/>
  <c r="G78" i="78"/>
  <c r="C79" i="78"/>
  <c r="K79" i="78"/>
  <c r="G80" i="78"/>
  <c r="C81" i="78"/>
  <c r="K81" i="78"/>
  <c r="L70" i="78"/>
  <c r="E5" i="78"/>
  <c r="E11" i="78"/>
  <c r="G15" i="78"/>
  <c r="E22" i="78"/>
  <c r="K34" i="78"/>
  <c r="C40" i="78"/>
  <c r="C46" i="78"/>
  <c r="M84" i="78"/>
  <c r="B4" i="78"/>
  <c r="B12" i="78"/>
  <c r="B20" i="78"/>
  <c r="B28" i="78"/>
  <c r="B36" i="78"/>
  <c r="B44" i="78"/>
  <c r="B82" i="78"/>
  <c r="B59" i="78"/>
  <c r="B67" i="78"/>
  <c r="B75" i="78"/>
  <c r="D53" i="78"/>
  <c r="L53" i="78"/>
  <c r="H54" i="78"/>
  <c r="D55" i="78"/>
  <c r="L55" i="78"/>
  <c r="H56" i="78"/>
  <c r="D57" i="78"/>
  <c r="L57" i="78"/>
  <c r="H58" i="78"/>
  <c r="D59" i="78"/>
  <c r="L59" i="78"/>
  <c r="H60" i="78"/>
  <c r="D61" i="78"/>
  <c r="L61" i="78"/>
  <c r="H62" i="78"/>
  <c r="D63" i="78"/>
  <c r="L63" i="78"/>
  <c r="H64" i="78"/>
  <c r="D65" i="78"/>
  <c r="L65" i="78"/>
  <c r="H66" i="78"/>
  <c r="D67" i="78"/>
  <c r="L67" i="78"/>
  <c r="H68" i="78"/>
  <c r="D69" i="78"/>
  <c r="L69" i="78"/>
  <c r="H70" i="78"/>
  <c r="D71" i="78"/>
  <c r="L71" i="78"/>
  <c r="H72" i="78"/>
  <c r="D73" i="78"/>
  <c r="L73" i="78"/>
  <c r="H74" i="78"/>
  <c r="D75" i="78"/>
  <c r="L75" i="78"/>
  <c r="H76" i="78"/>
  <c r="D77" i="78"/>
  <c r="L77" i="78"/>
  <c r="H78" i="78"/>
  <c r="D79" i="78"/>
  <c r="L79" i="78"/>
  <c r="H80" i="78"/>
  <c r="D81" i="78"/>
  <c r="L81" i="78"/>
  <c r="I13" i="78"/>
  <c r="M5" i="78"/>
  <c r="I11" i="78"/>
  <c r="I16" i="78"/>
  <c r="I22" i="78"/>
  <c r="G29" i="78"/>
  <c r="E40" i="78"/>
  <c r="K46" i="78"/>
  <c r="E85" i="78"/>
  <c r="B13" i="78"/>
  <c r="B29" i="78"/>
  <c r="B45" i="78"/>
  <c r="B83" i="78"/>
  <c r="B60" i="78"/>
  <c r="B68" i="78"/>
  <c r="B76" i="78"/>
  <c r="E53" i="78"/>
  <c r="M53" i="78"/>
  <c r="I54" i="78"/>
  <c r="E55" i="78"/>
  <c r="M55" i="78"/>
  <c r="I56" i="78"/>
  <c r="E57" i="78"/>
  <c r="M57" i="78"/>
  <c r="I58" i="78"/>
  <c r="E59" i="78"/>
  <c r="M59" i="78"/>
  <c r="I60" i="78"/>
  <c r="E61" i="78"/>
  <c r="M61" i="78"/>
  <c r="I62" i="78"/>
  <c r="E63" i="78"/>
  <c r="M63" i="78"/>
  <c r="I64" i="78"/>
  <c r="E65" i="78"/>
  <c r="M65" i="78"/>
  <c r="I66" i="78"/>
  <c r="E67" i="78"/>
  <c r="M67" i="78"/>
  <c r="I68" i="78"/>
  <c r="E69" i="78"/>
  <c r="M69" i="78"/>
  <c r="I70" i="78"/>
  <c r="E71" i="78"/>
  <c r="M71" i="78"/>
  <c r="I72" i="78"/>
  <c r="E73" i="78"/>
  <c r="M73" i="78"/>
  <c r="I74" i="78"/>
  <c r="E75" i="78"/>
  <c r="M75" i="78"/>
  <c r="I76" i="78"/>
  <c r="E77" i="78"/>
  <c r="M77" i="78"/>
  <c r="I78" i="78"/>
  <c r="E79" i="78"/>
  <c r="M79" i="78"/>
  <c r="I80" i="78"/>
  <c r="E81" i="78"/>
  <c r="M81" i="78"/>
  <c r="D62" i="78"/>
  <c r="L78" i="78"/>
  <c r="E6" i="78"/>
  <c r="M16" i="78"/>
  <c r="M22" i="78"/>
  <c r="I29" i="78"/>
  <c r="I36" i="78"/>
  <c r="K40" i="78"/>
  <c r="E47" i="78"/>
  <c r="I85" i="78"/>
  <c r="B6" i="78"/>
  <c r="B14" i="78"/>
  <c r="B22" i="78"/>
  <c r="B30" i="78"/>
  <c r="B38" i="78"/>
  <c r="B46" i="78"/>
  <c r="B53" i="78"/>
  <c r="B61" i="78"/>
  <c r="B69" i="78"/>
  <c r="B77" i="78"/>
  <c r="F53" i="78"/>
  <c r="F55" i="78"/>
  <c r="F57" i="78"/>
  <c r="F59" i="78"/>
  <c r="F61" i="78"/>
  <c r="F63" i="78"/>
  <c r="F65" i="78"/>
  <c r="F67" i="78"/>
  <c r="F69" i="78"/>
  <c r="F71" i="78"/>
  <c r="F73" i="78"/>
  <c r="F75" i="78"/>
  <c r="F77" i="78"/>
  <c r="F79" i="78"/>
  <c r="F81" i="78"/>
  <c r="B52" i="78"/>
  <c r="H2" i="78"/>
  <c r="N17" i="78"/>
  <c r="F17" i="78"/>
  <c r="L17" i="78"/>
  <c r="D17" i="78"/>
  <c r="K17" i="78"/>
  <c r="C17" i="78"/>
  <c r="J17" i="78"/>
  <c r="H17" i="78"/>
  <c r="N89" i="78"/>
  <c r="F89" i="78"/>
  <c r="L89" i="78"/>
  <c r="D89" i="78"/>
  <c r="K89" i="78"/>
  <c r="C89" i="78"/>
  <c r="J89" i="78"/>
  <c r="H89" i="78"/>
  <c r="M89" i="78"/>
  <c r="J26" i="78"/>
  <c r="H26" i="78"/>
  <c r="G26" i="78"/>
  <c r="N26" i="78"/>
  <c r="F26" i="78"/>
  <c r="L26" i="78"/>
  <c r="D26" i="78"/>
  <c r="J90" i="78"/>
  <c r="H90" i="78"/>
  <c r="G90" i="78"/>
  <c r="N90" i="78"/>
  <c r="F90" i="78"/>
  <c r="L90" i="78"/>
  <c r="D90" i="78"/>
  <c r="C10" i="78"/>
  <c r="E17" i="78"/>
  <c r="K20" i="78"/>
  <c r="C26" i="78"/>
  <c r="G31" i="78"/>
  <c r="E33" i="78"/>
  <c r="M34" i="78"/>
  <c r="K36" i="78"/>
  <c r="C42" i="78"/>
  <c r="G47" i="78"/>
  <c r="E49" i="78"/>
  <c r="M50" i="78"/>
  <c r="K83" i="78"/>
  <c r="E87" i="78"/>
  <c r="C90" i="78"/>
  <c r="N3" i="78"/>
  <c r="L3" i="78"/>
  <c r="K3" i="78"/>
  <c r="J3" i="78"/>
  <c r="H3" i="78"/>
  <c r="N11" i="78"/>
  <c r="F11" i="78"/>
  <c r="L11" i="78"/>
  <c r="D11" i="78"/>
  <c r="K11" i="78"/>
  <c r="C11" i="78"/>
  <c r="J11" i="78"/>
  <c r="H11" i="78"/>
  <c r="N19" i="78"/>
  <c r="F19" i="78"/>
  <c r="L19" i="78"/>
  <c r="D19" i="78"/>
  <c r="K19" i="78"/>
  <c r="C19" i="78"/>
  <c r="J19" i="78"/>
  <c r="H19" i="78"/>
  <c r="N27" i="78"/>
  <c r="F27" i="78"/>
  <c r="L27" i="78"/>
  <c r="D27" i="78"/>
  <c r="K27" i="78"/>
  <c r="C27" i="78"/>
  <c r="J27" i="78"/>
  <c r="H27" i="78"/>
  <c r="N35" i="78"/>
  <c r="F35" i="78"/>
  <c r="L35" i="78"/>
  <c r="D35" i="78"/>
  <c r="K35" i="78"/>
  <c r="C35" i="78"/>
  <c r="J35" i="78"/>
  <c r="H35" i="78"/>
  <c r="N43" i="78"/>
  <c r="F43" i="78"/>
  <c r="L43" i="78"/>
  <c r="D43" i="78"/>
  <c r="K43" i="78"/>
  <c r="C43" i="78"/>
  <c r="J43" i="78"/>
  <c r="H43" i="78"/>
  <c r="N86" i="78"/>
  <c r="F86" i="78"/>
  <c r="L86" i="78"/>
  <c r="D86" i="78"/>
  <c r="K86" i="78"/>
  <c r="C86" i="78"/>
  <c r="J86" i="78"/>
  <c r="H86" i="78"/>
  <c r="J2" i="78"/>
  <c r="F3" i="78"/>
  <c r="I8" i="78"/>
  <c r="E10" i="78"/>
  <c r="I15" i="78"/>
  <c r="G17" i="78"/>
  <c r="E19" i="78"/>
  <c r="I24" i="78"/>
  <c r="E26" i="78"/>
  <c r="C28" i="78"/>
  <c r="I31" i="78"/>
  <c r="G33" i="78"/>
  <c r="E35" i="78"/>
  <c r="I40" i="78"/>
  <c r="E42" i="78"/>
  <c r="I47" i="78"/>
  <c r="G49" i="78"/>
  <c r="E51" i="78"/>
  <c r="I87" i="78"/>
  <c r="E90" i="78"/>
  <c r="N25" i="78"/>
  <c r="F25" i="78"/>
  <c r="L25" i="78"/>
  <c r="D25" i="78"/>
  <c r="K25" i="78"/>
  <c r="C25" i="78"/>
  <c r="J25" i="78"/>
  <c r="H25" i="78"/>
  <c r="J18" i="78"/>
  <c r="H18" i="78"/>
  <c r="G18" i="78"/>
  <c r="N18" i="78"/>
  <c r="F18" i="78"/>
  <c r="L18" i="78"/>
  <c r="D18" i="78"/>
  <c r="I2" i="78"/>
  <c r="J12" i="78"/>
  <c r="H12" i="78"/>
  <c r="G12" i="78"/>
  <c r="N12" i="78"/>
  <c r="F12" i="78"/>
  <c r="L12" i="78"/>
  <c r="D12" i="78"/>
  <c r="J44" i="78"/>
  <c r="H44" i="78"/>
  <c r="G44" i="78"/>
  <c r="N44" i="78"/>
  <c r="F44" i="78"/>
  <c r="L44" i="78"/>
  <c r="D44" i="78"/>
  <c r="C2" i="78"/>
  <c r="I10" i="78"/>
  <c r="E12" i="78"/>
  <c r="E28" i="78"/>
  <c r="I49" i="78"/>
  <c r="K87" i="78"/>
  <c r="N5" i="78"/>
  <c r="F5" i="78"/>
  <c r="L5" i="78"/>
  <c r="D5" i="78"/>
  <c r="K5" i="78"/>
  <c r="C5" i="78"/>
  <c r="J5" i="78"/>
  <c r="H5" i="78"/>
  <c r="N13" i="78"/>
  <c r="F13" i="78"/>
  <c r="L13" i="78"/>
  <c r="D13" i="78"/>
  <c r="K13" i="78"/>
  <c r="C13" i="78"/>
  <c r="J13" i="78"/>
  <c r="H13" i="78"/>
  <c r="N21" i="78"/>
  <c r="F21" i="78"/>
  <c r="L21" i="78"/>
  <c r="D21" i="78"/>
  <c r="K21" i="78"/>
  <c r="C21" i="78"/>
  <c r="J21" i="78"/>
  <c r="H21" i="78"/>
  <c r="N29" i="78"/>
  <c r="F29" i="78"/>
  <c r="L29" i="78"/>
  <c r="D29" i="78"/>
  <c r="K29" i="78"/>
  <c r="C29" i="78"/>
  <c r="J29" i="78"/>
  <c r="H29" i="78"/>
  <c r="N37" i="78"/>
  <c r="F37" i="78"/>
  <c r="L37" i="78"/>
  <c r="D37" i="78"/>
  <c r="K37" i="78"/>
  <c r="C37" i="78"/>
  <c r="J37" i="78"/>
  <c r="H37" i="78"/>
  <c r="N45" i="78"/>
  <c r="F45" i="78"/>
  <c r="L45" i="78"/>
  <c r="D45" i="78"/>
  <c r="K45" i="78"/>
  <c r="C45" i="78"/>
  <c r="J45" i="78"/>
  <c r="H45" i="78"/>
  <c r="N84" i="78"/>
  <c r="F84" i="78"/>
  <c r="L84" i="78"/>
  <c r="D84" i="78"/>
  <c r="K84" i="78"/>
  <c r="C84" i="78"/>
  <c r="J84" i="78"/>
  <c r="H84" i="78"/>
  <c r="D2" i="78"/>
  <c r="L2" i="78"/>
  <c r="I3" i="78"/>
  <c r="G5" i="78"/>
  <c r="E7" i="78"/>
  <c r="K10" i="78"/>
  <c r="I12" i="78"/>
  <c r="C16" i="78"/>
  <c r="M17" i="78"/>
  <c r="I19" i="78"/>
  <c r="G21" i="78"/>
  <c r="E23" i="78"/>
  <c r="K26" i="78"/>
  <c r="I28" i="78"/>
  <c r="C32" i="78"/>
  <c r="M33" i="78"/>
  <c r="I35" i="78"/>
  <c r="G37" i="78"/>
  <c r="E39" i="78"/>
  <c r="I44" i="78"/>
  <c r="C48" i="78"/>
  <c r="I51" i="78"/>
  <c r="G84" i="78"/>
  <c r="E86" i="78"/>
  <c r="K90" i="78"/>
  <c r="N9" i="78"/>
  <c r="F9" i="78"/>
  <c r="L9" i="78"/>
  <c r="D9" i="78"/>
  <c r="K9" i="78"/>
  <c r="C9" i="78"/>
  <c r="J9" i="78"/>
  <c r="H9" i="78"/>
  <c r="N49" i="78"/>
  <c r="F49" i="78"/>
  <c r="L49" i="78"/>
  <c r="D49" i="78"/>
  <c r="K49" i="78"/>
  <c r="C49" i="78"/>
  <c r="J49" i="78"/>
  <c r="H49" i="78"/>
  <c r="J42" i="78"/>
  <c r="H42" i="78"/>
  <c r="G42" i="78"/>
  <c r="N42" i="78"/>
  <c r="F42" i="78"/>
  <c r="L42" i="78"/>
  <c r="D42" i="78"/>
  <c r="J20" i="78"/>
  <c r="H20" i="78"/>
  <c r="G20" i="78"/>
  <c r="N20" i="78"/>
  <c r="F20" i="78"/>
  <c r="L20" i="78"/>
  <c r="D20" i="78"/>
  <c r="J83" i="78"/>
  <c r="H83" i="78"/>
  <c r="G83" i="78"/>
  <c r="N83" i="78"/>
  <c r="F83" i="78"/>
  <c r="L83" i="78"/>
  <c r="D83" i="78"/>
  <c r="I17" i="78"/>
  <c r="I26" i="78"/>
  <c r="I42" i="78"/>
  <c r="E44" i="78"/>
  <c r="G51" i="78"/>
  <c r="I90" i="78"/>
  <c r="J6" i="78"/>
  <c r="H6" i="78"/>
  <c r="G6" i="78"/>
  <c r="N6" i="78"/>
  <c r="F6" i="78"/>
  <c r="L6" i="78"/>
  <c r="D6" i="78"/>
  <c r="J14" i="78"/>
  <c r="H14" i="78"/>
  <c r="G14" i="78"/>
  <c r="N14" i="78"/>
  <c r="F14" i="78"/>
  <c r="L14" i="78"/>
  <c r="D14" i="78"/>
  <c r="J22" i="78"/>
  <c r="H22" i="78"/>
  <c r="G22" i="78"/>
  <c r="N22" i="78"/>
  <c r="F22" i="78"/>
  <c r="L22" i="78"/>
  <c r="D22" i="78"/>
  <c r="J30" i="78"/>
  <c r="H30" i="78"/>
  <c r="G30" i="78"/>
  <c r="N30" i="78"/>
  <c r="F30" i="78"/>
  <c r="L30" i="78"/>
  <c r="D30" i="78"/>
  <c r="J38" i="78"/>
  <c r="H38" i="78"/>
  <c r="G38" i="78"/>
  <c r="N38" i="78"/>
  <c r="F38" i="78"/>
  <c r="L38" i="78"/>
  <c r="D38" i="78"/>
  <c r="J46" i="78"/>
  <c r="H46" i="78"/>
  <c r="G46" i="78"/>
  <c r="N46" i="78"/>
  <c r="F46" i="78"/>
  <c r="L46" i="78"/>
  <c r="D46" i="78"/>
  <c r="J85" i="78"/>
  <c r="H85" i="78"/>
  <c r="G85" i="78"/>
  <c r="N85" i="78"/>
  <c r="F85" i="78"/>
  <c r="L85" i="78"/>
  <c r="D85" i="78"/>
  <c r="E2" i="78"/>
  <c r="M2" i="78"/>
  <c r="M3" i="78"/>
  <c r="I5" i="78"/>
  <c r="E9" i="78"/>
  <c r="K12" i="78"/>
  <c r="I14" i="78"/>
  <c r="C18" i="78"/>
  <c r="M19" i="78"/>
  <c r="I21" i="78"/>
  <c r="E25" i="78"/>
  <c r="M26" i="78"/>
  <c r="I30" i="78"/>
  <c r="M35" i="78"/>
  <c r="I37" i="78"/>
  <c r="E41" i="78"/>
  <c r="M42" i="78"/>
  <c r="K44" i="78"/>
  <c r="I46" i="78"/>
  <c r="C50" i="78"/>
  <c r="I84" i="78"/>
  <c r="G86" i="78"/>
  <c r="E89" i="78"/>
  <c r="M90" i="78"/>
  <c r="N33" i="78"/>
  <c r="F33" i="78"/>
  <c r="L33" i="78"/>
  <c r="D33" i="78"/>
  <c r="K33" i="78"/>
  <c r="C33" i="78"/>
  <c r="J33" i="78"/>
  <c r="H33" i="78"/>
  <c r="M9" i="78"/>
  <c r="M41" i="78"/>
  <c r="J34" i="78"/>
  <c r="H34" i="78"/>
  <c r="G34" i="78"/>
  <c r="N34" i="78"/>
  <c r="F34" i="78"/>
  <c r="L34" i="78"/>
  <c r="D34" i="78"/>
  <c r="N91" i="78"/>
  <c r="F91" i="78"/>
  <c r="M91" i="78"/>
  <c r="L91" i="78"/>
  <c r="D91" i="78"/>
  <c r="K91" i="78"/>
  <c r="C91" i="78"/>
  <c r="J91" i="78"/>
  <c r="I91" i="78"/>
  <c r="H91" i="78"/>
  <c r="J4" i="78"/>
  <c r="H4" i="78"/>
  <c r="G4" i="78"/>
  <c r="N4" i="78"/>
  <c r="F4" i="78"/>
  <c r="L4" i="78"/>
  <c r="D4" i="78"/>
  <c r="J36" i="78"/>
  <c r="H36" i="78"/>
  <c r="G36" i="78"/>
  <c r="N36" i="78"/>
  <c r="F36" i="78"/>
  <c r="L36" i="78"/>
  <c r="D36" i="78"/>
  <c r="N7" i="78"/>
  <c r="F7" i="78"/>
  <c r="L7" i="78"/>
  <c r="D7" i="78"/>
  <c r="K7" i="78"/>
  <c r="C7" i="78"/>
  <c r="J7" i="78"/>
  <c r="H7" i="78"/>
  <c r="N23" i="78"/>
  <c r="F23" i="78"/>
  <c r="L23" i="78"/>
  <c r="D23" i="78"/>
  <c r="K23" i="78"/>
  <c r="C23" i="78"/>
  <c r="J23" i="78"/>
  <c r="H23" i="78"/>
  <c r="N39" i="78"/>
  <c r="F39" i="78"/>
  <c r="L39" i="78"/>
  <c r="D39" i="78"/>
  <c r="K39" i="78"/>
  <c r="C39" i="78"/>
  <c r="J39" i="78"/>
  <c r="H39" i="78"/>
  <c r="F2" i="78"/>
  <c r="C4" i="78"/>
  <c r="I7" i="78"/>
  <c r="E18" i="78"/>
  <c r="C20" i="78"/>
  <c r="I23" i="78"/>
  <c r="E34" i="78"/>
  <c r="I39" i="78"/>
  <c r="M44" i="78"/>
  <c r="C83" i="78"/>
  <c r="G89" i="78"/>
  <c r="E91" i="78"/>
  <c r="N41" i="78"/>
  <c r="F41" i="78"/>
  <c r="L41" i="78"/>
  <c r="D41" i="78"/>
  <c r="K41" i="78"/>
  <c r="C41" i="78"/>
  <c r="J41" i="78"/>
  <c r="H41" i="78"/>
  <c r="N51" i="78"/>
  <c r="F51" i="78"/>
  <c r="L51" i="78"/>
  <c r="D51" i="78"/>
  <c r="K51" i="78"/>
  <c r="C51" i="78"/>
  <c r="J51" i="78"/>
  <c r="H51" i="78"/>
  <c r="J10" i="78"/>
  <c r="H10" i="78"/>
  <c r="G10" i="78"/>
  <c r="N10" i="78"/>
  <c r="F10" i="78"/>
  <c r="L10" i="78"/>
  <c r="D10" i="78"/>
  <c r="J50" i="78"/>
  <c r="H50" i="78"/>
  <c r="G50" i="78"/>
  <c r="N50" i="78"/>
  <c r="F50" i="78"/>
  <c r="L50" i="78"/>
  <c r="D50" i="78"/>
  <c r="J28" i="78"/>
  <c r="H28" i="78"/>
  <c r="G28" i="78"/>
  <c r="N28" i="78"/>
  <c r="F28" i="78"/>
  <c r="L28" i="78"/>
  <c r="D28" i="78"/>
  <c r="K2" i="78"/>
  <c r="N15" i="78"/>
  <c r="F15" i="78"/>
  <c r="L15" i="78"/>
  <c r="D15" i="78"/>
  <c r="K15" i="78"/>
  <c r="C15" i="78"/>
  <c r="J15" i="78"/>
  <c r="H15" i="78"/>
  <c r="N31" i="78"/>
  <c r="F31" i="78"/>
  <c r="L31" i="78"/>
  <c r="D31" i="78"/>
  <c r="K31" i="78"/>
  <c r="C31" i="78"/>
  <c r="J31" i="78"/>
  <c r="H31" i="78"/>
  <c r="N47" i="78"/>
  <c r="F47" i="78"/>
  <c r="L47" i="78"/>
  <c r="D47" i="78"/>
  <c r="K47" i="78"/>
  <c r="C47" i="78"/>
  <c r="J47" i="78"/>
  <c r="H47" i="78"/>
  <c r="J87" i="78"/>
  <c r="H87" i="78"/>
  <c r="G87" i="78"/>
  <c r="N87" i="78"/>
  <c r="F87" i="78"/>
  <c r="L87" i="78"/>
  <c r="D87" i="78"/>
  <c r="N2" i="78"/>
  <c r="G9" i="78"/>
  <c r="M12" i="78"/>
  <c r="G25" i="78"/>
  <c r="M28" i="78"/>
  <c r="C36" i="78"/>
  <c r="J8" i="78"/>
  <c r="H8" i="78"/>
  <c r="G8" i="78"/>
  <c r="N8" i="78"/>
  <c r="F8" i="78"/>
  <c r="L8" i="78"/>
  <c r="D8" i="78"/>
  <c r="J16" i="78"/>
  <c r="H16" i="78"/>
  <c r="G16" i="78"/>
  <c r="N16" i="78"/>
  <c r="F16" i="78"/>
  <c r="L16" i="78"/>
  <c r="D16" i="78"/>
  <c r="J24" i="78"/>
  <c r="H24" i="78"/>
  <c r="G24" i="78"/>
  <c r="N24" i="78"/>
  <c r="F24" i="78"/>
  <c r="L24" i="78"/>
  <c r="D24" i="78"/>
  <c r="J32" i="78"/>
  <c r="H32" i="78"/>
  <c r="G32" i="78"/>
  <c r="N32" i="78"/>
  <c r="F32" i="78"/>
  <c r="L32" i="78"/>
  <c r="D32" i="78"/>
  <c r="J40" i="78"/>
  <c r="H40" i="78"/>
  <c r="G40" i="78"/>
  <c r="N40" i="78"/>
  <c r="F40" i="78"/>
  <c r="L40" i="78"/>
  <c r="D40" i="78"/>
  <c r="J48" i="78"/>
  <c r="H48" i="78"/>
  <c r="G48" i="78"/>
  <c r="N48" i="78"/>
  <c r="F48" i="78"/>
  <c r="L48" i="78"/>
  <c r="D48" i="78"/>
  <c r="C3" i="78"/>
  <c r="E4" i="78"/>
  <c r="C6" i="78"/>
  <c r="M7" i="78"/>
  <c r="I9" i="78"/>
  <c r="G11" i="78"/>
  <c r="E13" i="78"/>
  <c r="M14" i="78"/>
  <c r="K16" i="78"/>
  <c r="I18" i="78"/>
  <c r="E20" i="78"/>
  <c r="C22" i="78"/>
  <c r="M23" i="78"/>
  <c r="I25" i="78"/>
  <c r="G27" i="78"/>
  <c r="E29" i="78"/>
  <c r="M30" i="78"/>
  <c r="K32" i="78"/>
  <c r="I34" i="78"/>
  <c r="E36" i="78"/>
  <c r="C38" i="78"/>
  <c r="M39" i="78"/>
  <c r="I41" i="78"/>
  <c r="G43" i="78"/>
  <c r="E45" i="78"/>
  <c r="M46" i="78"/>
  <c r="K48" i="78"/>
  <c r="I50" i="78"/>
  <c r="E83" i="78"/>
  <c r="C85" i="78"/>
  <c r="M86" i="78"/>
  <c r="I89" i="78"/>
  <c r="G91" i="78"/>
  <c r="N82" i="78"/>
  <c r="E82" i="78"/>
  <c r="F82" i="78"/>
  <c r="M82" i="78"/>
  <c r="H82" i="78"/>
  <c r="I82" i="78"/>
  <c r="J82" i="78"/>
  <c r="G82" i="78"/>
  <c r="K82" i="78"/>
  <c r="D82" i="78"/>
  <c r="L82" i="78"/>
  <c r="C88" i="78"/>
  <c r="K88" i="78"/>
  <c r="D88" i="78"/>
  <c r="E88" i="78"/>
  <c r="M88" i="78"/>
  <c r="L88" i="78"/>
  <c r="F88" i="78"/>
  <c r="N88" i="78"/>
  <c r="G88" i="78"/>
  <c r="H88" i="78"/>
  <c r="I88" i="78"/>
  <c r="G83" i="69"/>
  <c r="S9" i="64" l="1"/>
  <c r="S21" i="64" s="1"/>
  <c r="S13" i="64"/>
  <c r="S11" i="64"/>
  <c r="S10" i="64"/>
  <c r="S20" i="64"/>
  <c r="S19" i="64"/>
  <c r="S18" i="64"/>
  <c r="S17" i="64"/>
  <c r="S16" i="64"/>
  <c r="S15" i="64"/>
  <c r="S14" i="64"/>
  <c r="S12" i="64"/>
  <c r="W20" i="64"/>
  <c r="AA2" i="75" l="1"/>
  <c r="T66" i="69"/>
  <c r="G84" i="69" s="1"/>
  <c r="N5" i="68"/>
  <c r="G85" i="69" l="1"/>
  <c r="G89" i="69" s="1"/>
  <c r="BA7" i="72"/>
  <c r="J9" i="64"/>
  <c r="AO9" i="64" l="1"/>
  <c r="AP9" i="64" s="1"/>
  <c r="AO20" i="64"/>
  <c r="AP20" i="64" s="1"/>
  <c r="AO19" i="64"/>
  <c r="AP19" i="64" s="1"/>
  <c r="AO18" i="64"/>
  <c r="AP18" i="64" s="1"/>
  <c r="AO17" i="64"/>
  <c r="AP17" i="64" s="1"/>
  <c r="AO16" i="64"/>
  <c r="AP16" i="64" s="1"/>
  <c r="AO15" i="64"/>
  <c r="AP15" i="64" s="1"/>
  <c r="AO14" i="64"/>
  <c r="AP14" i="64" s="1"/>
  <c r="AO13" i="64"/>
  <c r="AP13" i="64" s="1"/>
  <c r="AO12" i="64"/>
  <c r="AP12" i="64" s="1"/>
  <c r="AO11" i="64"/>
  <c r="AP11" i="64" s="1"/>
  <c r="AO10" i="64"/>
  <c r="AP10" i="64" s="1"/>
  <c r="A101" i="76"/>
  <c r="A92" i="76"/>
  <c r="A83" i="76"/>
  <c r="A74" i="76"/>
  <c r="A65" i="76"/>
  <c r="A56" i="76"/>
  <c r="A47" i="76"/>
  <c r="A38" i="76"/>
  <c r="A29" i="76"/>
  <c r="A20" i="76"/>
  <c r="A11" i="76"/>
  <c r="A2" i="76"/>
  <c r="B109" i="76"/>
  <c r="C109" i="76" s="1"/>
  <c r="B108" i="76"/>
  <c r="C108" i="76" s="1"/>
  <c r="B107" i="76"/>
  <c r="C107" i="76" s="1"/>
  <c r="G107" i="76" s="1"/>
  <c r="B106" i="76"/>
  <c r="C106" i="76" s="1"/>
  <c r="I106" i="76" s="1"/>
  <c r="B105" i="76"/>
  <c r="C105" i="76" s="1"/>
  <c r="I105" i="76" s="1"/>
  <c r="B104" i="76"/>
  <c r="C104" i="76" s="1"/>
  <c r="K104" i="76" s="1"/>
  <c r="B100" i="76"/>
  <c r="C100" i="76" s="1"/>
  <c r="B99" i="76"/>
  <c r="C99" i="76" s="1"/>
  <c r="B98" i="76"/>
  <c r="C98" i="76" s="1"/>
  <c r="G98" i="76" s="1"/>
  <c r="B97" i="76"/>
  <c r="C97" i="76" s="1"/>
  <c r="I97" i="76" s="1"/>
  <c r="B96" i="76"/>
  <c r="C96" i="76" s="1"/>
  <c r="I96" i="76" s="1"/>
  <c r="B95" i="76"/>
  <c r="C95" i="76" s="1"/>
  <c r="L95" i="76" s="1"/>
  <c r="B91" i="76"/>
  <c r="C91" i="76" s="1"/>
  <c r="B90" i="76"/>
  <c r="C90" i="76" s="1"/>
  <c r="B89" i="76"/>
  <c r="C89" i="76" s="1"/>
  <c r="G89" i="76" s="1"/>
  <c r="B88" i="76"/>
  <c r="C88" i="76" s="1"/>
  <c r="E88" i="76" s="1"/>
  <c r="B87" i="76"/>
  <c r="C87" i="76" s="1"/>
  <c r="E87" i="76" s="1"/>
  <c r="B86" i="76"/>
  <c r="C86" i="76" s="1"/>
  <c r="E86" i="76" s="1"/>
  <c r="B82" i="76"/>
  <c r="C82" i="76" s="1"/>
  <c r="B81" i="76"/>
  <c r="C81" i="76" s="1"/>
  <c r="B80" i="76"/>
  <c r="C80" i="76" s="1"/>
  <c r="J80" i="76" s="1"/>
  <c r="B79" i="76"/>
  <c r="C79" i="76" s="1"/>
  <c r="G79" i="76" s="1"/>
  <c r="B78" i="76"/>
  <c r="C78" i="76" s="1"/>
  <c r="E78" i="76" s="1"/>
  <c r="B77" i="76"/>
  <c r="C77" i="76" s="1"/>
  <c r="F77" i="76" s="1"/>
  <c r="B73" i="76"/>
  <c r="C73" i="76" s="1"/>
  <c r="B72" i="76"/>
  <c r="C72" i="76" s="1"/>
  <c r="B71" i="76"/>
  <c r="C71" i="76" s="1"/>
  <c r="K71" i="76" s="1"/>
  <c r="B70" i="76"/>
  <c r="C70" i="76" s="1"/>
  <c r="I70" i="76" s="1"/>
  <c r="B69" i="76"/>
  <c r="C69" i="76" s="1"/>
  <c r="H69" i="76" s="1"/>
  <c r="B68" i="76"/>
  <c r="C68" i="76" s="1"/>
  <c r="H68" i="76" s="1"/>
  <c r="B64" i="76"/>
  <c r="C64" i="76" s="1"/>
  <c r="B63" i="76"/>
  <c r="C63" i="76" s="1"/>
  <c r="B62" i="76"/>
  <c r="C62" i="76" s="1"/>
  <c r="K62" i="76" s="1"/>
  <c r="B61" i="76"/>
  <c r="C61" i="76" s="1"/>
  <c r="H61" i="76" s="1"/>
  <c r="B60" i="76"/>
  <c r="C60" i="76" s="1"/>
  <c r="G60" i="76" s="1"/>
  <c r="B59" i="76"/>
  <c r="C59" i="76" s="1"/>
  <c r="G59" i="76" s="1"/>
  <c r="B55" i="76"/>
  <c r="C55" i="76" s="1"/>
  <c r="B54" i="76"/>
  <c r="C54" i="76" s="1"/>
  <c r="B53" i="76"/>
  <c r="C53" i="76" s="1"/>
  <c r="J53" i="76" s="1"/>
  <c r="B52" i="76"/>
  <c r="C52" i="76" s="1"/>
  <c r="G52" i="76" s="1"/>
  <c r="B51" i="76"/>
  <c r="C51" i="76" s="1"/>
  <c r="E51" i="76" s="1"/>
  <c r="B50" i="76"/>
  <c r="C50" i="76" s="1"/>
  <c r="F50" i="76" s="1"/>
  <c r="B46" i="76"/>
  <c r="C46" i="76" s="1"/>
  <c r="B45" i="76"/>
  <c r="C45" i="76" s="1"/>
  <c r="B44" i="76"/>
  <c r="C44" i="76" s="1"/>
  <c r="K44" i="76" s="1"/>
  <c r="B43" i="76"/>
  <c r="C43" i="76" s="1"/>
  <c r="I43" i="76" s="1"/>
  <c r="B42" i="76"/>
  <c r="C42" i="76" s="1"/>
  <c r="H42" i="76" s="1"/>
  <c r="B41" i="76"/>
  <c r="C41" i="76" s="1"/>
  <c r="H41" i="76" s="1"/>
  <c r="B37" i="76"/>
  <c r="C37" i="76" s="1"/>
  <c r="B36" i="76"/>
  <c r="C36" i="76" s="1"/>
  <c r="B35" i="76"/>
  <c r="C35" i="76" s="1"/>
  <c r="E35" i="76" s="1"/>
  <c r="B34" i="76"/>
  <c r="C34" i="76" s="1"/>
  <c r="I34" i="76" s="1"/>
  <c r="B33" i="76"/>
  <c r="C33" i="76" s="1"/>
  <c r="I33" i="76" s="1"/>
  <c r="B32" i="76"/>
  <c r="C32" i="76" s="1"/>
  <c r="I32" i="76" s="1"/>
  <c r="B28" i="76"/>
  <c r="C28" i="76" s="1"/>
  <c r="B27" i="76"/>
  <c r="C27" i="76" s="1"/>
  <c r="B26" i="76"/>
  <c r="C26" i="76" s="1"/>
  <c r="K26" i="76" s="1"/>
  <c r="B25" i="76"/>
  <c r="C25" i="76" s="1"/>
  <c r="I25" i="76" s="1"/>
  <c r="B24" i="76"/>
  <c r="C24" i="76" s="1"/>
  <c r="H24" i="76" s="1"/>
  <c r="B23" i="76"/>
  <c r="C23" i="76" s="1"/>
  <c r="H23" i="76" s="1"/>
  <c r="B19" i="76"/>
  <c r="C19" i="76" s="1"/>
  <c r="B18" i="76"/>
  <c r="C18" i="76" s="1"/>
  <c r="B17" i="76"/>
  <c r="C17" i="76" s="1"/>
  <c r="G17" i="76" s="1"/>
  <c r="B16" i="76"/>
  <c r="C16" i="76" s="1"/>
  <c r="H16" i="76" s="1"/>
  <c r="B15" i="76"/>
  <c r="C15" i="76" s="1"/>
  <c r="I15" i="76" s="1"/>
  <c r="B14" i="76"/>
  <c r="C14" i="76" s="1"/>
  <c r="K14" i="76" s="1"/>
  <c r="B10" i="76"/>
  <c r="C10" i="76" s="1"/>
  <c r="B9" i="76"/>
  <c r="B8" i="76"/>
  <c r="C8" i="76" s="1"/>
  <c r="B7" i="76"/>
  <c r="C7" i="76" s="1"/>
  <c r="H7" i="76" s="1"/>
  <c r="B6" i="76"/>
  <c r="C6" i="76" s="1"/>
  <c r="I6" i="76" s="1"/>
  <c r="B5" i="76"/>
  <c r="C5" i="76" s="1"/>
  <c r="F5" i="76" s="1"/>
  <c r="F36" i="76" l="1"/>
  <c r="H60" i="76"/>
  <c r="I68" i="76"/>
  <c r="I41" i="76"/>
  <c r="F87" i="76"/>
  <c r="I42" i="76"/>
  <c r="E95" i="76"/>
  <c r="E96" i="76"/>
  <c r="E97" i="76"/>
  <c r="I98" i="76"/>
  <c r="H108" i="76"/>
  <c r="I24" i="76"/>
  <c r="K53" i="76"/>
  <c r="E27" i="76"/>
  <c r="J32" i="76"/>
  <c r="I61" i="76"/>
  <c r="G88" i="76"/>
  <c r="F35" i="76"/>
  <c r="L62" i="76"/>
  <c r="J89" i="76"/>
  <c r="L15" i="76"/>
  <c r="E45" i="76"/>
  <c r="E72" i="76"/>
  <c r="J17" i="76"/>
  <c r="G50" i="76"/>
  <c r="G77" i="76"/>
  <c r="I99" i="76"/>
  <c r="L14" i="76"/>
  <c r="G51" i="76"/>
  <c r="G78" i="76"/>
  <c r="L104" i="76"/>
  <c r="L63" i="76"/>
  <c r="E71" i="76"/>
  <c r="I23" i="76"/>
  <c r="H52" i="76"/>
  <c r="H79" i="76"/>
  <c r="H107" i="76"/>
  <c r="K81" i="76"/>
  <c r="E26" i="76"/>
  <c r="H59" i="76"/>
  <c r="F86" i="76"/>
  <c r="G9" i="76"/>
  <c r="I69" i="76"/>
  <c r="E6" i="76"/>
  <c r="G16" i="76"/>
  <c r="K17" i="76"/>
  <c r="K18" i="76"/>
  <c r="E16" i="76"/>
  <c r="J23" i="76"/>
  <c r="J24" i="76"/>
  <c r="F26" i="76"/>
  <c r="F27" i="76"/>
  <c r="K32" i="76"/>
  <c r="K33" i="76"/>
  <c r="G35" i="76"/>
  <c r="G36" i="76"/>
  <c r="J41" i="76"/>
  <c r="J42" i="76"/>
  <c r="F44" i="76"/>
  <c r="F45" i="76"/>
  <c r="H50" i="76"/>
  <c r="H51" i="76"/>
  <c r="I52" i="76"/>
  <c r="L53" i="76"/>
  <c r="L54" i="76"/>
  <c r="I59" i="76"/>
  <c r="I60" i="76"/>
  <c r="E62" i="76"/>
  <c r="E63" i="76"/>
  <c r="J68" i="76"/>
  <c r="J69" i="76"/>
  <c r="F71" i="76"/>
  <c r="F72" i="76"/>
  <c r="H77" i="76"/>
  <c r="H78" i="76"/>
  <c r="I79" i="76"/>
  <c r="L80" i="76"/>
  <c r="L81" i="76"/>
  <c r="G86" i="76"/>
  <c r="G87" i="76"/>
  <c r="H88" i="76"/>
  <c r="K89" i="76"/>
  <c r="K90" i="76"/>
  <c r="F95" i="76"/>
  <c r="F96" i="76"/>
  <c r="G97" i="76"/>
  <c r="J98" i="76"/>
  <c r="J99" i="76"/>
  <c r="E104" i="76"/>
  <c r="E105" i="76"/>
  <c r="E106" i="76"/>
  <c r="I107" i="76"/>
  <c r="I108" i="76"/>
  <c r="K80" i="76"/>
  <c r="F8" i="76"/>
  <c r="E14" i="76"/>
  <c r="I16" i="76"/>
  <c r="L17" i="76"/>
  <c r="L18" i="76"/>
  <c r="E15" i="76"/>
  <c r="K23" i="76"/>
  <c r="K24" i="76"/>
  <c r="G26" i="76"/>
  <c r="G27" i="76"/>
  <c r="L32" i="76"/>
  <c r="L33" i="76"/>
  <c r="H35" i="76"/>
  <c r="H36" i="76"/>
  <c r="K41" i="76"/>
  <c r="K42" i="76"/>
  <c r="G44" i="76"/>
  <c r="G45" i="76"/>
  <c r="I50" i="76"/>
  <c r="I51" i="76"/>
  <c r="E53" i="76"/>
  <c r="E54" i="76"/>
  <c r="J59" i="76"/>
  <c r="J60" i="76"/>
  <c r="F62" i="76"/>
  <c r="F63" i="76"/>
  <c r="K68" i="76"/>
  <c r="K69" i="76"/>
  <c r="G71" i="76"/>
  <c r="G72" i="76"/>
  <c r="I77" i="76"/>
  <c r="I78" i="76"/>
  <c r="E80" i="76"/>
  <c r="E81" i="76"/>
  <c r="H86" i="76"/>
  <c r="H87" i="76"/>
  <c r="I88" i="76"/>
  <c r="L89" i="76"/>
  <c r="L90" i="76"/>
  <c r="G95" i="76"/>
  <c r="G96" i="76"/>
  <c r="H97" i="76"/>
  <c r="K98" i="76"/>
  <c r="K99" i="76"/>
  <c r="F104" i="76"/>
  <c r="F105" i="76"/>
  <c r="G106" i="76"/>
  <c r="J107" i="76"/>
  <c r="J108" i="76"/>
  <c r="I7" i="76"/>
  <c r="F14" i="76"/>
  <c r="E17" i="76"/>
  <c r="E18" i="76"/>
  <c r="G14" i="76"/>
  <c r="F15" i="76"/>
  <c r="L23" i="76"/>
  <c r="L24" i="76"/>
  <c r="H26" i="76"/>
  <c r="H27" i="76"/>
  <c r="E32" i="76"/>
  <c r="E33" i="76"/>
  <c r="E34" i="76"/>
  <c r="I35" i="76"/>
  <c r="I36" i="76"/>
  <c r="L41" i="76"/>
  <c r="L42" i="76"/>
  <c r="H44" i="76"/>
  <c r="H45" i="76"/>
  <c r="J50" i="76"/>
  <c r="J51" i="76"/>
  <c r="F53" i="76"/>
  <c r="F54" i="76"/>
  <c r="K59" i="76"/>
  <c r="K60" i="76"/>
  <c r="G62" i="76"/>
  <c r="G63" i="76"/>
  <c r="L68" i="76"/>
  <c r="L69" i="76"/>
  <c r="H71" i="76"/>
  <c r="H72" i="76"/>
  <c r="J77" i="76"/>
  <c r="J78" i="76"/>
  <c r="F80" i="76"/>
  <c r="F81" i="76"/>
  <c r="I86" i="76"/>
  <c r="I87" i="76"/>
  <c r="E89" i="76"/>
  <c r="E90" i="76"/>
  <c r="H95" i="76"/>
  <c r="H96" i="76"/>
  <c r="L98" i="76"/>
  <c r="L99" i="76"/>
  <c r="G104" i="76"/>
  <c r="G105" i="76"/>
  <c r="H106" i="76"/>
  <c r="K107" i="76"/>
  <c r="K108" i="76"/>
  <c r="J18" i="76"/>
  <c r="E44" i="76"/>
  <c r="L5" i="76"/>
  <c r="G15" i="76"/>
  <c r="F17" i="76"/>
  <c r="F18" i="76"/>
  <c r="H14" i="76"/>
  <c r="H15" i="76"/>
  <c r="E23" i="76"/>
  <c r="E24" i="76"/>
  <c r="E25" i="76"/>
  <c r="I26" i="76"/>
  <c r="I27" i="76"/>
  <c r="F32" i="76"/>
  <c r="F33" i="76"/>
  <c r="G34" i="76"/>
  <c r="J35" i="76"/>
  <c r="J36" i="76"/>
  <c r="E41" i="76"/>
  <c r="E42" i="76"/>
  <c r="E43" i="76"/>
  <c r="I44" i="76"/>
  <c r="I45" i="76"/>
  <c r="K50" i="76"/>
  <c r="K51" i="76"/>
  <c r="G53" i="76"/>
  <c r="G54" i="76"/>
  <c r="L59" i="76"/>
  <c r="L60" i="76"/>
  <c r="H62" i="76"/>
  <c r="H63" i="76"/>
  <c r="E68" i="76"/>
  <c r="E69" i="76"/>
  <c r="E70" i="76"/>
  <c r="I71" i="76"/>
  <c r="I72" i="76"/>
  <c r="K77" i="76"/>
  <c r="K78" i="76"/>
  <c r="G80" i="76"/>
  <c r="G81" i="76"/>
  <c r="J86" i="76"/>
  <c r="J87" i="76"/>
  <c r="F89" i="76"/>
  <c r="F90" i="76"/>
  <c r="I95" i="76"/>
  <c r="E98" i="76"/>
  <c r="E99" i="76"/>
  <c r="H104" i="76"/>
  <c r="H105" i="76"/>
  <c r="L107" i="76"/>
  <c r="L108" i="76"/>
  <c r="H8" i="76"/>
  <c r="G18" i="76"/>
  <c r="I14" i="76"/>
  <c r="F23" i="76"/>
  <c r="F24" i="76"/>
  <c r="G25" i="76"/>
  <c r="J26" i="76"/>
  <c r="J27" i="76"/>
  <c r="G32" i="76"/>
  <c r="G33" i="76"/>
  <c r="H34" i="76"/>
  <c r="K35" i="76"/>
  <c r="K36" i="76"/>
  <c r="F41" i="76"/>
  <c r="F42" i="76"/>
  <c r="G43" i="76"/>
  <c r="J44" i="76"/>
  <c r="J45" i="76"/>
  <c r="L50" i="76"/>
  <c r="L51" i="76"/>
  <c r="H53" i="76"/>
  <c r="H54" i="76"/>
  <c r="E59" i="76"/>
  <c r="E60" i="76"/>
  <c r="E61" i="76"/>
  <c r="I62" i="76"/>
  <c r="I63" i="76"/>
  <c r="F68" i="76"/>
  <c r="F69" i="76"/>
  <c r="G70" i="76"/>
  <c r="J71" i="76"/>
  <c r="J72" i="76"/>
  <c r="L77" i="76"/>
  <c r="L78" i="76"/>
  <c r="H80" i="76"/>
  <c r="H81" i="76"/>
  <c r="K86" i="76"/>
  <c r="K87" i="76"/>
  <c r="G90" i="76"/>
  <c r="J95" i="76"/>
  <c r="J96" i="76"/>
  <c r="F98" i="76"/>
  <c r="F99" i="76"/>
  <c r="I104" i="76"/>
  <c r="I103" i="76" s="1"/>
  <c r="E107" i="76"/>
  <c r="E108" i="76"/>
  <c r="J33" i="76"/>
  <c r="J90" i="76"/>
  <c r="J15" i="76"/>
  <c r="H17" i="76"/>
  <c r="H18" i="76"/>
  <c r="J14" i="76"/>
  <c r="G23" i="76"/>
  <c r="G24" i="76"/>
  <c r="H25" i="76"/>
  <c r="K27" i="76"/>
  <c r="H32" i="76"/>
  <c r="H33" i="76"/>
  <c r="L35" i="76"/>
  <c r="L36" i="76"/>
  <c r="G41" i="76"/>
  <c r="G42" i="76"/>
  <c r="H43" i="76"/>
  <c r="K45" i="76"/>
  <c r="E50" i="76"/>
  <c r="E52" i="76"/>
  <c r="I53" i="76"/>
  <c r="I54" i="76"/>
  <c r="F59" i="76"/>
  <c r="F60" i="76"/>
  <c r="G61" i="76"/>
  <c r="J62" i="76"/>
  <c r="J63" i="76"/>
  <c r="G68" i="76"/>
  <c r="G69" i="76"/>
  <c r="H70" i="76"/>
  <c r="K72" i="76"/>
  <c r="E77" i="76"/>
  <c r="E79" i="76"/>
  <c r="I80" i="76"/>
  <c r="I81" i="76"/>
  <c r="L86" i="76"/>
  <c r="L87" i="76"/>
  <c r="H89" i="76"/>
  <c r="H90" i="76"/>
  <c r="K95" i="76"/>
  <c r="K96" i="76"/>
  <c r="G99" i="76"/>
  <c r="J104" i="76"/>
  <c r="J105" i="76"/>
  <c r="F107" i="76"/>
  <c r="F108" i="76"/>
  <c r="K54" i="76"/>
  <c r="L105" i="76"/>
  <c r="K15" i="76"/>
  <c r="I17" i="76"/>
  <c r="I18" i="76"/>
  <c r="L26" i="76"/>
  <c r="L27" i="76"/>
  <c r="E36" i="76"/>
  <c r="L44" i="76"/>
  <c r="L45" i="76"/>
  <c r="F51" i="76"/>
  <c r="J54" i="76"/>
  <c r="K63" i="76"/>
  <c r="L71" i="76"/>
  <c r="L72" i="76"/>
  <c r="F78" i="76"/>
  <c r="J81" i="76"/>
  <c r="I89" i="76"/>
  <c r="I90" i="76"/>
  <c r="L96" i="76"/>
  <c r="H98" i="76"/>
  <c r="H99" i="76"/>
  <c r="K105" i="76"/>
  <c r="G108" i="76"/>
  <c r="I9" i="76"/>
  <c r="H9" i="76"/>
  <c r="AA6" i="75"/>
  <c r="AA13" i="75"/>
  <c r="AA5" i="75"/>
  <c r="AA12" i="75"/>
  <c r="AA4" i="75"/>
  <c r="AA11" i="75"/>
  <c r="AA3" i="75"/>
  <c r="AA10" i="75"/>
  <c r="AA9" i="75"/>
  <c r="AA8" i="75"/>
  <c r="AA7" i="75"/>
  <c r="E7" i="76"/>
  <c r="F6" i="76"/>
  <c r="J6" i="76"/>
  <c r="E8" i="76"/>
  <c r="F9" i="76"/>
  <c r="E9" i="76"/>
  <c r="J9" i="76"/>
  <c r="G5" i="76"/>
  <c r="K5" i="76"/>
  <c r="K6" i="76"/>
  <c r="G6" i="76"/>
  <c r="K8" i="76"/>
  <c r="H5" i="76"/>
  <c r="K9" i="76"/>
  <c r="G7" i="76"/>
  <c r="J5" i="76"/>
  <c r="H6" i="76"/>
  <c r="L9" i="76"/>
  <c r="G8" i="76"/>
  <c r="I5" i="76"/>
  <c r="J8" i="76"/>
  <c r="L6" i="76"/>
  <c r="E5" i="76"/>
  <c r="I8" i="76"/>
  <c r="L8" i="76"/>
  <c r="C9" i="76"/>
  <c r="C4" i="76" s="1"/>
  <c r="C76" i="76"/>
  <c r="C49" i="76"/>
  <c r="C13" i="76"/>
  <c r="C85" i="76"/>
  <c r="L94" i="76" l="1"/>
  <c r="G58" i="76"/>
  <c r="H67" i="76"/>
  <c r="F58" i="76"/>
  <c r="F31" i="76"/>
  <c r="I31" i="76"/>
  <c r="I94" i="76"/>
  <c r="F67" i="76"/>
  <c r="F85" i="76"/>
  <c r="H40" i="76"/>
  <c r="H58" i="76"/>
  <c r="J94" i="76"/>
  <c r="F22" i="76"/>
  <c r="F4" i="76"/>
  <c r="K103" i="76"/>
  <c r="E22" i="76"/>
  <c r="I40" i="76"/>
  <c r="K76" i="76"/>
  <c r="G22" i="76"/>
  <c r="J13" i="76"/>
  <c r="E67" i="76"/>
  <c r="G103" i="76"/>
  <c r="G85" i="76"/>
  <c r="I67" i="76"/>
  <c r="I58" i="76"/>
  <c r="F40" i="76"/>
  <c r="G13" i="76"/>
  <c r="G4" i="76"/>
  <c r="F76" i="76"/>
  <c r="J31" i="76"/>
  <c r="G94" i="76"/>
  <c r="L13" i="76"/>
  <c r="K13" i="76"/>
  <c r="L103" i="76"/>
  <c r="G49" i="76"/>
  <c r="E85" i="76"/>
  <c r="G31" i="76"/>
  <c r="H103" i="76"/>
  <c r="I22" i="76"/>
  <c r="F49" i="76"/>
  <c r="H22" i="76"/>
  <c r="E31" i="76"/>
  <c r="H4" i="76"/>
  <c r="K94" i="76"/>
  <c r="I85" i="76"/>
  <c r="L67" i="76"/>
  <c r="J49" i="76"/>
  <c r="F103" i="76"/>
  <c r="G67" i="76"/>
  <c r="E49" i="76"/>
  <c r="H49" i="76"/>
  <c r="G40" i="76"/>
  <c r="E13" i="76"/>
  <c r="F94" i="76"/>
  <c r="E58" i="76"/>
  <c r="E103" i="76"/>
  <c r="K85" i="76"/>
  <c r="J85" i="76"/>
  <c r="E40" i="76"/>
  <c r="H85" i="76"/>
  <c r="K67" i="76"/>
  <c r="I49" i="76"/>
  <c r="L31" i="76"/>
  <c r="J67" i="76"/>
  <c r="I4" i="76"/>
  <c r="K31" i="76"/>
  <c r="K49" i="76"/>
  <c r="K58" i="76"/>
  <c r="H76" i="76"/>
  <c r="J4" i="76"/>
  <c r="L85" i="76"/>
  <c r="L49" i="76"/>
  <c r="H31" i="76"/>
  <c r="I13" i="76"/>
  <c r="G76" i="76"/>
  <c r="H13" i="76"/>
  <c r="H94" i="76"/>
  <c r="J76" i="76"/>
  <c r="L40" i="76"/>
  <c r="E76" i="76"/>
  <c r="J40" i="76"/>
  <c r="J22" i="76"/>
  <c r="K4" i="76"/>
  <c r="E4" i="76"/>
  <c r="J103" i="76"/>
  <c r="E94" i="76"/>
  <c r="L22" i="76"/>
  <c r="L76" i="76"/>
  <c r="L58" i="76"/>
  <c r="F13" i="76"/>
  <c r="I76" i="76"/>
  <c r="J58" i="76"/>
  <c r="K40" i="76"/>
  <c r="K22" i="76"/>
  <c r="L4" i="76"/>
  <c r="C94" i="76"/>
  <c r="C40" i="76"/>
  <c r="C31" i="76"/>
  <c r="C103" i="76"/>
  <c r="C22" i="76"/>
  <c r="C67" i="76"/>
  <c r="C58" i="76"/>
  <c r="O21" i="64" l="1"/>
  <c r="P21" i="64"/>
  <c r="R83" i="69" l="1"/>
  <c r="AF20" i="64" s="1"/>
  <c r="Q83" i="69"/>
  <c r="AF19" i="64" s="1"/>
  <c r="P83" i="69"/>
  <c r="AF18" i="64" s="1"/>
  <c r="O83" i="69"/>
  <c r="AF17" i="64" s="1"/>
  <c r="N83" i="69"/>
  <c r="AF16" i="64" s="1"/>
  <c r="M83" i="69"/>
  <c r="AF15" i="64" s="1"/>
  <c r="L83" i="69"/>
  <c r="AF14" i="64" s="1"/>
  <c r="K83" i="69"/>
  <c r="AF13" i="64" s="1"/>
  <c r="J83" i="69"/>
  <c r="AF12" i="64" s="1"/>
  <c r="I83" i="69"/>
  <c r="AF11" i="64" s="1"/>
  <c r="H83" i="69"/>
  <c r="AF10" i="64" s="1"/>
  <c r="AF9" i="64"/>
  <c r="AF21" i="64" l="1"/>
  <c r="AC20" i="73"/>
  <c r="W11" i="64"/>
  <c r="AC11" i="73" s="1"/>
  <c r="W12" i="64"/>
  <c r="AC12" i="73" s="1"/>
  <c r="W13" i="64"/>
  <c r="AC13" i="73" s="1"/>
  <c r="W14" i="64"/>
  <c r="AC14" i="73" s="1"/>
  <c r="W15" i="64"/>
  <c r="AC15" i="73" s="1"/>
  <c r="W16" i="64"/>
  <c r="AC16" i="73" s="1"/>
  <c r="W17" i="64"/>
  <c r="AC17" i="73" s="1"/>
  <c r="W18" i="64"/>
  <c r="AC18" i="73" s="1"/>
  <c r="W19" i="64"/>
  <c r="AC19" i="73" s="1"/>
  <c r="W10" i="64"/>
  <c r="AC10" i="73" s="1"/>
  <c r="W9" i="64"/>
  <c r="AC9" i="73" l="1"/>
  <c r="W21" i="64"/>
  <c r="W3" i="75"/>
  <c r="W4" i="75"/>
  <c r="W5" i="75"/>
  <c r="W6" i="75"/>
  <c r="W7" i="75"/>
  <c r="W8" i="75"/>
  <c r="W9" i="75"/>
  <c r="W10" i="75"/>
  <c r="W11" i="75"/>
  <c r="W12" i="75"/>
  <c r="W13" i="75"/>
  <c r="W2" i="75"/>
  <c r="F3" i="75"/>
  <c r="G3" i="75"/>
  <c r="H3" i="75"/>
  <c r="I3" i="75"/>
  <c r="J3" i="75"/>
  <c r="K3" i="75"/>
  <c r="F4" i="75"/>
  <c r="G4" i="75"/>
  <c r="H4" i="75"/>
  <c r="I4" i="75"/>
  <c r="J4" i="75"/>
  <c r="K4" i="75"/>
  <c r="F5" i="75"/>
  <c r="G5" i="75"/>
  <c r="H5" i="75"/>
  <c r="I5" i="75"/>
  <c r="J5" i="75"/>
  <c r="K5" i="75"/>
  <c r="F6" i="75"/>
  <c r="G6" i="75"/>
  <c r="H6" i="75"/>
  <c r="I6" i="75"/>
  <c r="J6" i="75"/>
  <c r="K6" i="75"/>
  <c r="F7" i="75"/>
  <c r="G7" i="75"/>
  <c r="H7" i="75"/>
  <c r="I7" i="75"/>
  <c r="J7" i="75"/>
  <c r="K7" i="75"/>
  <c r="F8" i="75"/>
  <c r="G8" i="75"/>
  <c r="H8" i="75"/>
  <c r="I8" i="75"/>
  <c r="J8" i="75"/>
  <c r="K8" i="75"/>
  <c r="F9" i="75"/>
  <c r="G9" i="75"/>
  <c r="H9" i="75"/>
  <c r="I9" i="75"/>
  <c r="J9" i="75"/>
  <c r="K9" i="75"/>
  <c r="F10" i="75"/>
  <c r="G10" i="75"/>
  <c r="H10" i="75"/>
  <c r="I10" i="75"/>
  <c r="J10" i="75"/>
  <c r="K10" i="75"/>
  <c r="F11" i="75"/>
  <c r="G11" i="75"/>
  <c r="H11" i="75"/>
  <c r="I11" i="75"/>
  <c r="J11" i="75"/>
  <c r="K11" i="75"/>
  <c r="F12" i="75"/>
  <c r="G12" i="75"/>
  <c r="H12" i="75"/>
  <c r="I12" i="75"/>
  <c r="J12" i="75"/>
  <c r="K12" i="75"/>
  <c r="F13" i="75"/>
  <c r="G13" i="75"/>
  <c r="H13" i="75"/>
  <c r="I13" i="75"/>
  <c r="J13" i="75"/>
  <c r="K13" i="75"/>
  <c r="K2" i="75"/>
  <c r="J2" i="75"/>
  <c r="I2" i="75"/>
  <c r="H2" i="75"/>
  <c r="G2" i="75"/>
  <c r="F2" i="75"/>
  <c r="D2" i="75"/>
  <c r="D3" i="75"/>
  <c r="D4" i="75"/>
  <c r="D5" i="75"/>
  <c r="D6" i="75"/>
  <c r="D7" i="75"/>
  <c r="D8" i="75"/>
  <c r="D9" i="75"/>
  <c r="D10" i="75"/>
  <c r="D11" i="75"/>
  <c r="D12" i="75"/>
  <c r="D13" i="75"/>
  <c r="E2" i="75"/>
  <c r="B2" i="75"/>
  <c r="B8" i="75" s="1"/>
  <c r="T8" i="72"/>
  <c r="U8" i="72"/>
  <c r="V8" i="72"/>
  <c r="W8" i="72"/>
  <c r="X8" i="72"/>
  <c r="Y8" i="72"/>
  <c r="T10" i="72"/>
  <c r="U10" i="72"/>
  <c r="V10" i="72"/>
  <c r="W10" i="72"/>
  <c r="X10" i="72"/>
  <c r="Y10" i="72"/>
  <c r="T12" i="72"/>
  <c r="U12" i="72"/>
  <c r="V12" i="72"/>
  <c r="W12" i="72"/>
  <c r="X12" i="72"/>
  <c r="Y12" i="72"/>
  <c r="T14" i="72"/>
  <c r="U14" i="72"/>
  <c r="V14" i="72"/>
  <c r="W14" i="72"/>
  <c r="X14" i="72"/>
  <c r="Y14" i="72"/>
  <c r="T16" i="72"/>
  <c r="U16" i="72"/>
  <c r="V16" i="72"/>
  <c r="W16" i="72"/>
  <c r="X16" i="72"/>
  <c r="Y16" i="72"/>
  <c r="T18" i="72"/>
  <c r="U18" i="72"/>
  <c r="V18" i="72"/>
  <c r="W18" i="72"/>
  <c r="X18" i="72"/>
  <c r="Y18" i="72"/>
  <c r="T20" i="72"/>
  <c r="U20" i="72"/>
  <c r="V20" i="72"/>
  <c r="W20" i="72"/>
  <c r="X20" i="72"/>
  <c r="Y20" i="72"/>
  <c r="T22" i="72"/>
  <c r="U22" i="72"/>
  <c r="V22" i="72"/>
  <c r="W22" i="72"/>
  <c r="X22" i="72"/>
  <c r="Y22" i="72"/>
  <c r="T24" i="72"/>
  <c r="U24" i="72"/>
  <c r="V24" i="72"/>
  <c r="W24" i="72"/>
  <c r="X24" i="72"/>
  <c r="Y24" i="72"/>
  <c r="T26" i="72"/>
  <c r="U26" i="72"/>
  <c r="V26" i="72"/>
  <c r="W26" i="72"/>
  <c r="X26" i="72"/>
  <c r="Y26" i="72"/>
  <c r="T28" i="72"/>
  <c r="U28" i="72"/>
  <c r="V28" i="72"/>
  <c r="W28" i="72"/>
  <c r="X28" i="72"/>
  <c r="Y28" i="72"/>
  <c r="Z2" i="75" l="1"/>
  <c r="Z6" i="75"/>
  <c r="Z5" i="75"/>
  <c r="Z3" i="75"/>
  <c r="Z9" i="75"/>
  <c r="Z11" i="75"/>
  <c r="Z13" i="75"/>
  <c r="Z10" i="75"/>
  <c r="Z8" i="75"/>
  <c r="Z4" i="75"/>
  <c r="Z7" i="75"/>
  <c r="Z12" i="75"/>
  <c r="B9" i="75"/>
  <c r="B11" i="75"/>
  <c r="B4" i="75"/>
  <c r="B12" i="75"/>
  <c r="B5" i="75"/>
  <c r="B13" i="75"/>
  <c r="B6" i="75"/>
  <c r="B7" i="75"/>
  <c r="B10" i="75"/>
  <c r="B3" i="75"/>
  <c r="R70" i="69"/>
  <c r="I70" i="69"/>
  <c r="J70" i="69"/>
  <c r="K70" i="69"/>
  <c r="L70" i="69"/>
  <c r="M70" i="69"/>
  <c r="N70" i="69"/>
  <c r="O70" i="69"/>
  <c r="P70" i="69"/>
  <c r="Q70" i="69"/>
  <c r="H70" i="69"/>
  <c r="G70" i="69"/>
  <c r="R58" i="69"/>
  <c r="I58" i="69"/>
  <c r="J58" i="69"/>
  <c r="K58" i="69"/>
  <c r="L58" i="69"/>
  <c r="M58" i="69"/>
  <c r="N58" i="69"/>
  <c r="O58" i="69"/>
  <c r="P58" i="69"/>
  <c r="Q58" i="69"/>
  <c r="H58" i="69"/>
  <c r="G58" i="69"/>
  <c r="K9" i="64"/>
  <c r="V30" i="68" l="1"/>
  <c r="T10" i="68"/>
  <c r="R84" i="69" l="1"/>
  <c r="R85" i="69" s="1"/>
  <c r="R89" i="69" s="1"/>
  <c r="J84" i="69"/>
  <c r="J85" i="69" s="1"/>
  <c r="J89" i="69" s="1"/>
  <c r="Q84" i="69"/>
  <c r="Q85" i="69" s="1"/>
  <c r="Q89" i="69" s="1"/>
  <c r="I84" i="69"/>
  <c r="I85" i="69" s="1"/>
  <c r="I89" i="69" s="1"/>
  <c r="P84" i="69"/>
  <c r="P85" i="69" s="1"/>
  <c r="P89" i="69" s="1"/>
  <c r="O84" i="69"/>
  <c r="O85" i="69" s="1"/>
  <c r="O89" i="69" s="1"/>
  <c r="AG9" i="64"/>
  <c r="N84" i="69"/>
  <c r="N85" i="69" s="1"/>
  <c r="N89" i="69" s="1"/>
  <c r="L84" i="69"/>
  <c r="L85" i="69" s="1"/>
  <c r="L89" i="69" s="1"/>
  <c r="H84" i="69"/>
  <c r="H85" i="69" s="1"/>
  <c r="H89" i="69" s="1"/>
  <c r="M84" i="69"/>
  <c r="M85" i="69" s="1"/>
  <c r="M89" i="69" s="1"/>
  <c r="K84" i="69"/>
  <c r="K85" i="69" s="1"/>
  <c r="K89" i="69" s="1"/>
  <c r="N71" i="69"/>
  <c r="Q71" i="69"/>
  <c r="I71" i="69"/>
  <c r="H71" i="69"/>
  <c r="M71" i="69"/>
  <c r="P71" i="69"/>
  <c r="G71" i="69"/>
  <c r="L71" i="69"/>
  <c r="R71" i="69"/>
  <c r="K71" i="69"/>
  <c r="O71" i="69"/>
  <c r="J71" i="69"/>
  <c r="N9" i="73"/>
  <c r="AG13" i="64" l="1"/>
  <c r="AG17" i="64"/>
  <c r="AG18" i="64"/>
  <c r="AG15" i="64"/>
  <c r="AG10" i="64"/>
  <c r="AG14" i="64"/>
  <c r="AG16" i="64"/>
  <c r="AG11" i="64"/>
  <c r="AG19" i="64"/>
  <c r="AG12" i="64"/>
  <c r="AG20" i="64"/>
  <c r="P49" i="68"/>
  <c r="AZ9" i="73" l="1"/>
  <c r="AD5" i="73" l="1"/>
  <c r="AD4" i="73"/>
  <c r="A10" i="73" l="1"/>
  <c r="A18" i="73"/>
  <c r="A15" i="73"/>
  <c r="A11" i="73"/>
  <c r="A19" i="73"/>
  <c r="A21" i="73"/>
  <c r="A9" i="73"/>
  <c r="A12" i="73"/>
  <c r="A20" i="73"/>
  <c r="A14" i="73"/>
  <c r="A16" i="73"/>
  <c r="A17" i="73"/>
  <c r="A13" i="73"/>
  <c r="R21" i="64" l="1"/>
  <c r="R27" i="64" s="1"/>
  <c r="N21" i="73" l="1"/>
  <c r="T31" i="72" l="1"/>
  <c r="T32" i="72" s="1"/>
  <c r="L31" i="72"/>
  <c r="L32" i="72" s="1"/>
  <c r="D31" i="72"/>
  <c r="D32" i="72" s="1"/>
  <c r="AW31" i="72"/>
  <c r="AW32" i="72" s="1"/>
  <c r="AV31" i="72"/>
  <c r="AV32" i="72" s="1"/>
  <c r="AU31" i="72"/>
  <c r="AU32" i="72" s="1"/>
  <c r="AT31" i="72"/>
  <c r="AT32" i="72" s="1"/>
  <c r="AS31" i="72"/>
  <c r="AS32" i="72" s="1"/>
  <c r="AR31" i="72"/>
  <c r="AR32" i="72" s="1"/>
  <c r="AO31" i="72"/>
  <c r="AO32" i="72" s="1"/>
  <c r="AN31" i="72"/>
  <c r="AN32" i="72" s="1"/>
  <c r="AM31" i="72"/>
  <c r="AM32" i="72" s="1"/>
  <c r="AL31" i="72"/>
  <c r="AL32" i="72" s="1"/>
  <c r="AK31" i="72"/>
  <c r="AK32" i="72" s="1"/>
  <c r="AJ31" i="72"/>
  <c r="AG31" i="72"/>
  <c r="AG32" i="72" s="1"/>
  <c r="AF31" i="72"/>
  <c r="AF32" i="72" s="1"/>
  <c r="AE31" i="72"/>
  <c r="AE32" i="72" s="1"/>
  <c r="AD31" i="72"/>
  <c r="AD32" i="72" s="1"/>
  <c r="AC31" i="72"/>
  <c r="AC32" i="72" s="1"/>
  <c r="AB31" i="72"/>
  <c r="Y31" i="72"/>
  <c r="Y32" i="72" s="1"/>
  <c r="X31" i="72"/>
  <c r="X32" i="72" s="1"/>
  <c r="W31" i="72"/>
  <c r="W32" i="72" s="1"/>
  <c r="V31" i="72"/>
  <c r="V32" i="72" s="1"/>
  <c r="U31" i="72"/>
  <c r="U32" i="72" s="1"/>
  <c r="Q31" i="72"/>
  <c r="Q32" i="72" s="1"/>
  <c r="P31" i="72"/>
  <c r="P32" i="72" s="1"/>
  <c r="O31" i="72"/>
  <c r="O32" i="72" s="1"/>
  <c r="N31" i="72"/>
  <c r="N32" i="72" s="1"/>
  <c r="M31" i="72"/>
  <c r="M32" i="72" s="1"/>
  <c r="I31" i="72"/>
  <c r="I32" i="72" s="1"/>
  <c r="H31" i="72"/>
  <c r="H32" i="72" s="1"/>
  <c r="G31" i="72"/>
  <c r="G32" i="72" s="1"/>
  <c r="F31" i="72"/>
  <c r="F32" i="72" s="1"/>
  <c r="E31" i="72"/>
  <c r="E32" i="72" s="1"/>
  <c r="AX31" i="72" l="1"/>
  <c r="BF21" i="73" s="1"/>
  <c r="AH31" i="72"/>
  <c r="BD21" i="73" s="1"/>
  <c r="R31" i="72"/>
  <c r="AP31" i="72"/>
  <c r="BE21" i="73" s="1"/>
  <c r="J31" i="72"/>
  <c r="AJ32" i="72"/>
  <c r="AB32" i="72"/>
  <c r="Z31" i="72"/>
  <c r="AX32" i="72" l="1"/>
  <c r="AY31" i="72" s="1"/>
  <c r="AP32" i="72"/>
  <c r="AQ31" i="72" s="1"/>
  <c r="J32" i="72"/>
  <c r="K31" i="72" s="1"/>
  <c r="BA21" i="73"/>
  <c r="AH32" i="72"/>
  <c r="AI31" i="72" s="1"/>
  <c r="Z32" i="72"/>
  <c r="AA31" i="72" s="1"/>
  <c r="BC21" i="73"/>
  <c r="BB21" i="73"/>
  <c r="R32" i="72"/>
  <c r="S31" i="72" s="1"/>
  <c r="J20" i="64"/>
  <c r="H21" i="64"/>
  <c r="G21" i="64"/>
  <c r="F21" i="64"/>
  <c r="AC21" i="73" s="1"/>
  <c r="E21" i="64"/>
  <c r="D21" i="64"/>
  <c r="C21" i="64"/>
  <c r="B10" i="64"/>
  <c r="E3" i="75" s="1"/>
  <c r="AZ10" i="73" l="1"/>
  <c r="K10" i="64"/>
  <c r="BI21" i="73"/>
  <c r="BL21" i="73"/>
  <c r="BG21" i="73"/>
  <c r="BH21" i="73"/>
  <c r="BJ21" i="73"/>
  <c r="BK21" i="73"/>
  <c r="BA31" i="72"/>
  <c r="T21" i="64" s="1"/>
  <c r="J21" i="64"/>
  <c r="B11" i="64"/>
  <c r="E4" i="75" s="1"/>
  <c r="AZ11" i="73" l="1"/>
  <c r="K11" i="64"/>
  <c r="T21" i="73"/>
  <c r="B12" i="64"/>
  <c r="P15" i="68"/>
  <c r="AN14" i="72"/>
  <c r="K12" i="64" l="1"/>
  <c r="E5" i="75"/>
  <c r="AZ12" i="73"/>
  <c r="B13" i="64"/>
  <c r="E6" i="75" s="1"/>
  <c r="N34" i="68"/>
  <c r="AL18" i="72"/>
  <c r="I8" i="72"/>
  <c r="AW30" i="72"/>
  <c r="AV30" i="72"/>
  <c r="AU30" i="72"/>
  <c r="AT30" i="72"/>
  <c r="AS30" i="72"/>
  <c r="AR30" i="72"/>
  <c r="AO30" i="72"/>
  <c r="AN30" i="72"/>
  <c r="AM30" i="72"/>
  <c r="AL30" i="72"/>
  <c r="AK30" i="72"/>
  <c r="AJ30" i="72"/>
  <c r="AG30" i="72"/>
  <c r="AF30" i="72"/>
  <c r="AE30" i="72"/>
  <c r="AD30" i="72"/>
  <c r="AC30" i="72"/>
  <c r="AH30" i="72" s="1"/>
  <c r="AI29" i="72" s="1"/>
  <c r="AB30" i="72"/>
  <c r="Y30" i="72"/>
  <c r="X30" i="72"/>
  <c r="W30" i="72"/>
  <c r="V30" i="72"/>
  <c r="U30" i="72"/>
  <c r="T30" i="72"/>
  <c r="Q30" i="72"/>
  <c r="P30" i="72"/>
  <c r="O30" i="72"/>
  <c r="N30" i="72"/>
  <c r="M30" i="72"/>
  <c r="L30" i="72"/>
  <c r="I30" i="72"/>
  <c r="H30" i="72"/>
  <c r="G30" i="72"/>
  <c r="F30" i="72"/>
  <c r="E30" i="72"/>
  <c r="D30" i="72"/>
  <c r="AX29" i="72"/>
  <c r="AP29" i="72"/>
  <c r="AH29" i="72"/>
  <c r="Z29" i="72"/>
  <c r="R29" i="72"/>
  <c r="J29" i="72"/>
  <c r="AW28" i="72"/>
  <c r="AV28" i="72"/>
  <c r="AU28" i="72"/>
  <c r="AT28" i="72"/>
  <c r="AS28" i="72"/>
  <c r="AR28" i="72"/>
  <c r="AO28" i="72"/>
  <c r="AN28" i="72"/>
  <c r="AM28" i="72"/>
  <c r="AL28" i="72"/>
  <c r="AK28" i="72"/>
  <c r="AJ28" i="72"/>
  <c r="AG28" i="72"/>
  <c r="AF28" i="72"/>
  <c r="AE28" i="72"/>
  <c r="AD28" i="72"/>
  <c r="AC28" i="72"/>
  <c r="AB28" i="72"/>
  <c r="Q28" i="72"/>
  <c r="P28" i="72"/>
  <c r="O28" i="72"/>
  <c r="N28" i="72"/>
  <c r="M28" i="72"/>
  <c r="L28" i="72"/>
  <c r="I28" i="72"/>
  <c r="H28" i="72"/>
  <c r="G28" i="72"/>
  <c r="F28" i="72"/>
  <c r="E28" i="72"/>
  <c r="D28" i="72"/>
  <c r="AX27" i="72"/>
  <c r="AP27" i="72"/>
  <c r="AH27" i="72"/>
  <c r="Z27" i="72"/>
  <c r="R27" i="72"/>
  <c r="J27" i="72"/>
  <c r="AW26" i="72"/>
  <c r="AV26" i="72"/>
  <c r="AU26" i="72"/>
  <c r="AT26" i="72"/>
  <c r="AS26" i="72"/>
  <c r="AR26" i="72"/>
  <c r="AO26" i="72"/>
  <c r="AN26" i="72"/>
  <c r="AM26" i="72"/>
  <c r="AL26" i="72"/>
  <c r="AK26" i="72"/>
  <c r="AJ26" i="72"/>
  <c r="AG26" i="72"/>
  <c r="AF26" i="72"/>
  <c r="AE26" i="72"/>
  <c r="AD26" i="72"/>
  <c r="AC26" i="72"/>
  <c r="AB26" i="72"/>
  <c r="Q26" i="72"/>
  <c r="P26" i="72"/>
  <c r="O26" i="72"/>
  <c r="N26" i="72"/>
  <c r="M26" i="72"/>
  <c r="L26" i="72"/>
  <c r="I26" i="72"/>
  <c r="H26" i="72"/>
  <c r="G26" i="72"/>
  <c r="F26" i="72"/>
  <c r="E26" i="72"/>
  <c r="D26" i="72"/>
  <c r="AX25" i="72"/>
  <c r="AP25" i="72"/>
  <c r="AH25" i="72"/>
  <c r="Z25" i="72"/>
  <c r="R25" i="72"/>
  <c r="J25" i="72"/>
  <c r="AW24" i="72"/>
  <c r="AV24" i="72"/>
  <c r="AU24" i="72"/>
  <c r="AT24" i="72"/>
  <c r="AS24" i="72"/>
  <c r="AR24" i="72"/>
  <c r="AO24" i="72"/>
  <c r="AN24" i="72"/>
  <c r="AM24" i="72"/>
  <c r="AL24" i="72"/>
  <c r="AK24" i="72"/>
  <c r="AJ24" i="72"/>
  <c r="AG24" i="72"/>
  <c r="AF24" i="72"/>
  <c r="AE24" i="72"/>
  <c r="AD24" i="72"/>
  <c r="AC24" i="72"/>
  <c r="AB24" i="72"/>
  <c r="Q24" i="72"/>
  <c r="P24" i="72"/>
  <c r="O24" i="72"/>
  <c r="N24" i="72"/>
  <c r="M24" i="72"/>
  <c r="L24" i="72"/>
  <c r="I24" i="72"/>
  <c r="H24" i="72"/>
  <c r="G24" i="72"/>
  <c r="F24" i="72"/>
  <c r="E24" i="72"/>
  <c r="D24" i="72"/>
  <c r="AX23" i="72"/>
  <c r="AP23" i="72"/>
  <c r="AH23" i="72"/>
  <c r="AH24" i="72" s="1"/>
  <c r="AI23" i="72" s="1"/>
  <c r="Z23" i="72"/>
  <c r="R23" i="72"/>
  <c r="J23" i="72"/>
  <c r="AW22" i="72"/>
  <c r="AV22" i="72"/>
  <c r="AU22" i="72"/>
  <c r="AT22" i="72"/>
  <c r="AS22" i="72"/>
  <c r="AR22" i="72"/>
  <c r="AO22" i="72"/>
  <c r="AN22" i="72"/>
  <c r="AM22" i="72"/>
  <c r="AL22" i="72"/>
  <c r="AK22" i="72"/>
  <c r="AJ22" i="72"/>
  <c r="AG22" i="72"/>
  <c r="AF22" i="72"/>
  <c r="AE22" i="72"/>
  <c r="AD22" i="72"/>
  <c r="AC22" i="72"/>
  <c r="AB22" i="72"/>
  <c r="Q22" i="72"/>
  <c r="P22" i="72"/>
  <c r="O22" i="72"/>
  <c r="N22" i="72"/>
  <c r="M22" i="72"/>
  <c r="L22" i="72"/>
  <c r="I22" i="72"/>
  <c r="H22" i="72"/>
  <c r="G22" i="72"/>
  <c r="F22" i="72"/>
  <c r="E22" i="72"/>
  <c r="D22" i="72"/>
  <c r="AX21" i="72"/>
  <c r="AP21" i="72"/>
  <c r="AH21" i="72"/>
  <c r="Z21" i="72"/>
  <c r="R21" i="72"/>
  <c r="J21" i="72"/>
  <c r="AW20" i="72"/>
  <c r="AV20" i="72"/>
  <c r="AU20" i="72"/>
  <c r="AT20" i="72"/>
  <c r="AS20" i="72"/>
  <c r="AR20" i="72"/>
  <c r="AO20" i="72"/>
  <c r="AN20" i="72"/>
  <c r="AM20" i="72"/>
  <c r="AL20" i="72"/>
  <c r="AK20" i="72"/>
  <c r="AJ20" i="72"/>
  <c r="AG20" i="72"/>
  <c r="AF20" i="72"/>
  <c r="AE20" i="72"/>
  <c r="AD20" i="72"/>
  <c r="AC20" i="72"/>
  <c r="AB20" i="72"/>
  <c r="Q20" i="72"/>
  <c r="P20" i="72"/>
  <c r="O20" i="72"/>
  <c r="N20" i="72"/>
  <c r="M20" i="72"/>
  <c r="L20" i="72"/>
  <c r="I20" i="72"/>
  <c r="H20" i="72"/>
  <c r="G20" i="72"/>
  <c r="F20" i="72"/>
  <c r="E20" i="72"/>
  <c r="D20" i="72"/>
  <c r="AX19" i="72"/>
  <c r="AP19" i="72"/>
  <c r="AH19" i="72"/>
  <c r="Z19" i="72"/>
  <c r="R19" i="72"/>
  <c r="J19" i="72"/>
  <c r="AW18" i="72"/>
  <c r="AV18" i="72"/>
  <c r="AU18" i="72"/>
  <c r="AT18" i="72"/>
  <c r="AS18" i="72"/>
  <c r="AR18" i="72"/>
  <c r="AO18" i="72"/>
  <c r="AN18" i="72"/>
  <c r="AM18" i="72"/>
  <c r="AK18" i="72"/>
  <c r="AJ18" i="72"/>
  <c r="AG18" i="72"/>
  <c r="AF18" i="72"/>
  <c r="AE18" i="72"/>
  <c r="AD18" i="72"/>
  <c r="AC18" i="72"/>
  <c r="AB18" i="72"/>
  <c r="Q18" i="72"/>
  <c r="P18" i="72"/>
  <c r="O18" i="72"/>
  <c r="N18" i="72"/>
  <c r="M18" i="72"/>
  <c r="L18" i="72"/>
  <c r="I18" i="72"/>
  <c r="H18" i="72"/>
  <c r="G18" i="72"/>
  <c r="F18" i="72"/>
  <c r="E18" i="72"/>
  <c r="D18" i="72"/>
  <c r="AX17" i="72"/>
  <c r="AP17" i="72"/>
  <c r="AH17" i="72"/>
  <c r="AH18" i="72" s="1"/>
  <c r="AI17" i="72" s="1"/>
  <c r="Z17" i="72"/>
  <c r="R17" i="72"/>
  <c r="J17" i="72"/>
  <c r="AW16" i="72"/>
  <c r="AV16" i="72"/>
  <c r="AU16" i="72"/>
  <c r="AT16" i="72"/>
  <c r="AS16" i="72"/>
  <c r="AR16" i="72"/>
  <c r="AO16" i="72"/>
  <c r="AN16" i="72"/>
  <c r="AM16" i="72"/>
  <c r="AL16" i="72"/>
  <c r="AK16" i="72"/>
  <c r="AJ16" i="72"/>
  <c r="AG16" i="72"/>
  <c r="AF16" i="72"/>
  <c r="AE16" i="72"/>
  <c r="AD16" i="72"/>
  <c r="AC16" i="72"/>
  <c r="AB16" i="72"/>
  <c r="Q16" i="72"/>
  <c r="P16" i="72"/>
  <c r="O16" i="72"/>
  <c r="N16" i="72"/>
  <c r="M16" i="72"/>
  <c r="L16" i="72"/>
  <c r="I16" i="72"/>
  <c r="H16" i="72"/>
  <c r="G16" i="72"/>
  <c r="F16" i="72"/>
  <c r="E16" i="72"/>
  <c r="D16" i="72"/>
  <c r="AX15" i="72"/>
  <c r="AP15" i="72"/>
  <c r="AH15" i="72"/>
  <c r="Z15" i="72"/>
  <c r="R15" i="72"/>
  <c r="J15" i="72"/>
  <c r="AW14" i="72"/>
  <c r="AV14" i="72"/>
  <c r="AU14" i="72"/>
  <c r="AT14" i="72"/>
  <c r="AS14" i="72"/>
  <c r="AR14" i="72"/>
  <c r="AO14" i="72"/>
  <c r="AM14" i="72"/>
  <c r="AL14" i="72"/>
  <c r="AK14" i="72"/>
  <c r="AJ14" i="72"/>
  <c r="AG14" i="72"/>
  <c r="AF14" i="72"/>
  <c r="AE14" i="72"/>
  <c r="AD14" i="72"/>
  <c r="AC14" i="72"/>
  <c r="AB14" i="72"/>
  <c r="Q14" i="72"/>
  <c r="P14" i="72"/>
  <c r="O14" i="72"/>
  <c r="N14" i="72"/>
  <c r="M14" i="72"/>
  <c r="L14" i="72"/>
  <c r="I14" i="72"/>
  <c r="H14" i="72"/>
  <c r="G14" i="72"/>
  <c r="F14" i="72"/>
  <c r="E14" i="72"/>
  <c r="D14" i="72"/>
  <c r="AX13" i="72"/>
  <c r="AP13" i="72"/>
  <c r="AH13" i="72"/>
  <c r="Z13" i="72"/>
  <c r="R13" i="72"/>
  <c r="J13" i="72"/>
  <c r="AW12" i="72"/>
  <c r="AV12" i="72"/>
  <c r="AU12" i="72"/>
  <c r="AT12" i="72"/>
  <c r="AS12" i="72"/>
  <c r="AR12" i="72"/>
  <c r="AO12" i="72"/>
  <c r="AN12" i="72"/>
  <c r="AM12" i="72"/>
  <c r="AL12" i="72"/>
  <c r="AK12" i="72"/>
  <c r="AJ12" i="72"/>
  <c r="AG12" i="72"/>
  <c r="AF12" i="72"/>
  <c r="AE12" i="72"/>
  <c r="AD12" i="72"/>
  <c r="AC12" i="72"/>
  <c r="AB12" i="72"/>
  <c r="Q12" i="72"/>
  <c r="P12" i="72"/>
  <c r="O12" i="72"/>
  <c r="N12" i="72"/>
  <c r="M12" i="72"/>
  <c r="L12" i="72"/>
  <c r="I12" i="72"/>
  <c r="H12" i="72"/>
  <c r="G12" i="72"/>
  <c r="F12" i="72"/>
  <c r="E12" i="72"/>
  <c r="D12" i="72"/>
  <c r="AX11" i="72"/>
  <c r="AP11" i="72"/>
  <c r="AH11" i="72"/>
  <c r="Z11" i="72"/>
  <c r="R11" i="72"/>
  <c r="J11" i="72"/>
  <c r="AW10" i="72"/>
  <c r="AV10" i="72"/>
  <c r="AU10" i="72"/>
  <c r="AT10" i="72"/>
  <c r="AS10" i="72"/>
  <c r="AR10" i="72"/>
  <c r="AO10" i="72"/>
  <c r="AN10" i="72"/>
  <c r="AM10" i="72"/>
  <c r="AL10" i="72"/>
  <c r="AK10" i="72"/>
  <c r="AJ10" i="72"/>
  <c r="AG10" i="72"/>
  <c r="AF10" i="72"/>
  <c r="AE10" i="72"/>
  <c r="AD10" i="72"/>
  <c r="AC10" i="72"/>
  <c r="AB10" i="72"/>
  <c r="Q10" i="72"/>
  <c r="P10" i="72"/>
  <c r="O10" i="72"/>
  <c r="N10" i="72"/>
  <c r="M10" i="72"/>
  <c r="L10" i="72"/>
  <c r="I10" i="72"/>
  <c r="H10" i="72"/>
  <c r="G10" i="72"/>
  <c r="F10" i="72"/>
  <c r="E10" i="72"/>
  <c r="D10" i="72"/>
  <c r="AX9" i="72"/>
  <c r="AP9" i="72"/>
  <c r="AH9" i="72"/>
  <c r="AH10" i="72" s="1"/>
  <c r="AI9" i="72" s="1"/>
  <c r="Z9" i="72"/>
  <c r="R9" i="72"/>
  <c r="J9" i="72"/>
  <c r="AW8" i="72"/>
  <c r="AV8" i="72"/>
  <c r="AU8" i="72"/>
  <c r="AT8" i="72"/>
  <c r="AS8" i="72"/>
  <c r="AR8" i="72"/>
  <c r="AO8" i="72"/>
  <c r="AN8" i="72"/>
  <c r="AM8" i="72"/>
  <c r="AL8" i="72"/>
  <c r="AK8" i="72"/>
  <c r="AJ8" i="72"/>
  <c r="AG8" i="72"/>
  <c r="AH8" i="72" s="1"/>
  <c r="AI7" i="72" s="1"/>
  <c r="AF8" i="72"/>
  <c r="AE8" i="72"/>
  <c r="AD8" i="72"/>
  <c r="AC8" i="72"/>
  <c r="AB8" i="72"/>
  <c r="Q8" i="72"/>
  <c r="P8" i="72"/>
  <c r="O8" i="72"/>
  <c r="N8" i="72"/>
  <c r="M8" i="72"/>
  <c r="L8" i="72"/>
  <c r="H8" i="72"/>
  <c r="G8" i="72"/>
  <c r="F8" i="72"/>
  <c r="E8" i="72"/>
  <c r="D8" i="72"/>
  <c r="AX7" i="72"/>
  <c r="AP7" i="72"/>
  <c r="AH7" i="72"/>
  <c r="Z7" i="72"/>
  <c r="R7" i="72"/>
  <c r="J7" i="72"/>
  <c r="N18" i="73"/>
  <c r="N19" i="73"/>
  <c r="N20" i="73"/>
  <c r="N15" i="73"/>
  <c r="N16" i="73"/>
  <c r="N17" i="73"/>
  <c r="N14" i="73"/>
  <c r="N13" i="73"/>
  <c r="N12" i="73"/>
  <c r="N11" i="73"/>
  <c r="N10" i="73"/>
  <c r="Q9" i="73"/>
  <c r="AW4" i="72"/>
  <c r="AV4" i="72"/>
  <c r="AU4" i="72"/>
  <c r="AT4" i="72"/>
  <c r="AS4" i="72"/>
  <c r="AR4" i="72"/>
  <c r="AO4" i="72"/>
  <c r="AN4" i="72"/>
  <c r="AM4" i="72"/>
  <c r="AL4" i="72"/>
  <c r="AK4" i="72"/>
  <c r="AJ4" i="72"/>
  <c r="AG4" i="72"/>
  <c r="AF4" i="72"/>
  <c r="AE4" i="72"/>
  <c r="AD4" i="72"/>
  <c r="AC4" i="72"/>
  <c r="AB4" i="72"/>
  <c r="Y4" i="72"/>
  <c r="X4" i="72"/>
  <c r="W4" i="72"/>
  <c r="V4" i="72"/>
  <c r="U4" i="72"/>
  <c r="T4" i="72"/>
  <c r="Q4" i="72"/>
  <c r="P4" i="72"/>
  <c r="O4" i="72"/>
  <c r="N4" i="72"/>
  <c r="M4" i="72"/>
  <c r="L4" i="72"/>
  <c r="I4" i="72"/>
  <c r="H4" i="72"/>
  <c r="G4" i="72"/>
  <c r="F4" i="72"/>
  <c r="E4" i="72"/>
  <c r="D4" i="72"/>
  <c r="C1" i="68"/>
  <c r="C1" i="69"/>
  <c r="L39" i="68"/>
  <c r="L40" i="68" s="1"/>
  <c r="N36" i="68"/>
  <c r="O36" i="68"/>
  <c r="P36" i="68"/>
  <c r="Q36" i="68"/>
  <c r="R36" i="68"/>
  <c r="S36" i="68"/>
  <c r="T36" i="68"/>
  <c r="U36" i="68"/>
  <c r="V36" i="68"/>
  <c r="W36" i="68"/>
  <c r="X36" i="68"/>
  <c r="Y36" i="68"/>
  <c r="Z36" i="68"/>
  <c r="AA36" i="68"/>
  <c r="AB36" i="68"/>
  <c r="AC36" i="68"/>
  <c r="AD36" i="68"/>
  <c r="AE36" i="68"/>
  <c r="AF36" i="68"/>
  <c r="AG36" i="68"/>
  <c r="AH36" i="68"/>
  <c r="AI36" i="68"/>
  <c r="AJ36" i="68"/>
  <c r="AK36" i="68"/>
  <c r="N37" i="68"/>
  <c r="O37" i="68"/>
  <c r="P37" i="68"/>
  <c r="Q37" i="68"/>
  <c r="R37" i="68"/>
  <c r="S37" i="68"/>
  <c r="T37" i="68"/>
  <c r="U37" i="68"/>
  <c r="V37" i="68"/>
  <c r="W37" i="68"/>
  <c r="X37" i="68"/>
  <c r="Y37" i="68"/>
  <c r="Z37" i="68"/>
  <c r="AA37" i="68"/>
  <c r="AB37" i="68"/>
  <c r="AC37" i="68"/>
  <c r="AD37" i="68"/>
  <c r="AE37" i="68"/>
  <c r="AF37" i="68"/>
  <c r="AG37" i="68"/>
  <c r="AH37" i="68"/>
  <c r="AI37" i="68"/>
  <c r="AJ37" i="68"/>
  <c r="AK37" i="68"/>
  <c r="N28" i="68"/>
  <c r="O28" i="68"/>
  <c r="P28" i="68"/>
  <c r="Q28" i="68"/>
  <c r="R28" i="68"/>
  <c r="S28" i="68"/>
  <c r="T28" i="68"/>
  <c r="U28" i="68"/>
  <c r="V28" i="68"/>
  <c r="W28" i="68"/>
  <c r="X28" i="68"/>
  <c r="Y28" i="68"/>
  <c r="Z28" i="68"/>
  <c r="AA28" i="68"/>
  <c r="AB28" i="68"/>
  <c r="AC28" i="68"/>
  <c r="AD28" i="68"/>
  <c r="AE28" i="68"/>
  <c r="AF28" i="68"/>
  <c r="AG28" i="68"/>
  <c r="AH28" i="68"/>
  <c r="AI28" i="68"/>
  <c r="AJ28" i="68"/>
  <c r="AK28" i="68"/>
  <c r="N29" i="68"/>
  <c r="O29" i="68"/>
  <c r="P29" i="68"/>
  <c r="Q29" i="68"/>
  <c r="R29" i="68"/>
  <c r="S29" i="68"/>
  <c r="T29" i="68"/>
  <c r="U29" i="68"/>
  <c r="V29" i="68"/>
  <c r="W29" i="68"/>
  <c r="X29" i="68"/>
  <c r="Y29" i="68"/>
  <c r="Z29" i="68"/>
  <c r="AA29" i="68"/>
  <c r="AB29" i="68"/>
  <c r="AC29" i="68"/>
  <c r="AD29" i="68"/>
  <c r="AE29" i="68"/>
  <c r="AF29" i="68"/>
  <c r="AG29" i="68"/>
  <c r="AH29" i="68"/>
  <c r="AI29" i="68"/>
  <c r="AJ29" i="68"/>
  <c r="AK29" i="68"/>
  <c r="N30" i="68"/>
  <c r="O30" i="68"/>
  <c r="P30" i="68"/>
  <c r="Q30" i="68"/>
  <c r="R30" i="68"/>
  <c r="S30" i="68"/>
  <c r="T30" i="68"/>
  <c r="U30" i="68"/>
  <c r="W30" i="68"/>
  <c r="X30" i="68"/>
  <c r="Y30" i="68"/>
  <c r="Z30" i="68"/>
  <c r="AA30" i="68"/>
  <c r="AB30" i="68"/>
  <c r="AC30" i="68"/>
  <c r="AD30" i="68"/>
  <c r="AE30" i="68"/>
  <c r="AF30" i="68"/>
  <c r="AG30" i="68"/>
  <c r="AH30" i="68"/>
  <c r="AI30" i="68"/>
  <c r="AJ30" i="68"/>
  <c r="AK30" i="68"/>
  <c r="N31" i="68"/>
  <c r="O31" i="68"/>
  <c r="P31" i="68"/>
  <c r="Q31" i="68"/>
  <c r="R31" i="68"/>
  <c r="S31" i="68"/>
  <c r="T31" i="68"/>
  <c r="U31" i="68"/>
  <c r="V31" i="68"/>
  <c r="W31" i="68"/>
  <c r="X31" i="68"/>
  <c r="Y31" i="68"/>
  <c r="Z31" i="68"/>
  <c r="AA31" i="68"/>
  <c r="AB31" i="68"/>
  <c r="AC31" i="68"/>
  <c r="AD31" i="68"/>
  <c r="AE31" i="68"/>
  <c r="AF31" i="68"/>
  <c r="AG31" i="68"/>
  <c r="AH31" i="68"/>
  <c r="AI31" i="68"/>
  <c r="AJ31" i="68"/>
  <c r="AK31" i="68"/>
  <c r="N32" i="68"/>
  <c r="O32" i="68"/>
  <c r="P32" i="68"/>
  <c r="Q32" i="68"/>
  <c r="R32" i="68"/>
  <c r="S32" i="68"/>
  <c r="T32" i="68"/>
  <c r="U32" i="68"/>
  <c r="V32" i="68"/>
  <c r="W32" i="68"/>
  <c r="X32" i="68"/>
  <c r="Y32" i="68"/>
  <c r="Z32" i="68"/>
  <c r="AA32" i="68"/>
  <c r="AB32" i="68"/>
  <c r="AC32" i="68"/>
  <c r="AD32" i="68"/>
  <c r="AE32" i="68"/>
  <c r="AF32" i="68"/>
  <c r="AG32" i="68"/>
  <c r="AH32" i="68"/>
  <c r="AI32" i="68"/>
  <c r="AJ32" i="68"/>
  <c r="AK32" i="68"/>
  <c r="N33" i="68"/>
  <c r="O33" i="68"/>
  <c r="P33" i="68"/>
  <c r="Q33" i="68"/>
  <c r="R33" i="68"/>
  <c r="S33" i="68"/>
  <c r="T33" i="68"/>
  <c r="U33" i="68"/>
  <c r="V33" i="68"/>
  <c r="W33" i="68"/>
  <c r="X33" i="68"/>
  <c r="Y33" i="68"/>
  <c r="Z33" i="68"/>
  <c r="AA33" i="68"/>
  <c r="AB33" i="68"/>
  <c r="AC33" i="68"/>
  <c r="AD33" i="68"/>
  <c r="AE33" i="68"/>
  <c r="AF33" i="68"/>
  <c r="AG33" i="68"/>
  <c r="AH33" i="68"/>
  <c r="AI33" i="68"/>
  <c r="AJ33" i="68"/>
  <c r="AK33" i="68"/>
  <c r="O34" i="68"/>
  <c r="P34" i="68"/>
  <c r="Q34" i="68"/>
  <c r="R34" i="68"/>
  <c r="S34" i="68"/>
  <c r="T34" i="68"/>
  <c r="U34" i="68"/>
  <c r="V34" i="68"/>
  <c r="W34" i="68"/>
  <c r="X34" i="68"/>
  <c r="Y34" i="68"/>
  <c r="Z34" i="68"/>
  <c r="AA34" i="68"/>
  <c r="AB34" i="68"/>
  <c r="AC34" i="68"/>
  <c r="AD34" i="68"/>
  <c r="AE34" i="68"/>
  <c r="AF34" i="68"/>
  <c r="AG34" i="68"/>
  <c r="AH34" i="68"/>
  <c r="AI34" i="68"/>
  <c r="AJ34" i="68"/>
  <c r="AK34" i="68"/>
  <c r="N35" i="68"/>
  <c r="O35" i="68"/>
  <c r="P35" i="68"/>
  <c r="Q35" i="68"/>
  <c r="R35" i="68"/>
  <c r="S35" i="68"/>
  <c r="T35" i="68"/>
  <c r="U35" i="68"/>
  <c r="V35" i="68"/>
  <c r="W35" i="68"/>
  <c r="X35" i="68"/>
  <c r="Y35" i="68"/>
  <c r="Z35" i="68"/>
  <c r="AA35" i="68"/>
  <c r="AB35" i="68"/>
  <c r="AC35" i="68"/>
  <c r="AD35" i="68"/>
  <c r="AE35" i="68"/>
  <c r="AF35" i="68"/>
  <c r="AG35" i="68"/>
  <c r="AH35" i="68"/>
  <c r="AI35" i="68"/>
  <c r="AJ35" i="68"/>
  <c r="AK35" i="68"/>
  <c r="C2" i="69"/>
  <c r="AD13" i="64"/>
  <c r="G72" i="69"/>
  <c r="AD20" i="64"/>
  <c r="AD19" i="64"/>
  <c r="AD18" i="64"/>
  <c r="AD17" i="64"/>
  <c r="AD16" i="64"/>
  <c r="AD15" i="64"/>
  <c r="AD14" i="64"/>
  <c r="AD12" i="64"/>
  <c r="AD11" i="64"/>
  <c r="AD10" i="64"/>
  <c r="AD9" i="64"/>
  <c r="AA10" i="64"/>
  <c r="AA11" i="64"/>
  <c r="AA12" i="64"/>
  <c r="AA13" i="64"/>
  <c r="AA14" i="64"/>
  <c r="AA15" i="64"/>
  <c r="AA16" i="64"/>
  <c r="AA17" i="64"/>
  <c r="AA18" i="64"/>
  <c r="AA19" i="64"/>
  <c r="AA20" i="64"/>
  <c r="AA9" i="64"/>
  <c r="C2" i="68"/>
  <c r="R11" i="68"/>
  <c r="N11" i="68"/>
  <c r="Q10" i="68"/>
  <c r="P10" i="68"/>
  <c r="O10" i="68"/>
  <c r="N10" i="68"/>
  <c r="AK38" i="68"/>
  <c r="AJ38" i="68"/>
  <c r="AI38" i="68"/>
  <c r="AH38" i="68"/>
  <c r="AG38" i="68"/>
  <c r="AF38" i="68"/>
  <c r="AE38" i="68"/>
  <c r="AD38" i="68"/>
  <c r="AC38" i="68"/>
  <c r="AB38" i="68"/>
  <c r="AA38" i="68"/>
  <c r="Z38" i="68"/>
  <c r="Y38" i="68"/>
  <c r="X38" i="68"/>
  <c r="W38" i="68"/>
  <c r="V38" i="68"/>
  <c r="U38" i="68"/>
  <c r="T38" i="68"/>
  <c r="S38" i="68"/>
  <c r="R38" i="68"/>
  <c r="Q38" i="68"/>
  <c r="P38" i="68"/>
  <c r="O38" i="68"/>
  <c r="N38" i="68"/>
  <c r="AK27" i="68"/>
  <c r="AJ27" i="68"/>
  <c r="AI27" i="68"/>
  <c r="AH27" i="68"/>
  <c r="AG27" i="68"/>
  <c r="AF27" i="68"/>
  <c r="AE27" i="68"/>
  <c r="AD27" i="68"/>
  <c r="AC27" i="68"/>
  <c r="AB27" i="68"/>
  <c r="AA27" i="68"/>
  <c r="Z27" i="68"/>
  <c r="Y27" i="68"/>
  <c r="X27" i="68"/>
  <c r="W27" i="68"/>
  <c r="V27" i="68"/>
  <c r="U27" i="68"/>
  <c r="T27" i="68"/>
  <c r="S27" i="68"/>
  <c r="R27" i="68"/>
  <c r="Q27" i="68"/>
  <c r="P27" i="68"/>
  <c r="O27" i="68"/>
  <c r="N27" i="68"/>
  <c r="AK26" i="68"/>
  <c r="AJ26" i="68"/>
  <c r="AI26" i="68"/>
  <c r="AH26" i="68"/>
  <c r="AG26" i="68"/>
  <c r="AF26" i="68"/>
  <c r="AE26" i="68"/>
  <c r="AD26" i="68"/>
  <c r="AC26" i="68"/>
  <c r="AB26" i="68"/>
  <c r="AA26" i="68"/>
  <c r="Z26" i="68"/>
  <c r="Y26" i="68"/>
  <c r="X26" i="68"/>
  <c r="W26" i="68"/>
  <c r="V26" i="68"/>
  <c r="U26" i="68"/>
  <c r="T26" i="68"/>
  <c r="S26" i="68"/>
  <c r="R26" i="68"/>
  <c r="Q26" i="68"/>
  <c r="P26" i="68"/>
  <c r="O26" i="68"/>
  <c r="N26" i="68"/>
  <c r="AK25" i="68"/>
  <c r="AJ25" i="68"/>
  <c r="AI25" i="68"/>
  <c r="AH25" i="68"/>
  <c r="AG25" i="68"/>
  <c r="AF25" i="68"/>
  <c r="AE25" i="68"/>
  <c r="AD25" i="68"/>
  <c r="AC25" i="68"/>
  <c r="AB25" i="68"/>
  <c r="AA25" i="68"/>
  <c r="Z25" i="68"/>
  <c r="Y25" i="68"/>
  <c r="X25" i="68"/>
  <c r="W25" i="68"/>
  <c r="V25" i="68"/>
  <c r="U25" i="68"/>
  <c r="T25" i="68"/>
  <c r="S25" i="68"/>
  <c r="R25" i="68"/>
  <c r="Q25" i="68"/>
  <c r="P25" i="68"/>
  <c r="O25" i="68"/>
  <c r="N25" i="68"/>
  <c r="AK24" i="68"/>
  <c r="AJ24" i="68"/>
  <c r="AI24" i="68"/>
  <c r="AH24" i="68"/>
  <c r="AG24" i="68"/>
  <c r="AF24" i="68"/>
  <c r="AE24" i="68"/>
  <c r="AD24" i="68"/>
  <c r="AC24" i="68"/>
  <c r="AB24" i="68"/>
  <c r="AA24" i="68"/>
  <c r="Z24" i="68"/>
  <c r="Y24" i="68"/>
  <c r="X24" i="68"/>
  <c r="W24" i="68"/>
  <c r="V24" i="68"/>
  <c r="U24" i="68"/>
  <c r="T24" i="68"/>
  <c r="S24" i="68"/>
  <c r="R24" i="68"/>
  <c r="Q24" i="68"/>
  <c r="P24" i="68"/>
  <c r="O24" i="68"/>
  <c r="N24" i="68"/>
  <c r="AK23" i="68"/>
  <c r="AJ23" i="68"/>
  <c r="AI23" i="68"/>
  <c r="AH23" i="68"/>
  <c r="AG23" i="68"/>
  <c r="AF23" i="68"/>
  <c r="AE23" i="68"/>
  <c r="AD23" i="68"/>
  <c r="AC23" i="68"/>
  <c r="AB23" i="68"/>
  <c r="AA23" i="68"/>
  <c r="Z23" i="68"/>
  <c r="Y23" i="68"/>
  <c r="X23" i="68"/>
  <c r="W23" i="68"/>
  <c r="V23" i="68"/>
  <c r="U23" i="68"/>
  <c r="T23" i="68"/>
  <c r="S23" i="68"/>
  <c r="R23" i="68"/>
  <c r="Q23" i="68"/>
  <c r="P23" i="68"/>
  <c r="O23" i="68"/>
  <c r="N23" i="68"/>
  <c r="AK22" i="68"/>
  <c r="AJ22" i="68"/>
  <c r="AI22" i="68"/>
  <c r="AH22" i="68"/>
  <c r="AG22" i="68"/>
  <c r="AF22" i="68"/>
  <c r="AE22" i="68"/>
  <c r="AD22" i="68"/>
  <c r="AC22" i="68"/>
  <c r="AB22" i="68"/>
  <c r="AA22" i="68"/>
  <c r="Z22" i="68"/>
  <c r="Y22" i="68"/>
  <c r="X22" i="68"/>
  <c r="W22" i="68"/>
  <c r="V22" i="68"/>
  <c r="U22" i="68"/>
  <c r="T22" i="68"/>
  <c r="S22" i="68"/>
  <c r="R22" i="68"/>
  <c r="Q22" i="68"/>
  <c r="P22" i="68"/>
  <c r="O22" i="68"/>
  <c r="N22" i="68"/>
  <c r="AK21" i="68"/>
  <c r="AJ21" i="68"/>
  <c r="AI21" i="68"/>
  <c r="AH21" i="68"/>
  <c r="AG21" i="68"/>
  <c r="AF21" i="68"/>
  <c r="AE21" i="68"/>
  <c r="AD21" i="68"/>
  <c r="AC21" i="68"/>
  <c r="AB21" i="68"/>
  <c r="AA21" i="68"/>
  <c r="Z21" i="68"/>
  <c r="Y21" i="68"/>
  <c r="X21" i="68"/>
  <c r="W21" i="68"/>
  <c r="V21" i="68"/>
  <c r="U21" i="68"/>
  <c r="T21" i="68"/>
  <c r="S21" i="68"/>
  <c r="R21" i="68"/>
  <c r="Q21" i="68"/>
  <c r="P21" i="68"/>
  <c r="O21" i="68"/>
  <c r="N21" i="68"/>
  <c r="AK20" i="68"/>
  <c r="AJ20" i="68"/>
  <c r="AI20" i="68"/>
  <c r="AH20" i="68"/>
  <c r="AG20" i="68"/>
  <c r="AF20" i="68"/>
  <c r="AE20" i="68"/>
  <c r="AD20" i="68"/>
  <c r="AC20" i="68"/>
  <c r="AB20" i="68"/>
  <c r="AA20" i="68"/>
  <c r="Z20" i="68"/>
  <c r="Y20" i="68"/>
  <c r="X20" i="68"/>
  <c r="W20" i="68"/>
  <c r="V20" i="68"/>
  <c r="U20" i="68"/>
  <c r="T20" i="68"/>
  <c r="S20" i="68"/>
  <c r="R20" i="68"/>
  <c r="Q20" i="68"/>
  <c r="P20" i="68"/>
  <c r="O20" i="68"/>
  <c r="N20" i="68"/>
  <c r="AK19" i="68"/>
  <c r="AJ19" i="68"/>
  <c r="AI19" i="68"/>
  <c r="AH19" i="68"/>
  <c r="AG19" i="68"/>
  <c r="AF19" i="68"/>
  <c r="AE19" i="68"/>
  <c r="AD19" i="68"/>
  <c r="AC19" i="68"/>
  <c r="AB19" i="68"/>
  <c r="AA19" i="68"/>
  <c r="Z19" i="68"/>
  <c r="Y19" i="68"/>
  <c r="X19" i="68"/>
  <c r="W19" i="68"/>
  <c r="V19" i="68"/>
  <c r="U19" i="68"/>
  <c r="T19" i="68"/>
  <c r="S19" i="68"/>
  <c r="R19" i="68"/>
  <c r="Q19" i="68"/>
  <c r="P19" i="68"/>
  <c r="O19" i="68"/>
  <c r="N19" i="68"/>
  <c r="AK18" i="68"/>
  <c r="AJ18" i="68"/>
  <c r="AI18" i="68"/>
  <c r="AH18" i="68"/>
  <c r="AG18" i="68"/>
  <c r="AF18" i="68"/>
  <c r="AE18" i="68"/>
  <c r="AD18" i="68"/>
  <c r="AC18" i="68"/>
  <c r="AB18" i="68"/>
  <c r="AA18" i="68"/>
  <c r="Z18" i="68"/>
  <c r="Y18" i="68"/>
  <c r="X18" i="68"/>
  <c r="W18" i="68"/>
  <c r="V18" i="68"/>
  <c r="U18" i="68"/>
  <c r="T18" i="68"/>
  <c r="S18" i="68"/>
  <c r="R18" i="68"/>
  <c r="Q18" i="68"/>
  <c r="P18" i="68"/>
  <c r="O18" i="68"/>
  <c r="N18" i="68"/>
  <c r="AK17" i="68"/>
  <c r="AJ17" i="68"/>
  <c r="AI17" i="68"/>
  <c r="AH17" i="68"/>
  <c r="AG17" i="68"/>
  <c r="AF17" i="68"/>
  <c r="AE17" i="68"/>
  <c r="AD17" i="68"/>
  <c r="AC17" i="68"/>
  <c r="AB17" i="68"/>
  <c r="AA17" i="68"/>
  <c r="Z17" i="68"/>
  <c r="Y17" i="68"/>
  <c r="X17" i="68"/>
  <c r="W17" i="68"/>
  <c r="V17" i="68"/>
  <c r="U17" i="68"/>
  <c r="T17" i="68"/>
  <c r="S17" i="68"/>
  <c r="R17" i="68"/>
  <c r="Q17" i="68"/>
  <c r="P17" i="68"/>
  <c r="O17" i="68"/>
  <c r="N17" i="68"/>
  <c r="AK16" i="68"/>
  <c r="AJ16" i="68"/>
  <c r="AI16" i="68"/>
  <c r="AH16" i="68"/>
  <c r="AG16" i="68"/>
  <c r="AF16" i="68"/>
  <c r="AE16" i="68"/>
  <c r="AD16" i="68"/>
  <c r="AC16" i="68"/>
  <c r="AB16" i="68"/>
  <c r="AA16" i="68"/>
  <c r="Z16" i="68"/>
  <c r="Y16" i="68"/>
  <c r="X16" i="68"/>
  <c r="W16" i="68"/>
  <c r="V16" i="68"/>
  <c r="U16" i="68"/>
  <c r="T16" i="68"/>
  <c r="S16" i="68"/>
  <c r="R16" i="68"/>
  <c r="Q16" i="68"/>
  <c r="P16" i="68"/>
  <c r="O16" i="68"/>
  <c r="N16" i="68"/>
  <c r="AK15" i="68"/>
  <c r="AJ15" i="68"/>
  <c r="AI15" i="68"/>
  <c r="AH15" i="68"/>
  <c r="AG15" i="68"/>
  <c r="AF15" i="68"/>
  <c r="AE15" i="68"/>
  <c r="AD15" i="68"/>
  <c r="AC15" i="68"/>
  <c r="AB15" i="68"/>
  <c r="AA15" i="68"/>
  <c r="Z15" i="68"/>
  <c r="Y15" i="68"/>
  <c r="X15" i="68"/>
  <c r="W15" i="68"/>
  <c r="V15" i="68"/>
  <c r="U15" i="68"/>
  <c r="T15" i="68"/>
  <c r="S15" i="68"/>
  <c r="R15" i="68"/>
  <c r="Q15" i="68"/>
  <c r="O15" i="68"/>
  <c r="N15" i="68"/>
  <c r="AK14" i="68"/>
  <c r="AJ14" i="68"/>
  <c r="AI14" i="68"/>
  <c r="AH14" i="68"/>
  <c r="AG14" i="68"/>
  <c r="AF14" i="68"/>
  <c r="AE14" i="68"/>
  <c r="AD14" i="68"/>
  <c r="AC14" i="68"/>
  <c r="AB14" i="68"/>
  <c r="AA14" i="68"/>
  <c r="Z14" i="68"/>
  <c r="Y14" i="68"/>
  <c r="X14" i="68"/>
  <c r="W14" i="68"/>
  <c r="V14" i="68"/>
  <c r="U14" i="68"/>
  <c r="T14" i="68"/>
  <c r="S14" i="68"/>
  <c r="R14" i="68"/>
  <c r="Q14" i="68"/>
  <c r="P14" i="68"/>
  <c r="O14" i="68"/>
  <c r="N14" i="68"/>
  <c r="AK13" i="68"/>
  <c r="AJ13" i="68"/>
  <c r="AI13" i="68"/>
  <c r="AH13" i="68"/>
  <c r="AG13" i="68"/>
  <c r="AF13" i="68"/>
  <c r="AE13" i="68"/>
  <c r="AD13" i="68"/>
  <c r="AC13" i="68"/>
  <c r="AB13" i="68"/>
  <c r="AA13" i="68"/>
  <c r="Z13" i="68"/>
  <c r="Y13" i="68"/>
  <c r="X13" i="68"/>
  <c r="W13" i="68"/>
  <c r="V13" i="68"/>
  <c r="U13" i="68"/>
  <c r="T13" i="68"/>
  <c r="S13" i="68"/>
  <c r="R13" i="68"/>
  <c r="Q13" i="68"/>
  <c r="P13" i="68"/>
  <c r="O13" i="68"/>
  <c r="N13" i="68"/>
  <c r="AK12" i="68"/>
  <c r="AJ12" i="68"/>
  <c r="AI12" i="68"/>
  <c r="AH12" i="68"/>
  <c r="AG12" i="68"/>
  <c r="AF12" i="68"/>
  <c r="AE12" i="68"/>
  <c r="AD12" i="68"/>
  <c r="AC12" i="68"/>
  <c r="AB12" i="68"/>
  <c r="AA12" i="68"/>
  <c r="Z12" i="68"/>
  <c r="Y12" i="68"/>
  <c r="X12" i="68"/>
  <c r="W12" i="68"/>
  <c r="V12" i="68"/>
  <c r="U12" i="68"/>
  <c r="T12" i="68"/>
  <c r="S12" i="68"/>
  <c r="R12" i="68"/>
  <c r="Q12" i="68"/>
  <c r="P12" i="68"/>
  <c r="O12" i="68"/>
  <c r="N12" i="68"/>
  <c r="AK11" i="68"/>
  <c r="AJ11" i="68"/>
  <c r="AI11" i="68"/>
  <c r="AH11" i="68"/>
  <c r="AG11" i="68"/>
  <c r="AF11" i="68"/>
  <c r="AE11" i="68"/>
  <c r="AD11" i="68"/>
  <c r="AC11" i="68"/>
  <c r="AB11" i="68"/>
  <c r="AA11" i="68"/>
  <c r="Z11" i="68"/>
  <c r="Y11" i="68"/>
  <c r="X11" i="68"/>
  <c r="W11" i="68"/>
  <c r="V11" i="68"/>
  <c r="U11" i="68"/>
  <c r="T11" i="68"/>
  <c r="S11" i="68"/>
  <c r="Q11" i="68"/>
  <c r="P11" i="68"/>
  <c r="O11" i="68"/>
  <c r="AK10" i="68"/>
  <c r="AJ10" i="68"/>
  <c r="AI10" i="68"/>
  <c r="AH10" i="68"/>
  <c r="AG10" i="68"/>
  <c r="AF10" i="68"/>
  <c r="AE10" i="68"/>
  <c r="AD10" i="68"/>
  <c r="AC10" i="68"/>
  <c r="AB10" i="68"/>
  <c r="AA10" i="68"/>
  <c r="Z10" i="68"/>
  <c r="Y10" i="68"/>
  <c r="X10" i="68"/>
  <c r="W10" i="68"/>
  <c r="V10" i="68"/>
  <c r="U10" i="68"/>
  <c r="S10" i="68"/>
  <c r="R10" i="68"/>
  <c r="AK9" i="68"/>
  <c r="AJ9" i="68"/>
  <c r="N52" i="78" s="1"/>
  <c r="AI9" i="68"/>
  <c r="AH9" i="68"/>
  <c r="AG9" i="68"/>
  <c r="AF9" i="68"/>
  <c r="L52" i="78" s="1"/>
  <c r="AE9" i="68"/>
  <c r="AD9" i="68"/>
  <c r="K52" i="78" s="1"/>
  <c r="AC9" i="68"/>
  <c r="AB9" i="68"/>
  <c r="J52" i="78" s="1"/>
  <c r="AA9" i="68"/>
  <c r="Z9" i="68"/>
  <c r="Y9" i="68"/>
  <c r="X9" i="68"/>
  <c r="H52" i="78" s="1"/>
  <c r="W9" i="68"/>
  <c r="V9" i="68"/>
  <c r="G52" i="78" s="1"/>
  <c r="U9" i="68"/>
  <c r="T9" i="68"/>
  <c r="F52" i="78" s="1"/>
  <c r="S9" i="68"/>
  <c r="R9" i="68"/>
  <c r="Q9" i="68"/>
  <c r="D52" i="78" s="1"/>
  <c r="O9" i="68"/>
  <c r="C52" i="78" s="1"/>
  <c r="J19" i="64"/>
  <c r="J15" i="64"/>
  <c r="J18" i="64"/>
  <c r="J17" i="64"/>
  <c r="J16" i="64"/>
  <c r="J14" i="64"/>
  <c r="J13" i="64"/>
  <c r="J12" i="64"/>
  <c r="J11" i="64"/>
  <c r="J10" i="64"/>
  <c r="AL30" i="67"/>
  <c r="AJ30" i="67"/>
  <c r="AH30" i="67"/>
  <c r="AF30" i="67"/>
  <c r="AD30" i="67"/>
  <c r="AB30" i="67"/>
  <c r="Z30" i="67"/>
  <c r="X30" i="67"/>
  <c r="V30" i="67"/>
  <c r="T30" i="67"/>
  <c r="R30" i="67"/>
  <c r="P30" i="67"/>
  <c r="N29" i="67"/>
  <c r="N31" i="67"/>
  <c r="AM28" i="67"/>
  <c r="AL28" i="67"/>
  <c r="AK28" i="67"/>
  <c r="AJ28" i="67"/>
  <c r="AI28" i="67"/>
  <c r="AH28" i="67"/>
  <c r="AG28" i="67"/>
  <c r="AF28" i="67"/>
  <c r="AE28" i="67"/>
  <c r="AD28" i="67"/>
  <c r="AC28" i="67"/>
  <c r="AB28" i="67"/>
  <c r="AA28" i="67"/>
  <c r="Z28" i="67"/>
  <c r="Y28" i="67"/>
  <c r="X28" i="67"/>
  <c r="W28" i="67"/>
  <c r="V28" i="67"/>
  <c r="U28" i="67"/>
  <c r="T28" i="67"/>
  <c r="S28" i="67"/>
  <c r="R28" i="67"/>
  <c r="Q28" i="67"/>
  <c r="P28" i="67"/>
  <c r="AM27" i="67"/>
  <c r="AL27" i="67"/>
  <c r="AK27" i="67"/>
  <c r="AJ27" i="67"/>
  <c r="AI27" i="67"/>
  <c r="AH27" i="67"/>
  <c r="AG27" i="67"/>
  <c r="AF27" i="67"/>
  <c r="AE27" i="67"/>
  <c r="AD27" i="67"/>
  <c r="AC27" i="67"/>
  <c r="AB27" i="67"/>
  <c r="AA27" i="67"/>
  <c r="Z27" i="67"/>
  <c r="Y27" i="67"/>
  <c r="X27" i="67"/>
  <c r="W27" i="67"/>
  <c r="V27" i="67"/>
  <c r="U27" i="67"/>
  <c r="T27" i="67"/>
  <c r="S27" i="67"/>
  <c r="R27" i="67"/>
  <c r="Q27" i="67"/>
  <c r="P27" i="67"/>
  <c r="AM26" i="67"/>
  <c r="AL26" i="67"/>
  <c r="AK26" i="67"/>
  <c r="AJ26" i="67"/>
  <c r="AI26" i="67"/>
  <c r="AH26" i="67"/>
  <c r="AG26" i="67"/>
  <c r="AF26" i="67"/>
  <c r="AE26" i="67"/>
  <c r="AD26" i="67"/>
  <c r="AC26" i="67"/>
  <c r="AB26" i="67"/>
  <c r="AA26" i="67"/>
  <c r="Z26" i="67"/>
  <c r="Y26" i="67"/>
  <c r="X26" i="67"/>
  <c r="W26" i="67"/>
  <c r="V26" i="67"/>
  <c r="U26" i="67"/>
  <c r="T26" i="67"/>
  <c r="S26" i="67"/>
  <c r="R26" i="67"/>
  <c r="Q26" i="67"/>
  <c r="P26" i="67"/>
  <c r="AM25" i="67"/>
  <c r="AL25" i="67"/>
  <c r="AK25" i="67"/>
  <c r="AJ25" i="67"/>
  <c r="AI25" i="67"/>
  <c r="AH25" i="67"/>
  <c r="AG25" i="67"/>
  <c r="AF25" i="67"/>
  <c r="AE25" i="67"/>
  <c r="AD25" i="67"/>
  <c r="AC25" i="67"/>
  <c r="AB25" i="67"/>
  <c r="AA25" i="67"/>
  <c r="Z25" i="67"/>
  <c r="Y25" i="67"/>
  <c r="X25" i="67"/>
  <c r="W25" i="67"/>
  <c r="V25" i="67"/>
  <c r="U25" i="67"/>
  <c r="T25" i="67"/>
  <c r="S25" i="67"/>
  <c r="R25" i="67"/>
  <c r="Q25" i="67"/>
  <c r="P25" i="67"/>
  <c r="AM24" i="67"/>
  <c r="AL24" i="67"/>
  <c r="AK24" i="67"/>
  <c r="AJ24" i="67"/>
  <c r="AI24" i="67"/>
  <c r="AH24" i="67"/>
  <c r="AG24" i="67"/>
  <c r="AF24" i="67"/>
  <c r="AE24" i="67"/>
  <c r="AD24" i="67"/>
  <c r="AC24" i="67"/>
  <c r="AB24" i="67"/>
  <c r="AA24" i="67"/>
  <c r="Z24" i="67"/>
  <c r="Y24" i="67"/>
  <c r="X24" i="67"/>
  <c r="W24" i="67"/>
  <c r="V24" i="67"/>
  <c r="U24" i="67"/>
  <c r="T24" i="67"/>
  <c r="S24" i="67"/>
  <c r="R24" i="67"/>
  <c r="Q24" i="67"/>
  <c r="P24" i="67"/>
  <c r="AM23" i="67"/>
  <c r="AL23" i="67"/>
  <c r="AK23" i="67"/>
  <c r="AJ23" i="67"/>
  <c r="AI23" i="67"/>
  <c r="AH23" i="67"/>
  <c r="AG23" i="67"/>
  <c r="AF23" i="67"/>
  <c r="AE23" i="67"/>
  <c r="AD23" i="67"/>
  <c r="AC23" i="67"/>
  <c r="AB23" i="67"/>
  <c r="AA23" i="67"/>
  <c r="Z23" i="67"/>
  <c r="Y23" i="67"/>
  <c r="X23" i="67"/>
  <c r="W23" i="67"/>
  <c r="V23" i="67"/>
  <c r="U23" i="67"/>
  <c r="T23" i="67"/>
  <c r="S23" i="67"/>
  <c r="R23" i="67"/>
  <c r="Q23" i="67"/>
  <c r="P23" i="67"/>
  <c r="AM22" i="67"/>
  <c r="AL22" i="67"/>
  <c r="AK22" i="67"/>
  <c r="AJ22" i="67"/>
  <c r="AI22" i="67"/>
  <c r="AH22" i="67"/>
  <c r="AG22" i="67"/>
  <c r="AF22" i="67"/>
  <c r="AE22" i="67"/>
  <c r="AD22" i="67"/>
  <c r="AC22" i="67"/>
  <c r="AB22" i="67"/>
  <c r="AA22" i="67"/>
  <c r="Z22" i="67"/>
  <c r="Y22" i="67"/>
  <c r="X22" i="67"/>
  <c r="W22" i="67"/>
  <c r="V22" i="67"/>
  <c r="U22" i="67"/>
  <c r="T22" i="67"/>
  <c r="S22" i="67"/>
  <c r="R22" i="67"/>
  <c r="Q22" i="67"/>
  <c r="P22" i="67"/>
  <c r="AM21" i="67"/>
  <c r="AL21" i="67"/>
  <c r="AK21" i="67"/>
  <c r="AJ21" i="67"/>
  <c r="AI21" i="67"/>
  <c r="AH21" i="67"/>
  <c r="AG21" i="67"/>
  <c r="AF21" i="67"/>
  <c r="AE21" i="67"/>
  <c r="AD21" i="67"/>
  <c r="AC21" i="67"/>
  <c r="AB21" i="67"/>
  <c r="AA21" i="67"/>
  <c r="Z21" i="67"/>
  <c r="Y21" i="67"/>
  <c r="X21" i="67"/>
  <c r="W21" i="67"/>
  <c r="V21" i="67"/>
  <c r="U21" i="67"/>
  <c r="T21" i="67"/>
  <c r="S21" i="67"/>
  <c r="R21" i="67"/>
  <c r="Q21" i="67"/>
  <c r="P21" i="67"/>
  <c r="AM20" i="67"/>
  <c r="AL20" i="67"/>
  <c r="AK20" i="67"/>
  <c r="AJ20" i="67"/>
  <c r="AI20" i="67"/>
  <c r="AH20" i="67"/>
  <c r="AG20" i="67"/>
  <c r="AF20" i="67"/>
  <c r="AE20" i="67"/>
  <c r="AD20" i="67"/>
  <c r="AC20" i="67"/>
  <c r="AB20" i="67"/>
  <c r="AA20" i="67"/>
  <c r="Z20" i="67"/>
  <c r="Y20" i="67"/>
  <c r="X20" i="67"/>
  <c r="W20" i="67"/>
  <c r="V20" i="67"/>
  <c r="U20" i="67"/>
  <c r="T20" i="67"/>
  <c r="S20" i="67"/>
  <c r="R20" i="67"/>
  <c r="Q20" i="67"/>
  <c r="P20" i="67"/>
  <c r="AM19" i="67"/>
  <c r="AL19" i="67"/>
  <c r="AK19" i="67"/>
  <c r="AJ19" i="67"/>
  <c r="AI19" i="67"/>
  <c r="AH19" i="67"/>
  <c r="AG19" i="67"/>
  <c r="AF19" i="67"/>
  <c r="AE19" i="67"/>
  <c r="AD19" i="67"/>
  <c r="AC19" i="67"/>
  <c r="AB19" i="67"/>
  <c r="AA19" i="67"/>
  <c r="Z19" i="67"/>
  <c r="Y19" i="67"/>
  <c r="X19" i="67"/>
  <c r="W19" i="67"/>
  <c r="V19" i="67"/>
  <c r="U19" i="67"/>
  <c r="T19" i="67"/>
  <c r="S19" i="67"/>
  <c r="R19" i="67"/>
  <c r="Q19" i="67"/>
  <c r="P19" i="67"/>
  <c r="AM18" i="67"/>
  <c r="AL18" i="67"/>
  <c r="AK18" i="67"/>
  <c r="AJ18" i="67"/>
  <c r="AI18" i="67"/>
  <c r="AH18" i="67"/>
  <c r="AG18" i="67"/>
  <c r="AF18" i="67"/>
  <c r="AE18" i="67"/>
  <c r="AD18" i="67"/>
  <c r="AC18" i="67"/>
  <c r="AB18" i="67"/>
  <c r="AA18" i="67"/>
  <c r="Z18" i="67"/>
  <c r="Y18" i="67"/>
  <c r="X18" i="67"/>
  <c r="W18" i="67"/>
  <c r="V18" i="67"/>
  <c r="U18" i="67"/>
  <c r="T18" i="67"/>
  <c r="S18" i="67"/>
  <c r="R18" i="67"/>
  <c r="Q18" i="67"/>
  <c r="P18" i="67"/>
  <c r="AM17" i="67"/>
  <c r="AL17" i="67"/>
  <c r="AK17" i="67"/>
  <c r="AJ17" i="67"/>
  <c r="AI17" i="67"/>
  <c r="AH17" i="67"/>
  <c r="AG17" i="67"/>
  <c r="AF17" i="67"/>
  <c r="AE17" i="67"/>
  <c r="AD17" i="67"/>
  <c r="AC17" i="67"/>
  <c r="AB17" i="67"/>
  <c r="AA17" i="67"/>
  <c r="Z17" i="67"/>
  <c r="Y17" i="67"/>
  <c r="X17" i="67"/>
  <c r="W17" i="67"/>
  <c r="V17" i="67"/>
  <c r="U17" i="67"/>
  <c r="T17" i="67"/>
  <c r="S17" i="67"/>
  <c r="R17" i="67"/>
  <c r="Q17" i="67"/>
  <c r="P17" i="67"/>
  <c r="AM16" i="67"/>
  <c r="AL16" i="67"/>
  <c r="AK16" i="67"/>
  <c r="AJ16" i="67"/>
  <c r="AI16" i="67"/>
  <c r="AH16" i="67"/>
  <c r="AG16" i="67"/>
  <c r="AF16" i="67"/>
  <c r="AE16" i="67"/>
  <c r="AD16" i="67"/>
  <c r="AC16" i="67"/>
  <c r="AB16" i="67"/>
  <c r="AA16" i="67"/>
  <c r="Z16" i="67"/>
  <c r="Y16" i="67"/>
  <c r="X16" i="67"/>
  <c r="W16" i="67"/>
  <c r="V16" i="67"/>
  <c r="U16" i="67"/>
  <c r="T16" i="67"/>
  <c r="S16" i="67"/>
  <c r="R16" i="67"/>
  <c r="Q16" i="67"/>
  <c r="P16" i="67"/>
  <c r="AM15" i="67"/>
  <c r="AL15" i="67"/>
  <c r="AK15" i="67"/>
  <c r="AJ15" i="67"/>
  <c r="AI15" i="67"/>
  <c r="AH15" i="67"/>
  <c r="AG15" i="67"/>
  <c r="AF15" i="67"/>
  <c r="AE15" i="67"/>
  <c r="AD15" i="67"/>
  <c r="AC15" i="67"/>
  <c r="AB15" i="67"/>
  <c r="AA15" i="67"/>
  <c r="Z15" i="67"/>
  <c r="Y15" i="67"/>
  <c r="X15" i="67"/>
  <c r="W15" i="67"/>
  <c r="V15" i="67"/>
  <c r="U15" i="67"/>
  <c r="T15" i="67"/>
  <c r="S15" i="67"/>
  <c r="R15" i="67"/>
  <c r="Q15" i="67"/>
  <c r="P15" i="67"/>
  <c r="AM14" i="67"/>
  <c r="AL14" i="67"/>
  <c r="AK14" i="67"/>
  <c r="AJ14" i="67"/>
  <c r="AI14" i="67"/>
  <c r="AH14" i="67"/>
  <c r="AG14" i="67"/>
  <c r="AF14" i="67"/>
  <c r="AE14" i="67"/>
  <c r="AD14" i="67"/>
  <c r="AC14" i="67"/>
  <c r="AB14" i="67"/>
  <c r="AA14" i="67"/>
  <c r="Z14" i="67"/>
  <c r="Y14" i="67"/>
  <c r="X14" i="67"/>
  <c r="W14" i="67"/>
  <c r="V14" i="67"/>
  <c r="U14" i="67"/>
  <c r="T14" i="67"/>
  <c r="S14" i="67"/>
  <c r="R14" i="67"/>
  <c r="Q14" i="67"/>
  <c r="P14" i="67"/>
  <c r="AM13" i="67"/>
  <c r="AL13" i="67"/>
  <c r="AK13" i="67"/>
  <c r="AJ13" i="67"/>
  <c r="AI13" i="67"/>
  <c r="AH13" i="67"/>
  <c r="AG13" i="67"/>
  <c r="AF13" i="67"/>
  <c r="AE13" i="67"/>
  <c r="AD13" i="67"/>
  <c r="AC13" i="67"/>
  <c r="AB13" i="67"/>
  <c r="AA13" i="67"/>
  <c r="Z13" i="67"/>
  <c r="Y13" i="67"/>
  <c r="X13" i="67"/>
  <c r="W13" i="67"/>
  <c r="V13" i="67"/>
  <c r="U13" i="67"/>
  <c r="T13" i="67"/>
  <c r="S13" i="67"/>
  <c r="R13" i="67"/>
  <c r="Q13" i="67"/>
  <c r="P13" i="67"/>
  <c r="AM12" i="67"/>
  <c r="AL12" i="67"/>
  <c r="AK12" i="67"/>
  <c r="AJ12" i="67"/>
  <c r="AI12" i="67"/>
  <c r="AH12" i="67"/>
  <c r="AG12" i="67"/>
  <c r="AF12" i="67"/>
  <c r="AE12" i="67"/>
  <c r="AD12" i="67"/>
  <c r="AC12" i="67"/>
  <c r="AB12" i="67"/>
  <c r="AA12" i="67"/>
  <c r="Z12" i="67"/>
  <c r="Y12" i="67"/>
  <c r="X12" i="67"/>
  <c r="W12" i="67"/>
  <c r="V12" i="67"/>
  <c r="U12" i="67"/>
  <c r="T12" i="67"/>
  <c r="S12" i="67"/>
  <c r="R12" i="67"/>
  <c r="Q12" i="67"/>
  <c r="P12" i="67"/>
  <c r="AM11" i="67"/>
  <c r="AL11" i="67"/>
  <c r="AK11" i="67"/>
  <c r="AJ11" i="67"/>
  <c r="AI11" i="67"/>
  <c r="AH11" i="67"/>
  <c r="AG11" i="67"/>
  <c r="AF11" i="67"/>
  <c r="AE11" i="67"/>
  <c r="AD11" i="67"/>
  <c r="AC11" i="67"/>
  <c r="AB11" i="67"/>
  <c r="AA11" i="67"/>
  <c r="Z11" i="67"/>
  <c r="Y11" i="67"/>
  <c r="X11" i="67"/>
  <c r="W11" i="67"/>
  <c r="V11" i="67"/>
  <c r="U11" i="67"/>
  <c r="T11" i="67"/>
  <c r="S11" i="67"/>
  <c r="R11" i="67"/>
  <c r="Q11" i="67"/>
  <c r="P11" i="67"/>
  <c r="AM10" i="67"/>
  <c r="AL10" i="67"/>
  <c r="AK10" i="67"/>
  <c r="AJ10" i="67"/>
  <c r="AI10" i="67"/>
  <c r="AH10" i="67"/>
  <c r="AG10" i="67"/>
  <c r="AF10" i="67"/>
  <c r="AE10" i="67"/>
  <c r="AD10" i="67"/>
  <c r="AC10" i="67"/>
  <c r="AB10" i="67"/>
  <c r="AA10" i="67"/>
  <c r="Z10" i="67"/>
  <c r="Y10" i="67"/>
  <c r="X10" i="67"/>
  <c r="W10" i="67"/>
  <c r="V10" i="67"/>
  <c r="U10" i="67"/>
  <c r="T10" i="67"/>
  <c r="S10" i="67"/>
  <c r="R10" i="67"/>
  <c r="Q10" i="67"/>
  <c r="P10" i="67"/>
  <c r="AM9" i="67"/>
  <c r="AL9" i="67"/>
  <c r="AL29" i="67"/>
  <c r="AL31" i="67"/>
  <c r="AK9" i="67"/>
  <c r="AJ9" i="67"/>
  <c r="AJ29" i="67"/>
  <c r="AJ31" i="67"/>
  <c r="AI9" i="67"/>
  <c r="AH9" i="67"/>
  <c r="AH29" i="67"/>
  <c r="AH31" i="67"/>
  <c r="AG9" i="67"/>
  <c r="AF9" i="67"/>
  <c r="AF29" i="67"/>
  <c r="AF31" i="67"/>
  <c r="AE9" i="67"/>
  <c r="AD9" i="67"/>
  <c r="AD29" i="67"/>
  <c r="AD31" i="67"/>
  <c r="AC9" i="67"/>
  <c r="AB9" i="67"/>
  <c r="AB29" i="67"/>
  <c r="AB31" i="67"/>
  <c r="AA9" i="67"/>
  <c r="Z9" i="67"/>
  <c r="Z29" i="67"/>
  <c r="Z31" i="67"/>
  <c r="Y9" i="67"/>
  <c r="X9" i="67"/>
  <c r="X29" i="67"/>
  <c r="X31" i="67"/>
  <c r="W9" i="67"/>
  <c r="V9" i="67"/>
  <c r="V29" i="67"/>
  <c r="V31" i="67"/>
  <c r="U9" i="67"/>
  <c r="T9" i="67"/>
  <c r="T29" i="67"/>
  <c r="T31" i="67"/>
  <c r="S9" i="67"/>
  <c r="R9" i="67"/>
  <c r="R29" i="67"/>
  <c r="R31" i="67"/>
  <c r="Q9" i="67"/>
  <c r="P9" i="67"/>
  <c r="P29" i="67"/>
  <c r="P31" i="67"/>
  <c r="C2" i="67"/>
  <c r="U11" i="64"/>
  <c r="W11" i="73" s="1"/>
  <c r="U10" i="64"/>
  <c r="AH28" i="72"/>
  <c r="AI27" i="72" s="1"/>
  <c r="E52" i="78" l="1"/>
  <c r="I52" i="78"/>
  <c r="M52" i="78"/>
  <c r="U12" i="64"/>
  <c r="W12" i="73" s="1"/>
  <c r="G73" i="69"/>
  <c r="AE9" i="64"/>
  <c r="AB9" i="64"/>
  <c r="AB13" i="64"/>
  <c r="AP22" i="72"/>
  <c r="AQ21" i="72" s="1"/>
  <c r="AH26" i="72"/>
  <c r="AI25" i="72" s="1"/>
  <c r="AH20" i="72"/>
  <c r="AI19" i="72" s="1"/>
  <c r="BC17" i="72"/>
  <c r="L14" i="64" s="1"/>
  <c r="AH16" i="72"/>
  <c r="AI15" i="72" s="1"/>
  <c r="AH14" i="72"/>
  <c r="AI13" i="72" s="1"/>
  <c r="AH12" i="72"/>
  <c r="AI11" i="72" s="1"/>
  <c r="J12" i="72"/>
  <c r="K11" i="72" s="1"/>
  <c r="AZ13" i="73"/>
  <c r="K13" i="64"/>
  <c r="AA21" i="64"/>
  <c r="BL20" i="73"/>
  <c r="BF20" i="73"/>
  <c r="AX30" i="72"/>
  <c r="AY29" i="72" s="1"/>
  <c r="BL19" i="73"/>
  <c r="BF19" i="73"/>
  <c r="BL18" i="73"/>
  <c r="BF18" i="73"/>
  <c r="AX24" i="72"/>
  <c r="AY23" i="72" s="1"/>
  <c r="BL17" i="73"/>
  <c r="BF17" i="73"/>
  <c r="BF16" i="73"/>
  <c r="BL16" i="73"/>
  <c r="BL15" i="73"/>
  <c r="BF15" i="73"/>
  <c r="BL14" i="73"/>
  <c r="BF14" i="73"/>
  <c r="AX16" i="72"/>
  <c r="AY15" i="72" s="1"/>
  <c r="BF13" i="73"/>
  <c r="BL13" i="73"/>
  <c r="BF12" i="73"/>
  <c r="BL12" i="73"/>
  <c r="BF11" i="73"/>
  <c r="BL11" i="73"/>
  <c r="BF10" i="73"/>
  <c r="BL10" i="73"/>
  <c r="BF9" i="73"/>
  <c r="BL9" i="73"/>
  <c r="BK20" i="73"/>
  <c r="BE20" i="73"/>
  <c r="AP28" i="72"/>
  <c r="AQ27" i="72" s="1"/>
  <c r="BK19" i="73"/>
  <c r="BE19" i="73"/>
  <c r="BE18" i="73"/>
  <c r="BK18" i="73"/>
  <c r="AP26" i="72"/>
  <c r="AQ25" i="72" s="1"/>
  <c r="BK17" i="73"/>
  <c r="BE17" i="73"/>
  <c r="BK16" i="73"/>
  <c r="BE16" i="73"/>
  <c r="BE15" i="73"/>
  <c r="BK15" i="73"/>
  <c r="BE14" i="73"/>
  <c r="BK14" i="73"/>
  <c r="BE13" i="73"/>
  <c r="BK13" i="73"/>
  <c r="BE12" i="73"/>
  <c r="BK12" i="73"/>
  <c r="BE11" i="73"/>
  <c r="BK11" i="73"/>
  <c r="BE10" i="73"/>
  <c r="BK10" i="73"/>
  <c r="AP8" i="72"/>
  <c r="AQ7" i="72" s="1"/>
  <c r="BK9" i="73"/>
  <c r="BE9" i="73"/>
  <c r="BJ19" i="73"/>
  <c r="BD19" i="73"/>
  <c r="BJ18" i="73"/>
  <c r="BD18" i="73"/>
  <c r="BD17" i="73"/>
  <c r="BJ17" i="73"/>
  <c r="BD16" i="73"/>
  <c r="BJ16" i="73"/>
  <c r="AH22" i="72"/>
  <c r="AI21" i="72" s="1"/>
  <c r="BJ15" i="73"/>
  <c r="BD15" i="73"/>
  <c r="BD14" i="73"/>
  <c r="BJ14" i="73"/>
  <c r="BD13" i="73"/>
  <c r="BJ13" i="73"/>
  <c r="BJ12" i="73"/>
  <c r="BD12" i="73"/>
  <c r="BD11" i="73"/>
  <c r="BJ11" i="73"/>
  <c r="BD10" i="73"/>
  <c r="BJ10" i="73"/>
  <c r="BJ9" i="73"/>
  <c r="BD9" i="73"/>
  <c r="Z28" i="72"/>
  <c r="AA27" i="72" s="1"/>
  <c r="BC19" i="73"/>
  <c r="BI19" i="73"/>
  <c r="BI18" i="73"/>
  <c r="BC18" i="73"/>
  <c r="Z26" i="72"/>
  <c r="AA25" i="72" s="1"/>
  <c r="BC17" i="73"/>
  <c r="BI17" i="73"/>
  <c r="Z24" i="72"/>
  <c r="AA23" i="72" s="1"/>
  <c r="Z22" i="72"/>
  <c r="AA21" i="72" s="1"/>
  <c r="BI16" i="73"/>
  <c r="BC16" i="73"/>
  <c r="BC14" i="73"/>
  <c r="BI14" i="73"/>
  <c r="Z18" i="72"/>
  <c r="AA17" i="72" s="1"/>
  <c r="BI13" i="73"/>
  <c r="BC13" i="73"/>
  <c r="Z14" i="72"/>
  <c r="AA13" i="72" s="1"/>
  <c r="BC12" i="73"/>
  <c r="BI12" i="73"/>
  <c r="BI11" i="73"/>
  <c r="BC11" i="73"/>
  <c r="BC10" i="73"/>
  <c r="BI10" i="73"/>
  <c r="Z8" i="72"/>
  <c r="AA7" i="72" s="1"/>
  <c r="BC9" i="73"/>
  <c r="BI9" i="73"/>
  <c r="BB19" i="73"/>
  <c r="BH19" i="73"/>
  <c r="BB18" i="73"/>
  <c r="BH18" i="73"/>
  <c r="R24" i="72"/>
  <c r="S23" i="72" s="1"/>
  <c r="BH17" i="73"/>
  <c r="BB17" i="73"/>
  <c r="BH16" i="73"/>
  <c r="BB16" i="73"/>
  <c r="BH15" i="73"/>
  <c r="BB15" i="73"/>
  <c r="BB14" i="73"/>
  <c r="BH14" i="73"/>
  <c r="BH13" i="73"/>
  <c r="BB13" i="73"/>
  <c r="BH12" i="73"/>
  <c r="BB12" i="73"/>
  <c r="BB7" i="72"/>
  <c r="BB9" i="73"/>
  <c r="BH9" i="73"/>
  <c r="R8" i="72"/>
  <c r="S7" i="72" s="1"/>
  <c r="BA18" i="73"/>
  <c r="BG18" i="73"/>
  <c r="BG17" i="73"/>
  <c r="BA17" i="73"/>
  <c r="BG16" i="73"/>
  <c r="BA16" i="73"/>
  <c r="J20" i="72"/>
  <c r="K19" i="72" s="1"/>
  <c r="BG15" i="73"/>
  <c r="BA15" i="73"/>
  <c r="BG13" i="73"/>
  <c r="BA13" i="73"/>
  <c r="BA12" i="73"/>
  <c r="BG12" i="73"/>
  <c r="BG11" i="73"/>
  <c r="BA11" i="73"/>
  <c r="BG10" i="73"/>
  <c r="BA10" i="73"/>
  <c r="BC7" i="72"/>
  <c r="BG9" i="73"/>
  <c r="BA9" i="73"/>
  <c r="Z30" i="72"/>
  <c r="AA29" i="72" s="1"/>
  <c r="BI20" i="73"/>
  <c r="BC20" i="73"/>
  <c r="BG20" i="73"/>
  <c r="BA20" i="73"/>
  <c r="J30" i="72"/>
  <c r="K29" i="72" s="1"/>
  <c r="BB29" i="72"/>
  <c r="BG19" i="73"/>
  <c r="BA19" i="73"/>
  <c r="BG14" i="73"/>
  <c r="BA14" i="73"/>
  <c r="BD20" i="73"/>
  <c r="BJ20" i="73"/>
  <c r="BI15" i="73"/>
  <c r="BC15" i="73"/>
  <c r="BH20" i="73"/>
  <c r="BB20" i="73"/>
  <c r="R30" i="72"/>
  <c r="S29" i="72" s="1"/>
  <c r="BH11" i="73"/>
  <c r="BB11" i="73"/>
  <c r="BH10" i="73"/>
  <c r="BB10" i="73"/>
  <c r="AB18" i="64"/>
  <c r="AB10" i="64"/>
  <c r="AB11" i="64"/>
  <c r="AB15" i="64"/>
  <c r="AB19" i="64"/>
  <c r="AB16" i="64"/>
  <c r="AB20" i="64"/>
  <c r="AB14" i="64"/>
  <c r="AB12" i="64"/>
  <c r="X39" i="68"/>
  <c r="Q17" i="73"/>
  <c r="Q20" i="73"/>
  <c r="U9" i="64"/>
  <c r="W9" i="73" s="1"/>
  <c r="B14" i="64"/>
  <c r="AD21" i="64"/>
  <c r="K72" i="69"/>
  <c r="L72" i="69"/>
  <c r="R72" i="69"/>
  <c r="H72" i="69"/>
  <c r="H73" i="69" s="1"/>
  <c r="P72" i="69"/>
  <c r="M72" i="69"/>
  <c r="Q72" i="69"/>
  <c r="O72" i="69"/>
  <c r="N72" i="69"/>
  <c r="J72" i="69"/>
  <c r="AX28" i="72"/>
  <c r="AY27" i="72" s="1"/>
  <c r="AX22" i="72"/>
  <c r="AY21" i="72" s="1"/>
  <c r="AX20" i="72"/>
  <c r="AY19" i="72" s="1"/>
  <c r="AX18" i="72"/>
  <c r="AY17" i="72" s="1"/>
  <c r="AX14" i="72"/>
  <c r="AY13" i="72" s="1"/>
  <c r="AX12" i="72"/>
  <c r="AY11" i="72" s="1"/>
  <c r="AP10" i="72"/>
  <c r="AQ9" i="72" s="1"/>
  <c r="AP12" i="72"/>
  <c r="AQ11" i="72" s="1"/>
  <c r="AP14" i="72"/>
  <c r="AQ13" i="72" s="1"/>
  <c r="AP16" i="72"/>
  <c r="AQ15" i="72" s="1"/>
  <c r="AP18" i="72"/>
  <c r="AQ17" i="72" s="1"/>
  <c r="AP20" i="72"/>
  <c r="AQ19" i="72" s="1"/>
  <c r="BC25" i="72"/>
  <c r="L18" i="64" s="1"/>
  <c r="BC27" i="72"/>
  <c r="L19" i="64" s="1"/>
  <c r="AP30" i="72"/>
  <c r="AQ29" i="72" s="1"/>
  <c r="BC29" i="72"/>
  <c r="L20" i="64" s="1"/>
  <c r="Z20" i="72"/>
  <c r="AA19" i="72" s="1"/>
  <c r="Z16" i="72"/>
  <c r="AA15" i="72" s="1"/>
  <c r="Z12" i="72"/>
  <c r="AA11" i="72" s="1"/>
  <c r="Z10" i="72"/>
  <c r="AA9" i="72" s="1"/>
  <c r="BC9" i="72"/>
  <c r="L10" i="64" s="1"/>
  <c r="BB9" i="72"/>
  <c r="R10" i="72"/>
  <c r="S9" i="72" s="1"/>
  <c r="R12" i="72"/>
  <c r="S11" i="72" s="1"/>
  <c r="R14" i="72"/>
  <c r="S13" i="72" s="1"/>
  <c r="BC15" i="72"/>
  <c r="R16" i="72"/>
  <c r="S15" i="72" s="1"/>
  <c r="R18" i="72"/>
  <c r="S17" i="72" s="1"/>
  <c r="R20" i="72"/>
  <c r="S19" i="72" s="1"/>
  <c r="BB23" i="72"/>
  <c r="BB25" i="72"/>
  <c r="R26" i="72"/>
  <c r="S25" i="72" s="1"/>
  <c r="R28" i="72"/>
  <c r="S27" i="72" s="1"/>
  <c r="J28" i="72"/>
  <c r="K27" i="72" s="1"/>
  <c r="J26" i="72"/>
  <c r="K25" i="72" s="1"/>
  <c r="J22" i="72"/>
  <c r="K21" i="72" s="1"/>
  <c r="J18" i="72"/>
  <c r="K17" i="72" s="1"/>
  <c r="J14" i="72"/>
  <c r="K13" i="72" s="1"/>
  <c r="J10" i="72"/>
  <c r="K9" i="72" s="1"/>
  <c r="AX26" i="72"/>
  <c r="AY25" i="72" s="1"/>
  <c r="AX8" i="72"/>
  <c r="AY7" i="72" s="1"/>
  <c r="BC21" i="72"/>
  <c r="L16" i="64" s="1"/>
  <c r="AP24" i="72"/>
  <c r="AQ23" i="72" s="1"/>
  <c r="BB11" i="72"/>
  <c r="BC11" i="72"/>
  <c r="BB19" i="72"/>
  <c r="BC19" i="72"/>
  <c r="L15" i="64" s="1"/>
  <c r="BB21" i="72"/>
  <c r="R22" i="72"/>
  <c r="S21" i="72" s="1"/>
  <c r="BC23" i="72"/>
  <c r="L17" i="64" s="1"/>
  <c r="BB27" i="72"/>
  <c r="J24" i="72"/>
  <c r="K23" i="72" s="1"/>
  <c r="BB17" i="72"/>
  <c r="J16" i="72"/>
  <c r="K15" i="72" s="1"/>
  <c r="BB15" i="72"/>
  <c r="BB13" i="72"/>
  <c r="BC13" i="72"/>
  <c r="V12" i="64" s="1"/>
  <c r="J8" i="72"/>
  <c r="K7" i="72" s="1"/>
  <c r="W10" i="73"/>
  <c r="P39" i="68"/>
  <c r="R39" i="68"/>
  <c r="AB39" i="68"/>
  <c r="Q19" i="73"/>
  <c r="Q15" i="73"/>
  <c r="Q10" i="73"/>
  <c r="Q18" i="73"/>
  <c r="Q14" i="73"/>
  <c r="Q11" i="73"/>
  <c r="Q13" i="73"/>
  <c r="Q12" i="73"/>
  <c r="V39" i="68"/>
  <c r="AD39" i="68"/>
  <c r="Z39" i="68"/>
  <c r="AB17" i="64"/>
  <c r="AF39" i="68"/>
  <c r="N39" i="68"/>
  <c r="AJ39" i="68"/>
  <c r="AH39" i="68"/>
  <c r="T39" i="68"/>
  <c r="AX10" i="72"/>
  <c r="AY9" i="72" s="1"/>
  <c r="N10" i="64" l="1"/>
  <c r="N3" i="75"/>
  <c r="P73" i="69"/>
  <c r="L73" i="69"/>
  <c r="K73" i="69"/>
  <c r="M73" i="69"/>
  <c r="R73" i="69"/>
  <c r="J73" i="69"/>
  <c r="N73" i="69"/>
  <c r="O73" i="69"/>
  <c r="Q73" i="69"/>
  <c r="AB40" i="68"/>
  <c r="AC16" i="64" s="1"/>
  <c r="Z40" i="68"/>
  <c r="AC15" i="64" s="1"/>
  <c r="AD40" i="68"/>
  <c r="AC17" i="64" s="1"/>
  <c r="R40" i="68"/>
  <c r="AC11" i="64" s="1"/>
  <c r="N40" i="68"/>
  <c r="AC9" i="64" s="1"/>
  <c r="AH9" i="64" s="1"/>
  <c r="D9" i="73" s="1"/>
  <c r="AF40" i="68"/>
  <c r="AC18" i="64" s="1"/>
  <c r="AH18" i="64" s="1"/>
  <c r="D18" i="73" s="1"/>
  <c r="P40" i="68"/>
  <c r="AC10" i="64" s="1"/>
  <c r="T40" i="68"/>
  <c r="AC12" i="64" s="1"/>
  <c r="X40" i="68"/>
  <c r="AC14" i="64" s="1"/>
  <c r="AH40" i="68"/>
  <c r="AC19" i="64" s="1"/>
  <c r="AJ40" i="68"/>
  <c r="AC20" i="64" s="1"/>
  <c r="AH20" i="64" s="1"/>
  <c r="D20" i="73" s="1"/>
  <c r="V40" i="68"/>
  <c r="AC13" i="64" s="1"/>
  <c r="AQ10" i="64"/>
  <c r="U13" i="64"/>
  <c r="W13" i="73" s="1"/>
  <c r="K14" i="64"/>
  <c r="E7" i="75"/>
  <c r="L9" i="64"/>
  <c r="Q21" i="73"/>
  <c r="AE10" i="64"/>
  <c r="AE20" i="64"/>
  <c r="AE14" i="64"/>
  <c r="AE13" i="64"/>
  <c r="AE17" i="64"/>
  <c r="AE19" i="64"/>
  <c r="AE16" i="64"/>
  <c r="AE15" i="64"/>
  <c r="AE12" i="64"/>
  <c r="AE18" i="64"/>
  <c r="V13" i="64"/>
  <c r="Z13" i="73" s="1"/>
  <c r="L13" i="64"/>
  <c r="N13" i="64" s="1"/>
  <c r="Z12" i="73"/>
  <c r="L12" i="64"/>
  <c r="V11" i="64"/>
  <c r="Z11" i="73" s="1"/>
  <c r="L11" i="64"/>
  <c r="V9" i="64"/>
  <c r="Z9" i="73" s="1"/>
  <c r="V14" i="64"/>
  <c r="Z14" i="73" s="1"/>
  <c r="AZ14" i="73"/>
  <c r="BA29" i="72"/>
  <c r="T20" i="64" s="1"/>
  <c r="V10" i="64"/>
  <c r="Z10" i="73" s="1"/>
  <c r="I72" i="69"/>
  <c r="AB21" i="64"/>
  <c r="B15" i="64"/>
  <c r="BB31" i="72"/>
  <c r="BC31" i="72"/>
  <c r="L21" i="64" s="1"/>
  <c r="BA27" i="72"/>
  <c r="T19" i="64" s="1"/>
  <c r="BA17" i="72"/>
  <c r="T14" i="64" s="1"/>
  <c r="BA13" i="72"/>
  <c r="T12" i="64" s="1"/>
  <c r="T12" i="73" s="1"/>
  <c r="BA23" i="72"/>
  <c r="T17" i="64" s="1"/>
  <c r="T17" i="73" s="1"/>
  <c r="BA19" i="72"/>
  <c r="T15" i="64" s="1"/>
  <c r="BA11" i="72"/>
  <c r="T11" i="64" s="1"/>
  <c r="BA15" i="72"/>
  <c r="T13" i="64" s="1"/>
  <c r="T13" i="73" s="1"/>
  <c r="BA25" i="72"/>
  <c r="T18" i="64" s="1"/>
  <c r="T18" i="73" s="1"/>
  <c r="BA21" i="72"/>
  <c r="T16" i="64" s="1"/>
  <c r="T16" i="73" s="1"/>
  <c r="T9" i="73"/>
  <c r="Q16" i="73"/>
  <c r="BA9" i="72"/>
  <c r="T10" i="64" s="1"/>
  <c r="K13" i="73" l="1"/>
  <c r="X13" i="64"/>
  <c r="K10" i="73"/>
  <c r="X10" i="64"/>
  <c r="N6" i="75"/>
  <c r="N12" i="64"/>
  <c r="X12" i="64" s="1"/>
  <c r="N5" i="75"/>
  <c r="N2" i="75"/>
  <c r="N9" i="64"/>
  <c r="X9" i="64" s="1"/>
  <c r="AH16" i="64"/>
  <c r="D16" i="73" s="1"/>
  <c r="N11" i="64"/>
  <c r="N4" i="75"/>
  <c r="N14" i="64"/>
  <c r="AQ14" i="64" s="1"/>
  <c r="N7" i="75"/>
  <c r="AH17" i="64"/>
  <c r="D17" i="73" s="1"/>
  <c r="AH19" i="64"/>
  <c r="D19" i="73" s="1"/>
  <c r="I73" i="69"/>
  <c r="AG21" i="64"/>
  <c r="AH13" i="64"/>
  <c r="D13" i="73" s="1"/>
  <c r="AH15" i="64"/>
  <c r="D15" i="73" s="1"/>
  <c r="AH14" i="64"/>
  <c r="D14" i="73" s="1"/>
  <c r="AH12" i="64"/>
  <c r="D12" i="73" s="1"/>
  <c r="AH10" i="64"/>
  <c r="D10" i="73" s="1"/>
  <c r="AQ9" i="64"/>
  <c r="AQ13" i="64"/>
  <c r="K15" i="64"/>
  <c r="E8" i="75"/>
  <c r="AE11" i="64"/>
  <c r="AH11" i="64" s="1"/>
  <c r="D11" i="73" s="1"/>
  <c r="V15" i="64"/>
  <c r="Z15" i="73" s="1"/>
  <c r="AZ15" i="73"/>
  <c r="T20" i="73"/>
  <c r="T19" i="73"/>
  <c r="T14" i="73"/>
  <c r="T15" i="73"/>
  <c r="T11" i="73"/>
  <c r="AC21" i="64"/>
  <c r="U14" i="64"/>
  <c r="W14" i="73" s="1"/>
  <c r="B16" i="64"/>
  <c r="E9" i="75" s="1"/>
  <c r="T10" i="73"/>
  <c r="K11" i="73" l="1"/>
  <c r="X11" i="64"/>
  <c r="AQ11" i="64"/>
  <c r="K14" i="73"/>
  <c r="X14" i="64"/>
  <c r="K9" i="73"/>
  <c r="G9" i="73" s="1"/>
  <c r="E9" i="73" s="1"/>
  <c r="AQ12" i="64"/>
  <c r="AR12" i="64" s="1"/>
  <c r="AS12" i="64" s="1"/>
  <c r="K12" i="73"/>
  <c r="N15" i="64"/>
  <c r="N8" i="75"/>
  <c r="AR13" i="64"/>
  <c r="AS13" i="64" s="1"/>
  <c r="AR10" i="64"/>
  <c r="AS10" i="64" s="1"/>
  <c r="X3" i="75" s="1"/>
  <c r="Y3" i="75" s="1"/>
  <c r="AR14" i="64"/>
  <c r="AS14" i="64" s="1"/>
  <c r="AQ15" i="64"/>
  <c r="AR15" i="64" s="1"/>
  <c r="AS15" i="64" s="1"/>
  <c r="AZ16" i="73"/>
  <c r="K16" i="64"/>
  <c r="AE21" i="64"/>
  <c r="AH21" i="64" s="1"/>
  <c r="D21" i="73" s="1"/>
  <c r="V16" i="64"/>
  <c r="Z16" i="73" s="1"/>
  <c r="U15" i="64"/>
  <c r="W15" i="73" s="1"/>
  <c r="B17" i="64"/>
  <c r="K15" i="73" l="1"/>
  <c r="X15" i="64"/>
  <c r="Q13" i="64"/>
  <c r="AI13" i="64" s="1"/>
  <c r="L6" i="75" s="1"/>
  <c r="X6" i="75"/>
  <c r="Y6" i="75" s="1"/>
  <c r="Q14" i="64"/>
  <c r="AI14" i="64" s="1"/>
  <c r="L7" i="75" s="1"/>
  <c r="X7" i="75"/>
  <c r="Y7" i="75" s="1"/>
  <c r="Q12" i="64"/>
  <c r="AI12" i="64" s="1"/>
  <c r="L5" i="75" s="1"/>
  <c r="X5" i="75"/>
  <c r="Y5" i="75" s="1"/>
  <c r="Q15" i="64"/>
  <c r="AI15" i="64" s="1"/>
  <c r="L8" i="75" s="1"/>
  <c r="X8" i="75"/>
  <c r="Y8" i="75" s="1"/>
  <c r="H10" i="73"/>
  <c r="AV10" i="73" s="1"/>
  <c r="Q10" i="64"/>
  <c r="Q3" i="75" s="1"/>
  <c r="N16" i="64"/>
  <c r="N9" i="75"/>
  <c r="AR9" i="64"/>
  <c r="G13" i="73"/>
  <c r="E13" i="73" s="1"/>
  <c r="AN13" i="73" s="1"/>
  <c r="AU13" i="73" s="1"/>
  <c r="H12" i="73"/>
  <c r="AV12" i="73" s="1"/>
  <c r="H13" i="73"/>
  <c r="AV13" i="73" s="1"/>
  <c r="G12" i="73"/>
  <c r="E12" i="73" s="1"/>
  <c r="AL12" i="73" s="1"/>
  <c r="AS12" i="73" s="1"/>
  <c r="G10" i="73"/>
  <c r="E10" i="73" s="1"/>
  <c r="G14" i="73"/>
  <c r="E14" i="73" s="1"/>
  <c r="AN14" i="73" s="1"/>
  <c r="AU14" i="73" s="1"/>
  <c r="H14" i="73"/>
  <c r="AV14" i="73" s="1"/>
  <c r="H15" i="73"/>
  <c r="AV15" i="73" s="1"/>
  <c r="AQ16" i="64"/>
  <c r="AR16" i="64" s="1"/>
  <c r="AS16" i="64" s="1"/>
  <c r="AR11" i="64"/>
  <c r="AS11" i="64" s="1"/>
  <c r="K17" i="64"/>
  <c r="E10" i="75"/>
  <c r="V17" i="64"/>
  <c r="Z17" i="73" s="1"/>
  <c r="AZ17" i="73"/>
  <c r="B18" i="64"/>
  <c r="G15" i="73"/>
  <c r="E15" i="73" s="1"/>
  <c r="AN15" i="73" s="1"/>
  <c r="AU15" i="73" s="1"/>
  <c r="U16" i="64"/>
  <c r="W16" i="73" s="1"/>
  <c r="K16" i="73" l="1"/>
  <c r="X16" i="64"/>
  <c r="U7" i="75"/>
  <c r="T3" i="75"/>
  <c r="P5" i="75"/>
  <c r="O5" i="75"/>
  <c r="O3" i="75"/>
  <c r="R7" i="75"/>
  <c r="AI10" i="64"/>
  <c r="L3" i="75" s="1"/>
  <c r="Q5" i="75"/>
  <c r="R5" i="75"/>
  <c r="S5" i="75"/>
  <c r="U5" i="75"/>
  <c r="T5" i="75"/>
  <c r="M5" i="75"/>
  <c r="V5" i="75"/>
  <c r="V3" i="75"/>
  <c r="M3" i="75"/>
  <c r="U3" i="75"/>
  <c r="S3" i="75"/>
  <c r="S6" i="75"/>
  <c r="P6" i="75"/>
  <c r="M6" i="75"/>
  <c r="O7" i="75"/>
  <c r="R6" i="75"/>
  <c r="M7" i="75"/>
  <c r="Q7" i="75"/>
  <c r="S7" i="75"/>
  <c r="V6" i="75"/>
  <c r="Q11" i="64"/>
  <c r="V4" i="75" s="1"/>
  <c r="X4" i="75"/>
  <c r="Y4" i="75" s="1"/>
  <c r="Q16" i="64"/>
  <c r="P9" i="75" s="1"/>
  <c r="X9" i="75"/>
  <c r="Y9" i="75" s="1"/>
  <c r="P7" i="75"/>
  <c r="Q6" i="75"/>
  <c r="T7" i="75"/>
  <c r="V7" i="75"/>
  <c r="O6" i="75"/>
  <c r="U6" i="75"/>
  <c r="T6" i="75"/>
  <c r="T8" i="75"/>
  <c r="Q8" i="75"/>
  <c r="S8" i="75"/>
  <c r="P8" i="75"/>
  <c r="M8" i="75"/>
  <c r="O8" i="75"/>
  <c r="V8" i="75"/>
  <c r="R8" i="75"/>
  <c r="U8" i="75"/>
  <c r="P3" i="75"/>
  <c r="R3" i="75"/>
  <c r="AM13" i="73"/>
  <c r="AT13" i="73" s="1"/>
  <c r="AS9" i="64"/>
  <c r="AJ13" i="73"/>
  <c r="AQ13" i="73" s="1"/>
  <c r="N17" i="64"/>
  <c r="N10" i="75"/>
  <c r="AG13" i="73"/>
  <c r="AL13" i="73"/>
  <c r="AS13" i="73" s="1"/>
  <c r="AK13" i="73"/>
  <c r="AR13" i="73" s="1"/>
  <c r="AI13" i="73"/>
  <c r="AP13" i="73" s="1"/>
  <c r="AG12" i="73"/>
  <c r="AN12" i="73"/>
  <c r="AU12" i="73" s="1"/>
  <c r="AI12" i="73"/>
  <c r="AP12" i="73" s="1"/>
  <c r="AJ12" i="73"/>
  <c r="AQ12" i="73" s="1"/>
  <c r="AK12" i="73"/>
  <c r="AR12" i="73" s="1"/>
  <c r="AM12" i="73"/>
  <c r="AT12" i="73" s="1"/>
  <c r="AM14" i="73"/>
  <c r="AT14" i="73" s="1"/>
  <c r="AG14" i="73"/>
  <c r="AG10" i="73"/>
  <c r="AI11" i="64"/>
  <c r="L4" i="75" s="1"/>
  <c r="H16" i="73"/>
  <c r="AV16" i="73" s="1"/>
  <c r="S4" i="75"/>
  <c r="H11" i="73"/>
  <c r="AV11" i="73" s="1"/>
  <c r="G11" i="73"/>
  <c r="E11" i="73" s="1"/>
  <c r="AJ11" i="73" s="1"/>
  <c r="AQ11" i="73" s="1"/>
  <c r="AJ10" i="73"/>
  <c r="AQ10" i="73" s="1"/>
  <c r="AN10" i="73"/>
  <c r="AU10" i="73" s="1"/>
  <c r="K18" i="64"/>
  <c r="E11" i="75"/>
  <c r="V18" i="64"/>
  <c r="Z18" i="73" s="1"/>
  <c r="AZ18" i="73"/>
  <c r="AK14" i="73"/>
  <c r="AR14" i="73" s="1"/>
  <c r="AL14" i="73"/>
  <c r="AS14" i="73" s="1"/>
  <c r="AM10" i="73"/>
  <c r="AT10" i="73" s="1"/>
  <c r="AL10" i="73"/>
  <c r="AS10" i="73" s="1"/>
  <c r="AI10" i="73"/>
  <c r="AP10" i="73" s="1"/>
  <c r="AK10" i="73"/>
  <c r="AR10" i="73" s="1"/>
  <c r="AI15" i="73"/>
  <c r="AP15" i="73" s="1"/>
  <c r="AG15" i="73"/>
  <c r="AI14" i="73"/>
  <c r="AP14" i="73" s="1"/>
  <c r="AJ14" i="73"/>
  <c r="AQ14" i="73" s="1"/>
  <c r="G16" i="73"/>
  <c r="E16" i="73" s="1"/>
  <c r="AN16" i="73" s="1"/>
  <c r="AU16" i="73" s="1"/>
  <c r="U17" i="64"/>
  <c r="W17" i="73" s="1"/>
  <c r="B19" i="64"/>
  <c r="X17" i="64" l="1"/>
  <c r="O4" i="75"/>
  <c r="U4" i="75"/>
  <c r="U9" i="75"/>
  <c r="AI16" i="64"/>
  <c r="L9" i="75" s="1"/>
  <c r="O9" i="75"/>
  <c r="R9" i="75"/>
  <c r="T9" i="75"/>
  <c r="M9" i="75"/>
  <c r="V9" i="75"/>
  <c r="M4" i="75"/>
  <c r="S9" i="75"/>
  <c r="Q9" i="75"/>
  <c r="R4" i="75"/>
  <c r="Q4" i="75"/>
  <c r="T4" i="75"/>
  <c r="P4" i="75"/>
  <c r="Q9" i="64"/>
  <c r="R2" i="75" s="1"/>
  <c r="X2" i="75"/>
  <c r="Y2" i="75" s="1"/>
  <c r="H9" i="73"/>
  <c r="AV9" i="73" s="1"/>
  <c r="AW13" i="73"/>
  <c r="AE13" i="73" s="1"/>
  <c r="AD13" i="73" s="1"/>
  <c r="AQ17" i="64"/>
  <c r="AR17" i="64" s="1"/>
  <c r="AS17" i="64" s="1"/>
  <c r="K17" i="73"/>
  <c r="N18" i="64"/>
  <c r="N11" i="75"/>
  <c r="AG9" i="73"/>
  <c r="AW12" i="73"/>
  <c r="AE12" i="73" s="1"/>
  <c r="AD12" i="73" s="1"/>
  <c r="AG11" i="73"/>
  <c r="AL11" i="73"/>
  <c r="AS11" i="73" s="1"/>
  <c r="AK11" i="73"/>
  <c r="AR11" i="73" s="1"/>
  <c r="AI11" i="73"/>
  <c r="AP11" i="73" s="1"/>
  <c r="AN11" i="73"/>
  <c r="AU11" i="73" s="1"/>
  <c r="AM11" i="73"/>
  <c r="AT11" i="73" s="1"/>
  <c r="K19" i="64"/>
  <c r="E12" i="75"/>
  <c r="V19" i="64"/>
  <c r="Z19" i="73" s="1"/>
  <c r="AZ19" i="73"/>
  <c r="AM15" i="73"/>
  <c r="AT15" i="73" s="1"/>
  <c r="AL15" i="73"/>
  <c r="AS15" i="73" s="1"/>
  <c r="AK15" i="73"/>
  <c r="AR15" i="73" s="1"/>
  <c r="AW10" i="73"/>
  <c r="AE10" i="73" s="1"/>
  <c r="AD10" i="73" s="1"/>
  <c r="AJ15" i="73"/>
  <c r="AW14" i="73"/>
  <c r="AJ16" i="73"/>
  <c r="AQ16" i="73" s="1"/>
  <c r="AG16" i="73"/>
  <c r="B20" i="64"/>
  <c r="G17" i="73"/>
  <c r="E17" i="73" s="1"/>
  <c r="AN17" i="73" s="1"/>
  <c r="AU17" i="73" s="1"/>
  <c r="U18" i="64"/>
  <c r="W18" i="73" s="1"/>
  <c r="K18" i="73" l="1"/>
  <c r="X18" i="64"/>
  <c r="AQ18" i="64"/>
  <c r="AR18" i="64" s="1"/>
  <c r="AS18" i="64" s="1"/>
  <c r="Q17" i="64"/>
  <c r="AI17" i="64" s="1"/>
  <c r="L10" i="75" s="1"/>
  <c r="X10" i="75"/>
  <c r="Y10" i="75" s="1"/>
  <c r="Q18" i="64"/>
  <c r="AI18" i="64" s="1"/>
  <c r="X11" i="75"/>
  <c r="Y11" i="75" s="1"/>
  <c r="U2" i="75"/>
  <c r="V2" i="75"/>
  <c r="M2" i="75"/>
  <c r="T2" i="75"/>
  <c r="AI9" i="64"/>
  <c r="L2" i="75" s="1"/>
  <c r="S2" i="75"/>
  <c r="O2" i="75"/>
  <c r="P2" i="75"/>
  <c r="Q2" i="75"/>
  <c r="H17" i="73"/>
  <c r="AV17" i="73" s="1"/>
  <c r="N19" i="64"/>
  <c r="X19" i="64" s="1"/>
  <c r="N12" i="75"/>
  <c r="AJ9" i="73"/>
  <c r="AQ9" i="73" s="1"/>
  <c r="AL9" i="73"/>
  <c r="AS9" i="73" s="1"/>
  <c r="AM9" i="73"/>
  <c r="AT9" i="73" s="1"/>
  <c r="AI9" i="73"/>
  <c r="AP9" i="73" s="1"/>
  <c r="AK9" i="73"/>
  <c r="AR9" i="73" s="1"/>
  <c r="AN9" i="73"/>
  <c r="AU9" i="73" s="1"/>
  <c r="H18" i="73"/>
  <c r="AV18" i="73" s="1"/>
  <c r="AW11" i="73"/>
  <c r="AE11" i="73" s="1"/>
  <c r="AD11" i="73" s="1"/>
  <c r="K20" i="64"/>
  <c r="E13" i="75"/>
  <c r="V20" i="64"/>
  <c r="Z20" i="73" s="1"/>
  <c r="AZ20" i="73"/>
  <c r="AE14" i="73"/>
  <c r="AD14" i="73" s="1"/>
  <c r="AM16" i="73"/>
  <c r="AT16" i="73" s="1"/>
  <c r="AI16" i="73"/>
  <c r="AP16" i="73" s="1"/>
  <c r="AQ15" i="73"/>
  <c r="AW15" i="73" s="1"/>
  <c r="AK16" i="73"/>
  <c r="AR16" i="73" s="1"/>
  <c r="AL16" i="73"/>
  <c r="AS16" i="73" s="1"/>
  <c r="AL17" i="73"/>
  <c r="AS17" i="73" s="1"/>
  <c r="AG17" i="73"/>
  <c r="B21" i="64"/>
  <c r="K21" i="64" s="1"/>
  <c r="N21" i="64" s="1"/>
  <c r="U19" i="64"/>
  <c r="W19" i="73" s="1"/>
  <c r="G18" i="73"/>
  <c r="E18" i="73" s="1"/>
  <c r="AN18" i="73" s="1"/>
  <c r="AU18" i="73" s="1"/>
  <c r="L11" i="75"/>
  <c r="K21" i="73" l="1"/>
  <c r="S11" i="75"/>
  <c r="V11" i="75"/>
  <c r="R11" i="75"/>
  <c r="S10" i="75"/>
  <c r="R10" i="75"/>
  <c r="Q10" i="75"/>
  <c r="V10" i="75"/>
  <c r="T10" i="75"/>
  <c r="P10" i="75"/>
  <c r="O10" i="75"/>
  <c r="M10" i="75"/>
  <c r="U10" i="75"/>
  <c r="M11" i="75"/>
  <c r="T11" i="75"/>
  <c r="U11" i="75"/>
  <c r="Q11" i="75"/>
  <c r="O11" i="75"/>
  <c r="P11" i="75"/>
  <c r="AQ19" i="64"/>
  <c r="AR19" i="64" s="1"/>
  <c r="AS19" i="64" s="1"/>
  <c r="K19" i="73"/>
  <c r="G19" i="73" s="1"/>
  <c r="E19" i="73" s="1"/>
  <c r="AN19" i="73" s="1"/>
  <c r="AU19" i="73" s="1"/>
  <c r="N20" i="64"/>
  <c r="N13" i="75"/>
  <c r="AW9" i="73"/>
  <c r="AE9" i="73" s="1"/>
  <c r="AD9" i="73" s="1"/>
  <c r="AZ21" i="73"/>
  <c r="AE15" i="73"/>
  <c r="AD15" i="73" s="1"/>
  <c r="AW16" i="73"/>
  <c r="AM17" i="73"/>
  <c r="AT17" i="73" s="1"/>
  <c r="AI17" i="73"/>
  <c r="AP17" i="73" s="1"/>
  <c r="AK17" i="73"/>
  <c r="AR17" i="73" s="1"/>
  <c r="AJ17" i="73"/>
  <c r="AQ17" i="73" s="1"/>
  <c r="AI18" i="73"/>
  <c r="AP18" i="73" s="1"/>
  <c r="AG18" i="73"/>
  <c r="V21" i="64"/>
  <c r="U20" i="64"/>
  <c r="W20" i="73" s="1"/>
  <c r="K20" i="73" l="1"/>
  <c r="X20" i="64"/>
  <c r="AQ20" i="64"/>
  <c r="AR20" i="64" s="1"/>
  <c r="AS20" i="64" s="1"/>
  <c r="Q19" i="64"/>
  <c r="AI19" i="64" s="1"/>
  <c r="L12" i="75" s="1"/>
  <c r="X12" i="75"/>
  <c r="Y12" i="75" s="1"/>
  <c r="Q20" i="64"/>
  <c r="AI20" i="64" s="1"/>
  <c r="X13" i="75"/>
  <c r="Y13" i="75" s="1"/>
  <c r="H19" i="73"/>
  <c r="AV19" i="73" s="1"/>
  <c r="AE16" i="73"/>
  <c r="AD16" i="73" s="1"/>
  <c r="AJ18" i="73"/>
  <c r="AQ18" i="73" s="1"/>
  <c r="AW17" i="73"/>
  <c r="AL18" i="73"/>
  <c r="AS18" i="73" s="1"/>
  <c r="AM18" i="73"/>
  <c r="AT18" i="73" s="1"/>
  <c r="AK18" i="73"/>
  <c r="AR18" i="73" s="1"/>
  <c r="AM19" i="73"/>
  <c r="AT19" i="73" s="1"/>
  <c r="AG19" i="73"/>
  <c r="AK19" i="73"/>
  <c r="AR19" i="73" s="1"/>
  <c r="U21" i="64"/>
  <c r="G20" i="73"/>
  <c r="L13" i="75"/>
  <c r="Z21" i="73"/>
  <c r="W21" i="73" l="1"/>
  <c r="X21" i="64"/>
  <c r="Q13" i="75"/>
  <c r="U13" i="75"/>
  <c r="U12" i="75"/>
  <c r="R13" i="75"/>
  <c r="R12" i="75"/>
  <c r="O12" i="75"/>
  <c r="M12" i="75"/>
  <c r="S12" i="75"/>
  <c r="Q12" i="75"/>
  <c r="V12" i="75"/>
  <c r="T12" i="75"/>
  <c r="M13" i="75"/>
  <c r="P12" i="75"/>
  <c r="O13" i="75"/>
  <c r="T13" i="75"/>
  <c r="S13" i="75"/>
  <c r="V13" i="75"/>
  <c r="P13" i="75"/>
  <c r="Q21" i="64"/>
  <c r="AI21" i="64" s="1"/>
  <c r="U27" i="64"/>
  <c r="U28" i="64" s="1"/>
  <c r="U29" i="64" s="1"/>
  <c r="T27" i="64"/>
  <c r="T28" i="64" s="1"/>
  <c r="T29" i="64" s="1"/>
  <c r="AE17" i="73"/>
  <c r="AD17" i="73" s="1"/>
  <c r="AJ19" i="73"/>
  <c r="AQ19" i="73" s="1"/>
  <c r="AW18" i="73"/>
  <c r="AI19" i="73"/>
  <c r="AP19" i="73" s="1"/>
  <c r="AL19" i="73"/>
  <c r="AS19" i="73" s="1"/>
  <c r="E20" i="73"/>
  <c r="AG20" i="73"/>
  <c r="H20" i="73"/>
  <c r="AV20" i="73" s="1"/>
  <c r="W27" i="64" l="1"/>
  <c r="W28" i="64" s="1"/>
  <c r="W29" i="64" s="1"/>
  <c r="G21" i="73"/>
  <c r="E21" i="73" s="1"/>
  <c r="AN21" i="73" s="1"/>
  <c r="AU21" i="73" s="1"/>
  <c r="V27" i="64"/>
  <c r="V28" i="64" s="1"/>
  <c r="V29" i="64" s="1"/>
  <c r="S27" i="64"/>
  <c r="S28" i="64" s="1"/>
  <c r="S29" i="64" s="1"/>
  <c r="U25" i="64"/>
  <c r="AM20" i="73"/>
  <c r="AT20" i="73" s="1"/>
  <c r="AN20" i="73"/>
  <c r="AU20" i="73" s="1"/>
  <c r="AE18" i="73"/>
  <c r="AD18" i="73" s="1"/>
  <c r="AL20" i="73"/>
  <c r="AS20" i="73" s="1"/>
  <c r="AI20" i="73"/>
  <c r="AP20" i="73" s="1"/>
  <c r="AK20" i="73"/>
  <c r="AR20" i="73" s="1"/>
  <c r="AW19" i="73"/>
  <c r="AJ20" i="73"/>
  <c r="AQ20" i="73" s="1"/>
  <c r="AG21" i="73" l="1"/>
  <c r="P25" i="64" s="1"/>
  <c r="H21" i="73"/>
  <c r="AV21" i="73" s="1"/>
  <c r="AM21" i="73"/>
  <c r="AT21" i="73" s="1"/>
  <c r="AE19" i="73"/>
  <c r="AD19" i="73" s="1"/>
  <c r="AI21" i="73"/>
  <c r="AP21" i="73" s="1"/>
  <c r="AK21" i="73"/>
  <c r="AR21" i="73" s="1"/>
  <c r="AL21" i="73"/>
  <c r="AS21" i="73" s="1"/>
  <c r="AJ21" i="73"/>
  <c r="AQ21" i="73" s="1"/>
  <c r="AW20" i="73"/>
  <c r="AE20" i="73" s="1"/>
  <c r="AD20" i="73" s="1"/>
  <c r="AW21" i="73" l="1"/>
  <c r="AE21" i="73" l="1"/>
  <c r="L25" i="64" s="1"/>
  <c r="AD21" i="7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Jyumpei Watanabe</author>
  </authors>
  <commentList>
    <comment ref="AI8" authorId="0" shapeId="0" xr:uid="{A5230176-C48B-4612-BE13-156B3E7D1351}">
      <text>
        <r>
          <rPr>
            <b/>
            <sz val="9"/>
            <color indexed="81"/>
            <rFont val="MS P ゴシック"/>
            <family val="3"/>
            <charset val="128"/>
          </rPr>
          <t>（③+…）のパターン</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Jyumpei Watanabe</author>
    <author>tanaka</author>
    <author>小林</author>
    <author>kyoto</author>
    <author>masci639</author>
  </authors>
  <commentList>
    <comment ref="B5" authorId="0" shapeId="0" xr:uid="{53ED2B03-BC6B-41A5-873C-1EAC1EA5D781}">
      <text>
        <r>
          <rPr>
            <b/>
            <sz val="9"/>
            <color indexed="10"/>
            <rFont val="BIZ UDゴシック"/>
            <family val="3"/>
            <charset val="128"/>
          </rPr>
          <t xml:space="preserve">利用定員の変更があった場合は、数式を壊して、
数値を直接入力して下さい。
</t>
        </r>
        <r>
          <rPr>
            <sz val="9"/>
            <color indexed="81"/>
            <rFont val="BIZ UDゴシック"/>
            <family val="3"/>
            <charset val="128"/>
          </rPr>
          <t>例）6月1日付で定員変更⇒6月分の定員を修正
（以降の月は、前月数値を自動引用されます）</t>
        </r>
      </text>
    </comment>
    <comment ref="M5" authorId="1" shapeId="0" xr:uid="{00000000-0006-0000-0000-000002000000}">
      <text>
        <r>
          <rPr>
            <b/>
            <sz val="9"/>
            <color indexed="81"/>
            <rFont val="BIZ UDゴシック"/>
            <family val="3"/>
            <charset val="128"/>
          </rPr>
          <t>未配置の場合は公定価格における「施設長未配置減算」適用の対象となります。</t>
        </r>
      </text>
    </comment>
    <comment ref="P6" authorId="2" shapeId="0" xr:uid="{00000000-0006-0000-0000-000004000000}">
      <text>
        <r>
          <rPr>
            <b/>
            <sz val="9"/>
            <color indexed="81"/>
            <rFont val="BIZ UDゴシック"/>
            <family val="3"/>
            <charset val="128"/>
          </rPr>
          <t xml:space="preserve">以下の要件を全て満たす（加算対象）上で、年度末において加算申請を行う場合は、「１」を入力
・必要保育士数を超えて保育士を配置している（（C）＞（A））
・職員の平均経験年数（処遇改善等加算Ⅰにおける職員1人あたりの平均経験年数）が12年以上の場合
</t>
        </r>
        <r>
          <rPr>
            <b/>
            <sz val="9"/>
            <color indexed="10"/>
            <rFont val="BIZ UDゴシック"/>
            <family val="3"/>
            <charset val="128"/>
          </rPr>
          <t>※令和５年度から、</t>
        </r>
        <r>
          <rPr>
            <b/>
            <u/>
            <sz val="9"/>
            <color indexed="10"/>
            <rFont val="BIZ UDゴシック"/>
            <family val="3"/>
            <charset val="128"/>
          </rPr>
          <t>利用定員121名以上の施設</t>
        </r>
        <r>
          <rPr>
            <b/>
            <sz val="9"/>
            <color indexed="10"/>
            <rFont val="BIZ UDゴシック"/>
            <family val="3"/>
            <charset val="128"/>
          </rPr>
          <t>については、「２」人まで申請可能</t>
        </r>
      </text>
    </comment>
    <comment ref="R7" authorId="3" shapeId="0" xr:uid="{00000000-0006-0000-0000-000006000000}">
      <text>
        <r>
          <rPr>
            <b/>
            <sz val="9"/>
            <color indexed="81"/>
            <rFont val="BIZ UDゴシック"/>
            <family val="3"/>
            <charset val="128"/>
          </rPr>
          <t>小数点第1位まで入力してください。区分1⇒1、区分2⇒0.6、区分3⇒0.5、区分4⇒0.3、区分5⇒0.2
※判明していない場合は、昨年度実績を記入してください。
※認定されている月ごとに記載してください。（例：６月に入所し、同月から区分１が適用→６月から１を記載）</t>
        </r>
        <r>
          <rPr>
            <b/>
            <sz val="9"/>
            <color indexed="10"/>
            <rFont val="BIZ UDゴシック"/>
            <family val="3"/>
            <charset val="128"/>
          </rPr>
          <t xml:space="preserve">
</t>
        </r>
        <r>
          <rPr>
            <b/>
            <sz val="10"/>
            <color indexed="10"/>
            <rFont val="BIZ UDゴシック"/>
            <family val="3"/>
            <charset val="128"/>
          </rPr>
          <t>※人件費等補助金における</t>
        </r>
        <r>
          <rPr>
            <b/>
            <u/>
            <sz val="10"/>
            <color indexed="10"/>
            <rFont val="BIZ UDゴシック"/>
            <family val="3"/>
            <charset val="128"/>
          </rPr>
          <t>第３期・実績報告期では</t>
        </r>
        <r>
          <rPr>
            <b/>
            <sz val="10"/>
            <color indexed="10"/>
            <rFont val="BIZ UDゴシック"/>
            <family val="3"/>
            <charset val="128"/>
          </rPr>
          <t>、申請月時点での認定実績に加え、申請月以降の認定の見込みも加味し、３月分まで入力</t>
        </r>
        <r>
          <rPr>
            <b/>
            <sz val="10"/>
            <color indexed="81"/>
            <rFont val="BIZ UDゴシック"/>
            <family val="3"/>
            <charset val="128"/>
          </rPr>
          <t>してください。　見込むことが難しい場合は、例えば昨年度の認定実績を参考にするなどしてください。</t>
        </r>
        <r>
          <rPr>
            <b/>
            <sz val="10"/>
            <color indexed="10"/>
            <rFont val="BIZ UDゴシック"/>
            <family val="3"/>
            <charset val="128"/>
          </rPr>
          <t>最終的に見込から変動が生じた場合は、翌年７月以降の最終精算で修正し、再提出していただきます。</t>
        </r>
      </text>
    </comment>
    <comment ref="T7" authorId="2" shapeId="0" xr:uid="{00000000-0006-0000-0000-000007000000}">
      <text>
        <r>
          <rPr>
            <b/>
            <sz val="9"/>
            <color indexed="81"/>
            <rFont val="MS P ゴシック"/>
            <family val="3"/>
            <charset val="128"/>
          </rPr>
          <t>様式１-１を入力してください。</t>
        </r>
      </text>
    </comment>
    <comment ref="AI8" authorId="4" shapeId="0" xr:uid="{0ECF5F91-8357-4B7A-BC74-E66385E4A97D}">
      <text>
        <r>
          <rPr>
            <b/>
            <sz val="11"/>
            <color indexed="10"/>
            <rFont val="BIZ UDゴシック"/>
            <family val="3"/>
            <charset val="128"/>
          </rPr>
          <t xml:space="preserve">【注意】
</t>
        </r>
        <r>
          <rPr>
            <b/>
            <u/>
            <sz val="11"/>
            <color indexed="10"/>
            <rFont val="BIZ UDゴシック"/>
            <family val="3"/>
            <charset val="128"/>
          </rPr>
          <t>この欄は、現在の実配置数が、必置職員数（条例で定める配置基準）や給付費の加算要件を満たしているかを示しています。</t>
        </r>
        <r>
          <rPr>
            <b/>
            <sz val="11"/>
            <color indexed="10"/>
            <rFont val="BIZ UDゴシック"/>
            <family val="3"/>
            <charset val="128"/>
          </rPr>
          <t xml:space="preserve">
</t>
        </r>
        <r>
          <rPr>
            <sz val="11"/>
            <color indexed="10"/>
            <rFont val="BIZ UDゴシック"/>
            <family val="3"/>
            <charset val="128"/>
          </rPr>
          <t>マイナスの場合は、配置基準を満たしていないか、給付費の加算の適用ができません。</t>
        </r>
        <r>
          <rPr>
            <b/>
            <sz val="11"/>
            <color indexed="10"/>
            <rFont val="BIZ UDゴシック"/>
            <family val="3"/>
            <charset val="128"/>
          </rPr>
          <t xml:space="preserve">
</t>
        </r>
        <r>
          <rPr>
            <b/>
            <u/>
            <sz val="11"/>
            <color indexed="10"/>
            <rFont val="BIZ UDゴシック"/>
            <family val="3"/>
            <charset val="128"/>
          </rPr>
          <t>※人件費等補助金の補助算定職員数との関連を示したものではありません。これについては、本表の下部を御確認ください。</t>
        </r>
      </text>
    </comment>
    <comment ref="Q29" authorId="0" shapeId="0" xr:uid="{71E1FD6F-FFED-4F73-9759-1BE67D84F577}">
      <text>
        <r>
          <rPr>
            <sz val="9"/>
            <color indexed="81"/>
            <rFont val="MS P ゴシック"/>
            <family val="3"/>
            <charset val="128"/>
          </rPr>
          <t>10月から雇用開始なら、「10」を選択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小林</author>
  </authors>
  <commentList>
    <comment ref="C7" authorId="0" shapeId="0" xr:uid="{00000000-0006-0000-0100-000001000000}">
      <text>
        <r>
          <rPr>
            <b/>
            <sz val="9"/>
            <color indexed="81"/>
            <rFont val="MS P ゴシック"/>
            <family val="3"/>
            <charset val="128"/>
          </rPr>
          <t>標準時間利用児童の内訳を入力してください。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Kyoto</author>
    <author>nakajo</author>
    <author>tanaka-y</author>
    <author>Sai</author>
  </authors>
  <commentList>
    <comment ref="B6" authorId="0" shapeId="0" xr:uid="{00000000-0006-0000-0200-000001000000}">
      <text>
        <r>
          <rPr>
            <b/>
            <sz val="16"/>
            <color indexed="10"/>
            <rFont val="MS P ゴシック"/>
            <family val="3"/>
            <charset val="128"/>
          </rPr>
          <t>本園に専従の常勤保育士以外の職員は入力しないでください。
（他の保育所又は社会福祉施設等と兼務している常勤保育士は、本シートではなく、様式３に入力してください）。
また、施設長、放課後児童クラブ担当は除きます。</t>
        </r>
      </text>
    </comment>
    <comment ref="D6" authorId="0" shapeId="0" xr:uid="{00000000-0006-0000-0200-000002000000}">
      <text>
        <r>
          <rPr>
            <b/>
            <sz val="12"/>
            <color indexed="81"/>
            <rFont val="MS P ゴシック"/>
            <family val="3"/>
            <charset val="128"/>
          </rPr>
          <t>幼稚園教諭、小学校教諭または養護教諭に係る普通免許状を有している指定研修修了者は京都市に対して事前の届出が必要です。</t>
        </r>
      </text>
    </comment>
    <comment ref="G6" authorId="0" shapeId="0" xr:uid="{00000000-0006-0000-0200-000003000000}">
      <text>
        <r>
          <rPr>
            <b/>
            <sz val="14"/>
            <color indexed="81"/>
            <rFont val="MS P ゴシック"/>
            <family val="3"/>
            <charset val="128"/>
          </rPr>
          <t>勤務した月について○を入力してください。</t>
        </r>
      </text>
    </comment>
    <comment ref="B8" authorId="1" shapeId="0" xr:uid="{C51C171C-FC19-4BE2-9087-48000389C9AE}">
      <text>
        <r>
          <rPr>
            <b/>
            <sz val="16"/>
            <color indexed="81"/>
            <rFont val="MS P ゴシック"/>
            <family val="3"/>
            <charset val="128"/>
          </rPr>
          <t>【誰でも通園コメント】
誰でも通園として配置された職員は、様式３（非専従の常勤＋非常勤）シートに記載してください。</t>
        </r>
      </text>
    </comment>
    <comment ref="D63" authorId="2" shapeId="0" xr:uid="{00000000-0006-0000-0200-000004000000}">
      <text>
        <r>
          <rPr>
            <b/>
            <sz val="12"/>
            <color indexed="81"/>
            <rFont val="MS P ゴシック"/>
            <family val="3"/>
            <charset val="128"/>
          </rPr>
          <t>乳児３名以下の場合は、以下の２要件を満たす保育所に限り、これらの職員を１人（常勤換算後）に限って保育士とみなすことができる。
①勤務経験が概ね３年に満たない看護師等については、子育て支援員研修の受講（又は直近の研修を受講予定）していること
②看護師等が保育士と合同の組・グループを編成し、原則として同一の乳児室など同一空間内で保育を行うこと</t>
        </r>
      </text>
    </comment>
    <comment ref="G63" authorId="0" shapeId="0" xr:uid="{00000000-0006-0000-0200-000005000000}">
      <text>
        <r>
          <rPr>
            <b/>
            <sz val="12"/>
            <color indexed="81"/>
            <rFont val="MS P ゴシック"/>
            <family val="3"/>
            <charset val="128"/>
          </rPr>
          <t>各月の</t>
        </r>
        <r>
          <rPr>
            <b/>
            <sz val="12"/>
            <color indexed="10"/>
            <rFont val="MS P ゴシック"/>
            <family val="3"/>
            <charset val="128"/>
          </rPr>
          <t>勤務時間数</t>
        </r>
        <r>
          <rPr>
            <b/>
            <sz val="12"/>
            <color indexed="81"/>
            <rFont val="MS P ゴシック"/>
            <family val="3"/>
            <charset val="128"/>
          </rPr>
          <t>を入力してください。
（常勤の場合、就業規則で定める常勤職員の１箇月の勤務時間数）</t>
        </r>
      </text>
    </comment>
    <comment ref="G73" authorId="3" shapeId="0" xr:uid="{72D3EA77-0D68-41F2-8FAD-70AF7BFF3F31}">
      <text>
        <r>
          <rPr>
            <b/>
            <sz val="12"/>
            <color indexed="81"/>
            <rFont val="MS P ゴシック"/>
            <family val="3"/>
            <charset val="128"/>
          </rPr>
          <t>「注」が表示される場合
　表示される月の乳児の初日児童数が３名以下なので、保育士とみなす看護師等の勤務経験が概ね３年に満たない場合、子育て支援員研修を受講（又は直近の研修を受講予定）している必要があります。
　別途ご案内する、受講状況に関する所定の手続きをしてください。</t>
        </r>
      </text>
    </comment>
    <comment ref="G76" authorId="0" shapeId="0" xr:uid="{2EA6507D-72DE-4599-8C2E-60AF0626FAB6}">
      <text>
        <r>
          <rPr>
            <b/>
            <sz val="12"/>
            <color indexed="81"/>
            <rFont val="MS P ゴシック"/>
            <family val="3"/>
            <charset val="128"/>
          </rPr>
          <t>各月の</t>
        </r>
        <r>
          <rPr>
            <b/>
            <sz val="12"/>
            <color indexed="10"/>
            <rFont val="MS P ゴシック"/>
            <family val="3"/>
            <charset val="128"/>
          </rPr>
          <t>勤務時間数</t>
        </r>
        <r>
          <rPr>
            <b/>
            <sz val="12"/>
            <color indexed="81"/>
            <rFont val="MS P ゴシック"/>
            <family val="3"/>
            <charset val="128"/>
          </rPr>
          <t>を入力してください。
（常勤の場合、就業規則で定める常勤職員の１箇月の勤務時間数）</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Jyumpei Watanabe</author>
    <author>kyoto</author>
  </authors>
  <commentList>
    <comment ref="A4" authorId="0" shapeId="0" xr:uid="{63D823BB-0559-4A42-A918-601FD54AAFC5}">
      <text>
        <r>
          <rPr>
            <b/>
            <sz val="14"/>
            <color indexed="10"/>
            <rFont val="MS P ゴシック"/>
            <family val="3"/>
            <charset val="128"/>
          </rPr>
          <t>他の保育所又は社会福祉施設等と兼務している常勤保育士は、本保育所の勤務時間数だけを水色網掛け箇所（Ｎ列～ＡＫ列）に直接入力してください。
※他の保育所等の勤務時間は含まないでください。</t>
        </r>
      </text>
    </comment>
    <comment ref="L5" authorId="1" shapeId="0" xr:uid="{7145AA8B-4CC6-441E-9EF5-F61E525E2F69}">
      <text>
        <r>
          <rPr>
            <b/>
            <sz val="12"/>
            <color indexed="81"/>
            <rFont val="ＭＳ Ｐゴシック"/>
            <family val="3"/>
            <charset val="128"/>
          </rPr>
          <t>目安：１６４～１７３時間程度
　例）就業規則において週40時間と規定されている場合
　　　40時間×52週（年間の週間数）÷12月（年間の月数）＝173時間（小数点第1位四捨五入）</t>
        </r>
      </text>
    </comment>
    <comment ref="L6" authorId="1" shapeId="0" xr:uid="{00000000-0006-0000-0300-000001000000}">
      <text>
        <r>
          <rPr>
            <b/>
            <sz val="12"/>
            <color indexed="81"/>
            <rFont val="ＭＳ Ｐゴシック"/>
            <family val="3"/>
            <charset val="128"/>
          </rPr>
          <t>雇用契約等における1箇月あたりの勤務時間を入力してください。
変形労働時間を採用されている場合は、各月の勤務時間を直接入力してください。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Kitajima</author>
  </authors>
  <commentList>
    <comment ref="E1" authorId="0" shapeId="0" xr:uid="{15175536-DB5C-47E4-A846-A3D2DD9AD004}">
      <text>
        <r>
          <rPr>
            <sz val="9"/>
            <color indexed="81"/>
            <rFont val="MS P ゴシック"/>
            <family val="3"/>
            <charset val="128"/>
          </rPr>
          <t>1歳児配置改善加算、3歳児配置改善加算、4歳以上児配置改善加算の適用前提</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kyoto</author>
  </authors>
  <commentList>
    <comment ref="C6" authorId="0" shapeId="0" xr:uid="{00000000-0006-0000-0600-000001000000}">
      <text>
        <r>
          <rPr>
            <b/>
            <sz val="12"/>
            <color indexed="81"/>
            <rFont val="ＭＳ Ｐゴシック"/>
            <family val="3"/>
            <charset val="128"/>
          </rPr>
          <t>以前からの継続雇用の場合は，平成27年4月～と入力してください。</t>
        </r>
      </text>
    </comment>
    <comment ref="A30" authorId="0" shapeId="0" xr:uid="{00000000-0006-0000-0600-000002000000}">
      <text>
        <r>
          <rPr>
            <b/>
            <sz val="12"/>
            <color indexed="81"/>
            <rFont val="ＭＳ Ｐゴシック"/>
            <family val="3"/>
            <charset val="128"/>
          </rPr>
          <t>目安：１６４～１７３時間程度
　例）就業規則において週40時間と規定されている場合
　　　40時間×52週（年間の週間数）÷12月（年間の月数）＝173時間（小数点第1位四捨五入）</t>
        </r>
      </text>
    </comment>
  </commentList>
</comments>
</file>

<file path=xl/sharedStrings.xml><?xml version="1.0" encoding="utf-8"?>
<sst xmlns="http://schemas.openxmlformats.org/spreadsheetml/2006/main" count="953" uniqueCount="315">
  <si>
    <t>4桁コード</t>
    <rPh sb="1" eb="2">
      <t>ケタ</t>
    </rPh>
    <phoneticPr fontId="2"/>
  </si>
  <si>
    <t>月</t>
    <rPh sb="0" eb="1">
      <t>ゲツ</t>
    </rPh>
    <phoneticPr fontId="2"/>
  </si>
  <si>
    <t>月（文字化）</t>
    <rPh sb="0" eb="1">
      <t>ゲツ</t>
    </rPh>
    <rPh sb="2" eb="5">
      <t>モジカ</t>
    </rPh>
    <phoneticPr fontId="2"/>
  </si>
  <si>
    <t>利用定員</t>
    <rPh sb="0" eb="2">
      <t>リヨウ</t>
    </rPh>
    <rPh sb="2" eb="4">
      <t>テイイン</t>
    </rPh>
    <phoneticPr fontId="2"/>
  </si>
  <si>
    <t>0歳児数</t>
    <rPh sb="1" eb="3">
      <t>サイジ</t>
    </rPh>
    <rPh sb="3" eb="4">
      <t>カズ</t>
    </rPh>
    <phoneticPr fontId="2"/>
  </si>
  <si>
    <t>1歳児数</t>
    <rPh sb="1" eb="3">
      <t>サイジ</t>
    </rPh>
    <phoneticPr fontId="2"/>
  </si>
  <si>
    <t>2歳児数</t>
    <rPh sb="1" eb="3">
      <t>サイジ</t>
    </rPh>
    <phoneticPr fontId="2"/>
  </si>
  <si>
    <t>3歳児数</t>
    <rPh sb="1" eb="3">
      <t>サイジ</t>
    </rPh>
    <phoneticPr fontId="2"/>
  </si>
  <si>
    <t>4歳児数</t>
    <rPh sb="1" eb="3">
      <t>サイジ</t>
    </rPh>
    <phoneticPr fontId="2"/>
  </si>
  <si>
    <t>5歳児数</t>
    <rPh sb="1" eb="3">
      <t>サイジ</t>
    </rPh>
    <phoneticPr fontId="2"/>
  </si>
  <si>
    <t>過不足数</t>
    <rPh sb="0" eb="3">
      <t>カブソク</t>
    </rPh>
    <phoneticPr fontId="2"/>
  </si>
  <si>
    <t>必要保育士数（市基準+国加配）</t>
    <rPh sb="0" eb="2">
      <t>ヒツヨウ</t>
    </rPh>
    <rPh sb="2" eb="5">
      <t>ホイクシ</t>
    </rPh>
    <rPh sb="5" eb="6">
      <t>スウ</t>
    </rPh>
    <rPh sb="7" eb="8">
      <t>シ</t>
    </rPh>
    <rPh sb="8" eb="10">
      <t>キジュン</t>
    </rPh>
    <rPh sb="11" eb="12">
      <t>クニ</t>
    </rPh>
    <rPh sb="12" eb="14">
      <t>カハイ</t>
    </rPh>
    <phoneticPr fontId="2"/>
  </si>
  <si>
    <t>必要保育士数（国最低基準）</t>
    <rPh sb="0" eb="2">
      <t>ヒツヨウ</t>
    </rPh>
    <rPh sb="2" eb="5">
      <t>ホイクシ</t>
    </rPh>
    <rPh sb="5" eb="6">
      <t>スウ</t>
    </rPh>
    <rPh sb="7" eb="8">
      <t>クニ</t>
    </rPh>
    <rPh sb="8" eb="10">
      <t>サイテイ</t>
    </rPh>
    <rPh sb="10" eb="12">
      <t>キジュン</t>
    </rPh>
    <phoneticPr fontId="2"/>
  </si>
  <si>
    <t>必要保育士数（公定価格基準／1○3○4○）</t>
    <rPh sb="0" eb="2">
      <t>ヒツヨウ</t>
    </rPh>
    <rPh sb="2" eb="5">
      <t>ホイクシ</t>
    </rPh>
    <rPh sb="5" eb="6">
      <t>スウ</t>
    </rPh>
    <rPh sb="7" eb="9">
      <t>コウテイ</t>
    </rPh>
    <rPh sb="9" eb="11">
      <t>カカク</t>
    </rPh>
    <rPh sb="11" eb="13">
      <t>キジュン</t>
    </rPh>
    <phoneticPr fontId="2"/>
  </si>
  <si>
    <t>必要保育士数（公定価格基準／1×3×4×）</t>
    <rPh sb="0" eb="2">
      <t>ヒツヨウ</t>
    </rPh>
    <rPh sb="2" eb="5">
      <t>ホイクシ</t>
    </rPh>
    <rPh sb="5" eb="6">
      <t>スウ</t>
    </rPh>
    <rPh sb="7" eb="9">
      <t>コウテイ</t>
    </rPh>
    <rPh sb="9" eb="11">
      <t>カカク</t>
    </rPh>
    <rPh sb="11" eb="13">
      <t>キジュン</t>
    </rPh>
    <phoneticPr fontId="2"/>
  </si>
  <si>
    <t>必要保育士数（公定価格基準／1○3○4×）</t>
    <phoneticPr fontId="2"/>
  </si>
  <si>
    <t>必要保育士数（公定価格基準／1○3×4○）</t>
    <phoneticPr fontId="2"/>
  </si>
  <si>
    <t>必要保育士数（公定価格基準／1○3×4×）</t>
    <phoneticPr fontId="2"/>
  </si>
  <si>
    <t>必要保育士数（公定価格基準／1×3○4○）</t>
    <phoneticPr fontId="2"/>
  </si>
  <si>
    <t>必要保育士数（公定価格基準／1×3○4×）</t>
    <phoneticPr fontId="2"/>
  </si>
  <si>
    <t>必要保育士数（公定価格基準／1×3×4○）</t>
    <phoneticPr fontId="2"/>
  </si>
  <si>
    <t>主任保育士専任加算</t>
    <rPh sb="0" eb="2">
      <t>シュニン</t>
    </rPh>
    <rPh sb="2" eb="5">
      <t>ホイクシ</t>
    </rPh>
    <rPh sb="5" eb="7">
      <t>センニン</t>
    </rPh>
    <rPh sb="7" eb="9">
      <t>カサン</t>
    </rPh>
    <phoneticPr fontId="2"/>
  </si>
  <si>
    <t>チーム保育推進加算</t>
    <rPh sb="3" eb="5">
      <t>ホイク</t>
    </rPh>
    <rPh sb="5" eb="7">
      <t>スイシン</t>
    </rPh>
    <rPh sb="7" eb="9">
      <t>カサン</t>
    </rPh>
    <phoneticPr fontId="2"/>
  </si>
  <si>
    <t>チーム保育申請（ありの場合○）</t>
    <rPh sb="3" eb="5">
      <t>ホイク</t>
    </rPh>
    <rPh sb="5" eb="7">
      <t>シンセイ</t>
    </rPh>
    <rPh sb="11" eb="13">
      <t>バアイ</t>
    </rPh>
    <phoneticPr fontId="2"/>
  </si>
  <si>
    <t>チーム保育要件（3歳児以上在所の場合○）</t>
    <rPh sb="3" eb="5">
      <t>ホイク</t>
    </rPh>
    <rPh sb="5" eb="7">
      <t>ヨウケン</t>
    </rPh>
    <rPh sb="9" eb="11">
      <t>サイジ</t>
    </rPh>
    <rPh sb="11" eb="13">
      <t>イジョウ</t>
    </rPh>
    <rPh sb="13" eb="15">
      <t>ザイショ</t>
    </rPh>
    <rPh sb="16" eb="18">
      <t>バアイ</t>
    </rPh>
    <phoneticPr fontId="2"/>
  </si>
  <si>
    <t>常勤職員勤務時間数</t>
    <rPh sb="0" eb="2">
      <t>ジョウキン</t>
    </rPh>
    <rPh sb="2" eb="4">
      <t>ショクイン</t>
    </rPh>
    <rPh sb="4" eb="6">
      <t>キンム</t>
    </rPh>
    <rPh sb="6" eb="8">
      <t>ジカン</t>
    </rPh>
    <rPh sb="8" eb="9">
      <t>スウ</t>
    </rPh>
    <phoneticPr fontId="2"/>
  </si>
  <si>
    <t>「人件費等補助金」及び「障害児加配補助金」の算定に係る職員数について</t>
    <rPh sb="1" eb="4">
      <t>ジンケンヒ</t>
    </rPh>
    <rPh sb="4" eb="5">
      <t>トウ</t>
    </rPh>
    <rPh sb="5" eb="8">
      <t>ホジョキン</t>
    </rPh>
    <rPh sb="9" eb="10">
      <t>オヨ</t>
    </rPh>
    <rPh sb="12" eb="14">
      <t>ショウガイ</t>
    </rPh>
    <rPh sb="14" eb="15">
      <t>ジ</t>
    </rPh>
    <rPh sb="15" eb="17">
      <t>カハイ</t>
    </rPh>
    <rPh sb="17" eb="20">
      <t>ホジョキン</t>
    </rPh>
    <rPh sb="22" eb="24">
      <t>サンテイ</t>
    </rPh>
    <rPh sb="25" eb="26">
      <t>カカ</t>
    </rPh>
    <rPh sb="27" eb="29">
      <t>ショクイン</t>
    </rPh>
    <rPh sb="29" eb="30">
      <t>スウ</t>
    </rPh>
    <phoneticPr fontId="22"/>
  </si>
  <si>
    <t>４桁コード</t>
    <rPh sb="1" eb="2">
      <t>ケタ</t>
    </rPh>
    <phoneticPr fontId="2"/>
  </si>
  <si>
    <t>施設名</t>
    <rPh sb="0" eb="2">
      <t>シセツ</t>
    </rPh>
    <rPh sb="2" eb="3">
      <t>メイ</t>
    </rPh>
    <phoneticPr fontId="2"/>
  </si>
  <si>
    <t>補助算定時の職員数（人件費補助金分）</t>
    <rPh sb="0" eb="2">
      <t>ホジョ</t>
    </rPh>
    <rPh sb="2" eb="4">
      <t>サンテイ</t>
    </rPh>
    <rPh sb="4" eb="5">
      <t>ジ</t>
    </rPh>
    <rPh sb="6" eb="8">
      <t>ショクイン</t>
    </rPh>
    <rPh sb="8" eb="9">
      <t>スウ</t>
    </rPh>
    <rPh sb="10" eb="13">
      <t>ジンケンヒ</t>
    </rPh>
    <rPh sb="13" eb="16">
      <t>ホジョキン</t>
    </rPh>
    <rPh sb="16" eb="17">
      <t>ブン</t>
    </rPh>
    <phoneticPr fontId="2"/>
  </si>
  <si>
    <t>常勤換算後
実配置数
ア</t>
    <rPh sb="0" eb="2">
      <t>ジョウキン</t>
    </rPh>
    <rPh sb="2" eb="4">
      <t>カンサン</t>
    </rPh>
    <rPh sb="4" eb="5">
      <t>ゴ</t>
    </rPh>
    <rPh sb="6" eb="7">
      <t>ジツ</t>
    </rPh>
    <rPh sb="7" eb="9">
      <t>ハイチ</t>
    </rPh>
    <rPh sb="9" eb="10">
      <t>スウ</t>
    </rPh>
    <phoneticPr fontId="2"/>
  </si>
  <si>
    <t>①</t>
    <phoneticPr fontId="2"/>
  </si>
  <si>
    <t>②</t>
    <phoneticPr fontId="2"/>
  </si>
  <si>
    <r>
      <t xml:space="preserve">最大配置数
</t>
    </r>
    <r>
      <rPr>
        <sz val="11"/>
        <rFont val="ＭＳ Ｐ明朝"/>
        <family val="1"/>
        <charset val="128"/>
      </rPr>
      <t>（様式1（B））</t>
    </r>
    <r>
      <rPr>
        <sz val="12"/>
        <rFont val="ＭＳ Ｐ明朝"/>
        <family val="1"/>
        <charset val="128"/>
      </rPr>
      <t xml:space="preserve">
イ</t>
    </r>
    <rPh sb="0" eb="2">
      <t>サイダイ</t>
    </rPh>
    <rPh sb="2" eb="4">
      <t>ハイチ</t>
    </rPh>
    <rPh sb="4" eb="5">
      <t>スウ</t>
    </rPh>
    <rPh sb="7" eb="9">
      <t>ヨウシキ</t>
    </rPh>
    <phoneticPr fontId="22"/>
  </si>
  <si>
    <t>③</t>
  </si>
  <si>
    <t>④</t>
  </si>
  <si>
    <t>⑤</t>
  </si>
  <si>
    <t>⑥</t>
  </si>
  <si>
    <t>⑦</t>
    <phoneticPr fontId="22"/>
  </si>
  <si>
    <t>⑧</t>
    <phoneticPr fontId="22"/>
  </si>
  <si>
    <t>⑨</t>
    <phoneticPr fontId="2"/>
  </si>
  <si>
    <t>補助算定時
の職員数（※）</t>
    <phoneticPr fontId="2"/>
  </si>
  <si>
    <t>⑩</t>
    <phoneticPr fontId="2"/>
  </si>
  <si>
    <t>⑪</t>
    <phoneticPr fontId="2"/>
  </si>
  <si>
    <r>
      <t>①－（</t>
    </r>
    <r>
      <rPr>
        <u/>
        <sz val="11"/>
        <rFont val="ＭＳ Ｐゴシック"/>
        <family val="3"/>
        <charset val="128"/>
      </rPr>
      <t>③+・・・</t>
    </r>
    <r>
      <rPr>
        <sz val="11"/>
        <rFont val="ＭＳ Ｐゴシック"/>
        <family val="3"/>
        <charset val="128"/>
      </rPr>
      <t>）</t>
    </r>
    <phoneticPr fontId="2"/>
  </si>
  <si>
    <t>判定（人件費補助金分）</t>
    <phoneticPr fontId="2"/>
  </si>
  <si>
    <t>クエリ抽出用</t>
    <rPh sb="3" eb="6">
      <t>チュウシュツヨウ</t>
    </rPh>
    <phoneticPr fontId="2"/>
  </si>
  <si>
    <t>人件費
補助金分</t>
    <rPh sb="0" eb="3">
      <t>ジンケンヒ</t>
    </rPh>
    <rPh sb="4" eb="7">
      <t>ホジョキン</t>
    </rPh>
    <rPh sb="7" eb="8">
      <t>ブン</t>
    </rPh>
    <phoneticPr fontId="2"/>
  </si>
  <si>
    <t>障害児
補助金分</t>
    <rPh sb="0" eb="2">
      <t>ショウガイ</t>
    </rPh>
    <rPh sb="2" eb="3">
      <t>ジ</t>
    </rPh>
    <rPh sb="4" eb="7">
      <t>ホジョキン</t>
    </rPh>
    <rPh sb="7" eb="8">
      <t>ブン</t>
    </rPh>
    <phoneticPr fontId="2"/>
  </si>
  <si>
    <t>国基準＋
条例基準</t>
    <rPh sb="0" eb="1">
      <t>クニ</t>
    </rPh>
    <rPh sb="1" eb="3">
      <t>キジュン</t>
    </rPh>
    <rPh sb="5" eb="7">
      <t>ジョウレイ</t>
    </rPh>
    <rPh sb="7" eb="9">
      <t>キジュン</t>
    </rPh>
    <phoneticPr fontId="22"/>
  </si>
  <si>
    <t>障害児</t>
    <rPh sb="0" eb="2">
      <t>ショウガイ</t>
    </rPh>
    <rPh sb="2" eb="3">
      <t>ジ</t>
    </rPh>
    <phoneticPr fontId="22"/>
  </si>
  <si>
    <t>１歳児</t>
    <rPh sb="1" eb="3">
      <t>サイジ</t>
    </rPh>
    <phoneticPr fontId="22"/>
  </si>
  <si>
    <t>標準時間対応</t>
    <rPh sb="0" eb="2">
      <t>ヒョウジュン</t>
    </rPh>
    <rPh sb="2" eb="4">
      <t>ジカン</t>
    </rPh>
    <rPh sb="4" eb="6">
      <t>タイオウ</t>
    </rPh>
    <phoneticPr fontId="22"/>
  </si>
  <si>
    <t>休憩対応</t>
    <rPh sb="0" eb="2">
      <t>キュウケイ</t>
    </rPh>
    <rPh sb="2" eb="4">
      <t>タイオウ</t>
    </rPh>
    <phoneticPr fontId="22"/>
  </si>
  <si>
    <t>標準時間休憩</t>
    <rPh sb="0" eb="2">
      <t>ヒョウジュン</t>
    </rPh>
    <rPh sb="2" eb="4">
      <t>ジカン</t>
    </rPh>
    <rPh sb="4" eb="6">
      <t>キュウケイ</t>
    </rPh>
    <phoneticPr fontId="22"/>
  </si>
  <si>
    <t>３歳児</t>
    <rPh sb="1" eb="3">
      <t>サイジ</t>
    </rPh>
    <phoneticPr fontId="2"/>
  </si>
  <si>
    <t>③</t>
    <phoneticPr fontId="2"/>
  </si>
  <si>
    <t>③+⑤</t>
    <phoneticPr fontId="2"/>
  </si>
  <si>
    <t>③+⑤+⑥</t>
    <phoneticPr fontId="2"/>
  </si>
  <si>
    <t>③+⑤+⑥+⑦</t>
    <phoneticPr fontId="2"/>
  </si>
  <si>
    <t>③+⑤+⑥+⑦+⑧</t>
    <phoneticPr fontId="2"/>
  </si>
  <si>
    <t>③+⑤+⑥+⑦+⑧+⑨</t>
    <phoneticPr fontId="2"/>
  </si>
  <si>
    <t>最大配置数</t>
    <rPh sb="0" eb="2">
      <t>サイダイ</t>
    </rPh>
    <rPh sb="2" eb="4">
      <t>ハイチ</t>
    </rPh>
    <rPh sb="4" eb="5">
      <t>スウ</t>
    </rPh>
    <phoneticPr fontId="2"/>
  </si>
  <si>
    <t>引用値</t>
    <phoneticPr fontId="2"/>
  </si>
  <si>
    <t>０歳・標準</t>
    <rPh sb="1" eb="2">
      <t>サイ</t>
    </rPh>
    <rPh sb="3" eb="5">
      <t>ヒョウジュン</t>
    </rPh>
    <phoneticPr fontId="2"/>
  </si>
  <si>
    <t>１歳・標準</t>
    <rPh sb="1" eb="2">
      <t>サイ</t>
    </rPh>
    <rPh sb="3" eb="5">
      <t>ヒョウジュン</t>
    </rPh>
    <phoneticPr fontId="2"/>
  </si>
  <si>
    <t>２歳・標準</t>
    <rPh sb="1" eb="2">
      <t>サイ</t>
    </rPh>
    <rPh sb="3" eb="5">
      <t>ヒョウジュン</t>
    </rPh>
    <phoneticPr fontId="2"/>
  </si>
  <si>
    <t>３歳・標準</t>
    <rPh sb="1" eb="2">
      <t>サイ</t>
    </rPh>
    <rPh sb="3" eb="5">
      <t>ヒョウジュン</t>
    </rPh>
    <phoneticPr fontId="2"/>
  </si>
  <si>
    <t>４歳・標準</t>
    <rPh sb="1" eb="2">
      <t>サイ</t>
    </rPh>
    <rPh sb="3" eb="5">
      <t>ヒョウジュン</t>
    </rPh>
    <phoneticPr fontId="2"/>
  </si>
  <si>
    <t>５歳・標準</t>
    <rPh sb="1" eb="2">
      <t>サイ</t>
    </rPh>
    <rPh sb="3" eb="5">
      <t>ヒョウジュン</t>
    </rPh>
    <phoneticPr fontId="2"/>
  </si>
  <si>
    <t>０歳・短</t>
    <rPh sb="1" eb="2">
      <t>サイ</t>
    </rPh>
    <rPh sb="3" eb="4">
      <t>タン</t>
    </rPh>
    <phoneticPr fontId="2"/>
  </si>
  <si>
    <t>１歳・短</t>
    <rPh sb="1" eb="2">
      <t>サイ</t>
    </rPh>
    <rPh sb="3" eb="4">
      <t>タン</t>
    </rPh>
    <phoneticPr fontId="2"/>
  </si>
  <si>
    <t>２歳・短</t>
    <rPh sb="1" eb="2">
      <t>サイ</t>
    </rPh>
    <rPh sb="3" eb="4">
      <t>タン</t>
    </rPh>
    <phoneticPr fontId="2"/>
  </si>
  <si>
    <t>３歳・短</t>
    <rPh sb="1" eb="2">
      <t>サイ</t>
    </rPh>
    <rPh sb="3" eb="4">
      <t>タン</t>
    </rPh>
    <phoneticPr fontId="2"/>
  </si>
  <si>
    <t>４歳・短</t>
    <rPh sb="1" eb="2">
      <t>サイ</t>
    </rPh>
    <rPh sb="3" eb="4">
      <t>タン</t>
    </rPh>
    <phoneticPr fontId="2"/>
  </si>
  <si>
    <t>５歳・短</t>
    <rPh sb="1" eb="2">
      <t>サイ</t>
    </rPh>
    <rPh sb="3" eb="4">
      <t>タン</t>
    </rPh>
    <phoneticPr fontId="2"/>
  </si>
  <si>
    <t>４月</t>
    <rPh sb="1" eb="2">
      <t>ガツ</t>
    </rPh>
    <phoneticPr fontId="22"/>
  </si>
  <si>
    <t>５月</t>
    <rPh sb="1" eb="2">
      <t>ガツ</t>
    </rPh>
    <phoneticPr fontId="22"/>
  </si>
  <si>
    <t>６月</t>
    <rPh sb="1" eb="2">
      <t>ガツ</t>
    </rPh>
    <phoneticPr fontId="22"/>
  </si>
  <si>
    <t>７月</t>
  </si>
  <si>
    <t>８月</t>
  </si>
  <si>
    <t>９月</t>
  </si>
  <si>
    <t>１０月</t>
  </si>
  <si>
    <t>１１月</t>
  </si>
  <si>
    <t>１２月</t>
  </si>
  <si>
    <t>１月</t>
  </si>
  <si>
    <t>２月</t>
  </si>
  <si>
    <t>３月</t>
  </si>
  <si>
    <t>平均</t>
    <rPh sb="0" eb="2">
      <t>ヘイキン</t>
    </rPh>
    <phoneticPr fontId="4"/>
  </si>
  <si>
    <t>※ ⑩は、①が、（イ－④）の数を下回るときは、①を満たすまで、③に、⑤→⑥→⑦→⑧→⑨の順に加算した合計とする。
　　⑪は、④と②の低い方を採用する。なお②は、④の範囲内で、アから③を引いた数とする。</t>
    <rPh sb="14" eb="15">
      <t>カズ</t>
    </rPh>
    <rPh sb="66" eb="67">
      <t>ヒク</t>
    </rPh>
    <rPh sb="68" eb="69">
      <t>ホウ</t>
    </rPh>
    <rPh sb="70" eb="72">
      <t>サイヨウ</t>
    </rPh>
    <rPh sb="82" eb="85">
      <t>ハンイナイ</t>
    </rPh>
    <rPh sb="92" eb="93">
      <t>ヒ</t>
    </rPh>
    <rPh sb="95" eb="96">
      <t>カズ</t>
    </rPh>
    <phoneticPr fontId="2"/>
  </si>
  <si>
    <t>Ａ</t>
    <phoneticPr fontId="2"/>
  </si>
  <si>
    <t>実配置＞最大配置</t>
    <rPh sb="0" eb="1">
      <t>ジツ</t>
    </rPh>
    <rPh sb="1" eb="3">
      <t>ハイチ</t>
    </rPh>
    <rPh sb="4" eb="6">
      <t>サイダイ</t>
    </rPh>
    <rPh sb="6" eb="8">
      <t>ハイチ</t>
    </rPh>
    <phoneticPr fontId="2"/>
  </si>
  <si>
    <t>Ｂ</t>
    <phoneticPr fontId="2"/>
  </si>
  <si>
    <t>①＋②＜実配置＜最大配置</t>
    <rPh sb="4" eb="5">
      <t>ジツ</t>
    </rPh>
    <rPh sb="5" eb="7">
      <t>ハイチ</t>
    </rPh>
    <rPh sb="8" eb="10">
      <t>サイダイ</t>
    </rPh>
    <rPh sb="10" eb="12">
      <t>ハイチ</t>
    </rPh>
    <phoneticPr fontId="2"/>
  </si>
  <si>
    <t>Ｃ</t>
    <phoneticPr fontId="2"/>
  </si>
  <si>
    <t>実配置＜①＋②</t>
    <rPh sb="0" eb="1">
      <t>ジツ</t>
    </rPh>
    <rPh sb="1" eb="3">
      <t>ハイチ</t>
    </rPh>
    <phoneticPr fontId="2"/>
  </si>
  <si>
    <t>※水色の部分は計算式が入っているため、入力できません。</t>
    <rPh sb="1" eb="3">
      <t>ミズイロ</t>
    </rPh>
    <rPh sb="4" eb="6">
      <t>ブブン</t>
    </rPh>
    <rPh sb="7" eb="9">
      <t>ケイサン</t>
    </rPh>
    <rPh sb="9" eb="10">
      <t>シキ</t>
    </rPh>
    <rPh sb="11" eb="12">
      <t>ハイ</t>
    </rPh>
    <rPh sb="19" eb="21">
      <t>ニュウリョク</t>
    </rPh>
    <phoneticPr fontId="2"/>
  </si>
  <si>
    <t>（４桁コード）</t>
    <rPh sb="2" eb="3">
      <t>ケタ</t>
    </rPh>
    <phoneticPr fontId="2"/>
  </si>
  <si>
    <t>保育園名</t>
    <rPh sb="0" eb="3">
      <t>ホイクエン</t>
    </rPh>
    <rPh sb="3" eb="4">
      <t>メイ</t>
    </rPh>
    <phoneticPr fontId="2"/>
  </si>
  <si>
    <t>(単位:人）</t>
    <rPh sb="1" eb="3">
      <t>タンイ</t>
    </rPh>
    <rPh sb="4" eb="5">
      <t>ニン</t>
    </rPh>
    <phoneticPr fontId="2"/>
  </si>
  <si>
    <t>対象月</t>
    <rPh sb="0" eb="2">
      <t>タイショウ</t>
    </rPh>
    <rPh sb="2" eb="3">
      <t>ツキ</t>
    </rPh>
    <phoneticPr fontId="2"/>
  </si>
  <si>
    <t>利用定員</t>
    <phoneticPr fontId="2"/>
  </si>
  <si>
    <r>
      <t xml:space="preserve">各月初日入所児童数
</t>
    </r>
    <r>
      <rPr>
        <b/>
        <sz val="10"/>
        <color rgb="FFFF0000"/>
        <rFont val="ＭＳ Ｐゴシック"/>
        <family val="3"/>
        <charset val="128"/>
      </rPr>
      <t>（利用定員内外及び他市町村児童を含む。私的契約児は含まない。）</t>
    </r>
    <rPh sb="0" eb="2">
      <t>カクツキ</t>
    </rPh>
    <rPh sb="2" eb="4">
      <t>ショニチ</t>
    </rPh>
    <rPh sb="4" eb="6">
      <t>ニュウショ</t>
    </rPh>
    <rPh sb="6" eb="9">
      <t>ジドウスウ</t>
    </rPh>
    <rPh sb="15" eb="17">
      <t>ナイガイ</t>
    </rPh>
    <rPh sb="17" eb="18">
      <t>オヨ</t>
    </rPh>
    <rPh sb="19" eb="20">
      <t>タ</t>
    </rPh>
    <rPh sb="20" eb="23">
      <t>シチョウソン</t>
    </rPh>
    <rPh sb="23" eb="25">
      <t>ジドウ</t>
    </rPh>
    <rPh sb="26" eb="27">
      <t>フク</t>
    </rPh>
    <rPh sb="29" eb="31">
      <t>シテキ</t>
    </rPh>
    <rPh sb="31" eb="33">
      <t>ケイヤク</t>
    </rPh>
    <rPh sb="33" eb="34">
      <t>ジ</t>
    </rPh>
    <rPh sb="35" eb="36">
      <t>フク</t>
    </rPh>
    <phoneticPr fontId="2"/>
  </si>
  <si>
    <t>利用定員90人以下の場合「１」</t>
    <rPh sb="6" eb="7">
      <t>ニン</t>
    </rPh>
    <rPh sb="7" eb="9">
      <t>イカ</t>
    </rPh>
    <rPh sb="10" eb="12">
      <t>バアイ</t>
    </rPh>
    <phoneticPr fontId="2"/>
  </si>
  <si>
    <t>標準時間対応</t>
    <rPh sb="0" eb="2">
      <t>ヒョウジュン</t>
    </rPh>
    <rPh sb="2" eb="4">
      <t>ジカン</t>
    </rPh>
    <rPh sb="4" eb="6">
      <t>タイオウ</t>
    </rPh>
    <phoneticPr fontId="2"/>
  </si>
  <si>
    <t>施設長の配置状況</t>
    <rPh sb="0" eb="2">
      <t>シセツ</t>
    </rPh>
    <rPh sb="2" eb="3">
      <t>チョウ</t>
    </rPh>
    <rPh sb="4" eb="6">
      <t>ハイチ</t>
    </rPh>
    <rPh sb="6" eb="8">
      <t>ジョウキョウハイチ</t>
    </rPh>
    <phoneticPr fontId="2"/>
  </si>
  <si>
    <r>
      <t xml:space="preserve">必要保育士数
(市基準)
</t>
    </r>
    <r>
      <rPr>
        <b/>
        <sz val="9"/>
        <rFont val="ＭＳ Ｐゴシック"/>
        <family val="3"/>
        <charset val="128"/>
      </rPr>
      <t>①～③の合計</t>
    </r>
    <rPh sb="0" eb="2">
      <t>ヒツヨウ</t>
    </rPh>
    <rPh sb="2" eb="4">
      <t>ホイク</t>
    </rPh>
    <rPh sb="4" eb="6">
      <t>シスウ</t>
    </rPh>
    <rPh sb="8" eb="9">
      <t>シ</t>
    </rPh>
    <rPh sb="9" eb="11">
      <t>キジュン</t>
    </rPh>
    <rPh sb="19" eb="21">
      <t>ゴウケイ</t>
    </rPh>
    <phoneticPr fontId="2"/>
  </si>
  <si>
    <t>国制度給付費における加算</t>
    <rPh sb="0" eb="1">
      <t>クニ</t>
    </rPh>
    <rPh sb="1" eb="3">
      <t>セイド</t>
    </rPh>
    <rPh sb="3" eb="6">
      <t>キュウフヒ</t>
    </rPh>
    <rPh sb="10" eb="12">
      <t>カサン</t>
    </rPh>
    <phoneticPr fontId="2"/>
  </si>
  <si>
    <r>
      <t xml:space="preserve">必要保育士数
(市基準＋国加配)
</t>
    </r>
    <r>
      <rPr>
        <b/>
        <sz val="9"/>
        <rFont val="ＭＳ Ｐゴシック"/>
        <family val="3"/>
        <charset val="128"/>
      </rPr>
      <t>⑤～⑦の合計</t>
    </r>
    <rPh sb="0" eb="2">
      <t>ヒツヨウ</t>
    </rPh>
    <rPh sb="2" eb="4">
      <t>ホイク</t>
    </rPh>
    <rPh sb="4" eb="6">
      <t>シスウ</t>
    </rPh>
    <rPh sb="8" eb="9">
      <t>シ</t>
    </rPh>
    <rPh sb="9" eb="11">
      <t>キジュン</t>
    </rPh>
    <rPh sb="12" eb="13">
      <t>クニ</t>
    </rPh>
    <rPh sb="13" eb="15">
      <t>カハイ</t>
    </rPh>
    <rPh sb="23" eb="25">
      <t>ゴウケイ</t>
    </rPh>
    <phoneticPr fontId="2"/>
  </si>
  <si>
    <t>「人件費等補助金」及び「障害児加配補助金」の算定対象となる本市独自の加配保育士等数</t>
    <rPh sb="1" eb="4">
      <t>ジンケンヒ</t>
    </rPh>
    <rPh sb="4" eb="5">
      <t>トウ</t>
    </rPh>
    <rPh sb="5" eb="8">
      <t>ホジョキン</t>
    </rPh>
    <rPh sb="9" eb="10">
      <t>オヨ</t>
    </rPh>
    <rPh sb="12" eb="14">
      <t>ショウガイ</t>
    </rPh>
    <rPh sb="14" eb="15">
      <t>ジ</t>
    </rPh>
    <rPh sb="15" eb="17">
      <t>カハイ</t>
    </rPh>
    <rPh sb="17" eb="20">
      <t>ホジョキン</t>
    </rPh>
    <rPh sb="22" eb="24">
      <t>サンテイ</t>
    </rPh>
    <rPh sb="24" eb="26">
      <t>タイショウ</t>
    </rPh>
    <rPh sb="29" eb="31">
      <t>ホンシ</t>
    </rPh>
    <rPh sb="31" eb="33">
      <t>ドクジ</t>
    </rPh>
    <rPh sb="34" eb="36">
      <t>カハイ</t>
    </rPh>
    <rPh sb="36" eb="39">
      <t>ホイクシ</t>
    </rPh>
    <rPh sb="39" eb="40">
      <t>トウ</t>
    </rPh>
    <rPh sb="40" eb="41">
      <t>スウ</t>
    </rPh>
    <phoneticPr fontId="2"/>
  </si>
  <si>
    <r>
      <rPr>
        <b/>
        <sz val="8.5"/>
        <color indexed="30"/>
        <rFont val="ＭＳ Ｐゴシック"/>
        <family val="3"/>
        <charset val="128"/>
      </rPr>
      <t>最大</t>
    </r>
    <r>
      <rPr>
        <b/>
        <sz val="8.5"/>
        <rFont val="ＭＳ Ｐゴシック"/>
        <family val="3"/>
        <charset val="128"/>
      </rPr>
      <t xml:space="preserve">保育士数
(市基準＋国加配+市独自加配)
</t>
    </r>
    <r>
      <rPr>
        <b/>
        <sz val="9"/>
        <rFont val="ＭＳ Ｐゴシック"/>
        <family val="3"/>
        <charset val="128"/>
      </rPr>
      <t>⑤～⑬の合計</t>
    </r>
    <rPh sb="0" eb="2">
      <t>サイダイ</t>
    </rPh>
    <rPh sb="2" eb="4">
      <t>ホイク</t>
    </rPh>
    <rPh sb="4" eb="6">
      <t>シスウ</t>
    </rPh>
    <rPh sb="8" eb="9">
      <t>シ</t>
    </rPh>
    <rPh sb="9" eb="11">
      <t>キジュン</t>
    </rPh>
    <rPh sb="12" eb="15">
      <t>クニカハイ</t>
    </rPh>
    <rPh sb="16" eb="17">
      <t>シ</t>
    </rPh>
    <rPh sb="17" eb="19">
      <t>ドクジ</t>
    </rPh>
    <rPh sb="19" eb="21">
      <t>カハイ</t>
    </rPh>
    <rPh sb="29" eb="31">
      <t>ゴウケイ</t>
    </rPh>
    <phoneticPr fontId="2"/>
  </si>
  <si>
    <t>当該保育園に勤務する職員数（各月初日時点）</t>
    <rPh sb="4" eb="5">
      <t>エン</t>
    </rPh>
    <rPh sb="18" eb="20">
      <t>ジテン</t>
    </rPh>
    <phoneticPr fontId="2"/>
  </si>
  <si>
    <t>過不足</t>
    <rPh sb="0" eb="3">
      <t>カブソク</t>
    </rPh>
    <phoneticPr fontId="2"/>
  </si>
  <si>
    <t>０歳児</t>
    <rPh sb="1" eb="3">
      <t>サイジ</t>
    </rPh>
    <phoneticPr fontId="2"/>
  </si>
  <si>
    <t>２歳児</t>
    <rPh sb="1" eb="3">
      <t>サイジ</t>
    </rPh>
    <phoneticPr fontId="2"/>
  </si>
  <si>
    <t>３歳児</t>
    <rPh sb="1" eb="2">
      <t>サイ</t>
    </rPh>
    <rPh sb="2" eb="3">
      <t>ジ</t>
    </rPh>
    <phoneticPr fontId="2"/>
  </si>
  <si>
    <t>４歳児</t>
    <rPh sb="1" eb="3">
      <t>サイジ</t>
    </rPh>
    <phoneticPr fontId="2"/>
  </si>
  <si>
    <t>５歳児</t>
    <rPh sb="1" eb="3">
      <t>サイジ</t>
    </rPh>
    <phoneticPr fontId="2"/>
  </si>
  <si>
    <t>他市町村児童がいる場合は「○」を入力してください。</t>
    <rPh sb="0" eb="1">
      <t>タ</t>
    </rPh>
    <rPh sb="1" eb="4">
      <t>シチョウソン</t>
    </rPh>
    <rPh sb="4" eb="6">
      <t>ジドウ</t>
    </rPh>
    <rPh sb="9" eb="11">
      <t>バアイ</t>
    </rPh>
    <rPh sb="16" eb="18">
      <t>ニュウリョク</t>
    </rPh>
    <phoneticPr fontId="2"/>
  </si>
  <si>
    <t>合計</t>
    <rPh sb="0" eb="1">
      <t>ゴウ</t>
    </rPh>
    <rPh sb="1" eb="2">
      <t>ケイ</t>
    </rPh>
    <phoneticPr fontId="2"/>
  </si>
  <si>
    <t>主任保育士専任加算
（有りの場合「１」を入力してください）</t>
    <rPh sb="20" eb="22">
      <t>ニュウリョク</t>
    </rPh>
    <phoneticPr fontId="2"/>
  </si>
  <si>
    <t>常勤専従　　　保育士 　</t>
    <rPh sb="0" eb="2">
      <t>ジョウキン</t>
    </rPh>
    <rPh sb="2" eb="4">
      <t>センジュウ</t>
    </rPh>
    <rPh sb="7" eb="10">
      <t>ホイクシ</t>
    </rPh>
    <phoneticPr fontId="2"/>
  </si>
  <si>
    <t>常勤非専従・非常勤
保育士</t>
    <rPh sb="0" eb="2">
      <t>ジョウキン</t>
    </rPh>
    <rPh sb="2" eb="3">
      <t>ヒ</t>
    </rPh>
    <rPh sb="3" eb="5">
      <t>センジュウ</t>
    </rPh>
    <rPh sb="6" eb="9">
      <t>ヒジョウキン</t>
    </rPh>
    <rPh sb="10" eb="13">
      <t>ホイクシ</t>
    </rPh>
    <phoneticPr fontId="2"/>
  </si>
  <si>
    <t>保健師又は看護師</t>
    <rPh sb="0" eb="3">
      <t>ホケンシ</t>
    </rPh>
    <rPh sb="3" eb="4">
      <t>マタ</t>
    </rPh>
    <rPh sb="5" eb="8">
      <t>カンゴシ</t>
    </rPh>
    <phoneticPr fontId="2"/>
  </si>
  <si>
    <t>その他
専門職
の活用</t>
    <rPh sb="2" eb="3">
      <t>ホカ</t>
    </rPh>
    <rPh sb="4" eb="6">
      <t>センモン</t>
    </rPh>
    <rPh sb="6" eb="7">
      <t>ショク</t>
    </rPh>
    <rPh sb="9" eb="11">
      <t>カツヨウ</t>
    </rPh>
    <phoneticPr fontId="2"/>
  </si>
  <si>
    <t>保育士定数に充てることができる保育士等の合計</t>
    <rPh sb="0" eb="3">
      <t>ホイクシ</t>
    </rPh>
    <rPh sb="3" eb="5">
      <t>テイスウ</t>
    </rPh>
    <rPh sb="6" eb="7">
      <t>ア</t>
    </rPh>
    <rPh sb="15" eb="18">
      <t>ホイクシ</t>
    </rPh>
    <rPh sb="18" eb="19">
      <t>トウ</t>
    </rPh>
    <rPh sb="20" eb="21">
      <t>ゴウ</t>
    </rPh>
    <rPh sb="21" eb="22">
      <t>ケイ</t>
    </rPh>
    <phoneticPr fontId="2"/>
  </si>
  <si>
    <t>(給付関係）</t>
    <rPh sb="1" eb="5">
      <t>キュウフカンケイ</t>
    </rPh>
    <phoneticPr fontId="2"/>
  </si>
  <si>
    <t>障害児加配</t>
    <rPh sb="0" eb="3">
      <t>ショウガイジ</t>
    </rPh>
    <rPh sb="3" eb="5">
      <t>カハイ</t>
    </rPh>
    <phoneticPr fontId="2"/>
  </si>
  <si>
    <t>1歳児加配</t>
    <rPh sb="1" eb="3">
      <t>サイジ</t>
    </rPh>
    <rPh sb="3" eb="5">
      <t>カハイ</t>
    </rPh>
    <phoneticPr fontId="2"/>
  </si>
  <si>
    <t>標準保育時間対応</t>
    <phoneticPr fontId="2"/>
  </si>
  <si>
    <t>休憩保育士（利用定員90超）
※90以下も含めて1名</t>
  </si>
  <si>
    <t>標準対応休憩保育士</t>
  </si>
  <si>
    <t>3歳児加配</t>
    <rPh sb="1" eb="3">
      <t>サイジ</t>
    </rPh>
    <rPh sb="3" eb="5">
      <t>カハイ</t>
    </rPh>
    <phoneticPr fontId="2"/>
  </si>
  <si>
    <t>このうち
常勤換算後の数</t>
    <phoneticPr fontId="2"/>
  </si>
  <si>
    <t>(C)-(A)</t>
    <phoneticPr fontId="2"/>
  </si>
  <si>
    <t>＜チ保必要教職員数算定＞</t>
    <rPh sb="2" eb="3">
      <t>ホ</t>
    </rPh>
    <rPh sb="3" eb="5">
      <t>ヒツヨウ</t>
    </rPh>
    <rPh sb="5" eb="8">
      <t>キョウショクイン</t>
    </rPh>
    <rPh sb="8" eb="9">
      <t>スウ</t>
    </rPh>
    <rPh sb="9" eb="11">
      <t>サンテイ</t>
    </rPh>
    <phoneticPr fontId="2"/>
  </si>
  <si>
    <t xml:space="preserve">
入所児童数　　　　　　　　　　　　　</t>
    <rPh sb="1" eb="3">
      <t>ニュウショ</t>
    </rPh>
    <rPh sb="3" eb="5">
      <t>ジドウ</t>
    </rPh>
    <rPh sb="5" eb="6">
      <t>スウ</t>
    </rPh>
    <phoneticPr fontId="2"/>
  </si>
  <si>
    <t>（施設長、放課後児童クラブ担当は除く）</t>
    <rPh sb="1" eb="3">
      <t>シセツ</t>
    </rPh>
    <rPh sb="3" eb="4">
      <t>チョウ</t>
    </rPh>
    <phoneticPr fontId="2"/>
  </si>
  <si>
    <t>コメント参照</t>
    <rPh sb="4" eb="6">
      <t>サンショウ</t>
    </rPh>
    <phoneticPr fontId="2"/>
  </si>
  <si>
    <t>チ保加配人数</t>
    <rPh sb="1" eb="2">
      <t>ホ</t>
    </rPh>
    <rPh sb="2" eb="4">
      <t>カハイ</t>
    </rPh>
    <rPh sb="4" eb="6">
      <t>ニンズウ</t>
    </rPh>
    <phoneticPr fontId="2"/>
  </si>
  <si>
    <t>チ保下限職員数</t>
    <rPh sb="1" eb="2">
      <t>ホ</t>
    </rPh>
    <rPh sb="2" eb="4">
      <t>カゲン</t>
    </rPh>
    <rPh sb="4" eb="7">
      <t>ショクインスウ</t>
    </rPh>
    <phoneticPr fontId="2"/>
  </si>
  <si>
    <t>チ保以外の必要保育士数</t>
    <rPh sb="1" eb="2">
      <t>ホ</t>
    </rPh>
    <rPh sb="2" eb="4">
      <t>イガイ</t>
    </rPh>
    <rPh sb="5" eb="7">
      <t>ヒツヨウ</t>
    </rPh>
    <rPh sb="7" eb="10">
      <t>ホイクシ</t>
    </rPh>
    <rPh sb="10" eb="11">
      <t>スウ</t>
    </rPh>
    <phoneticPr fontId="2"/>
  </si>
  <si>
    <t>チ保対応可能保育士数</t>
    <rPh sb="1" eb="2">
      <t>ホ</t>
    </rPh>
    <rPh sb="2" eb="4">
      <t>タイオウ</t>
    </rPh>
    <rPh sb="4" eb="6">
      <t>カノウ</t>
    </rPh>
    <rPh sb="6" eb="9">
      <t>ホイクシ</t>
    </rPh>
    <rPh sb="9" eb="10">
      <t>スウ</t>
    </rPh>
    <phoneticPr fontId="2"/>
  </si>
  <si>
    <t>チ保必要職員数</t>
    <rPh sb="1" eb="2">
      <t>ホ</t>
    </rPh>
    <rPh sb="2" eb="4">
      <t>ヒツヨウ</t>
    </rPh>
    <rPh sb="4" eb="7">
      <t>ショクインスウ</t>
    </rPh>
    <phoneticPr fontId="2"/>
  </si>
  <si>
    <t>４月</t>
    <rPh sb="1" eb="2">
      <t>ツキ</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</si>
  <si>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</si>
  <si>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</si>
  <si>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</si>
  <si>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</si>
  <si>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</si>
  <si>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</si>
  <si>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</si>
  <si>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</si>
  <si>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１月</t>
    <rPh sb="1" eb="2">
      <t>ツキ</t>
    </rPh>
    <phoneticPr fontId="2"/>
  </si>
  <si>
    <t>３月</t>
    <rPh sb="1" eb="2">
      <t>ツキ</t>
    </rPh>
    <phoneticPr fontId="2"/>
  </si>
  <si>
    <t>年度平均</t>
    <rPh sb="0" eb="2">
      <t>ネンド</t>
    </rPh>
    <rPh sb="2" eb="4">
      <t>ヘイキン</t>
    </rPh>
    <phoneticPr fontId="2"/>
  </si>
  <si>
    <t>【補助算定職員数（人件費等補助金関係）】</t>
    <rPh sb="1" eb="3">
      <t>ホジョ</t>
    </rPh>
    <rPh sb="3" eb="5">
      <t>サンテイ</t>
    </rPh>
    <rPh sb="5" eb="8">
      <t>ショクインスウ</t>
    </rPh>
    <rPh sb="9" eb="12">
      <t>ジンケンヒ</t>
    </rPh>
    <rPh sb="12" eb="13">
      <t>トウ</t>
    </rPh>
    <rPh sb="13" eb="16">
      <t>ホジョキン</t>
    </rPh>
    <rPh sb="16" eb="18">
      <t>カンケイ</t>
    </rPh>
    <phoneticPr fontId="2"/>
  </si>
  <si>
    <t>【過不足（人件費等補助金関係）】</t>
    <rPh sb="1" eb="4">
      <t>カフソク</t>
    </rPh>
    <rPh sb="5" eb="8">
      <t>ジンケンヒ</t>
    </rPh>
    <rPh sb="8" eb="9">
      <t>トウ</t>
    </rPh>
    <rPh sb="9" eb="12">
      <t>ホジョキン</t>
    </rPh>
    <rPh sb="12" eb="14">
      <t>カンケイ</t>
    </rPh>
    <phoneticPr fontId="2"/>
  </si>
  <si>
    <t>※人件費等補助金の補助算定職員数は、年間平均で算出します（給付費等の考え方とは異なります）。</t>
    <rPh sb="29" eb="31">
      <t>キュウフ</t>
    </rPh>
    <rPh sb="31" eb="32">
      <t>ヒ</t>
    </rPh>
    <rPh sb="32" eb="33">
      <t>トウ</t>
    </rPh>
    <rPh sb="34" eb="35">
      <t>カンガ</t>
    </rPh>
    <rPh sb="36" eb="37">
      <t>カタ</t>
    </rPh>
    <rPh sb="39" eb="40">
      <t>コト</t>
    </rPh>
    <phoneticPr fontId="2"/>
  </si>
  <si>
    <t>職種別補助金</t>
    <rPh sb="0" eb="3">
      <t>ショクシュベツ</t>
    </rPh>
    <rPh sb="3" eb="6">
      <t>ホジョキン</t>
    </rPh>
    <phoneticPr fontId="2"/>
  </si>
  <si>
    <t>障害児（１号）</t>
    <rPh sb="0" eb="2">
      <t>ショウガイ</t>
    </rPh>
    <rPh sb="2" eb="3">
      <t>ジ</t>
    </rPh>
    <rPh sb="5" eb="6">
      <t>ゴウ</t>
    </rPh>
    <phoneticPr fontId="2"/>
  </si>
  <si>
    <t>障害児（２・３号）</t>
    <rPh sb="0" eb="2">
      <t>ショウガイ</t>
    </rPh>
    <rPh sb="2" eb="3">
      <t>ジ</t>
    </rPh>
    <rPh sb="7" eb="8">
      <t>ゴウ</t>
    </rPh>
    <phoneticPr fontId="2"/>
  </si>
  <si>
    <t>　また、補助算定職員数は、補助上限に影響します。</t>
    <phoneticPr fontId="2"/>
  </si>
  <si>
    <t>実配置数(ⅰ)と補助算定職員数の最大値(ⅱ)との比較
（(ⅰ)-(ⅱ)）</t>
    <rPh sb="0" eb="1">
      <t>ジツ</t>
    </rPh>
    <rPh sb="1" eb="3">
      <t>ハイチ</t>
    </rPh>
    <rPh sb="3" eb="4">
      <t>スウ</t>
    </rPh>
    <rPh sb="8" eb="10">
      <t>ホジョ</t>
    </rPh>
    <rPh sb="10" eb="12">
      <t>サンテイ</t>
    </rPh>
    <rPh sb="12" eb="15">
      <t>ショクインスウ</t>
    </rPh>
    <rPh sb="16" eb="19">
      <t>サイダイチ</t>
    </rPh>
    <rPh sb="24" eb="26">
      <t>ヒカク</t>
    </rPh>
    <phoneticPr fontId="2"/>
  </si>
  <si>
    <r>
      <t>マイナスの場合、表示されている人数まで追加で雇用しても、人件費等補助金の算定対象になります。
ただし、</t>
    </r>
    <r>
      <rPr>
        <b/>
        <u/>
        <sz val="11"/>
        <color rgb="FFFF0000"/>
        <rFont val="ＭＳ Ｐゴシック"/>
        <family val="3"/>
        <charset val="128"/>
      </rPr>
      <t>実配置数の増減で変わるのは「保育士等の補助上限」であり、直ちに補助金は増えません。</t>
    </r>
    <r>
      <rPr>
        <sz val="11"/>
        <rFont val="ＭＳ Ｐゴシック"/>
        <family val="3"/>
        <charset val="128"/>
      </rPr>
      <t xml:space="preserve">
補助金額は、補助上限のほか、各園の人件費総額、給付費収入によって変わります。御留意ください。</t>
    </r>
    <phoneticPr fontId="2"/>
  </si>
  <si>
    <r>
      <t xml:space="preserve">【補助算定の状況（加配適用状況）】
</t>
    </r>
    <r>
      <rPr>
        <sz val="11"/>
        <rFont val="ＭＳ Ｐゴシック"/>
        <family val="3"/>
        <charset val="128"/>
      </rPr>
      <t>※○が増えると、補助算定職員数が増え、保育士等の人件費等補助金の補助上限が上がります。
※補助上限は補助算定職員数×単価で計算します。</t>
    </r>
    <rPh sb="1" eb="3">
      <t>ホジョ</t>
    </rPh>
    <rPh sb="3" eb="5">
      <t>サンテイ</t>
    </rPh>
    <rPh sb="6" eb="8">
      <t>ジョウキョウ</t>
    </rPh>
    <rPh sb="9" eb="11">
      <t>カハイ</t>
    </rPh>
    <rPh sb="11" eb="13">
      <t>テキヨウ</t>
    </rPh>
    <rPh sb="13" eb="15">
      <t>ジョウキョウ</t>
    </rPh>
    <rPh sb="21" eb="22">
      <t>フ</t>
    </rPh>
    <rPh sb="26" eb="28">
      <t>ホジョ</t>
    </rPh>
    <rPh sb="28" eb="30">
      <t>サンテイ</t>
    </rPh>
    <rPh sb="30" eb="33">
      <t>ショクインスウ</t>
    </rPh>
    <rPh sb="34" eb="35">
      <t>フ</t>
    </rPh>
    <rPh sb="37" eb="40">
      <t>ホイクシ</t>
    </rPh>
    <rPh sb="40" eb="41">
      <t>トウ</t>
    </rPh>
    <rPh sb="42" eb="45">
      <t>ジンケンヒ</t>
    </rPh>
    <rPh sb="45" eb="46">
      <t>トウ</t>
    </rPh>
    <rPh sb="46" eb="49">
      <t>ホジョキン</t>
    </rPh>
    <rPh sb="50" eb="52">
      <t>ホジョ</t>
    </rPh>
    <rPh sb="52" eb="54">
      <t>ジョウゲン</t>
    </rPh>
    <rPh sb="55" eb="56">
      <t>ア</t>
    </rPh>
    <rPh sb="63" eb="65">
      <t>ホジョ</t>
    </rPh>
    <rPh sb="65" eb="67">
      <t>ジョウゲン</t>
    </rPh>
    <rPh sb="68" eb="70">
      <t>ホジョ</t>
    </rPh>
    <rPh sb="70" eb="72">
      <t>サンテイ</t>
    </rPh>
    <rPh sb="72" eb="75">
      <t>ショクインスウ</t>
    </rPh>
    <rPh sb="76" eb="78">
      <t>タンカ</t>
    </rPh>
    <rPh sb="79" eb="81">
      <t>ケイサン</t>
    </rPh>
    <phoneticPr fontId="2"/>
  </si>
  <si>
    <t>障害児
加配</t>
    <rPh sb="0" eb="3">
      <t>ショウガイジ</t>
    </rPh>
    <rPh sb="4" eb="6">
      <t>カハイ</t>
    </rPh>
    <phoneticPr fontId="2"/>
  </si>
  <si>
    <t>1歳児
加配</t>
    <rPh sb="1" eb="3">
      <t>サイジ</t>
    </rPh>
    <rPh sb="4" eb="6">
      <t>カハイ</t>
    </rPh>
    <phoneticPr fontId="2"/>
  </si>
  <si>
    <t>標準保育
時間対応</t>
    <phoneticPr fontId="2"/>
  </si>
  <si>
    <t>休憩
保育士
（利用定員90超）</t>
    <phoneticPr fontId="2"/>
  </si>
  <si>
    <t>標準対応休憩
保育士</t>
    <phoneticPr fontId="2"/>
  </si>
  <si>
    <t>3歳児
加配</t>
    <rPh sb="1" eb="3">
      <t>サイジ</t>
    </rPh>
    <rPh sb="4" eb="6">
      <t>カハイ</t>
    </rPh>
    <phoneticPr fontId="2"/>
  </si>
  <si>
    <t>①上記【補助算定職員数】の算定に含まれている加配</t>
    <rPh sb="1" eb="3">
      <t>ジョウキ</t>
    </rPh>
    <rPh sb="4" eb="6">
      <t>ホジョ</t>
    </rPh>
    <rPh sb="6" eb="8">
      <t>サンテイ</t>
    </rPh>
    <rPh sb="8" eb="10">
      <t>ショクイン</t>
    </rPh>
    <rPh sb="10" eb="11">
      <t>スウ</t>
    </rPh>
    <rPh sb="13" eb="15">
      <t>サンテイ</t>
    </rPh>
    <rPh sb="16" eb="17">
      <t>フク</t>
    </rPh>
    <rPh sb="22" eb="24">
      <t>カハイ</t>
    </rPh>
    <phoneticPr fontId="2"/>
  </si>
  <si>
    <t>②各加配を算定に含めるために必要な実配置数（年間平均）</t>
    <rPh sb="1" eb="2">
      <t>カク</t>
    </rPh>
    <rPh sb="2" eb="4">
      <t>カハイ</t>
    </rPh>
    <rPh sb="5" eb="7">
      <t>サンテイ</t>
    </rPh>
    <rPh sb="8" eb="9">
      <t>フク</t>
    </rPh>
    <rPh sb="14" eb="16">
      <t>ヒツヨウ</t>
    </rPh>
    <rPh sb="17" eb="18">
      <t>ジツ</t>
    </rPh>
    <rPh sb="18" eb="20">
      <t>ハイチ</t>
    </rPh>
    <rPh sb="20" eb="21">
      <t>スウ</t>
    </rPh>
    <rPh sb="22" eb="24">
      <t>ネンカン</t>
    </rPh>
    <rPh sb="24" eb="26">
      <t>ヘイキンネンヘイキン</t>
    </rPh>
    <phoneticPr fontId="2"/>
  </si>
  <si>
    <t>雇用
開始月</t>
    <phoneticPr fontId="2"/>
  </si>
  <si>
    <t>様式ver.</t>
    <rPh sb="0" eb="2">
      <t>ヨウシキ</t>
    </rPh>
    <phoneticPr fontId="35"/>
  </si>
  <si>
    <t>○</t>
    <phoneticPr fontId="2"/>
  </si>
  <si>
    <t>0歳児</t>
    <rPh sb="1" eb="3">
      <t>サイジ</t>
    </rPh>
    <phoneticPr fontId="2"/>
  </si>
  <si>
    <t>1歳児</t>
    <rPh sb="1" eb="3">
      <t>サイジ</t>
    </rPh>
    <phoneticPr fontId="2"/>
  </si>
  <si>
    <t>2歳児</t>
    <rPh sb="1" eb="3">
      <t>サイジ</t>
    </rPh>
    <phoneticPr fontId="2"/>
  </si>
  <si>
    <t>3歳児</t>
    <rPh sb="1" eb="3">
      <t>サイジ</t>
    </rPh>
    <phoneticPr fontId="2"/>
  </si>
  <si>
    <t>4歳児</t>
    <rPh sb="1" eb="3">
      <t>サイジ</t>
    </rPh>
    <phoneticPr fontId="2"/>
  </si>
  <si>
    <t>5歳児</t>
    <rPh sb="1" eb="3">
      <t>サイジ</t>
    </rPh>
    <phoneticPr fontId="2"/>
  </si>
  <si>
    <t>0,1歳児の標準時間利用児の有無</t>
    <rPh sb="3" eb="4">
      <t>サイ</t>
    </rPh>
    <rPh sb="4" eb="5">
      <t>ジ</t>
    </rPh>
    <rPh sb="6" eb="8">
      <t>ヒョウジュン</t>
    </rPh>
    <rPh sb="8" eb="10">
      <t>ジカン</t>
    </rPh>
    <rPh sb="10" eb="12">
      <t>リヨウ</t>
    </rPh>
    <rPh sb="12" eb="13">
      <t>ジ</t>
    </rPh>
    <rPh sb="14" eb="16">
      <t>ウム</t>
    </rPh>
    <phoneticPr fontId="2"/>
  </si>
  <si>
    <t>標準時間利用児童の人数</t>
    <rPh sb="0" eb="2">
      <t>ヒョウジュン</t>
    </rPh>
    <rPh sb="2" eb="4">
      <t>ジカン</t>
    </rPh>
    <rPh sb="4" eb="6">
      <t>リヨウ</t>
    </rPh>
    <rPh sb="6" eb="8">
      <t>ジドウ</t>
    </rPh>
    <rPh sb="9" eb="11">
      <t>ニンズウ</t>
    </rPh>
    <phoneticPr fontId="2"/>
  </si>
  <si>
    <t>8.5時間</t>
    <rPh sb="3" eb="5">
      <t>ジカン</t>
    </rPh>
    <phoneticPr fontId="2"/>
  </si>
  <si>
    <t>9時間</t>
    <rPh sb="1" eb="3">
      <t>ジカン</t>
    </rPh>
    <phoneticPr fontId="2"/>
  </si>
  <si>
    <t>9.5時間</t>
    <rPh sb="3" eb="5">
      <t>ジカン</t>
    </rPh>
    <phoneticPr fontId="2"/>
  </si>
  <si>
    <t>10時間</t>
    <rPh sb="2" eb="4">
      <t>ジカン</t>
    </rPh>
    <phoneticPr fontId="2"/>
  </si>
  <si>
    <t>10.5時間</t>
    <rPh sb="4" eb="6">
      <t>ジカン</t>
    </rPh>
    <phoneticPr fontId="2"/>
  </si>
  <si>
    <t>11時間</t>
    <rPh sb="2" eb="4">
      <t>ジカン</t>
    </rPh>
    <phoneticPr fontId="2"/>
  </si>
  <si>
    <t>計</t>
    <rPh sb="0" eb="1">
      <t>ケイ</t>
    </rPh>
    <phoneticPr fontId="2"/>
  </si>
  <si>
    <t>必要職員数</t>
    <rPh sb="0" eb="5">
      <t>ヒツヨウショクインスウ</t>
    </rPh>
    <phoneticPr fontId="2"/>
  </si>
  <si>
    <t>利用人数</t>
    <rPh sb="0" eb="2">
      <t>リヨウ</t>
    </rPh>
    <rPh sb="2" eb="4">
      <t>ニンズウ</t>
    </rPh>
    <phoneticPr fontId="2"/>
  </si>
  <si>
    <t>割合</t>
    <rPh sb="0" eb="2">
      <t>ワリアイ</t>
    </rPh>
    <phoneticPr fontId="2"/>
  </si>
  <si>
    <t>５月</t>
  </si>
  <si>
    <t>６月</t>
  </si>
  <si>
    <t>平均</t>
    <rPh sb="0" eb="2">
      <t>ヘイキン</t>
    </rPh>
    <phoneticPr fontId="2"/>
  </si>
  <si>
    <t>（4桁コード）</t>
    <rPh sb="2" eb="3">
      <t>ケタ</t>
    </rPh>
    <phoneticPr fontId="2"/>
  </si>
  <si>
    <t>保育園名</t>
    <rPh sb="2" eb="3">
      <t>エン</t>
    </rPh>
    <phoneticPr fontId="2"/>
  </si>
  <si>
    <r>
      <t>【常勤の</t>
    </r>
    <r>
      <rPr>
        <b/>
        <sz val="12"/>
        <color rgb="FFFF0000"/>
        <rFont val="ＭＳ Ｐゴシック"/>
        <family val="3"/>
        <charset val="128"/>
      </rPr>
      <t>専従</t>
    </r>
    <r>
      <rPr>
        <b/>
        <sz val="12"/>
        <rFont val="ＭＳ Ｐゴシック"/>
        <family val="3"/>
        <charset val="128"/>
      </rPr>
      <t>保育士】</t>
    </r>
    <rPh sb="1" eb="3">
      <t>ジョウキン</t>
    </rPh>
    <rPh sb="4" eb="6">
      <t>センジュウ</t>
    </rPh>
    <rPh sb="6" eb="9">
      <t>ホイクシ</t>
    </rPh>
    <phoneticPr fontId="2"/>
  </si>
  <si>
    <t>番号</t>
    <rPh sb="0" eb="2">
      <t>バンゴウ</t>
    </rPh>
    <phoneticPr fontId="2"/>
  </si>
  <si>
    <t>保育士（氏名）</t>
    <rPh sb="0" eb="3">
      <t>ホイクシ</t>
    </rPh>
    <rPh sb="4" eb="6">
      <t>シメイ</t>
    </rPh>
    <phoneticPr fontId="2"/>
  </si>
  <si>
    <t>資格内容</t>
    <rPh sb="0" eb="2">
      <t>シカク</t>
    </rPh>
    <rPh sb="2" eb="4">
      <t>ナイヨウ</t>
    </rPh>
    <phoneticPr fontId="2"/>
  </si>
  <si>
    <t>勤　　務　　実　　績</t>
    <rPh sb="0" eb="1">
      <t>ツトム</t>
    </rPh>
    <rPh sb="3" eb="4">
      <t>ツトム</t>
    </rPh>
    <rPh sb="6" eb="7">
      <t>ジツ</t>
    </rPh>
    <rPh sb="9" eb="10">
      <t>セキ</t>
    </rPh>
    <phoneticPr fontId="2"/>
  </si>
  <si>
    <t>保育士</t>
    <rPh sb="0" eb="3">
      <t>ホイクシ</t>
    </rPh>
    <phoneticPr fontId="2"/>
  </si>
  <si>
    <t>幼稚園教諭</t>
    <rPh sb="0" eb="3">
      <t>ヨウチエン</t>
    </rPh>
    <rPh sb="3" eb="5">
      <t>キョウユ</t>
    </rPh>
    <phoneticPr fontId="2"/>
  </si>
  <si>
    <t>小学校教諭
又は養護教諭</t>
    <rPh sb="0" eb="3">
      <t>ショウガッコウ</t>
    </rPh>
    <rPh sb="3" eb="5">
      <t>キョウユ</t>
    </rPh>
    <rPh sb="6" eb="7">
      <t>マタ</t>
    </rPh>
    <rPh sb="8" eb="10">
      <t>ヨウゴ</t>
    </rPh>
    <rPh sb="10" eb="12">
      <t>キョウユ</t>
    </rPh>
    <phoneticPr fontId="2"/>
  </si>
  <si>
    <t>常勤職員数合計</t>
    <rPh sb="0" eb="2">
      <t>ジョウキン</t>
    </rPh>
    <rPh sb="2" eb="4">
      <t>ショクイン</t>
    </rPh>
    <rPh sb="4" eb="5">
      <t>スウ</t>
    </rPh>
    <rPh sb="5" eb="7">
      <t>ゴウケイ</t>
    </rPh>
    <phoneticPr fontId="2"/>
  </si>
  <si>
    <t>【保健師・看護師・准看護師】</t>
    <rPh sb="1" eb="3">
      <t>ホケン</t>
    </rPh>
    <rPh sb="3" eb="4">
      <t>シ</t>
    </rPh>
    <rPh sb="5" eb="7">
      <t>カンゴ</t>
    </rPh>
    <rPh sb="7" eb="8">
      <t>シ</t>
    </rPh>
    <rPh sb="9" eb="10">
      <t>ジュン</t>
    </rPh>
    <rPh sb="10" eb="12">
      <t>カンゴ</t>
    </rPh>
    <rPh sb="12" eb="13">
      <t>シ</t>
    </rPh>
    <phoneticPr fontId="2"/>
  </si>
  <si>
    <t>氏　名</t>
    <rPh sb="0" eb="1">
      <t>シ</t>
    </rPh>
    <rPh sb="2" eb="3">
      <t>メイ</t>
    </rPh>
    <phoneticPr fontId="2"/>
  </si>
  <si>
    <t>就業規則で定める常勤職員の１箇月の勤務時間数</t>
    <rPh sb="0" eb="2">
      <t>シュウギョウ</t>
    </rPh>
    <rPh sb="2" eb="4">
      <t>キソク</t>
    </rPh>
    <rPh sb="5" eb="6">
      <t>サダ</t>
    </rPh>
    <rPh sb="8" eb="10">
      <t>ジョウキン</t>
    </rPh>
    <rPh sb="10" eb="12">
      <t>ショクイン</t>
    </rPh>
    <rPh sb="14" eb="15">
      <t>カ</t>
    </rPh>
    <rPh sb="15" eb="16">
      <t>ゲツ</t>
    </rPh>
    <rPh sb="17" eb="19">
      <t>キンム</t>
    </rPh>
    <rPh sb="19" eb="21">
      <t>ジカン</t>
    </rPh>
    <rPh sb="21" eb="22">
      <t>スウ</t>
    </rPh>
    <phoneticPr fontId="2"/>
  </si>
  <si>
    <t>保健師</t>
    <rPh sb="0" eb="2">
      <t>ホケン</t>
    </rPh>
    <rPh sb="2" eb="3">
      <t>シ</t>
    </rPh>
    <phoneticPr fontId="2"/>
  </si>
  <si>
    <t>看護師</t>
    <rPh sb="0" eb="2">
      <t>カンゴ</t>
    </rPh>
    <rPh sb="2" eb="3">
      <t>シ</t>
    </rPh>
    <phoneticPr fontId="2"/>
  </si>
  <si>
    <t>准看護師</t>
    <rPh sb="0" eb="1">
      <t>ジュン</t>
    </rPh>
    <rPh sb="1" eb="3">
      <t>カンゴ</t>
    </rPh>
    <rPh sb="3" eb="4">
      <t>シ</t>
    </rPh>
    <phoneticPr fontId="2"/>
  </si>
  <si>
    <t>時間</t>
    <rPh sb="0" eb="2">
      <t>ジカン</t>
    </rPh>
    <phoneticPr fontId="2"/>
  </si>
  <si>
    <t>職員数合計</t>
    <rPh sb="0" eb="2">
      <t>ショクイン</t>
    </rPh>
    <rPh sb="2" eb="3">
      <t>スウ</t>
    </rPh>
    <rPh sb="3" eb="4">
      <t>ゴウ</t>
    </rPh>
    <rPh sb="4" eb="5">
      <t>ケイ</t>
    </rPh>
    <phoneticPr fontId="2"/>
  </si>
  <si>
    <t>職員数合計（常勤換算値、小数点第２位まで表示）</t>
    <rPh sb="0" eb="2">
      <t>ショクイン</t>
    </rPh>
    <rPh sb="2" eb="3">
      <t>スウ</t>
    </rPh>
    <rPh sb="3" eb="5">
      <t>ゴウケイ</t>
    </rPh>
    <rPh sb="6" eb="8">
      <t>ジョウキン</t>
    </rPh>
    <rPh sb="8" eb="10">
      <t>カンサン</t>
    </rPh>
    <rPh sb="10" eb="11">
      <t>アタイ</t>
    </rPh>
    <rPh sb="12" eb="15">
      <t>ショウスウテン</t>
    </rPh>
    <rPh sb="15" eb="16">
      <t>ダイ</t>
    </rPh>
    <rPh sb="17" eb="18">
      <t>イ</t>
    </rPh>
    <rPh sb="20" eb="22">
      <t>ヒョウジ</t>
    </rPh>
    <phoneticPr fontId="2"/>
  </si>
  <si>
    <t>保育士とみなすことができる人数（小数点第２位まで表示）</t>
    <rPh sb="0" eb="3">
      <t>ホイクシ</t>
    </rPh>
    <rPh sb="13" eb="15">
      <t>ニンズウ</t>
    </rPh>
    <rPh sb="16" eb="19">
      <t>ショウスウテン</t>
    </rPh>
    <rPh sb="19" eb="20">
      <t>ダイ</t>
    </rPh>
    <rPh sb="21" eb="22">
      <t>イ</t>
    </rPh>
    <rPh sb="24" eb="26">
      <t>ヒョウジ</t>
    </rPh>
    <phoneticPr fontId="2"/>
  </si>
  <si>
    <t>【専門職の活用（臨床心理士・公認心理師・理学療法士・作業療法士・言語聴覚士）】</t>
    <rPh sb="1" eb="3">
      <t>センモン</t>
    </rPh>
    <rPh sb="3" eb="4">
      <t>ショク</t>
    </rPh>
    <rPh sb="5" eb="7">
      <t>カツヨウ</t>
    </rPh>
    <rPh sb="20" eb="22">
      <t>リガク</t>
    </rPh>
    <rPh sb="22" eb="25">
      <t>リョウホウシ</t>
    </rPh>
    <rPh sb="26" eb="28">
      <t>サギョウ</t>
    </rPh>
    <rPh sb="28" eb="31">
      <t>リョウホウシ</t>
    </rPh>
    <rPh sb="32" eb="37">
      <t>ゲンゴチョウカクシ</t>
    </rPh>
    <phoneticPr fontId="2"/>
  </si>
  <si>
    <t>理学療法士
作業療法士
言語聴覚士</t>
    <rPh sb="0" eb="2">
      <t>リガク</t>
    </rPh>
    <rPh sb="2" eb="5">
      <t>リョウホウシ</t>
    </rPh>
    <rPh sb="6" eb="8">
      <t>サギョウ</t>
    </rPh>
    <rPh sb="8" eb="11">
      <t>リョウホウシ</t>
    </rPh>
    <rPh sb="12" eb="17">
      <t>ゲンゴチョウカクシ</t>
    </rPh>
    <phoneticPr fontId="2"/>
  </si>
  <si>
    <t>職員数合計（常勤換算値、小数点第２位まで表示）</t>
    <rPh sb="0" eb="2">
      <t>ショクイン</t>
    </rPh>
    <rPh sb="2" eb="3">
      <t>スウ</t>
    </rPh>
    <rPh sb="3" eb="5">
      <t>ゴウケイ</t>
    </rPh>
    <rPh sb="6" eb="8">
      <t>ジョウキン</t>
    </rPh>
    <rPh sb="8" eb="10">
      <t>カンサン</t>
    </rPh>
    <rPh sb="10" eb="11">
      <t>アタイ</t>
    </rPh>
    <phoneticPr fontId="2"/>
  </si>
  <si>
    <r>
      <t>【</t>
    </r>
    <r>
      <rPr>
        <b/>
        <sz val="16"/>
        <color rgb="FFFF0000"/>
        <rFont val="ＭＳ Ｐゴシック"/>
        <family val="3"/>
        <charset val="128"/>
      </rPr>
      <t>非専従の常勤保育士及び非常勤保育士</t>
    </r>
    <r>
      <rPr>
        <b/>
        <sz val="16"/>
        <rFont val="ＭＳ Ｐゴシック"/>
        <family val="3"/>
        <charset val="128"/>
      </rPr>
      <t>】</t>
    </r>
    <phoneticPr fontId="2"/>
  </si>
  <si>
    <t>就業規則で定める常勤職員の1箇月の勤務時間数（Ｂ）</t>
    <rPh sb="0" eb="2">
      <t>シュウギョウ</t>
    </rPh>
    <rPh sb="2" eb="4">
      <t>キソク</t>
    </rPh>
    <rPh sb="5" eb="6">
      <t>サダ</t>
    </rPh>
    <rPh sb="8" eb="10">
      <t>ジョウキン</t>
    </rPh>
    <rPh sb="10" eb="12">
      <t>ショクイン</t>
    </rPh>
    <rPh sb="14" eb="15">
      <t>カ</t>
    </rPh>
    <rPh sb="15" eb="16">
      <t>ゲツ</t>
    </rPh>
    <rPh sb="17" eb="19">
      <t>キンム</t>
    </rPh>
    <rPh sb="19" eb="22">
      <t>ジカンスウ</t>
    </rPh>
    <phoneticPr fontId="2"/>
  </si>
  <si>
    <t>雇用期間</t>
    <rPh sb="0" eb="2">
      <t>コヨウ</t>
    </rPh>
    <rPh sb="2" eb="4">
      <t>キカン</t>
    </rPh>
    <phoneticPr fontId="2"/>
  </si>
  <si>
    <t>1箇月あたりの勤務時間</t>
    <rPh sb="1" eb="2">
      <t>カ</t>
    </rPh>
    <rPh sb="2" eb="3">
      <t>ガツ</t>
    </rPh>
    <rPh sb="7" eb="9">
      <t>キンム</t>
    </rPh>
    <rPh sb="9" eb="11">
      <t>ジカン</t>
    </rPh>
    <phoneticPr fontId="2"/>
  </si>
  <si>
    <t>勤　　務　　時　　間</t>
    <rPh sb="0" eb="1">
      <t>ツトム</t>
    </rPh>
    <rPh sb="3" eb="4">
      <t>ツトム</t>
    </rPh>
    <rPh sb="6" eb="7">
      <t>トキ</t>
    </rPh>
    <rPh sb="9" eb="10">
      <t>アイダ</t>
    </rPh>
    <phoneticPr fontId="2"/>
  </si>
  <si>
    <t>分</t>
    <rPh sb="0" eb="1">
      <t>ブン</t>
    </rPh>
    <phoneticPr fontId="2"/>
  </si>
  <si>
    <t>年</t>
    <rPh sb="0" eb="1">
      <t>ネン</t>
    </rPh>
    <phoneticPr fontId="2"/>
  </si>
  <si>
    <t>月</t>
    <rPh sb="0" eb="1">
      <t>ガツ</t>
    </rPh>
    <phoneticPr fontId="2"/>
  </si>
  <si>
    <t>～</t>
    <phoneticPr fontId="2"/>
  </si>
  <si>
    <t>月</t>
    <rPh sb="0" eb="1">
      <t>ツキ</t>
    </rPh>
    <phoneticPr fontId="2"/>
  </si>
  <si>
    <t>時間数合計（Ａ）</t>
    <rPh sb="0" eb="3">
      <t>ジカンスウ</t>
    </rPh>
    <rPh sb="3" eb="5">
      <t>ゴウケイ</t>
    </rPh>
    <phoneticPr fontId="2"/>
  </si>
  <si>
    <t>常勤換算Ａ／Ｂ（小数点第２位まで表示）</t>
    <phoneticPr fontId="2"/>
  </si>
  <si>
    <t>各月歳児別配置基準</t>
    <rPh sb="0" eb="1">
      <t>カク</t>
    </rPh>
    <rPh sb="1" eb="2">
      <t>ゲツ</t>
    </rPh>
    <rPh sb="2" eb="4">
      <t>サイジ</t>
    </rPh>
    <rPh sb="4" eb="5">
      <t>ベツ</t>
    </rPh>
    <rPh sb="5" eb="7">
      <t>ハイチ</t>
    </rPh>
    <rPh sb="7" eb="9">
      <t>キジュン</t>
    </rPh>
    <phoneticPr fontId="2"/>
  </si>
  <si>
    <t>（参考①）公定価格基準</t>
    <rPh sb="1" eb="3">
      <t>サンコウ</t>
    </rPh>
    <rPh sb="5" eb="7">
      <t>コウテイ</t>
    </rPh>
    <rPh sb="7" eb="9">
      <t>カカク</t>
    </rPh>
    <rPh sb="9" eb="11">
      <t>キジュン</t>
    </rPh>
    <phoneticPr fontId="2"/>
  </si>
  <si>
    <t>（参考②）国最低基準(1歳児×、3歳児×、4歳以上児×）</t>
    <rPh sb="1" eb="3">
      <t>サンコウ</t>
    </rPh>
    <rPh sb="5" eb="6">
      <t>クニ</t>
    </rPh>
    <rPh sb="6" eb="8">
      <t>サイテイ</t>
    </rPh>
    <rPh sb="8" eb="10">
      <t>キジュン</t>
    </rPh>
    <phoneticPr fontId="2"/>
  </si>
  <si>
    <t>（参考③）公定価格基準(1歳児○、3歳児○、4歳以上児×）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</si>
  <si>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（参考④）公定価格基準(1歳児○、3歳児×、4歳以上児○）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</si>
  <si>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（参考⑤）公定価格基準(1歳児○、3歳児×、4歳以上児×）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</si>
  <si>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（参考⑥）公定価格基準(1歳児×、3歳児○、4歳以上児○）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</si>
  <si>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（参考⑦）公定価格基準(1歳児×、3歳児○、4歳以上児×）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</si>
  <si>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（参考⑧）公定価格基準(1歳児×、3歳児×、4歳以上児○）</t>
    <rPh sb="1" eb="3">
      <t>サンコウ</t>
    </rPh>
    <rPh sb="5" eb="7">
      <t>コウテイ</t>
    </rPh>
    <rPh sb="7" eb="9">
      <t>カカク</t>
    </rPh>
    <rPh sb="9" eb="11">
      <t>キジュン</t>
    </rPh>
    <rPh sb="13" eb="15">
      <t>サイジ</t>
    </rPh>
    <rPh sb="18" eb="20">
      <t>サイジ</t>
    </rPh>
    <rPh sb="23" eb="24">
      <t>サイ</t>
    </rPh>
    <rPh sb="24" eb="26">
      <t>イジョウ</t>
    </rPh>
    <rPh sb="26" eb="27">
      <t>ジ</t>
    </rPh>
    <phoneticPr fontId="2"/>
  </si>
  <si>
    <t>本園</t>
    <rPh sb="0" eb="1">
      <t>ホン</t>
    </rPh>
    <rPh sb="1" eb="2">
      <t>エン</t>
    </rPh>
    <phoneticPr fontId="2"/>
  </si>
  <si>
    <t>児童数</t>
    <rPh sb="0" eb="2">
      <t>ジドウ</t>
    </rPh>
    <rPh sb="2" eb="3">
      <t>スウ</t>
    </rPh>
    <phoneticPr fontId="2"/>
  </si>
  <si>
    <t>必要保育士等</t>
    <rPh sb="0" eb="2">
      <t>ヒツヨウ</t>
    </rPh>
    <rPh sb="2" eb="5">
      <t>ホイクシ</t>
    </rPh>
    <rPh sb="5" eb="6">
      <t>トウ</t>
    </rPh>
    <phoneticPr fontId="2"/>
  </si>
  <si>
    <t>必要保育士数</t>
    <rPh sb="0" eb="2">
      <t>ヒツヨウ</t>
    </rPh>
    <rPh sb="2" eb="5">
      <t>ホイクシ</t>
    </rPh>
    <rPh sb="5" eb="6">
      <t>スウ</t>
    </rPh>
    <phoneticPr fontId="2"/>
  </si>
  <si>
    <t>2・3号</t>
    <rPh sb="3" eb="4">
      <t>ゴウ</t>
    </rPh>
    <phoneticPr fontId="2"/>
  </si>
  <si>
    <t>０歳児</t>
    <rPh sb="1" eb="3">
      <t>サイジ</t>
    </rPh>
    <phoneticPr fontId="63"/>
  </si>
  <si>
    <t>1歳児</t>
    <rPh sb="1" eb="3">
      <t>サイジ</t>
    </rPh>
    <phoneticPr fontId="63"/>
  </si>
  <si>
    <t>2歳児</t>
    <rPh sb="1" eb="3">
      <t>サイジ</t>
    </rPh>
    <phoneticPr fontId="63"/>
  </si>
  <si>
    <t>3歳児</t>
    <rPh sb="1" eb="3">
      <t>サイジ</t>
    </rPh>
    <phoneticPr fontId="63"/>
  </si>
  <si>
    <t>4歳児</t>
    <rPh sb="1" eb="3">
      <t>サイジ</t>
    </rPh>
    <phoneticPr fontId="63"/>
  </si>
  <si>
    <t>5歳児</t>
    <rPh sb="1" eb="3">
      <t>サイジ</t>
    </rPh>
    <phoneticPr fontId="63"/>
  </si>
  <si>
    <t>必要保育士等</t>
    <phoneticPr fontId="2"/>
  </si>
  <si>
    <t>保育園名</t>
    <phoneticPr fontId="2"/>
  </si>
  <si>
    <t>※水色の部分は計算式が入っているため，入力できません。</t>
    <phoneticPr fontId="2"/>
  </si>
  <si>
    <t>【非常勤の保育士】</t>
    <phoneticPr fontId="2"/>
  </si>
  <si>
    <t>番号</t>
    <phoneticPr fontId="2"/>
  </si>
  <si>
    <t>保育士</t>
    <phoneticPr fontId="2"/>
  </si>
  <si>
    <t>雇用期間</t>
    <phoneticPr fontId="2"/>
  </si>
  <si>
    <t>1月あたりの平均勤務時間</t>
    <phoneticPr fontId="2"/>
  </si>
  <si>
    <t>時間</t>
    <phoneticPr fontId="2"/>
  </si>
  <si>
    <t>分</t>
    <phoneticPr fontId="2"/>
  </si>
  <si>
    <t>A</t>
    <phoneticPr fontId="2"/>
  </si>
  <si>
    <t>平成</t>
    <phoneticPr fontId="2"/>
  </si>
  <si>
    <t>年</t>
    <phoneticPr fontId="2"/>
  </si>
  <si>
    <t>月</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</si>
  <si>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</si>
  <si>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</si>
  <si>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</si>
  <si>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</si>
  <si>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</si>
  <si>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</si>
  <si>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</si>
  <si>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</si>
  <si>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</si>
  <si>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</si>
  <si>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</si>
  <si>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</si>
  <si>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</si>
  <si>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</si>
  <si>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</si>
  <si>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</si>
  <si>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</si>
  <si>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</si>
  <si>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</si>
  <si>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時間数合計（Ａ）</t>
    <phoneticPr fontId="2"/>
  </si>
  <si>
    <t>就業規則で定める常勤職員の1ヶ月の労働時間数（Ｂ）</t>
    <phoneticPr fontId="2"/>
  </si>
  <si>
    <t>常勤者換算（Ａ／Ｂ）（小数点２位を切り捨て　例： 1.46⇒1.4）</t>
    <phoneticPr fontId="2"/>
  </si>
  <si>
    <t>Ｒ８．４</t>
    <phoneticPr fontId="2"/>
  </si>
  <si>
    <t>１歳児</t>
    <rPh sb="1" eb="3">
      <t>サイジ</t>
    </rPh>
    <phoneticPr fontId="2"/>
  </si>
  <si>
    <t>臨床心理士
公認心理師</t>
    <rPh sb="0" eb="5">
      <t>リンショウシンリシ</t>
    </rPh>
    <rPh sb="6" eb="8">
      <t>コウニン</t>
    </rPh>
    <rPh sb="8" eb="10">
      <t>シンリ</t>
    </rPh>
    <rPh sb="10" eb="11">
      <t>シ</t>
    </rPh>
    <phoneticPr fontId="10"/>
  </si>
  <si>
    <t>その他
心理担当職員</t>
    <rPh sb="2" eb="3">
      <t>ホカ</t>
    </rPh>
    <rPh sb="4" eb="6">
      <t>シンリ</t>
    </rPh>
    <rPh sb="6" eb="8">
      <t>タントウ</t>
    </rPh>
    <rPh sb="8" eb="10">
      <t>ショクイン</t>
    </rPh>
    <phoneticPr fontId="10"/>
  </si>
  <si>
    <t>実配置数追加分（人件費等補助金集計用）</t>
    <rPh sb="0" eb="1">
      <t>ジツ</t>
    </rPh>
    <rPh sb="1" eb="3">
      <t>ハイチ</t>
    </rPh>
    <rPh sb="3" eb="4">
      <t>スウ</t>
    </rPh>
    <rPh sb="4" eb="6">
      <t>ツイカ</t>
    </rPh>
    <rPh sb="6" eb="7">
      <t>ブン</t>
    </rPh>
    <rPh sb="8" eb="11">
      <t>ジンケンヒ</t>
    </rPh>
    <rPh sb="11" eb="12">
      <t>トウ</t>
    </rPh>
    <rPh sb="12" eb="15">
      <t>ホジョキン</t>
    </rPh>
    <rPh sb="15" eb="18">
      <t>シュウケイヨウ</t>
    </rPh>
    <phoneticPr fontId="2"/>
  </si>
  <si>
    <t>「有」職員</t>
    <rPh sb="1" eb="2">
      <t>ア</t>
    </rPh>
    <rPh sb="3" eb="5">
      <t>ショクイン</t>
    </rPh>
    <phoneticPr fontId="2"/>
  </si>
  <si>
    <t>「無」職員</t>
    <rPh sb="1" eb="2">
      <t>ナ</t>
    </rPh>
    <rPh sb="3" eb="5">
      <t>ショクイン</t>
    </rPh>
    <phoneticPr fontId="2"/>
  </si>
  <si>
    <t>「臨床心理士・公認心理師」の資格の有無（人件費等補助金集計用）</t>
    <rPh sb="1" eb="3">
      <t>リンショウ</t>
    </rPh>
    <rPh sb="3" eb="6">
      <t>シンリシ</t>
    </rPh>
    <rPh sb="7" eb="9">
      <t>コウニン</t>
    </rPh>
    <rPh sb="9" eb="11">
      <t>シンリ</t>
    </rPh>
    <rPh sb="11" eb="12">
      <t>シ</t>
    </rPh>
    <rPh sb="14" eb="16">
      <t>シカク</t>
    </rPh>
    <rPh sb="17" eb="19">
      <t>ウム</t>
    </rPh>
    <rPh sb="20" eb="23">
      <t>ジンケンヒ</t>
    </rPh>
    <rPh sb="23" eb="24">
      <t>トウ</t>
    </rPh>
    <rPh sb="24" eb="27">
      <t>ホジョキン</t>
    </rPh>
    <rPh sb="27" eb="30">
      <t>シュウケイヨウ</t>
    </rPh>
    <phoneticPr fontId="2"/>
  </si>
  <si>
    <r>
      <t xml:space="preserve">③今後配置必要実配置数
</t>
    </r>
    <r>
      <rPr>
        <sz val="10"/>
        <rFont val="ＭＳ Ｐゴシック"/>
        <family val="3"/>
        <charset val="128"/>
      </rPr>
      <t>※②を満たすために新たな職員の雇用を検討されている場合は、何月からの雇用を想定されているかを黄色マーカー（Q２９セル）にて選択したうえでご覧ください。</t>
    </r>
    <rPh sb="81" eb="82">
      <t>ラン</t>
    </rPh>
    <phoneticPr fontId="2"/>
  </si>
  <si>
    <t>チーム保育推進加算（換算後必要数）</t>
    <rPh sb="3" eb="5">
      <t>ホイク</t>
    </rPh>
    <rPh sb="5" eb="7">
      <t>スイシン</t>
    </rPh>
    <rPh sb="7" eb="9">
      <t>カサン</t>
    </rPh>
    <phoneticPr fontId="2"/>
  </si>
  <si>
    <t>氏名</t>
    <rPh sb="0" eb="2">
      <t>シメイ</t>
    </rPh>
    <phoneticPr fontId="2"/>
  </si>
  <si>
    <t>4月</t>
    <rPh sb="1" eb="2">
      <t>ゲツ</t>
    </rPh>
    <phoneticPr fontId="2"/>
  </si>
  <si>
    <t>5月</t>
    <rPh sb="1" eb="2">
      <t>ゲツ</t>
    </rPh>
    <phoneticPr fontId="2"/>
  </si>
  <si>
    <t>6月</t>
    <rPh sb="1" eb="2">
      <t>ゲツ</t>
    </rPh>
    <phoneticPr fontId="2"/>
  </si>
  <si>
    <t>7月</t>
    <rPh sb="1" eb="2">
      <t>ゲツ</t>
    </rPh>
    <phoneticPr fontId="2"/>
  </si>
  <si>
    <t>8月</t>
  </si>
  <si>
    <t>9月</t>
  </si>
  <si>
    <t>10月</t>
  </si>
  <si>
    <t>11月</t>
  </si>
  <si>
    <t>12月</t>
  </si>
  <si>
    <t>1月</t>
  </si>
  <si>
    <t>2月</t>
  </si>
  <si>
    <t>3月</t>
  </si>
  <si>
    <t>分類</t>
    <rPh sb="0" eb="2">
      <t>ブンルイ</t>
    </rPh>
    <phoneticPr fontId="2"/>
  </si>
  <si>
    <t>Ver.</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</si>
</sst>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76" formatCode="0_ "/>
    <numFmt numFmtId="177" formatCode="0.0_ "/>
    <numFmt numFmtId="178" formatCode="0.0"/>
    <numFmt numFmtId="179" formatCode="0.000"/>
    <numFmt numFmtId="180" formatCode="0_);[Red]\(0\)"/>
    <numFmt numFmtId="181" formatCode="0.0_);[Red]\(0.0\)"/>
    <numFmt numFmtId="182" formatCode="#,###"/>
    <numFmt numFmtId="183" formatCode="#,##0_ "/>
    <numFmt numFmtId="184" formatCode="#,##0.0_ "/>
    <numFmt numFmtId="185" formatCode="0;\-0;;@"/>
    <numFmt numFmtId="186" formatCode="#,##0&quot;人&quot;;&quot;△&quot;#,##0&quot;人&quot;"/>
    <numFmt numFmtId="187" formatCode="#,##0.0;&quot;△&quot;#,##0.0"/>
    <numFmt numFmtId="188" formatCode="#,##0.00&quot;人&quot;;&quot;△&quot;#,##0.00&quot;人&quot;"/>
    <numFmt numFmtId="189" formatCode="_ * #,##0.0_ ;_ * \-#,##0.0_ ;_ * &quot;-&quot;?_ ;_ @_ "/>
    <numFmt numFmtId="190" formatCode="#&quot;月&quot;"/>
    <numFmt numFmtId="191" formatCode="0.0;&quot;▲ &quot;0.0"/>
    <numFmt numFmtId="192" formatCode="0.00_);[Red]\(0.00\)"/>
    <numFmt numFmtId="193" formatCode="0.00_ "/>
    <numFmt numFmtId="194" formatCode="#,##0.00_ "/>
    <numFmt numFmtId="195" formatCode="00"/>
    <numFmt numFmtId="196" formatCode="#,###.0"/>
  </numFmts>
  <fonts count="70">
    <font>
      <sz val="11"/>
      <name val="ＭＳ Ｐゴシック"/>
      <family val="3"/>
      <charset val="128"/>
    </font>
    <font>
      <sz val="11"/>
      <color theme="1"/>
      <name val="ＭＳ Ｐゴシック"/>
      <family val="2"/>
      <charset val="128"/>
    </font>
    <font>
      <sz val="6"/>
      <name val="ＭＳ Ｐゴシック"/>
      <family val="3"/>
      <charset val="128"/>
    </font>
    <font>
      <b/>
      <sz val="11"/>
      <name val="ＭＳ Ｐゴシック"/>
      <family val="3"/>
      <charset val="128"/>
    </font>
    <font>
      <b/>
      <sz val="10"/>
      <name val="ＭＳ Ｐゴシック"/>
      <family val="3"/>
      <charset val="128"/>
    </font>
    <font>
      <sz val="10"/>
      <name val="ＭＳ Ｐゴシック"/>
      <family val="3"/>
      <charset val="128"/>
    </font>
    <font>
      <b/>
      <sz val="9"/>
      <name val="ＭＳ Ｐゴシック"/>
      <family val="3"/>
      <charset val="128"/>
    </font>
    <font>
      <b/>
      <sz val="12"/>
      <name val="ＭＳ Ｐゴシック"/>
      <family val="3"/>
      <charset val="128"/>
    </font>
    <font>
      <b/>
      <sz val="16"/>
      <name val="ＭＳ Ｐゴシック"/>
      <family val="3"/>
      <charset val="128"/>
    </font>
    <font>
      <sz val="9"/>
      <name val="ＭＳ Ｐゴシック"/>
      <family val="3"/>
      <charset val="128"/>
    </font>
    <font>
      <b/>
      <sz val="14"/>
      <name val="ＭＳ Ｐゴシック"/>
      <family val="3"/>
      <charset val="128"/>
    </font>
    <font>
      <b/>
      <sz val="8"/>
      <name val="ＭＳ Ｐゴシック"/>
      <family val="3"/>
      <charset val="128"/>
    </font>
    <font>
      <sz val="8"/>
      <name val="ＭＳ Ｐゴシック"/>
      <family val="3"/>
      <charset val="128"/>
    </font>
    <font>
      <b/>
      <u/>
      <sz val="8"/>
      <name val="ＭＳ Ｐゴシック"/>
      <family val="3"/>
      <charset val="128"/>
    </font>
    <font>
      <b/>
      <sz val="8.5"/>
      <name val="ＭＳ Ｐゴシック"/>
      <family val="3"/>
      <charset val="128"/>
    </font>
    <font>
      <sz val="8.5"/>
      <name val="ＭＳ Ｐゴシック"/>
      <family val="3"/>
      <charset val="128"/>
    </font>
    <font>
      <b/>
      <sz val="12"/>
      <color indexed="81"/>
      <name val="ＭＳ Ｐゴシック"/>
      <family val="3"/>
      <charset val="128"/>
    </font>
    <font>
      <b/>
      <sz val="12"/>
      <color indexed="81"/>
      <name val="MS P ゴシック"/>
      <family val="3"/>
      <charset val="128"/>
    </font>
    <font>
      <b/>
      <sz val="12"/>
      <color indexed="10"/>
      <name val="MS P ゴシック"/>
      <family val="3"/>
      <charset val="128"/>
    </font>
    <font>
      <sz val="12"/>
      <name val="ＭＳ Ｐゴシック"/>
      <family val="3"/>
      <charset val="128"/>
    </font>
    <font>
      <b/>
      <sz val="9"/>
      <color indexed="81"/>
      <name val="MS P ゴシック"/>
      <family val="3"/>
      <charset val="128"/>
    </font>
    <font>
      <b/>
      <sz val="8.5"/>
      <color indexed="30"/>
      <name val="ＭＳ Ｐゴシック"/>
      <family val="3"/>
      <charset val="128"/>
    </font>
    <font>
      <sz val="6"/>
      <name val="ＭＳ Ｐゴシック"/>
      <family val="3"/>
      <charset val="128"/>
    </font>
    <font>
      <sz val="11"/>
      <color theme="1"/>
      <name val="ＭＳ Ｐゴシック"/>
      <family val="3"/>
      <charset val="128"/>
    </font>
    <font>
      <b/>
      <sz val="12"/>
      <color rgb="FFC00000"/>
      <name val="ＭＳ Ｐゴシック"/>
      <family val="3"/>
      <charset val="128"/>
    </font>
    <font>
      <sz val="12"/>
      <color rgb="FFC00000"/>
      <name val="ＭＳ Ｐゴシック"/>
      <family val="3"/>
      <charset val="128"/>
    </font>
    <font>
      <b/>
      <sz val="11"/>
      <color rgb="FFFF0000"/>
      <name val="ＭＳ Ｐゴシック"/>
      <family val="3"/>
      <charset val="128"/>
    </font>
    <font>
      <b/>
      <sz val="11"/>
      <color rgb="FFDA9694"/>
      <name val="ＭＳ Ｐゴシック"/>
      <family val="3"/>
      <charset val="128"/>
    </font>
    <font>
      <sz val="11"/>
      <color theme="1"/>
      <name val="ＭＳ 明朝"/>
      <family val="1"/>
      <charset val="128"/>
    </font>
    <font>
      <sz val="12"/>
      <color theme="1"/>
      <name val="ＭＳ Ｐ明朝"/>
      <family val="1"/>
      <charset val="128"/>
    </font>
    <font>
      <sz val="11"/>
      <color rgb="FFC00000"/>
      <name val="ＭＳ Ｐゴシック"/>
      <family val="3"/>
      <charset val="128"/>
    </font>
    <font>
      <b/>
      <sz val="12"/>
      <color rgb="FFFF0000"/>
      <name val="ＭＳ Ｐゴシック"/>
      <family val="3"/>
      <charset val="128"/>
    </font>
    <font>
      <sz val="12"/>
      <color rgb="FFFF0000"/>
      <name val="ＭＳ Ｐ明朝"/>
      <family val="1"/>
      <charset val="128"/>
    </font>
    <font>
      <b/>
      <sz val="12"/>
      <color rgb="FFFF0000"/>
      <name val="ＭＳ Ｐ明朝"/>
      <family val="1"/>
      <charset val="128"/>
    </font>
    <font>
      <sz val="11"/>
      <color theme="1"/>
      <name val="ＭＳ Ｐゴシック"/>
      <family val="2"/>
      <charset val="128"/>
      <scheme val="minor"/>
    </font>
    <font>
      <sz val="6"/>
      <name val="ＭＳ Ｐゴシック"/>
      <family val="2"/>
      <charset val="128"/>
    </font>
    <font>
      <b/>
      <sz val="11"/>
      <color theme="1"/>
      <name val="ＭＳ 明朝"/>
      <family val="1"/>
      <charset val="128"/>
    </font>
    <font>
      <sz val="9"/>
      <color indexed="81"/>
      <name val="MS P ゴシック"/>
      <family val="3"/>
      <charset val="128"/>
    </font>
    <font>
      <b/>
      <sz val="10"/>
      <color rgb="FFFF0000"/>
      <name val="ＭＳ Ｐゴシック"/>
      <family val="3"/>
      <charset val="128"/>
    </font>
    <font>
      <sz val="11"/>
      <color rgb="FFFF0000"/>
      <name val="ＭＳ Ｐゴシック"/>
      <family val="3"/>
      <charset val="128"/>
    </font>
    <font>
      <sz val="14"/>
      <color theme="1"/>
      <name val="ＭＳ ゴシック"/>
      <family val="3"/>
      <charset val="128"/>
    </font>
    <font>
      <sz val="12"/>
      <name val="ＭＳ Ｐ明朝"/>
      <family val="1"/>
      <charset val="128"/>
    </font>
    <font>
      <sz val="11"/>
      <name val="ＭＳ Ｐ明朝"/>
      <family val="1"/>
      <charset val="128"/>
    </font>
    <font>
      <b/>
      <sz val="12"/>
      <name val="ＭＳ Ｐ明朝"/>
      <family val="1"/>
      <charset val="128"/>
    </font>
    <font>
      <u/>
      <sz val="11"/>
      <name val="ＭＳ Ｐゴシック"/>
      <family val="3"/>
      <charset val="128"/>
    </font>
    <font>
      <b/>
      <sz val="14"/>
      <color indexed="10"/>
      <name val="MS P ゴシック"/>
      <family val="3"/>
      <charset val="128"/>
    </font>
    <font>
      <b/>
      <sz val="16"/>
      <color indexed="10"/>
      <name val="MS P ゴシック"/>
      <family val="3"/>
      <charset val="128"/>
    </font>
    <font>
      <b/>
      <sz val="16"/>
      <color rgb="FFFF0000"/>
      <name val="ＭＳ Ｐゴシック"/>
      <family val="3"/>
      <charset val="128"/>
    </font>
    <font>
      <b/>
      <sz val="12"/>
      <color rgb="FFDA9694"/>
      <name val="ＭＳ Ｐゴシック"/>
      <family val="3"/>
      <charset val="128"/>
    </font>
    <font>
      <b/>
      <u/>
      <sz val="11"/>
      <color rgb="FFFF0000"/>
      <name val="ＭＳ Ｐゴシック"/>
      <family val="3"/>
      <charset val="128"/>
    </font>
    <font>
      <b/>
      <sz val="11"/>
      <color indexed="10"/>
      <name val="BIZ UDゴシック"/>
      <family val="3"/>
      <charset val="128"/>
    </font>
    <font>
      <b/>
      <u/>
      <sz val="11"/>
      <color indexed="10"/>
      <name val="BIZ UDゴシック"/>
      <family val="3"/>
      <charset val="128"/>
    </font>
    <font>
      <sz val="11"/>
      <color indexed="10"/>
      <name val="BIZ UDゴシック"/>
      <family val="3"/>
      <charset val="128"/>
    </font>
    <font>
      <b/>
      <sz val="9"/>
      <color indexed="81"/>
      <name val="BIZ UDゴシック"/>
      <family val="3"/>
      <charset val="128"/>
    </font>
    <font>
      <b/>
      <sz val="9"/>
      <color indexed="10"/>
      <name val="BIZ UDゴシック"/>
      <family val="3"/>
      <charset val="128"/>
    </font>
    <font>
      <b/>
      <sz val="10"/>
      <color indexed="10"/>
      <name val="BIZ UDゴシック"/>
      <family val="3"/>
      <charset val="128"/>
    </font>
    <font>
      <b/>
      <u/>
      <sz val="10"/>
      <color indexed="10"/>
      <name val="BIZ UDゴシック"/>
      <family val="3"/>
      <charset val="128"/>
    </font>
    <font>
      <b/>
      <sz val="10"/>
      <color indexed="81"/>
      <name val="BIZ UDゴシック"/>
      <family val="3"/>
      <charset val="128"/>
    </font>
    <font>
      <b/>
      <u/>
      <sz val="9"/>
      <color indexed="10"/>
      <name val="BIZ UDゴシック"/>
      <family val="3"/>
      <charset val="128"/>
    </font>
    <font>
      <sz val="9"/>
      <color indexed="81"/>
      <name val="BIZ UDゴシック"/>
      <family val="3"/>
      <charset val="128"/>
    </font>
    <font>
      <sz val="11"/>
      <name val="游ゴシック"/>
      <family val="3"/>
      <charset val="128"/>
    </font>
    <font>
      <b/>
      <sz val="11"/>
      <color theme="1"/>
      <name val="游ゴシック"/>
      <family val="3"/>
      <charset val="128"/>
    </font>
    <font>
      <b/>
      <sz val="11"/>
      <name val="游ゴシック"/>
      <family val="3"/>
      <charset val="128"/>
    </font>
    <font>
      <sz val="6"/>
      <name val="ＭＳ Ｐゴシック"/>
      <family val="2"/>
      <charset val="128"/>
      <scheme val="minor"/>
    </font>
    <font>
      <b/>
      <sz val="12"/>
      <color theme="1"/>
      <name val="游ゴシック"/>
      <family val="3"/>
      <charset val="128"/>
    </font>
    <font>
      <b/>
      <sz val="12"/>
      <name val="游ゴシック"/>
      <family val="3"/>
      <charset val="128"/>
    </font>
    <font>
      <sz val="9"/>
      <color theme="0" tint="-0.499984740745262"/>
      <name val="游ゴシック"/>
      <family val="3"/>
      <charset val="128"/>
    </font>
    <font>
      <b/>
      <sz val="14"/>
      <color indexed="81"/>
      <name val="MS P ゴシック"/>
      <family val="3"/>
      <charset val="128"/>
    </font>
    <font>
      <b/>
      <sz val="16"/>
      <color indexed="81"/>
      <name val="MS P ゴシック"/>
      <family val="3"/>
      <charset val="128"/>
    </font>
    <font>
      <b/>
      <sz val="20"/>
      <color rgb="FFFF0000"/>
      <name val="ＭＳ Ｐゴシック"/>
      <family val="3"/>
      <charset val="128"/>
    </font>
  </fonts>
  <fills count="16">
    <fill>
      <patternFill patternType="none"/>
    </fill>
    <fill>
      <patternFill patternType="gray125"/>
    </fill>
    <fill>
      <patternFill patternType="solid">
        <fgColor rgb="FFCCFF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
      <patternFill patternType="solid">
        <fgColor theme="0" tint="-0.14996795556505021"/>
        <bgColor indexed="64"/>
      </patternFill>
    </fill>
    <fill>
      <patternFill patternType="solid">
        <fgColor rgb="FFFFFF00"/>
        <bgColor indexed="64"/>
      </patternFill>
    </fill>
    <fill>
      <patternFill patternType="solid">
        <fgColor rgb="FFFDE9D9"/>
        <bgColor indexed="64"/>
      </patternFill>
    </fill>
    <fill>
      <patternFill patternType="solid">
        <fgColor theme="5" tint="0.79998168889431442"/>
        <bgColor indexed="64"/>
      </patternFill>
    </fill>
    <fill>
      <patternFill patternType="solid">
        <fgColor rgb="FFDAEEF3"/>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19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ck">
        <color indexed="64"/>
      </left>
      <right/>
      <top/>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ck">
        <color indexed="64"/>
      </left>
      <right style="thick">
        <color indexed="64"/>
      </right>
      <top style="thin">
        <color indexed="64"/>
      </top>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medium">
        <color indexed="64"/>
      </left>
      <right/>
      <top/>
      <bottom/>
      <diagonal/>
    </border>
    <border>
      <left/>
      <right/>
      <top style="thin">
        <color indexed="64"/>
      </top>
      <bottom/>
      <diagonal/>
    </border>
    <border>
      <left style="dashed">
        <color indexed="64"/>
      </left>
      <right style="thin">
        <color indexed="64"/>
      </right>
      <top style="dashed">
        <color indexed="64"/>
      </top>
      <bottom/>
      <diagonal/>
    </border>
    <border>
      <left style="dashed">
        <color indexed="64"/>
      </left>
      <right/>
      <top style="dashed">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style="dashed">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ck">
        <color indexed="64"/>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ck">
        <color indexed="64"/>
      </left>
      <right style="thick">
        <color indexed="64"/>
      </right>
      <top style="thick">
        <color indexed="64"/>
      </top>
      <bottom/>
      <diagonal/>
    </border>
    <border>
      <left/>
      <right style="thick">
        <color indexed="64"/>
      </right>
      <top/>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style="thick">
        <color indexed="64"/>
      </left>
      <right style="thick">
        <color indexed="64"/>
      </right>
      <top/>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bottom style="thick">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double">
        <color indexed="64"/>
      </top>
      <bottom style="thin">
        <color indexed="64"/>
      </bottom>
      <diagonal/>
    </border>
    <border>
      <left style="thick">
        <color indexed="64"/>
      </left>
      <right style="thick">
        <color indexed="64"/>
      </right>
      <top style="thin">
        <color indexed="64"/>
      </top>
      <bottom style="double">
        <color indexed="64"/>
      </bottom>
      <diagonal/>
    </border>
    <border>
      <left style="thick">
        <color indexed="64"/>
      </left>
      <right style="thick">
        <color indexed="64"/>
      </right>
      <top/>
      <bottom style="thick">
        <color indexed="64"/>
      </bottom>
      <diagonal/>
    </border>
    <border>
      <left style="thick">
        <color indexed="64"/>
      </left>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ck">
        <color indexed="64"/>
      </left>
      <right style="thin">
        <color indexed="64"/>
      </right>
      <top style="thin">
        <color indexed="64"/>
      </top>
      <bottom style="double">
        <color indexed="64"/>
      </bottom>
      <diagonal/>
    </border>
    <border>
      <left style="thick">
        <color indexed="64"/>
      </left>
      <right/>
      <top style="thin">
        <color indexed="64"/>
      </top>
      <bottom/>
      <diagonal/>
    </border>
    <border>
      <left/>
      <right style="thick">
        <color indexed="64"/>
      </right>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right style="thin">
        <color indexed="64"/>
      </right>
      <top/>
      <bottom style="thick">
        <color indexed="64"/>
      </bottom>
      <diagonal/>
    </border>
    <border>
      <left style="dashed">
        <color indexed="64"/>
      </left>
      <right style="thin">
        <color indexed="64"/>
      </right>
      <top style="thin">
        <color indexed="64"/>
      </top>
      <bottom style="double">
        <color indexed="64"/>
      </bottom>
      <diagonal/>
    </border>
    <border>
      <left style="dashed">
        <color indexed="64"/>
      </left>
      <right style="thick">
        <color indexed="64"/>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double">
        <color indexed="64"/>
      </bottom>
      <diagonal/>
    </border>
    <border>
      <left style="medium">
        <color indexed="64"/>
      </left>
      <right style="thin">
        <color indexed="64"/>
      </right>
      <top style="double">
        <color indexed="64"/>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right style="thin">
        <color indexed="64"/>
      </right>
      <top style="thick">
        <color indexed="64"/>
      </top>
      <bottom style="thin">
        <color indexed="64"/>
      </bottom>
      <diagonal/>
    </border>
    <border>
      <left style="thick">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dashed">
        <color indexed="64"/>
      </right>
      <top style="double">
        <color indexed="64"/>
      </top>
      <bottom style="thin">
        <color indexed="64"/>
      </bottom>
      <diagonal/>
    </border>
    <border>
      <left/>
      <right style="thick">
        <color indexed="64"/>
      </right>
      <top style="double">
        <color indexed="64"/>
      </top>
      <bottom style="thin">
        <color indexed="64"/>
      </bottom>
      <diagonal/>
    </border>
    <border>
      <left style="thick">
        <color indexed="64"/>
      </left>
      <right style="thick">
        <color indexed="64"/>
      </right>
      <top style="double">
        <color indexed="64"/>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diagonalUp="1">
      <left style="thin">
        <color indexed="64"/>
      </left>
      <right/>
      <top/>
      <bottom style="thick">
        <color indexed="64"/>
      </bottom>
      <diagonal style="thin">
        <color indexed="64"/>
      </diagonal>
    </border>
    <border diagonalUp="1">
      <left/>
      <right style="thin">
        <color indexed="64"/>
      </right>
      <top/>
      <bottom style="thick">
        <color indexed="64"/>
      </bottom>
      <diagonal style="thin">
        <color indexed="64"/>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ck">
        <color indexed="64"/>
      </bottom>
      <diagonal style="thin">
        <color indexed="64"/>
      </diagonal>
    </border>
    <border>
      <left style="thin">
        <color indexed="64"/>
      </left>
      <right style="double">
        <color indexed="64"/>
      </right>
      <top style="thick">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thick">
        <color indexed="64"/>
      </bottom>
      <diagonal/>
    </border>
    <border>
      <left style="thin">
        <color indexed="64"/>
      </left>
      <right style="double">
        <color indexed="64"/>
      </right>
      <top style="thin">
        <color indexed="64"/>
      </top>
      <bottom/>
      <diagonal/>
    </border>
    <border>
      <left style="thick">
        <color indexed="64"/>
      </left>
      <right style="thin">
        <color indexed="64"/>
      </right>
      <top style="thin">
        <color indexed="64"/>
      </top>
      <bottom style="thick">
        <color indexed="64"/>
      </bottom>
      <diagonal/>
    </border>
    <border>
      <left/>
      <right style="thin">
        <color indexed="64"/>
      </right>
      <top style="medium">
        <color indexed="64"/>
      </top>
      <bottom style="thin">
        <color indexed="64"/>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n">
        <color indexed="64"/>
      </left>
      <right style="thick">
        <color indexed="64"/>
      </right>
      <top style="thick">
        <color indexed="64"/>
      </top>
      <bottom/>
      <diagonal/>
    </border>
    <border>
      <left style="thin">
        <color indexed="64"/>
      </left>
      <right style="thick">
        <color indexed="64"/>
      </right>
      <top/>
      <bottom style="thick">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bottom style="dotted">
        <color indexed="64"/>
      </bottom>
      <diagonal/>
    </border>
    <border>
      <left style="dotted">
        <color indexed="64"/>
      </left>
      <right style="thin">
        <color indexed="64"/>
      </right>
      <top/>
      <bottom style="dotted">
        <color indexed="64"/>
      </bottom>
      <diagonal/>
    </border>
    <border>
      <left/>
      <right style="thin">
        <color indexed="64"/>
      </right>
      <top/>
      <bottom style="dotted">
        <color indexed="64"/>
      </bottom>
      <diagonal/>
    </border>
    <border>
      <left style="medium">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dotted">
        <color indexed="64"/>
      </left>
      <right style="thin">
        <color indexed="64"/>
      </right>
      <top style="dotted">
        <color indexed="64"/>
      </top>
      <bottom style="medium">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dashed">
        <color indexed="64"/>
      </left>
      <right/>
      <top style="thin">
        <color indexed="64"/>
      </top>
      <bottom/>
      <diagonal/>
    </border>
    <border>
      <left style="dashed">
        <color indexed="64"/>
      </left>
      <right/>
      <top style="thin">
        <color indexed="64"/>
      </top>
      <bottom style="double">
        <color indexed="64"/>
      </bottom>
      <diagonal/>
    </border>
    <border>
      <left/>
      <right/>
      <top style="double">
        <color indexed="64"/>
      </top>
      <bottom style="thin">
        <color indexed="64"/>
      </bottom>
      <diagonal/>
    </border>
  </borders>
  <cellStyleXfs count="4">
    <xf numFmtId="0" fontId="0" fillId="0" borderId="0">
      <alignment vertical="center"/>
    </xf>
    <xf numFmtId="0" fontId="23" fillId="0" borderId="0">
      <alignment vertical="center"/>
    </xf>
    <xf numFmtId="0" fontId="34" fillId="0" borderId="0">
      <alignment vertical="center"/>
    </xf>
    <xf numFmtId="0" fontId="1" fillId="0" borderId="0">
      <alignment vertical="center"/>
    </xf>
  </cellStyleXfs>
  <cellXfs count="658">
    <xf numFmtId="0" fontId="0" fillId="0" borderId="0" xfId="0">
      <alignment vertical="center"/>
    </xf>
    <xf numFmtId="0" fontId="5" fillId="0" borderId="1" xfId="0" applyFont="1" applyBorder="1" applyAlignment="1" applyProtection="1">
      <alignment horizontal="center" vertical="center"/>
      <protection locked="0"/>
    </xf>
    <xf numFmtId="0" fontId="0" fillId="0" borderId="0" xfId="0" applyProtection="1">
      <alignment vertical="center"/>
      <protection locked="0"/>
    </xf>
    <xf numFmtId="0" fontId="9" fillId="0" borderId="0" xfId="0" applyFont="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Alignment="1">
      <alignment horizontal="center" vertical="center"/>
    </xf>
    <xf numFmtId="0" fontId="10" fillId="0" borderId="0" xfId="0" applyFont="1" applyAlignment="1">
      <alignment horizontal="left" vertical="center"/>
    </xf>
    <xf numFmtId="0" fontId="7" fillId="0" borderId="0" xfId="0" applyFont="1" applyAlignment="1">
      <alignment horizontal="center" vertical="center"/>
    </xf>
    <xf numFmtId="0" fontId="8" fillId="0" borderId="0" xfId="0" applyFont="1">
      <alignment vertical="center"/>
    </xf>
    <xf numFmtId="0" fontId="7" fillId="0" borderId="0" xfId="0" applyFont="1">
      <alignment vertical="center"/>
    </xf>
    <xf numFmtId="0" fontId="3" fillId="0" borderId="0" xfId="0" applyFont="1">
      <alignment vertical="center"/>
    </xf>
    <xf numFmtId="0" fontId="8" fillId="0" borderId="0" xfId="0" applyFont="1" applyAlignment="1">
      <alignment horizontal="left" vertical="center"/>
    </xf>
    <xf numFmtId="0" fontId="10" fillId="0" borderId="0" xfId="0" applyFont="1" applyAlignment="1">
      <alignment horizontal="right" vertical="center"/>
    </xf>
    <xf numFmtId="0" fontId="7" fillId="0" borderId="0" xfId="0" applyFont="1" applyAlignment="1">
      <alignment horizontal="left" vertical="center"/>
    </xf>
    <xf numFmtId="0" fontId="0" fillId="0" borderId="0" xfId="0" applyAlignment="1">
      <alignment horizontal="right" vertical="center"/>
    </xf>
    <xf numFmtId="0" fontId="0" fillId="0" borderId="1" xfId="0" applyBorder="1" applyAlignment="1">
      <alignment horizontal="center" vertical="center"/>
    </xf>
    <xf numFmtId="0" fontId="9" fillId="0" borderId="0" xfId="0" applyFont="1" applyAlignment="1">
      <alignment horizontal="center" vertical="center"/>
    </xf>
    <xf numFmtId="0" fontId="5" fillId="0" borderId="0" xfId="0" applyFont="1">
      <alignment vertical="center"/>
    </xf>
    <xf numFmtId="182" fontId="3" fillId="2" borderId="2" xfId="0" applyNumberFormat="1" applyFont="1" applyFill="1" applyBorder="1">
      <alignment vertical="center"/>
    </xf>
    <xf numFmtId="0" fontId="5" fillId="0" borderId="3" xfId="0" applyFont="1" applyBorder="1" applyProtection="1">
      <alignment vertical="center"/>
      <protection locked="0"/>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176" fontId="3" fillId="2" borderId="8" xfId="0" applyNumberFormat="1" applyFont="1" applyFill="1" applyBorder="1">
      <alignment vertical="center"/>
    </xf>
    <xf numFmtId="176" fontId="3" fillId="2" borderId="9" xfId="0" applyNumberFormat="1" applyFont="1" applyFill="1" applyBorder="1">
      <alignment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0" borderId="8" xfId="0" applyFont="1" applyBorder="1" applyProtection="1">
      <alignment vertical="center"/>
      <protection locked="0"/>
    </xf>
    <xf numFmtId="0" fontId="0" fillId="0" borderId="13" xfId="0" applyBorder="1" applyAlignment="1">
      <alignment vertical="center" wrapText="1"/>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24" fillId="0" borderId="18" xfId="0" applyFont="1" applyBorder="1" applyAlignment="1">
      <alignment vertical="center" shrinkToFit="1"/>
    </xf>
    <xf numFmtId="0" fontId="24" fillId="0" borderId="0" xfId="0" applyFont="1" applyAlignment="1">
      <alignment vertical="center" shrinkToFit="1"/>
    </xf>
    <xf numFmtId="176" fontId="3" fillId="2" borderId="12" xfId="0" applyNumberFormat="1" applyFont="1" applyFill="1" applyBorder="1">
      <alignment vertical="center"/>
    </xf>
    <xf numFmtId="176" fontId="3" fillId="2" borderId="11" xfId="0" applyNumberFormat="1" applyFont="1" applyFill="1" applyBorder="1">
      <alignment vertical="center"/>
    </xf>
    <xf numFmtId="0" fontId="5" fillId="2" borderId="5" xfId="0" applyFont="1" applyFill="1" applyBorder="1" applyAlignment="1">
      <alignment horizontal="center" vertical="center" wrapText="1"/>
    </xf>
    <xf numFmtId="176" fontId="3" fillId="2" borderId="5" xfId="0" applyNumberFormat="1" applyFont="1" applyFill="1" applyBorder="1">
      <alignment vertical="center"/>
    </xf>
    <xf numFmtId="176" fontId="3" fillId="2" borderId="19" xfId="0" applyNumberFormat="1" applyFont="1" applyFill="1" applyBorder="1">
      <alignment vertical="center"/>
    </xf>
    <xf numFmtId="176" fontId="3" fillId="2" borderId="20" xfId="0" applyNumberFormat="1" applyFont="1" applyFill="1" applyBorder="1">
      <alignment vertical="center"/>
    </xf>
    <xf numFmtId="176" fontId="3" fillId="2" borderId="21" xfId="0" applyNumberFormat="1" applyFont="1" applyFill="1" applyBorder="1">
      <alignment vertical="center"/>
    </xf>
    <xf numFmtId="176" fontId="3" fillId="2" borderId="22" xfId="0" applyNumberFormat="1" applyFont="1" applyFill="1" applyBorder="1">
      <alignment vertical="center"/>
    </xf>
    <xf numFmtId="0" fontId="5" fillId="0" borderId="8" xfId="0" applyFont="1" applyBorder="1" applyAlignment="1" applyProtection="1">
      <alignment horizontal="center" vertical="center"/>
      <protection locked="0"/>
    </xf>
    <xf numFmtId="0" fontId="0" fillId="0" borderId="1" xfId="0" applyBorder="1" applyProtection="1">
      <alignment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3" xfId="0" applyBorder="1" applyProtection="1">
      <alignment vertical="center"/>
      <protection locked="0"/>
    </xf>
    <xf numFmtId="184" fontId="3" fillId="2" borderId="23" xfId="0" applyNumberFormat="1" applyFont="1" applyFill="1" applyBorder="1">
      <alignment vertical="center"/>
    </xf>
    <xf numFmtId="183" fontId="3" fillId="2" borderId="23" xfId="0" applyNumberFormat="1" applyFont="1" applyFill="1" applyBorder="1">
      <alignment vertical="center"/>
    </xf>
    <xf numFmtId="177" fontId="3" fillId="2" borderId="2" xfId="0" applyNumberFormat="1" applyFont="1" applyFill="1" applyBorder="1">
      <alignment vertical="center"/>
    </xf>
    <xf numFmtId="0" fontId="0" fillId="0" borderId="9" xfId="0" applyBorder="1" applyProtection="1">
      <alignment vertical="center"/>
      <protection locked="0"/>
    </xf>
    <xf numFmtId="176" fontId="3" fillId="2" borderId="8" xfId="0" applyNumberFormat="1" applyFont="1" applyFill="1" applyBorder="1" applyProtection="1">
      <alignment vertical="center"/>
      <protection locked="0"/>
    </xf>
    <xf numFmtId="176" fontId="3" fillId="2" borderId="25" xfId="0" applyNumberFormat="1" applyFont="1" applyFill="1" applyBorder="1" applyProtection="1">
      <alignment vertical="center"/>
      <protection locked="0"/>
    </xf>
    <xf numFmtId="176" fontId="3" fillId="2" borderId="12" xfId="0" applyNumberFormat="1" applyFont="1" applyFill="1" applyBorder="1" applyProtection="1">
      <alignment vertical="center"/>
      <protection locked="0"/>
    </xf>
    <xf numFmtId="176" fontId="3" fillId="2" borderId="9" xfId="0" applyNumberFormat="1" applyFont="1" applyFill="1" applyBorder="1" applyProtection="1">
      <alignment vertical="center"/>
      <protection locked="0"/>
    </xf>
    <xf numFmtId="176" fontId="3" fillId="2" borderId="3" xfId="0" applyNumberFormat="1" applyFont="1" applyFill="1" applyBorder="1" applyProtection="1">
      <alignment vertical="center"/>
      <protection locked="0"/>
    </xf>
    <xf numFmtId="176" fontId="3" fillId="2" borderId="11" xfId="0" applyNumberFormat="1" applyFont="1" applyFill="1" applyBorder="1" applyProtection="1">
      <alignment vertical="center"/>
      <protection locked="0"/>
    </xf>
    <xf numFmtId="176" fontId="3" fillId="2" borderId="19" xfId="0" applyNumberFormat="1" applyFont="1" applyFill="1" applyBorder="1" applyProtection="1">
      <alignment vertical="center"/>
      <protection locked="0"/>
    </xf>
    <xf numFmtId="176" fontId="3" fillId="2" borderId="27" xfId="0" applyNumberFormat="1" applyFont="1" applyFill="1" applyBorder="1" applyProtection="1">
      <alignment vertical="center"/>
      <protection locked="0"/>
    </xf>
    <xf numFmtId="176" fontId="3" fillId="2" borderId="28" xfId="0" applyNumberFormat="1" applyFont="1" applyFill="1" applyBorder="1" applyProtection="1">
      <alignment vertical="center"/>
      <protection locked="0"/>
    </xf>
    <xf numFmtId="176" fontId="3" fillId="2" borderId="29" xfId="0" applyNumberFormat="1" applyFont="1" applyFill="1" applyBorder="1" applyProtection="1">
      <alignment vertical="center"/>
      <protection locked="0"/>
    </xf>
    <xf numFmtId="176" fontId="3" fillId="2" borderId="30" xfId="0" applyNumberFormat="1" applyFont="1" applyFill="1" applyBorder="1" applyProtection="1">
      <alignment vertical="center"/>
      <protection locked="0"/>
    </xf>
    <xf numFmtId="176" fontId="3" fillId="2" borderId="21" xfId="0" applyNumberFormat="1" applyFont="1" applyFill="1" applyBorder="1" applyProtection="1">
      <alignment vertical="center"/>
      <protection locked="0"/>
    </xf>
    <xf numFmtId="176" fontId="3" fillId="2" borderId="31" xfId="0" applyNumberFormat="1" applyFont="1" applyFill="1" applyBorder="1" applyProtection="1">
      <alignment vertical="center"/>
      <protection locked="0"/>
    </xf>
    <xf numFmtId="176" fontId="3" fillId="2" borderId="32" xfId="0" applyNumberFormat="1" applyFont="1" applyFill="1" applyBorder="1" applyProtection="1">
      <alignment vertical="center"/>
      <protection locked="0"/>
    </xf>
    <xf numFmtId="176" fontId="3" fillId="2" borderId="22" xfId="0" applyNumberFormat="1" applyFont="1" applyFill="1" applyBorder="1" applyProtection="1">
      <alignment vertical="center"/>
      <protection locked="0"/>
    </xf>
    <xf numFmtId="0" fontId="5" fillId="0" borderId="8" xfId="0" applyFont="1" applyBorder="1" applyAlignment="1">
      <alignment horizontal="center" vertical="center"/>
    </xf>
    <xf numFmtId="0" fontId="0" fillId="0" borderId="33" xfId="0" applyBorder="1" applyAlignment="1">
      <alignment horizontal="center" vertical="center"/>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3" xfId="0" applyFont="1" applyFill="1" applyBorder="1" applyAlignment="1">
      <alignment horizontal="center" vertical="center" wrapText="1"/>
    </xf>
    <xf numFmtId="180" fontId="0" fillId="0" borderId="0" xfId="0" applyNumberFormat="1">
      <alignment vertical="center"/>
    </xf>
    <xf numFmtId="0" fontId="7" fillId="0" borderId="17" xfId="0" applyFont="1" applyBorder="1" applyAlignment="1">
      <alignment horizontal="center" vertical="center"/>
    </xf>
    <xf numFmtId="180" fontId="7" fillId="0" borderId="17" xfId="0" applyNumberFormat="1" applyFont="1" applyBorder="1" applyAlignment="1">
      <alignment horizontal="center" vertical="center"/>
    </xf>
    <xf numFmtId="0" fontId="5" fillId="0" borderId="0" xfId="0" applyFont="1" applyAlignment="1">
      <alignment horizontal="right" vertical="center"/>
    </xf>
    <xf numFmtId="180" fontId="11" fillId="0" borderId="34" xfId="0" applyNumberFormat="1" applyFont="1" applyBorder="1" applyAlignment="1">
      <alignment vertical="center" wrapText="1"/>
    </xf>
    <xf numFmtId="0" fontId="11" fillId="0" borderId="34" xfId="0" applyFont="1" applyBorder="1" applyAlignment="1">
      <alignment vertical="center" wrapText="1"/>
    </xf>
    <xf numFmtId="180" fontId="11" fillId="0" borderId="35" xfId="0" applyNumberFormat="1" applyFont="1" applyBorder="1" applyAlignment="1">
      <alignment vertical="center" wrapText="1"/>
    </xf>
    <xf numFmtId="0" fontId="11" fillId="0" borderId="36" xfId="0" applyFont="1" applyBorder="1" applyAlignment="1">
      <alignment vertical="center" wrapText="1"/>
    </xf>
    <xf numFmtId="0" fontId="12" fillId="0" borderId="37" xfId="0" applyFont="1" applyBorder="1" applyAlignment="1">
      <alignment horizontal="center" vertical="top" wrapText="1"/>
    </xf>
    <xf numFmtId="180" fontId="11" fillId="0" borderId="38" xfId="0" applyNumberFormat="1" applyFont="1" applyBorder="1" applyAlignment="1">
      <alignment vertical="center" wrapText="1"/>
    </xf>
    <xf numFmtId="0" fontId="13" fillId="0" borderId="37" xfId="0" applyFont="1" applyBorder="1" applyAlignment="1">
      <alignment horizontal="center" vertical="top" wrapText="1"/>
    </xf>
    <xf numFmtId="0" fontId="11" fillId="0" borderId="39" xfId="0" applyFont="1" applyBorder="1" applyAlignment="1">
      <alignment vertical="center" wrapText="1"/>
    </xf>
    <xf numFmtId="0" fontId="3" fillId="0" borderId="3" xfId="0" applyFont="1" applyBorder="1" applyAlignment="1">
      <alignment horizontal="right" vertical="center"/>
    </xf>
    <xf numFmtId="0" fontId="3" fillId="0" borderId="1" xfId="0" applyFont="1" applyBorder="1" applyAlignment="1">
      <alignment horizontal="right" vertical="center"/>
    </xf>
    <xf numFmtId="176" fontId="0" fillId="2" borderId="40" xfId="0" applyNumberFormat="1" applyFill="1" applyBorder="1">
      <alignment vertical="center"/>
    </xf>
    <xf numFmtId="176" fontId="0" fillId="2" borderId="41" xfId="0" applyNumberFormat="1" applyFill="1" applyBorder="1">
      <alignment vertical="center"/>
    </xf>
    <xf numFmtId="0" fontId="7" fillId="0" borderId="0" xfId="0" applyFont="1" applyAlignment="1">
      <alignment horizontal="right" vertical="center"/>
    </xf>
    <xf numFmtId="0" fontId="0" fillId="0" borderId="42" xfId="0" applyBorder="1" applyAlignment="1">
      <alignment horizontal="center" vertical="center" wrapText="1"/>
    </xf>
    <xf numFmtId="0" fontId="0" fillId="0" borderId="1" xfId="0" applyBorder="1" applyAlignment="1">
      <alignment horizontal="center" vertical="center" wrapText="1"/>
    </xf>
    <xf numFmtId="0" fontId="0" fillId="0" borderId="43" xfId="0" applyBorder="1" applyAlignment="1">
      <alignment horizontal="center" vertical="center" wrapText="1"/>
    </xf>
    <xf numFmtId="185" fontId="7" fillId="0" borderId="0" xfId="0" applyNumberFormat="1" applyFont="1" applyAlignment="1">
      <alignment horizontal="center" vertical="center" shrinkToFit="1"/>
    </xf>
    <xf numFmtId="176" fontId="3" fillId="0" borderId="27" xfId="0" applyNumberFormat="1" applyFont="1" applyBorder="1" applyAlignment="1" applyProtection="1">
      <alignment horizontal="center" vertical="center"/>
      <protection locked="0"/>
    </xf>
    <xf numFmtId="176" fontId="3" fillId="0" borderId="12" xfId="0" applyNumberFormat="1" applyFont="1" applyBorder="1" applyAlignment="1" applyProtection="1">
      <alignment horizontal="center" vertical="center"/>
      <protection locked="0"/>
    </xf>
    <xf numFmtId="176" fontId="3" fillId="0" borderId="3" xfId="0" applyNumberFormat="1" applyFont="1" applyBorder="1" applyAlignment="1" applyProtection="1">
      <alignment horizontal="center" vertical="center"/>
      <protection locked="0"/>
    </xf>
    <xf numFmtId="176" fontId="3" fillId="0" borderId="43" xfId="0" applyNumberFormat="1" applyFont="1" applyBorder="1" applyAlignment="1" applyProtection="1">
      <alignment horizontal="center" vertical="center"/>
      <protection locked="0"/>
    </xf>
    <xf numFmtId="176" fontId="3" fillId="0" borderId="28" xfId="0" applyNumberFormat="1" applyFont="1" applyBorder="1" applyAlignment="1" applyProtection="1">
      <alignment horizontal="center" vertical="center"/>
      <protection locked="0"/>
    </xf>
    <xf numFmtId="176" fontId="3" fillId="0" borderId="30" xfId="0" applyNumberFormat="1" applyFont="1" applyBorder="1" applyAlignment="1" applyProtection="1">
      <alignment horizontal="center" vertical="center"/>
      <protection locked="0"/>
    </xf>
    <xf numFmtId="176" fontId="3" fillId="0" borderId="31" xfId="0" applyNumberFormat="1" applyFont="1" applyBorder="1" applyAlignment="1" applyProtection="1">
      <alignment horizontal="center" vertical="center"/>
      <protection locked="0"/>
    </xf>
    <xf numFmtId="176" fontId="3" fillId="0" borderId="44" xfId="0" applyNumberFormat="1" applyFont="1" applyBorder="1" applyAlignment="1" applyProtection="1">
      <alignment horizontal="center" vertical="center"/>
      <protection locked="0"/>
    </xf>
    <xf numFmtId="0" fontId="0" fillId="0" borderId="0" xfId="0" applyAlignment="1">
      <alignment horizontal="center" vertical="center" shrinkToFit="1"/>
    </xf>
    <xf numFmtId="0" fontId="4" fillId="0" borderId="0" xfId="0" applyFont="1" applyAlignment="1">
      <alignment horizontal="center" vertical="center"/>
    </xf>
    <xf numFmtId="0" fontId="5" fillId="0" borderId="45"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wrapText="1"/>
    </xf>
    <xf numFmtId="0" fontId="5" fillId="0" borderId="50" xfId="0" applyFont="1" applyBorder="1" applyAlignment="1" applyProtection="1">
      <alignment horizontal="center" vertical="center"/>
      <protection locked="0"/>
    </xf>
    <xf numFmtId="180" fontId="3" fillId="2" borderId="51" xfId="0" applyNumberFormat="1" applyFont="1" applyFill="1" applyBorder="1">
      <alignment vertical="center"/>
    </xf>
    <xf numFmtId="180" fontId="3" fillId="2" borderId="52" xfId="0" applyNumberFormat="1" applyFont="1" applyFill="1" applyBorder="1">
      <alignment vertical="center"/>
    </xf>
    <xf numFmtId="180" fontId="3" fillId="2" borderId="53" xfId="0" applyNumberFormat="1" applyFont="1" applyFill="1" applyBorder="1">
      <alignment vertical="center"/>
    </xf>
    <xf numFmtId="0" fontId="0" fillId="0" borderId="18" xfId="0" applyBorder="1" applyAlignment="1">
      <alignment horizontal="center" vertical="center" shrinkToFit="1"/>
    </xf>
    <xf numFmtId="0" fontId="19" fillId="0" borderId="0" xfId="0" applyFont="1">
      <alignment vertical="center"/>
    </xf>
    <xf numFmtId="0" fontId="19" fillId="0" borderId="0" xfId="0" applyFont="1" applyAlignment="1">
      <alignment horizontal="center" vertical="center"/>
    </xf>
    <xf numFmtId="177" fontId="25" fillId="0" borderId="3" xfId="0" applyNumberFormat="1" applyFont="1" applyBorder="1">
      <alignment vertical="center"/>
    </xf>
    <xf numFmtId="0" fontId="19" fillId="0" borderId="9" xfId="0" applyFont="1" applyBorder="1">
      <alignment vertical="center"/>
    </xf>
    <xf numFmtId="0" fontId="19" fillId="0" borderId="0" xfId="0" applyFont="1" applyAlignment="1">
      <alignment vertical="top" wrapText="1"/>
    </xf>
    <xf numFmtId="182" fontId="4" fillId="0" borderId="34" xfId="0" applyNumberFormat="1" applyFont="1" applyBorder="1" applyAlignment="1" applyProtection="1">
      <alignment horizontal="center" vertical="center" shrinkToFit="1"/>
      <protection locked="0"/>
    </xf>
    <xf numFmtId="182" fontId="4" fillId="0" borderId="56" xfId="0" applyNumberFormat="1" applyFont="1" applyBorder="1" applyAlignment="1" applyProtection="1">
      <alignment horizontal="center" vertical="center" shrinkToFit="1"/>
      <protection locked="0"/>
    </xf>
    <xf numFmtId="0" fontId="7" fillId="0" borderId="57" xfId="0" applyFont="1" applyBorder="1" applyAlignment="1" applyProtection="1">
      <alignment vertical="center" shrinkToFit="1"/>
      <protection locked="0"/>
    </xf>
    <xf numFmtId="0" fontId="8" fillId="2" borderId="57" xfId="0" applyFont="1" applyFill="1" applyBorder="1">
      <alignment vertical="center"/>
    </xf>
    <xf numFmtId="0" fontId="11" fillId="0" borderId="58" xfId="0" applyFont="1" applyBorder="1" applyAlignment="1">
      <alignment horizontal="center" vertical="top" wrapText="1"/>
    </xf>
    <xf numFmtId="177" fontId="3" fillId="2" borderId="59" xfId="0" applyNumberFormat="1" applyFont="1" applyFill="1" applyBorder="1">
      <alignment vertical="center"/>
    </xf>
    <xf numFmtId="186" fontId="0" fillId="0" borderId="0" xfId="0" applyNumberFormat="1" applyAlignment="1">
      <alignment horizontal="center" vertical="center"/>
    </xf>
    <xf numFmtId="186" fontId="0" fillId="0" borderId="0" xfId="0" applyNumberFormat="1">
      <alignment vertical="center"/>
    </xf>
    <xf numFmtId="187" fontId="0" fillId="0" borderId="0" xfId="0" applyNumberFormat="1" applyAlignment="1">
      <alignment horizontal="center" vertical="center"/>
    </xf>
    <xf numFmtId="187" fontId="0" fillId="0" borderId="0" xfId="0" applyNumberFormat="1">
      <alignment vertical="center"/>
    </xf>
    <xf numFmtId="0" fontId="12" fillId="0" borderId="60" xfId="0" applyFont="1" applyBorder="1" applyAlignment="1">
      <alignment horizontal="center" vertical="top" wrapText="1"/>
    </xf>
    <xf numFmtId="180" fontId="3" fillId="2" borderId="61" xfId="0" applyNumberFormat="1" applyFont="1" applyFill="1" applyBorder="1">
      <alignment vertical="center"/>
    </xf>
    <xf numFmtId="0" fontId="0" fillId="0" borderId="0" xfId="0" applyAlignment="1">
      <alignment vertical="center" wrapText="1"/>
    </xf>
    <xf numFmtId="0" fontId="14" fillId="0" borderId="0" xfId="0" applyFont="1" applyAlignment="1">
      <alignment horizontal="center" vertical="center" wrapText="1"/>
    </xf>
    <xf numFmtId="0" fontId="15" fillId="0" borderId="0" xfId="0" applyFont="1">
      <alignment vertical="center"/>
    </xf>
    <xf numFmtId="184" fontId="27" fillId="2" borderId="23" xfId="0" applyNumberFormat="1" applyFont="1" applyFill="1" applyBorder="1">
      <alignment vertical="center"/>
    </xf>
    <xf numFmtId="0" fontId="0" fillId="0" borderId="3" xfId="0" applyBorder="1" applyAlignment="1">
      <alignment horizontal="center" vertical="center"/>
    </xf>
    <xf numFmtId="0" fontId="0" fillId="0" borderId="9" xfId="0"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2" borderId="62" xfId="0" applyFill="1" applyBorder="1">
      <alignment vertical="center"/>
    </xf>
    <xf numFmtId="0" fontId="0" fillId="2" borderId="63" xfId="0" applyFill="1" applyBorder="1">
      <alignment vertical="center"/>
    </xf>
    <xf numFmtId="0" fontId="0" fillId="2" borderId="64" xfId="0" applyFill="1" applyBorder="1">
      <alignment vertical="center"/>
    </xf>
    <xf numFmtId="0" fontId="0" fillId="2" borderId="65" xfId="0" applyFill="1" applyBorder="1">
      <alignment vertical="center"/>
    </xf>
    <xf numFmtId="0" fontId="0" fillId="2" borderId="66" xfId="0" applyFill="1" applyBorder="1">
      <alignment vertical="center"/>
    </xf>
    <xf numFmtId="0" fontId="0" fillId="2" borderId="67" xfId="0" applyFill="1" applyBorder="1">
      <alignment vertical="center"/>
    </xf>
    <xf numFmtId="0" fontId="0" fillId="2" borderId="68" xfId="0" applyFill="1" applyBorder="1">
      <alignment vertical="center"/>
    </xf>
    <xf numFmtId="0" fontId="0" fillId="2" borderId="69" xfId="0" applyFill="1" applyBorder="1">
      <alignment vertical="center"/>
    </xf>
    <xf numFmtId="188" fontId="3" fillId="0" borderId="0" xfId="0" applyNumberFormat="1" applyFont="1">
      <alignment vertical="center"/>
    </xf>
    <xf numFmtId="0" fontId="0" fillId="2" borderId="70" xfId="0" applyFill="1" applyBorder="1">
      <alignment vertical="center"/>
    </xf>
    <xf numFmtId="0" fontId="0" fillId="0" borderId="43" xfId="0" applyBorder="1" applyAlignment="1">
      <alignment horizontal="center" vertical="center" shrinkToFit="1"/>
    </xf>
    <xf numFmtId="0" fontId="0" fillId="2" borderId="71" xfId="0" applyFill="1" applyBorder="1">
      <alignment vertical="center"/>
    </xf>
    <xf numFmtId="0" fontId="0" fillId="2" borderId="72" xfId="0" applyFill="1" applyBorder="1">
      <alignment vertical="center"/>
    </xf>
    <xf numFmtId="0" fontId="0" fillId="0" borderId="73" xfId="0" applyBorder="1" applyAlignment="1">
      <alignment horizontal="center" vertical="center"/>
    </xf>
    <xf numFmtId="0" fontId="0" fillId="0" borderId="26" xfId="0" applyBorder="1" applyAlignment="1">
      <alignment horizontal="center" vertical="center"/>
    </xf>
    <xf numFmtId="184" fontId="3" fillId="0" borderId="0" xfId="0" applyNumberFormat="1" applyFont="1">
      <alignment vertical="center"/>
    </xf>
    <xf numFmtId="0" fontId="0" fillId="0" borderId="0" xfId="0" applyAlignment="1">
      <alignment horizontal="left" vertical="center" wrapText="1"/>
    </xf>
    <xf numFmtId="0" fontId="7" fillId="0" borderId="18" xfId="0" applyFont="1" applyBorder="1" applyAlignment="1">
      <alignment horizontal="center" vertical="center" wrapText="1"/>
    </xf>
    <xf numFmtId="0" fontId="7" fillId="0" borderId="0" xfId="0" applyFont="1" applyAlignment="1">
      <alignment horizontal="center" vertical="center" shrinkToFit="1"/>
    </xf>
    <xf numFmtId="0" fontId="3" fillId="0" borderId="18" xfId="0" applyFont="1" applyBorder="1" applyAlignment="1">
      <alignment horizontal="center" vertical="center" wrapText="1"/>
    </xf>
    <xf numFmtId="184" fontId="27" fillId="0" borderId="18" xfId="0" applyNumberFormat="1" applyFont="1" applyBorder="1">
      <alignment vertical="center"/>
    </xf>
    <xf numFmtId="0" fontId="3" fillId="0" borderId="0" xfId="0" applyFont="1" applyAlignment="1">
      <alignment horizontal="center" vertical="center" wrapText="1"/>
    </xf>
    <xf numFmtId="179" fontId="28" fillId="2" borderId="0" xfId="0" applyNumberFormat="1" applyFont="1" applyFill="1">
      <alignment vertical="center"/>
    </xf>
    <xf numFmtId="0" fontId="29" fillId="0" borderId="0" xfId="1" applyFont="1">
      <alignment vertical="center"/>
    </xf>
    <xf numFmtId="0" fontId="29" fillId="0" borderId="0" xfId="1" applyFont="1" applyAlignment="1">
      <alignment horizontal="center" vertical="center" shrinkToFit="1"/>
    </xf>
    <xf numFmtId="0" fontId="29" fillId="0" borderId="0" xfId="1" applyFont="1" applyAlignment="1">
      <alignment horizontal="center" vertical="center"/>
    </xf>
    <xf numFmtId="189" fontId="29" fillId="0" borderId="0" xfId="1" applyNumberFormat="1" applyFont="1" applyAlignment="1">
      <alignment horizontal="center" vertical="center" shrinkToFit="1"/>
    </xf>
    <xf numFmtId="182" fontId="3" fillId="0" borderId="59" xfId="0" applyNumberFormat="1" applyFont="1" applyBorder="1" applyProtection="1">
      <alignment vertical="center"/>
      <protection locked="0"/>
    </xf>
    <xf numFmtId="182" fontId="3" fillId="0" borderId="74" xfId="0" applyNumberFormat="1" applyFont="1" applyBorder="1" applyProtection="1">
      <alignment vertical="center"/>
      <protection locked="0"/>
    </xf>
    <xf numFmtId="0" fontId="3" fillId="0" borderId="0" xfId="0" applyFont="1" applyAlignment="1">
      <alignment horizontal="center" vertical="center"/>
    </xf>
    <xf numFmtId="186" fontId="3" fillId="0" borderId="0" xfId="0" applyNumberFormat="1" applyFont="1">
      <alignment vertical="center"/>
    </xf>
    <xf numFmtId="0" fontId="14" fillId="0" borderId="76" xfId="0" applyFont="1" applyBorder="1" applyAlignment="1">
      <alignment horizontal="center" vertical="center" wrapText="1"/>
    </xf>
    <xf numFmtId="0" fontId="15" fillId="0" borderId="76" xfId="0" applyFont="1" applyBorder="1">
      <alignment vertical="center"/>
    </xf>
    <xf numFmtId="184" fontId="3" fillId="0" borderId="76" xfId="0" applyNumberFormat="1" applyFont="1" applyBorder="1">
      <alignment vertical="center"/>
    </xf>
    <xf numFmtId="0" fontId="3" fillId="0" borderId="2" xfId="0" applyFont="1" applyBorder="1" applyAlignment="1">
      <alignment horizontal="center" vertical="center" shrinkToFit="1"/>
    </xf>
    <xf numFmtId="186" fontId="0" fillId="2" borderId="59" xfId="0" applyNumberFormat="1" applyFill="1" applyBorder="1">
      <alignment vertical="center"/>
    </xf>
    <xf numFmtId="186" fontId="0" fillId="2" borderId="77" xfId="0" applyNumberFormat="1" applyFill="1" applyBorder="1">
      <alignment vertical="center"/>
    </xf>
    <xf numFmtId="186" fontId="0" fillId="2" borderId="2" xfId="0" applyNumberFormat="1" applyFill="1" applyBorder="1">
      <alignment vertical="center"/>
    </xf>
    <xf numFmtId="0" fontId="3" fillId="0" borderId="63" xfId="0" applyFont="1" applyBorder="1" applyAlignment="1">
      <alignment horizontal="center" vertical="center"/>
    </xf>
    <xf numFmtId="0" fontId="3" fillId="0" borderId="26" xfId="0" applyFont="1" applyBorder="1" applyAlignment="1">
      <alignment horizontal="center" vertical="center"/>
    </xf>
    <xf numFmtId="0" fontId="3" fillId="0" borderId="75" xfId="0" applyFont="1" applyBorder="1" applyAlignment="1">
      <alignment horizontal="center" vertical="center"/>
    </xf>
    <xf numFmtId="0" fontId="3" fillId="0" borderId="68" xfId="0" applyFont="1" applyBorder="1" applyAlignment="1">
      <alignment horizontal="center" vertical="center"/>
    </xf>
    <xf numFmtId="0" fontId="7" fillId="0" borderId="79" xfId="0" applyFont="1" applyBorder="1" applyAlignment="1">
      <alignment horizontal="center" vertical="center" wrapText="1"/>
    </xf>
    <xf numFmtId="0" fontId="7" fillId="0" borderId="80" xfId="0" applyFont="1" applyBorder="1" applyAlignment="1">
      <alignment horizontal="center" vertical="center" shrinkToFit="1"/>
    </xf>
    <xf numFmtId="178" fontId="0" fillId="2" borderId="82" xfId="0" applyNumberFormat="1" applyFill="1" applyBorder="1">
      <alignment vertical="center"/>
    </xf>
    <xf numFmtId="186" fontId="0" fillId="0" borderId="2" xfId="0" applyNumberFormat="1" applyBorder="1" applyProtection="1">
      <alignment vertical="center"/>
      <protection locked="0"/>
    </xf>
    <xf numFmtId="177" fontId="3" fillId="0" borderId="59" xfId="0" applyNumberFormat="1" applyFont="1" applyBorder="1" applyProtection="1">
      <alignment vertical="center"/>
      <protection locked="0"/>
    </xf>
    <xf numFmtId="0" fontId="3" fillId="0" borderId="78" xfId="0" applyFont="1" applyBorder="1" applyAlignment="1">
      <alignment horizontal="center" vertical="center" shrinkToFit="1"/>
    </xf>
    <xf numFmtId="176" fontId="3" fillId="0" borderId="1" xfId="0" applyNumberFormat="1" applyFont="1" applyBorder="1" applyAlignment="1" applyProtection="1">
      <alignment horizontal="center" vertical="center"/>
      <protection locked="0"/>
    </xf>
    <xf numFmtId="180" fontId="3" fillId="2" borderId="1" xfId="0" applyNumberFormat="1" applyFont="1" applyFill="1" applyBorder="1">
      <alignment vertical="center"/>
    </xf>
    <xf numFmtId="0" fontId="0" fillId="0" borderId="109" xfId="0" applyBorder="1" applyProtection="1">
      <alignment vertical="center"/>
      <protection locked="0"/>
    </xf>
    <xf numFmtId="182" fontId="3" fillId="2" borderId="26" xfId="0" applyNumberFormat="1" applyFont="1" applyFill="1" applyBorder="1">
      <alignment vertical="center"/>
    </xf>
    <xf numFmtId="182" fontId="3" fillId="2" borderId="109" xfId="0" applyNumberFormat="1" applyFont="1" applyFill="1" applyBorder="1">
      <alignment vertical="center"/>
    </xf>
    <xf numFmtId="0" fontId="0" fillId="6" borderId="82" xfId="0" applyFill="1" applyBorder="1" applyAlignment="1">
      <alignment horizontal="right" vertical="center"/>
    </xf>
    <xf numFmtId="182" fontId="3" fillId="2" borderId="81" xfId="0" applyNumberFormat="1" applyFont="1" applyFill="1" applyBorder="1">
      <alignment vertical="center"/>
    </xf>
    <xf numFmtId="182" fontId="3" fillId="2" borderId="75" xfId="0" applyNumberFormat="1" applyFont="1" applyFill="1" applyBorder="1">
      <alignment vertical="center"/>
    </xf>
    <xf numFmtId="183" fontId="3" fillId="2" borderId="112" xfId="0" applyNumberFormat="1" applyFont="1" applyFill="1" applyBorder="1">
      <alignment vertical="center"/>
    </xf>
    <xf numFmtId="183" fontId="3" fillId="2" borderId="111" xfId="0" applyNumberFormat="1" applyFont="1" applyFill="1" applyBorder="1">
      <alignment vertical="center"/>
    </xf>
    <xf numFmtId="0" fontId="3" fillId="0" borderId="75" xfId="0" applyFont="1" applyBorder="1" applyAlignment="1">
      <alignment horizontal="center" vertical="center" wrapText="1"/>
    </xf>
    <xf numFmtId="182" fontId="3" fillId="0" borderId="113" xfId="0" applyNumberFormat="1" applyFont="1" applyBorder="1" applyProtection="1">
      <alignment vertical="center"/>
      <protection locked="0"/>
    </xf>
    <xf numFmtId="177" fontId="3" fillId="2" borderId="26" xfId="0" applyNumberFormat="1" applyFont="1" applyFill="1" applyBorder="1">
      <alignment vertical="center"/>
    </xf>
    <xf numFmtId="181" fontId="3" fillId="2" borderId="75" xfId="0" applyNumberFormat="1" applyFont="1" applyFill="1" applyBorder="1">
      <alignment vertical="center"/>
    </xf>
    <xf numFmtId="177" fontId="3" fillId="0" borderId="115" xfId="0" applyNumberFormat="1" applyFont="1" applyBorder="1" applyProtection="1">
      <alignment vertical="center"/>
      <protection locked="0"/>
    </xf>
    <xf numFmtId="177" fontId="3" fillId="2" borderId="109" xfId="0" applyNumberFormat="1" applyFont="1" applyFill="1" applyBorder="1">
      <alignment vertical="center"/>
    </xf>
    <xf numFmtId="177" fontId="3" fillId="2" borderId="114" xfId="0" applyNumberFormat="1" applyFont="1" applyFill="1" applyBorder="1">
      <alignment vertical="center"/>
    </xf>
    <xf numFmtId="184" fontId="3" fillId="2" borderId="112" xfId="0" applyNumberFormat="1" applyFont="1" applyFill="1" applyBorder="1">
      <alignment vertical="center"/>
    </xf>
    <xf numFmtId="184" fontId="3" fillId="2" borderId="111" xfId="0" applyNumberFormat="1" applyFont="1" applyFill="1" applyBorder="1">
      <alignment vertical="center"/>
    </xf>
    <xf numFmtId="0" fontId="0" fillId="2" borderId="83" xfId="0" applyFill="1" applyBorder="1">
      <alignment vertical="center"/>
    </xf>
    <xf numFmtId="0" fontId="0" fillId="2" borderId="78" xfId="0" applyFill="1" applyBorder="1">
      <alignment vertical="center"/>
    </xf>
    <xf numFmtId="0" fontId="7" fillId="2" borderId="57" xfId="0" applyFont="1" applyFill="1" applyBorder="1" applyAlignment="1">
      <alignment horizontal="center" vertical="center"/>
    </xf>
    <xf numFmtId="180" fontId="3" fillId="2" borderId="109" xfId="0" applyNumberFormat="1" applyFont="1" applyFill="1" applyBorder="1">
      <alignment vertical="center"/>
    </xf>
    <xf numFmtId="181" fontId="3" fillId="2" borderId="81" xfId="0" applyNumberFormat="1" applyFont="1" applyFill="1" applyBorder="1">
      <alignment vertical="center"/>
    </xf>
    <xf numFmtId="0" fontId="0" fillId="0" borderId="26" xfId="0" applyBorder="1" applyProtection="1">
      <alignment vertical="center"/>
      <protection locked="0"/>
    </xf>
    <xf numFmtId="0" fontId="0" fillId="2" borderId="26" xfId="0" applyFill="1" applyBorder="1">
      <alignment vertical="center"/>
    </xf>
    <xf numFmtId="0" fontId="0" fillId="2" borderId="110" xfId="0" applyFill="1" applyBorder="1">
      <alignment vertical="center"/>
    </xf>
    <xf numFmtId="187" fontId="32" fillId="2" borderId="26" xfId="1" applyNumberFormat="1" applyFont="1" applyFill="1" applyBorder="1" applyAlignment="1">
      <alignment horizontal="center" vertical="center" shrinkToFit="1"/>
    </xf>
    <xf numFmtId="187" fontId="32" fillId="2" borderId="107" xfId="1" applyNumberFormat="1" applyFont="1" applyFill="1" applyBorder="1" applyAlignment="1">
      <alignment horizontal="center" vertical="center" shrinkToFit="1"/>
    </xf>
    <xf numFmtId="187" fontId="32" fillId="2" borderId="123" xfId="1" applyNumberFormat="1" applyFont="1" applyFill="1" applyBorder="1" applyAlignment="1">
      <alignment horizontal="center" vertical="center" shrinkToFit="1"/>
    </xf>
    <xf numFmtId="187" fontId="32" fillId="2" borderId="2" xfId="1" applyNumberFormat="1" applyFont="1" applyFill="1" applyBorder="1" applyAlignment="1">
      <alignment horizontal="center" vertical="center" shrinkToFit="1"/>
    </xf>
    <xf numFmtId="187" fontId="32" fillId="2" borderId="78" xfId="1" applyNumberFormat="1" applyFont="1" applyFill="1" applyBorder="1" applyAlignment="1">
      <alignment horizontal="center" vertical="center" shrinkToFit="1"/>
    </xf>
    <xf numFmtId="187" fontId="32" fillId="2" borderId="83" xfId="1" applyNumberFormat="1" applyFont="1" applyFill="1" applyBorder="1" applyAlignment="1">
      <alignment horizontal="center" vertical="center" shrinkToFit="1"/>
    </xf>
    <xf numFmtId="187" fontId="32" fillId="2" borderId="132" xfId="1" applyNumberFormat="1" applyFont="1" applyFill="1" applyBorder="1" applyAlignment="1">
      <alignment horizontal="center" vertical="center" shrinkToFit="1"/>
    </xf>
    <xf numFmtId="187" fontId="32" fillId="2" borderId="133" xfId="1" applyNumberFormat="1" applyFont="1" applyFill="1" applyBorder="1" applyAlignment="1">
      <alignment horizontal="center" vertical="center" shrinkToFit="1"/>
    </xf>
    <xf numFmtId="187" fontId="32" fillId="2" borderId="134" xfId="1" applyNumberFormat="1" applyFont="1" applyFill="1" applyBorder="1" applyAlignment="1">
      <alignment horizontal="center" vertical="center" shrinkToFit="1"/>
    </xf>
    <xf numFmtId="0" fontId="5" fillId="7" borderId="1"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5" fillId="7" borderId="127" xfId="0" applyFont="1" applyFill="1" applyBorder="1" applyAlignment="1">
      <alignment horizontal="center" vertical="center" wrapText="1"/>
    </xf>
    <xf numFmtId="0" fontId="5" fillId="7" borderId="135" xfId="0" applyFont="1" applyFill="1" applyBorder="1" applyAlignment="1">
      <alignment horizontal="center" vertical="center" wrapText="1"/>
    </xf>
    <xf numFmtId="0" fontId="5" fillId="7" borderId="60" xfId="0" applyFont="1" applyFill="1" applyBorder="1" applyAlignment="1">
      <alignment horizontal="center" vertical="center" wrapText="1"/>
    </xf>
    <xf numFmtId="0" fontId="5" fillId="7" borderId="26" xfId="0" applyFont="1" applyFill="1" applyBorder="1" applyAlignment="1">
      <alignment horizontal="center" vertical="center" wrapText="1"/>
    </xf>
    <xf numFmtId="0" fontId="5" fillId="7" borderId="85" xfId="0" applyFont="1" applyFill="1" applyBorder="1" applyAlignment="1">
      <alignment horizontal="center" vertical="center" wrapText="1"/>
    </xf>
    <xf numFmtId="0" fontId="5" fillId="7" borderId="73" xfId="0" applyFont="1" applyFill="1" applyBorder="1" applyAlignment="1">
      <alignment horizontal="center" vertical="center" wrapText="1"/>
    </xf>
    <xf numFmtId="0" fontId="5" fillId="7" borderId="98" xfId="0" applyFont="1" applyFill="1" applyBorder="1" applyAlignment="1">
      <alignment horizontal="center" vertical="center" wrapText="1"/>
    </xf>
    <xf numFmtId="178" fontId="0" fillId="7" borderId="1" xfId="0" applyNumberFormat="1" applyFill="1" applyBorder="1">
      <alignment vertical="center"/>
    </xf>
    <xf numFmtId="0" fontId="0" fillId="7" borderId="3" xfId="0" applyFill="1" applyBorder="1">
      <alignment vertical="center"/>
    </xf>
    <xf numFmtId="178" fontId="0" fillId="7" borderId="128" xfId="0" applyNumberFormat="1" applyFill="1" applyBorder="1">
      <alignment vertical="center"/>
    </xf>
    <xf numFmtId="0" fontId="0" fillId="7" borderId="128" xfId="0" applyFill="1" applyBorder="1">
      <alignment vertical="center"/>
    </xf>
    <xf numFmtId="0" fontId="0" fillId="7" borderId="9" xfId="0" applyFill="1" applyBorder="1">
      <alignment vertical="center"/>
    </xf>
    <xf numFmtId="0" fontId="0" fillId="7" borderId="1" xfId="0" applyFill="1" applyBorder="1">
      <alignment vertical="center"/>
    </xf>
    <xf numFmtId="0" fontId="0" fillId="7" borderId="42" xfId="0" applyFill="1" applyBorder="1">
      <alignment vertical="center"/>
    </xf>
    <xf numFmtId="0" fontId="0" fillId="7" borderId="43" xfId="0" applyFill="1" applyBorder="1">
      <alignment vertical="center"/>
    </xf>
    <xf numFmtId="178" fontId="0" fillId="7" borderId="129" xfId="0" applyNumberFormat="1" applyFill="1" applyBorder="1">
      <alignment vertical="center"/>
    </xf>
    <xf numFmtId="0" fontId="0" fillId="7" borderId="129" xfId="0" applyFill="1" applyBorder="1">
      <alignment vertical="center"/>
    </xf>
    <xf numFmtId="0" fontId="0" fillId="7" borderId="21" xfId="0" applyFill="1" applyBorder="1">
      <alignment vertical="center"/>
    </xf>
    <xf numFmtId="0" fontId="0" fillId="7" borderId="84" xfId="0" applyFill="1" applyBorder="1">
      <alignment vertical="center"/>
    </xf>
    <xf numFmtId="0" fontId="0" fillId="7" borderId="31" xfId="0" applyFill="1" applyBorder="1">
      <alignment vertical="center"/>
    </xf>
    <xf numFmtId="0" fontId="0" fillId="7" borderId="126" xfId="0" applyFill="1" applyBorder="1">
      <alignment vertical="center"/>
    </xf>
    <xf numFmtId="0" fontId="0" fillId="7" borderId="44" xfId="0" applyFill="1" applyBorder="1">
      <alignment vertical="center"/>
    </xf>
    <xf numFmtId="184" fontId="0" fillId="7" borderId="3" xfId="0" applyNumberFormat="1" applyFill="1" applyBorder="1">
      <alignment vertical="center"/>
    </xf>
    <xf numFmtId="0" fontId="41" fillId="8" borderId="3" xfId="1" applyFont="1" applyFill="1" applyBorder="1" applyAlignment="1">
      <alignment horizontal="center" vertical="center" wrapText="1" shrinkToFit="1"/>
    </xf>
    <xf numFmtId="0" fontId="41" fillId="8" borderId="131" xfId="1" applyFont="1" applyFill="1" applyBorder="1" applyAlignment="1">
      <alignment horizontal="center" vertical="center" wrapText="1" shrinkToFit="1"/>
    </xf>
    <xf numFmtId="0" fontId="41" fillId="8" borderId="9" xfId="1" applyFont="1" applyFill="1" applyBorder="1" applyAlignment="1">
      <alignment horizontal="center" vertical="center" shrinkToFit="1"/>
    </xf>
    <xf numFmtId="0" fontId="43" fillId="8" borderId="43" xfId="1" applyFont="1" applyFill="1" applyBorder="1" applyAlignment="1">
      <alignment horizontal="center" vertical="center" wrapText="1" shrinkToFit="1"/>
    </xf>
    <xf numFmtId="187" fontId="33" fillId="2" borderId="142" xfId="1" applyNumberFormat="1" applyFont="1" applyFill="1" applyBorder="1" applyAlignment="1">
      <alignment horizontal="center" vertical="center" shrinkToFit="1"/>
    </xf>
    <xf numFmtId="187" fontId="33" fillId="2" borderId="143" xfId="1" applyNumberFormat="1" applyFont="1" applyFill="1" applyBorder="1" applyAlignment="1">
      <alignment horizontal="center" vertical="center" shrinkToFit="1"/>
    </xf>
    <xf numFmtId="187" fontId="33" fillId="2" borderId="144" xfId="1" applyNumberFormat="1" applyFont="1" applyFill="1" applyBorder="1" applyAlignment="1">
      <alignment horizontal="center" vertical="center" shrinkToFit="1"/>
    </xf>
    <xf numFmtId="187" fontId="33" fillId="2" borderId="53" xfId="1" applyNumberFormat="1" applyFont="1" applyFill="1" applyBorder="1" applyAlignment="1">
      <alignment horizontal="center" vertical="center" shrinkToFit="1"/>
    </xf>
    <xf numFmtId="180" fontId="3" fillId="2" borderId="33" xfId="0" applyNumberFormat="1" applyFont="1" applyFill="1" applyBorder="1">
      <alignment vertical="center"/>
    </xf>
    <xf numFmtId="180" fontId="3" fillId="2" borderId="97" xfId="0" applyNumberFormat="1" applyFont="1" applyFill="1" applyBorder="1">
      <alignment vertical="center"/>
    </xf>
    <xf numFmtId="0" fontId="31" fillId="0" borderId="126" xfId="0" applyFont="1" applyBorder="1" applyAlignment="1">
      <alignment horizontal="center" vertical="center"/>
    </xf>
    <xf numFmtId="0" fontId="31" fillId="0" borderId="84" xfId="0" applyFont="1" applyBorder="1" applyAlignment="1">
      <alignment horizontal="center" vertical="center"/>
    </xf>
    <xf numFmtId="0" fontId="31" fillId="0" borderId="44" xfId="0" applyFont="1" applyBorder="1" applyAlignment="1">
      <alignment horizontal="center" vertical="center"/>
    </xf>
    <xf numFmtId="182" fontId="3" fillId="0" borderId="114" xfId="0" applyNumberFormat="1" applyFont="1" applyBorder="1" applyProtection="1">
      <alignment vertical="center"/>
      <protection locked="0"/>
    </xf>
    <xf numFmtId="0" fontId="3" fillId="0" borderId="86" xfId="0" applyFont="1" applyBorder="1" applyAlignment="1">
      <alignment horizontal="center" vertical="center" wrapText="1"/>
    </xf>
    <xf numFmtId="0" fontId="7" fillId="0" borderId="1" xfId="0" applyFont="1" applyBorder="1" applyAlignment="1">
      <alignment horizontal="center" vertical="center"/>
    </xf>
    <xf numFmtId="0" fontId="7" fillId="0" borderId="56" xfId="0" applyFont="1" applyBorder="1" applyAlignment="1">
      <alignment horizontal="center" vertical="center"/>
    </xf>
    <xf numFmtId="184" fontId="7" fillId="0" borderId="1" xfId="0" applyNumberFormat="1" applyFont="1" applyBorder="1" applyAlignment="1">
      <alignment horizontal="center" vertical="center"/>
    </xf>
    <xf numFmtId="184" fontId="7" fillId="0" borderId="56" xfId="0" applyNumberFormat="1" applyFont="1" applyBorder="1" applyAlignment="1">
      <alignment horizontal="center" vertical="center"/>
    </xf>
    <xf numFmtId="184" fontId="7" fillId="0" borderId="148" xfId="0" applyNumberFormat="1" applyFont="1" applyBorder="1" applyAlignment="1">
      <alignment horizontal="center" vertical="center"/>
    </xf>
    <xf numFmtId="0" fontId="0" fillId="0" borderId="58" xfId="0" applyBorder="1" applyAlignment="1">
      <alignment horizontal="center" vertical="center" wrapText="1"/>
    </xf>
    <xf numFmtId="0" fontId="0" fillId="0" borderId="34" xfId="0" applyBorder="1">
      <alignment vertical="center"/>
    </xf>
    <xf numFmtId="180" fontId="0" fillId="2" borderId="152" xfId="0" applyNumberFormat="1" applyFill="1" applyBorder="1">
      <alignment vertical="center"/>
    </xf>
    <xf numFmtId="184" fontId="27" fillId="2" borderId="154" xfId="0" applyNumberFormat="1" applyFont="1" applyFill="1" applyBorder="1">
      <alignment vertical="center"/>
    </xf>
    <xf numFmtId="0" fontId="28" fillId="0" borderId="34" xfId="2" applyFont="1" applyBorder="1" applyAlignment="1">
      <alignment vertical="top"/>
    </xf>
    <xf numFmtId="180" fontId="0" fillId="0" borderId="34" xfId="0" applyNumberFormat="1" applyBorder="1">
      <alignment vertical="center"/>
    </xf>
    <xf numFmtId="177" fontId="48" fillId="9" borderId="54" xfId="0" applyNumberFormat="1" applyFont="1" applyFill="1" applyBorder="1" applyAlignment="1">
      <alignment horizontal="center" vertical="center"/>
    </xf>
    <xf numFmtId="0" fontId="7" fillId="0" borderId="9" xfId="0" applyFont="1" applyBorder="1" applyAlignment="1">
      <alignment horizontal="center" vertical="center"/>
    </xf>
    <xf numFmtId="0" fontId="3" fillId="4" borderId="148" xfId="0" applyFont="1" applyFill="1" applyBorder="1" applyAlignment="1">
      <alignment horizontal="center" vertical="center" wrapText="1"/>
    </xf>
    <xf numFmtId="187" fontId="3" fillId="3" borderId="165" xfId="0" applyNumberFormat="1" applyFont="1" applyFill="1" applyBorder="1" applyAlignment="1">
      <alignment horizontal="center" vertical="center"/>
    </xf>
    <xf numFmtId="187" fontId="3" fillId="3" borderId="166" xfId="0" applyNumberFormat="1" applyFont="1" applyFill="1" applyBorder="1" applyAlignment="1">
      <alignment horizontal="center" vertical="center"/>
    </xf>
    <xf numFmtId="0" fontId="0" fillId="4" borderId="149" xfId="0" applyFill="1" applyBorder="1" applyAlignment="1">
      <alignment horizontal="center" vertical="center" wrapText="1"/>
    </xf>
    <xf numFmtId="0" fontId="0" fillId="4" borderId="146" xfId="0" applyFill="1" applyBorder="1" applyAlignment="1">
      <alignment horizontal="center" vertical="center" wrapText="1"/>
    </xf>
    <xf numFmtId="190" fontId="3" fillId="7" borderId="169" xfId="0" applyNumberFormat="1" applyFont="1" applyFill="1" applyBorder="1" applyAlignment="1" applyProtection="1">
      <alignment horizontal="center" vertical="center"/>
      <protection locked="0"/>
    </xf>
    <xf numFmtId="192" fontId="3" fillId="2" borderId="27" xfId="0" applyNumberFormat="1" applyFont="1" applyFill="1" applyBorder="1">
      <alignment vertical="center"/>
    </xf>
    <xf numFmtId="192" fontId="3" fillId="2" borderId="1" xfId="0" applyNumberFormat="1" applyFont="1" applyFill="1" applyBorder="1">
      <alignment vertical="center"/>
    </xf>
    <xf numFmtId="192" fontId="3" fillId="2" borderId="43" xfId="0" applyNumberFormat="1" applyFont="1" applyFill="1" applyBorder="1">
      <alignment vertical="center"/>
    </xf>
    <xf numFmtId="192" fontId="26" fillId="2" borderId="42" xfId="0" applyNumberFormat="1" applyFont="1" applyFill="1" applyBorder="1">
      <alignment vertical="center"/>
    </xf>
    <xf numFmtId="192" fontId="26" fillId="2" borderId="1" xfId="0" applyNumberFormat="1" applyFont="1" applyFill="1" applyBorder="1">
      <alignment vertical="center"/>
    </xf>
    <xf numFmtId="192" fontId="26" fillId="2" borderId="43" xfId="0" applyNumberFormat="1" applyFont="1" applyFill="1" applyBorder="1">
      <alignment vertical="center"/>
    </xf>
    <xf numFmtId="192" fontId="19" fillId="0" borderId="0" xfId="0" applyNumberFormat="1" applyFont="1" applyAlignment="1">
      <alignment horizontal="center" vertical="center"/>
    </xf>
    <xf numFmtId="194" fontId="3" fillId="2" borderId="24" xfId="0" applyNumberFormat="1" applyFont="1" applyFill="1" applyBorder="1">
      <alignment vertical="center"/>
    </xf>
    <xf numFmtId="194" fontId="3" fillId="2" borderId="121" xfId="0" applyNumberFormat="1" applyFont="1" applyFill="1" applyBorder="1">
      <alignment vertical="center"/>
    </xf>
    <xf numFmtId="194" fontId="3" fillId="2" borderId="139" xfId="0" applyNumberFormat="1" applyFont="1" applyFill="1" applyBorder="1">
      <alignment vertical="center"/>
    </xf>
    <xf numFmtId="193" fontId="3" fillId="2" borderId="55" xfId="0" applyNumberFormat="1" applyFont="1" applyFill="1" applyBorder="1">
      <alignment vertical="center"/>
    </xf>
    <xf numFmtId="193" fontId="3" fillId="2" borderId="122" xfId="0" applyNumberFormat="1" applyFont="1" applyFill="1" applyBorder="1">
      <alignment vertical="center"/>
    </xf>
    <xf numFmtId="193" fontId="3" fillId="2" borderId="153" xfId="0" applyNumberFormat="1" applyFont="1" applyFill="1" applyBorder="1">
      <alignment vertical="center"/>
    </xf>
    <xf numFmtId="0" fontId="30" fillId="0" borderId="0" xfId="0" applyFont="1">
      <alignment vertical="center"/>
    </xf>
    <xf numFmtId="195" fontId="30" fillId="0" borderId="0" xfId="0" applyNumberFormat="1" applyFont="1">
      <alignment vertical="center"/>
    </xf>
    <xf numFmtId="0" fontId="9" fillId="0" borderId="0" xfId="0" applyFont="1" applyAlignment="1">
      <alignment vertical="center" textRotation="255" wrapText="1"/>
    </xf>
    <xf numFmtId="178" fontId="0" fillId="0" borderId="0" xfId="0" applyNumberFormat="1">
      <alignment vertical="center"/>
    </xf>
    <xf numFmtId="178" fontId="30" fillId="0" borderId="0" xfId="0" applyNumberFormat="1" applyFont="1">
      <alignment vertical="center"/>
    </xf>
    <xf numFmtId="0" fontId="9" fillId="0" borderId="0" xfId="0" applyFont="1" applyAlignment="1">
      <alignment vertical="top" textRotation="255" wrapText="1"/>
    </xf>
    <xf numFmtId="177" fontId="3" fillId="2" borderId="34" xfId="0" applyNumberFormat="1" applyFont="1" applyFill="1" applyBorder="1">
      <alignment vertical="center"/>
    </xf>
    <xf numFmtId="177" fontId="3" fillId="2" borderId="151" xfId="0" applyNumberFormat="1" applyFont="1" applyFill="1" applyBorder="1">
      <alignment vertical="center"/>
    </xf>
    <xf numFmtId="0" fontId="0" fillId="4" borderId="173" xfId="0" applyFill="1" applyBorder="1" applyAlignment="1">
      <alignment horizontal="center" vertical="center" wrapText="1"/>
    </xf>
    <xf numFmtId="0" fontId="7" fillId="0" borderId="3" xfId="0" applyFont="1" applyBorder="1" applyAlignment="1">
      <alignment horizontal="center" vertical="center"/>
    </xf>
    <xf numFmtId="184" fontId="7" fillId="0" borderId="3" xfId="0" applyNumberFormat="1" applyFont="1" applyBorder="1" applyAlignment="1">
      <alignment horizontal="center" vertical="center"/>
    </xf>
    <xf numFmtId="184" fontId="7" fillId="0" borderId="174" xfId="0" applyNumberFormat="1" applyFont="1" applyBorder="1" applyAlignment="1">
      <alignment horizontal="center" vertical="center"/>
    </xf>
    <xf numFmtId="0" fontId="0" fillId="4" borderId="175" xfId="0" applyFill="1" applyBorder="1" applyAlignment="1">
      <alignment horizontal="center" vertical="center" wrapText="1"/>
    </xf>
    <xf numFmtId="184" fontId="7" fillId="0" borderId="176" xfId="0" applyNumberFormat="1" applyFont="1" applyBorder="1" applyAlignment="1">
      <alignment horizontal="center" vertical="center"/>
    </xf>
    <xf numFmtId="0" fontId="41" fillId="8" borderId="100" xfId="1" applyFont="1" applyFill="1" applyBorder="1" applyAlignment="1">
      <alignment horizontal="center" vertical="center"/>
    </xf>
    <xf numFmtId="0" fontId="41" fillId="8" borderId="43" xfId="1" applyFont="1" applyFill="1" applyBorder="1" applyAlignment="1">
      <alignment horizontal="center" vertical="center" shrinkToFit="1"/>
    </xf>
    <xf numFmtId="187" fontId="32" fillId="2" borderId="143" xfId="1" applyNumberFormat="1" applyFont="1" applyFill="1" applyBorder="1" applyAlignment="1">
      <alignment horizontal="center" vertical="center" shrinkToFit="1"/>
    </xf>
    <xf numFmtId="187" fontId="32" fillId="2" borderId="144" xfId="1" applyNumberFormat="1" applyFont="1" applyFill="1" applyBorder="1" applyAlignment="1">
      <alignment horizontal="center" vertical="center" shrinkToFit="1"/>
    </xf>
    <xf numFmtId="187" fontId="32" fillId="2" borderId="98" xfId="1" applyNumberFormat="1" applyFont="1" applyFill="1" applyBorder="1" applyAlignment="1">
      <alignment horizontal="center" vertical="center" shrinkToFit="1"/>
    </xf>
    <xf numFmtId="187" fontId="32" fillId="2" borderId="142" xfId="1" applyNumberFormat="1" applyFont="1" applyFill="1" applyBorder="1" applyAlignment="1">
      <alignment horizontal="center" vertical="center" shrinkToFit="1"/>
    </xf>
    <xf numFmtId="178" fontId="0" fillId="7" borderId="3" xfId="0" applyNumberFormat="1" applyFill="1" applyBorder="1">
      <alignment vertical="center"/>
    </xf>
    <xf numFmtId="181" fontId="3" fillId="2" borderId="150" xfId="0" applyNumberFormat="1" applyFont="1" applyFill="1" applyBorder="1">
      <alignment vertical="center"/>
    </xf>
    <xf numFmtId="181" fontId="3" fillId="2" borderId="151" xfId="0" applyNumberFormat="1" applyFont="1" applyFill="1" applyBorder="1">
      <alignment vertical="center"/>
    </xf>
    <xf numFmtId="0" fontId="60" fillId="0" borderId="0" xfId="0" applyFont="1">
      <alignment vertical="center"/>
    </xf>
    <xf numFmtId="0" fontId="60" fillId="0" borderId="1" xfId="0" applyFont="1" applyBorder="1" applyAlignment="1">
      <alignment vertical="center" wrapText="1"/>
    </xf>
    <xf numFmtId="0" fontId="60" fillId="0" borderId="75" xfId="0" applyFont="1" applyBorder="1" applyAlignment="1">
      <alignment vertical="center" wrapText="1"/>
    </xf>
    <xf numFmtId="0" fontId="60" fillId="0" borderId="1" xfId="0" applyFont="1" applyBorder="1">
      <alignment vertical="center"/>
    </xf>
    <xf numFmtId="0" fontId="60" fillId="0" borderId="75" xfId="0" applyFont="1" applyBorder="1">
      <alignment vertical="center"/>
    </xf>
    <xf numFmtId="0" fontId="62" fillId="0" borderId="9" xfId="0" applyFont="1" applyBorder="1" applyAlignment="1">
      <alignment horizontal="center" vertical="center" wrapText="1"/>
    </xf>
    <xf numFmtId="0" fontId="60" fillId="0" borderId="179" xfId="0" applyFont="1" applyBorder="1">
      <alignment vertical="center"/>
    </xf>
    <xf numFmtId="0" fontId="64" fillId="0" borderId="11" xfId="0" applyFont="1" applyBorder="1" applyAlignment="1">
      <alignment horizontal="center" vertical="center" shrinkToFit="1"/>
    </xf>
    <xf numFmtId="178" fontId="65" fillId="10" borderId="9" xfId="0" applyNumberFormat="1" applyFont="1" applyFill="1" applyBorder="1" applyAlignment="1">
      <alignment vertical="center" shrinkToFit="1"/>
    </xf>
    <xf numFmtId="178" fontId="60" fillId="0" borderId="1" xfId="0" applyNumberFormat="1" applyFont="1" applyBorder="1">
      <alignment vertical="center"/>
    </xf>
    <xf numFmtId="0" fontId="66" fillId="10" borderId="180" xfId="0" applyFont="1" applyFill="1" applyBorder="1" applyAlignment="1">
      <alignment horizontal="left" vertical="center" shrinkToFit="1"/>
    </xf>
    <xf numFmtId="180" fontId="66" fillId="10" borderId="181" xfId="0" applyNumberFormat="1" applyFont="1" applyFill="1" applyBorder="1" applyAlignment="1">
      <alignment horizontal="right" vertical="center" shrinkToFit="1"/>
    </xf>
    <xf numFmtId="181" fontId="66" fillId="10" borderId="182" xfId="0" applyNumberFormat="1" applyFont="1" applyFill="1" applyBorder="1" applyAlignment="1">
      <alignment vertical="center" shrinkToFit="1"/>
    </xf>
    <xf numFmtId="0" fontId="66" fillId="10" borderId="183" xfId="0" applyFont="1" applyFill="1" applyBorder="1" applyAlignment="1">
      <alignment horizontal="left" vertical="center" shrinkToFit="1"/>
    </xf>
    <xf numFmtId="180" fontId="66" fillId="10" borderId="184" xfId="0" applyNumberFormat="1" applyFont="1" applyFill="1" applyBorder="1" applyAlignment="1">
      <alignment horizontal="right" vertical="center" shrinkToFit="1"/>
    </xf>
    <xf numFmtId="181" fontId="66" fillId="10" borderId="185" xfId="0" applyNumberFormat="1" applyFont="1" applyFill="1" applyBorder="1" applyAlignment="1">
      <alignment vertical="center" shrinkToFit="1"/>
    </xf>
    <xf numFmtId="0" fontId="66" fillId="10" borderId="186" xfId="0" applyFont="1" applyFill="1" applyBorder="1" applyAlignment="1">
      <alignment horizontal="left" vertical="center" shrinkToFit="1"/>
    </xf>
    <xf numFmtId="180" fontId="66" fillId="10" borderId="187" xfId="0" applyNumberFormat="1" applyFont="1" applyFill="1" applyBorder="1" applyAlignment="1">
      <alignment horizontal="right" vertical="center" shrinkToFit="1"/>
    </xf>
    <xf numFmtId="0" fontId="61" fillId="0" borderId="9" xfId="0" applyFont="1" applyBorder="1" applyAlignment="1">
      <alignment horizontal="center" vertical="center"/>
    </xf>
    <xf numFmtId="181" fontId="66" fillId="10" borderId="96" xfId="0" applyNumberFormat="1" applyFont="1" applyFill="1" applyBorder="1" applyAlignment="1">
      <alignment vertical="center" shrinkToFit="1"/>
    </xf>
    <xf numFmtId="178" fontId="62" fillId="0" borderId="1" xfId="0" applyNumberFormat="1" applyFont="1" applyBorder="1">
      <alignment vertical="center"/>
    </xf>
    <xf numFmtId="0" fontId="0" fillId="0" borderId="0" xfId="0" applyAlignment="1"/>
    <xf numFmtId="196" fontId="3" fillId="2" borderId="23" xfId="0" applyNumberFormat="1" applyFont="1" applyFill="1" applyBorder="1">
      <alignment vertical="center"/>
    </xf>
    <xf numFmtId="196" fontId="3" fillId="2" borderId="111" xfId="0" applyNumberFormat="1" applyFont="1" applyFill="1" applyBorder="1">
      <alignment vertical="center"/>
    </xf>
    <xf numFmtId="196" fontId="3" fillId="2" borderId="112" xfId="0" applyNumberFormat="1" applyFont="1" applyFill="1" applyBorder="1">
      <alignment vertical="center"/>
    </xf>
    <xf numFmtId="0" fontId="0" fillId="0" borderId="1" xfId="0" applyBorder="1" applyAlignment="1">
      <alignment horizontal="left" vertical="center" wrapText="1"/>
    </xf>
    <xf numFmtId="178" fontId="0" fillId="0" borderId="1" xfId="0" applyNumberFormat="1" applyBorder="1">
      <alignment vertical="center"/>
    </xf>
    <xf numFmtId="184" fontId="0" fillId="0" borderId="1" xfId="0" applyNumberFormat="1" applyBorder="1">
      <alignment vertical="center"/>
    </xf>
    <xf numFmtId="0" fontId="11" fillId="0" borderId="0" xfId="0" applyFont="1" applyAlignment="1">
      <alignment horizontal="center" vertical="center" wrapText="1"/>
    </xf>
    <xf numFmtId="0" fontId="9" fillId="0" borderId="188" xfId="0" applyFont="1" applyBorder="1" applyAlignment="1">
      <alignment horizontal="center" vertical="center" wrapText="1"/>
    </xf>
    <xf numFmtId="192" fontId="26" fillId="2" borderId="189" xfId="0" applyNumberFormat="1" applyFont="1" applyFill="1" applyBorder="1">
      <alignment vertical="center"/>
    </xf>
    <xf numFmtId="192" fontId="26" fillId="2" borderId="96" xfId="0" applyNumberFormat="1" applyFont="1" applyFill="1" applyBorder="1">
      <alignment vertical="center"/>
    </xf>
    <xf numFmtId="192" fontId="26" fillId="2" borderId="53" xfId="0" applyNumberFormat="1" applyFont="1" applyFill="1" applyBorder="1">
      <alignment vertical="center"/>
    </xf>
    <xf numFmtId="192" fontId="3" fillId="2" borderId="42" xfId="0" applyNumberFormat="1" applyFont="1" applyFill="1" applyBorder="1">
      <alignment vertical="center"/>
    </xf>
    <xf numFmtId="0" fontId="69" fillId="0" borderId="0" xfId="0" applyFont="1" applyAlignment="1">
      <alignment horizontal="left" vertical="center"/>
    </xf>
    <xf numFmtId="193" fontId="3" fillId="2" borderId="190" xfId="0" applyNumberFormat="1" applyFont="1" applyFill="1" applyBorder="1">
      <alignment vertical="center"/>
    </xf>
    <xf numFmtId="193" fontId="3" fillId="2" borderId="191" xfId="0" applyNumberFormat="1" applyFont="1" applyFill="1" applyBorder="1">
      <alignment vertical="center"/>
    </xf>
    <xf numFmtId="193" fontId="3" fillId="2" borderId="192" xfId="0" applyNumberFormat="1" applyFont="1" applyFill="1" applyBorder="1">
      <alignment vertical="center"/>
    </xf>
    <xf numFmtId="0" fontId="9" fillId="11" borderId="0" xfId="0" applyFont="1" applyFill="1" applyAlignment="1">
      <alignment vertical="top" textRotation="255" wrapText="1"/>
    </xf>
    <xf numFmtId="178" fontId="30" fillId="11" borderId="0" xfId="0" applyNumberFormat="1" applyFont="1" applyFill="1">
      <alignment vertical="center"/>
    </xf>
    <xf numFmtId="0" fontId="9" fillId="0" borderId="47" xfId="0" applyFont="1" applyBorder="1" applyAlignment="1">
      <alignment horizontal="center" vertical="center" wrapText="1"/>
    </xf>
    <xf numFmtId="192" fontId="0" fillId="12" borderId="1" xfId="0" applyNumberFormat="1" applyFont="1" applyFill="1" applyBorder="1">
      <alignment vertical="center"/>
    </xf>
    <xf numFmtId="0" fontId="19"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horizontal="center" vertical="center"/>
    </xf>
    <xf numFmtId="177" fontId="30" fillId="0" borderId="0" xfId="0" applyNumberFormat="1" applyFont="1">
      <alignment vertical="center"/>
    </xf>
    <xf numFmtId="0" fontId="0" fillId="4" borderId="1" xfId="0" applyFill="1" applyBorder="1">
      <alignment vertical="center"/>
    </xf>
    <xf numFmtId="0" fontId="0" fillId="15" borderId="1" xfId="0" applyFill="1" applyBorder="1">
      <alignment vertical="center"/>
    </xf>
    <xf numFmtId="0" fontId="0" fillId="13" borderId="1" xfId="0" applyFill="1" applyBorder="1">
      <alignment vertical="center"/>
    </xf>
    <xf numFmtId="0" fontId="0" fillId="14" borderId="1" xfId="0" applyFill="1" applyBorder="1">
      <alignment vertical="center"/>
    </xf>
    <xf numFmtId="177" fontId="3" fillId="0" borderId="27" xfId="0" applyNumberFormat="1" applyFont="1" applyBorder="1" applyAlignment="1" applyProtection="1">
      <alignment horizontal="center" vertical="center"/>
      <protection locked="0"/>
    </xf>
    <xf numFmtId="177" fontId="3" fillId="0" borderId="1" xfId="0" applyNumberFormat="1" applyFont="1" applyBorder="1" applyAlignment="1" applyProtection="1">
      <alignment horizontal="center" vertical="center"/>
      <protection locked="0"/>
    </xf>
    <xf numFmtId="177" fontId="3" fillId="0" borderId="3" xfId="0" applyNumberFormat="1" applyFont="1" applyBorder="1" applyAlignment="1" applyProtection="1">
      <alignment horizontal="center" vertical="center"/>
      <protection locked="0"/>
    </xf>
    <xf numFmtId="177" fontId="3" fillId="0" borderId="12" xfId="0" applyNumberFormat="1" applyFont="1" applyBorder="1" applyAlignment="1" applyProtection="1">
      <alignment horizontal="center" vertical="center"/>
      <protection locked="0"/>
    </xf>
    <xf numFmtId="177" fontId="3" fillId="0" borderId="43" xfId="0" applyNumberFormat="1" applyFont="1" applyBorder="1" applyAlignment="1" applyProtection="1">
      <alignment horizontal="center" vertical="center"/>
      <protection locked="0"/>
    </xf>
    <xf numFmtId="0" fontId="9" fillId="0" borderId="0" xfId="0" applyFont="1" applyAlignment="1">
      <alignment vertical="center" wrapText="1"/>
    </xf>
    <xf numFmtId="187" fontId="33" fillId="2" borderId="105" xfId="1" applyNumberFormat="1" applyFont="1" applyFill="1" applyBorder="1" applyAlignment="1">
      <alignment horizontal="center" vertical="center" shrinkToFit="1"/>
    </xf>
    <xf numFmtId="187" fontId="33" fillId="2" borderId="125" xfId="1" applyNumberFormat="1" applyFont="1" applyFill="1" applyBorder="1" applyAlignment="1">
      <alignment horizontal="center" vertical="center" shrinkToFit="1"/>
    </xf>
    <xf numFmtId="187" fontId="33" fillId="2" borderId="124" xfId="1" applyNumberFormat="1" applyFont="1" applyFill="1" applyBorder="1" applyAlignment="1">
      <alignment horizontal="center" vertical="center" shrinkToFit="1"/>
    </xf>
    <xf numFmtId="187" fontId="33" fillId="2" borderId="137" xfId="1" applyNumberFormat="1" applyFont="1" applyFill="1" applyBorder="1" applyAlignment="1">
      <alignment horizontal="center" vertical="center" shrinkToFit="1"/>
    </xf>
    <xf numFmtId="187" fontId="33" fillId="2" borderId="140" xfId="1" applyNumberFormat="1" applyFont="1" applyFill="1" applyBorder="1" applyAlignment="1">
      <alignment horizontal="center" vertical="center" shrinkToFit="1"/>
    </xf>
    <xf numFmtId="187" fontId="33" fillId="2" borderId="141" xfId="1" applyNumberFormat="1" applyFont="1" applyFill="1" applyBorder="1" applyAlignment="1">
      <alignment horizontal="center" vertical="center" shrinkToFit="1"/>
    </xf>
    <xf numFmtId="187" fontId="32" fillId="2" borderId="105" xfId="1" applyNumberFormat="1" applyFont="1" applyFill="1" applyBorder="1" applyAlignment="1">
      <alignment horizontal="center" vertical="center" shrinkToFit="1"/>
    </xf>
    <xf numFmtId="187" fontId="32" fillId="2" borderId="125" xfId="1" applyNumberFormat="1" applyFont="1" applyFill="1" applyBorder="1" applyAlignment="1">
      <alignment horizontal="center" vertical="center" shrinkToFit="1"/>
    </xf>
    <xf numFmtId="187" fontId="32" fillId="2" borderId="107" xfId="1" applyNumberFormat="1" applyFont="1" applyFill="1" applyBorder="1" applyAlignment="1">
      <alignment horizontal="center" vertical="center" shrinkToFit="1"/>
    </xf>
    <xf numFmtId="187" fontId="33" fillId="2" borderId="77" xfId="1" applyNumberFormat="1" applyFont="1" applyFill="1" applyBorder="1" applyAlignment="1">
      <alignment horizontal="center" vertical="center" shrinkToFit="1"/>
    </xf>
    <xf numFmtId="187" fontId="33" fillId="2" borderId="136" xfId="1" applyNumberFormat="1" applyFont="1" applyFill="1" applyBorder="1" applyAlignment="1">
      <alignment horizontal="center" vertical="center" shrinkToFit="1"/>
    </xf>
    <xf numFmtId="0" fontId="0" fillId="7" borderId="3" xfId="0" applyFill="1" applyBorder="1" applyAlignment="1">
      <alignment horizontal="center" vertical="center"/>
    </xf>
    <xf numFmtId="0" fontId="0" fillId="7" borderId="8" xfId="0" applyFill="1" applyBorder="1" applyAlignment="1">
      <alignment horizontal="center" vertical="center"/>
    </xf>
    <xf numFmtId="0" fontId="0" fillId="7" borderId="9" xfId="0" applyFill="1" applyBorder="1" applyAlignment="1">
      <alignment horizontal="center" vertical="center"/>
    </xf>
    <xf numFmtId="0" fontId="0" fillId="7" borderId="1" xfId="0" applyFill="1" applyBorder="1" applyAlignment="1">
      <alignment horizontal="center" vertical="center"/>
    </xf>
    <xf numFmtId="0" fontId="0" fillId="0" borderId="2" xfId="0" applyBorder="1" applyAlignment="1">
      <alignment horizontal="center" vertical="center"/>
    </xf>
    <xf numFmtId="0" fontId="0" fillId="0" borderId="75" xfId="0" applyBorder="1" applyAlignment="1">
      <alignment horizontal="center" vertical="center"/>
    </xf>
    <xf numFmtId="0" fontId="0" fillId="0" borderId="26" xfId="0" applyBorder="1" applyAlignment="1">
      <alignment horizontal="center" vertical="center"/>
    </xf>
    <xf numFmtId="0" fontId="0" fillId="7" borderId="61" xfId="0" applyFill="1" applyBorder="1" applyAlignment="1">
      <alignment horizontal="center" vertical="center"/>
    </xf>
    <xf numFmtId="0" fontId="41" fillId="8" borderId="13" xfId="1" applyFont="1" applyFill="1" applyBorder="1" applyAlignment="1">
      <alignment horizontal="center" vertical="center" wrapText="1"/>
    </xf>
    <xf numFmtId="0" fontId="41" fillId="8" borderId="73" xfId="1" applyFont="1" applyFill="1" applyBorder="1" applyAlignment="1">
      <alignment horizontal="center" vertical="center" wrapText="1"/>
    </xf>
    <xf numFmtId="0" fontId="41" fillId="8" borderId="130" xfId="1" applyFont="1" applyFill="1" applyBorder="1" applyAlignment="1">
      <alignment horizontal="center" vertical="center" wrapText="1" shrinkToFit="1"/>
    </xf>
    <xf numFmtId="0" fontId="29" fillId="0" borderId="26" xfId="1" applyFont="1" applyBorder="1" applyAlignment="1">
      <alignment horizontal="center" vertical="center"/>
    </xf>
    <xf numFmtId="187" fontId="32" fillId="2" borderId="26" xfId="1" applyNumberFormat="1" applyFont="1" applyFill="1" applyBorder="1" applyAlignment="1">
      <alignment horizontal="center" vertical="center" shrinkToFit="1"/>
    </xf>
    <xf numFmtId="187" fontId="32" fillId="2" borderId="85" xfId="1" applyNumberFormat="1" applyFont="1" applyFill="1" applyBorder="1" applyAlignment="1">
      <alignment horizontal="center" vertical="center" shrinkToFit="1"/>
    </xf>
    <xf numFmtId="187" fontId="32" fillId="2" borderId="124" xfId="1" applyNumberFormat="1" applyFont="1" applyFill="1" applyBorder="1" applyAlignment="1">
      <alignment horizontal="center" vertical="center" shrinkToFit="1"/>
    </xf>
    <xf numFmtId="187" fontId="32" fillId="2" borderId="137" xfId="1" applyNumberFormat="1" applyFont="1" applyFill="1" applyBorder="1" applyAlignment="1">
      <alignment horizontal="center" vertical="center" shrinkToFit="1"/>
    </xf>
    <xf numFmtId="0" fontId="43" fillId="8" borderId="3" xfId="1" applyFont="1" applyFill="1" applyBorder="1" applyAlignment="1">
      <alignment horizontal="center" vertical="center" wrapText="1" shrinkToFit="1"/>
    </xf>
    <xf numFmtId="0" fontId="43" fillId="8" borderId="9" xfId="1" applyFont="1" applyFill="1" applyBorder="1" applyAlignment="1">
      <alignment horizontal="center" vertical="center" wrapText="1" shrinkToFit="1"/>
    </xf>
    <xf numFmtId="0" fontId="41" fillId="0" borderId="0" xfId="1" applyFont="1" applyAlignment="1">
      <alignment horizontal="left" vertical="center" wrapText="1"/>
    </xf>
    <xf numFmtId="187" fontId="32" fillId="2" borderId="123" xfId="1" applyNumberFormat="1" applyFont="1" applyFill="1" applyBorder="1" applyAlignment="1">
      <alignment horizontal="center" vertical="center" shrinkToFit="1"/>
    </xf>
    <xf numFmtId="187" fontId="32" fillId="2" borderId="138" xfId="1" applyNumberFormat="1" applyFont="1" applyFill="1" applyBorder="1" applyAlignment="1">
      <alignment horizontal="center" vertical="center" shrinkToFit="1"/>
    </xf>
    <xf numFmtId="187" fontId="32" fillId="2" borderId="139" xfId="1" applyNumberFormat="1" applyFont="1" applyFill="1" applyBorder="1" applyAlignment="1">
      <alignment horizontal="center" vertical="center" shrinkToFit="1"/>
    </xf>
    <xf numFmtId="0" fontId="29" fillId="0" borderId="123" xfId="1" applyFont="1" applyBorder="1" applyAlignment="1">
      <alignment horizontal="center" vertical="center"/>
    </xf>
    <xf numFmtId="0" fontId="29" fillId="0" borderId="107" xfId="1" applyFont="1" applyBorder="1" applyAlignment="1">
      <alignment horizontal="center" vertical="center"/>
    </xf>
    <xf numFmtId="0" fontId="29" fillId="2" borderId="17" xfId="1" applyFont="1" applyFill="1" applyBorder="1" applyAlignment="1">
      <alignment horizontal="center" vertical="center"/>
    </xf>
    <xf numFmtId="0" fontId="0" fillId="0" borderId="0" xfId="0" applyAlignment="1">
      <alignment horizontal="center" vertical="center"/>
    </xf>
    <xf numFmtId="187" fontId="32" fillId="2" borderId="106" xfId="1" applyNumberFormat="1" applyFont="1" applyFill="1" applyBorder="1" applyAlignment="1">
      <alignment horizontal="center" vertical="center" shrinkToFit="1"/>
    </xf>
    <xf numFmtId="0" fontId="41" fillId="8" borderId="59" xfId="1" applyFont="1" applyFill="1" applyBorder="1" applyAlignment="1">
      <alignment horizontal="center" vertical="center" wrapText="1" shrinkToFit="1"/>
    </xf>
    <xf numFmtId="0" fontId="41" fillId="8" borderId="26" xfId="1" applyFont="1" applyFill="1" applyBorder="1" applyAlignment="1">
      <alignment horizontal="center" vertical="center" wrapText="1" shrinkToFit="1"/>
    </xf>
    <xf numFmtId="0" fontId="29" fillId="2" borderId="8" xfId="1" applyFont="1" applyFill="1" applyBorder="1" applyAlignment="1">
      <alignment horizontal="center" vertical="center"/>
    </xf>
    <xf numFmtId="187" fontId="32" fillId="2" borderId="2" xfId="1" applyNumberFormat="1" applyFont="1" applyFill="1" applyBorder="1" applyAlignment="1">
      <alignment horizontal="center" vertical="center" shrinkToFit="1"/>
    </xf>
    <xf numFmtId="187" fontId="32" fillId="2" borderId="59" xfId="1" applyNumberFormat="1" applyFont="1" applyFill="1" applyBorder="1" applyAlignment="1">
      <alignment horizontal="center" vertical="center" shrinkToFit="1"/>
    </xf>
    <xf numFmtId="0" fontId="29" fillId="4" borderId="1" xfId="1" applyFont="1" applyFill="1" applyBorder="1" applyAlignment="1">
      <alignment horizontal="center" vertical="center"/>
    </xf>
    <xf numFmtId="0" fontId="41" fillId="8" borderId="8" xfId="1" applyFont="1" applyFill="1" applyBorder="1" applyAlignment="1">
      <alignment horizontal="center" vertical="center"/>
    </xf>
    <xf numFmtId="0" fontId="41" fillId="8" borderId="1" xfId="1" applyFont="1" applyFill="1" applyBorder="1" applyAlignment="1">
      <alignment horizontal="center" vertical="center" wrapText="1" shrinkToFit="1"/>
    </xf>
    <xf numFmtId="0" fontId="41" fillId="8" borderId="3" xfId="1" applyFont="1" applyFill="1" applyBorder="1" applyAlignment="1">
      <alignment horizontal="center" vertical="center" wrapText="1" shrinkToFit="1"/>
    </xf>
    <xf numFmtId="0" fontId="41" fillId="8" borderId="9" xfId="1" applyFont="1" applyFill="1" applyBorder="1" applyAlignment="1">
      <alignment horizontal="center" vertical="center" wrapText="1" shrinkToFit="1"/>
    </xf>
    <xf numFmtId="187" fontId="32" fillId="2" borderId="77" xfId="1" applyNumberFormat="1" applyFont="1" applyFill="1" applyBorder="1" applyAlignment="1">
      <alignment horizontal="center" vertical="center" shrinkToFit="1"/>
    </xf>
    <xf numFmtId="187" fontId="32" fillId="2" borderId="136" xfId="1" applyNumberFormat="1" applyFont="1" applyFill="1" applyBorder="1" applyAlignment="1">
      <alignment horizontal="center" vertical="center" shrinkToFit="1"/>
    </xf>
    <xf numFmtId="0" fontId="41" fillId="8" borderId="8" xfId="1" applyFont="1" applyFill="1" applyBorder="1" applyAlignment="1">
      <alignment horizontal="center" vertical="center" shrinkToFit="1"/>
    </xf>
    <xf numFmtId="0" fontId="0" fillId="7" borderId="59" xfId="0" applyFill="1" applyBorder="1" applyAlignment="1">
      <alignment horizontal="center" vertical="center"/>
    </xf>
    <xf numFmtId="0" fontId="0" fillId="7" borderId="34" xfId="0" applyFill="1" applyBorder="1" applyAlignment="1">
      <alignment horizontal="center" vertical="center"/>
    </xf>
    <xf numFmtId="0" fontId="40" fillId="0" borderId="0" xfId="1" applyFont="1" applyAlignment="1">
      <alignment horizontal="center" vertical="center"/>
    </xf>
    <xf numFmtId="0" fontId="41" fillId="8" borderId="1" xfId="1" applyFont="1" applyFill="1" applyBorder="1" applyAlignment="1">
      <alignment horizontal="center" vertical="center" shrinkToFit="1"/>
    </xf>
    <xf numFmtId="0" fontId="41" fillId="8" borderId="3" xfId="1" applyFont="1" applyFill="1" applyBorder="1" applyAlignment="1">
      <alignment horizontal="center" vertical="center" shrinkToFit="1"/>
    </xf>
    <xf numFmtId="0" fontId="29" fillId="0" borderId="78" xfId="1" applyFont="1" applyBorder="1" applyAlignment="1">
      <alignment horizontal="center" vertical="center"/>
    </xf>
    <xf numFmtId="0" fontId="12" fillId="0" borderId="59" xfId="0" applyFont="1" applyBorder="1" applyAlignment="1">
      <alignment horizontal="center" vertical="center" wrapText="1"/>
    </xf>
    <xf numFmtId="0" fontId="12" fillId="0" borderId="85"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6"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86" xfId="0" applyFont="1" applyBorder="1" applyAlignment="1">
      <alignment horizontal="center" vertical="center" wrapText="1"/>
    </xf>
    <xf numFmtId="0" fontId="14" fillId="0" borderId="58" xfId="0" applyFont="1" applyBorder="1" applyAlignment="1">
      <alignment horizontal="center" vertical="center" wrapText="1"/>
    </xf>
    <xf numFmtId="0" fontId="11" fillId="0" borderId="87" xfId="0" applyFont="1" applyBorder="1" applyAlignment="1">
      <alignment horizontal="center" vertical="center" wrapText="1"/>
    </xf>
    <xf numFmtId="0" fontId="11" fillId="0" borderId="88" xfId="0" applyFont="1" applyBorder="1" applyAlignment="1">
      <alignment horizontal="center" vertical="center" wrapText="1"/>
    </xf>
    <xf numFmtId="0" fontId="11" fillId="0" borderId="74" xfId="0" applyFont="1" applyBorder="1" applyAlignment="1">
      <alignment vertical="center" wrapText="1"/>
    </xf>
    <xf numFmtId="0" fontId="11" fillId="0" borderId="89" xfId="0" applyFont="1" applyBorder="1" applyAlignment="1">
      <alignment vertical="center" wrapText="1"/>
    </xf>
    <xf numFmtId="0" fontId="11" fillId="0" borderId="90" xfId="0" applyFont="1" applyBorder="1" applyAlignment="1">
      <alignment vertical="center" wrapText="1"/>
    </xf>
    <xf numFmtId="0" fontId="3" fillId="4" borderId="145" xfId="0" applyFont="1" applyFill="1" applyBorder="1" applyAlignment="1">
      <alignment horizontal="left" vertical="center" wrapText="1"/>
    </xf>
    <xf numFmtId="0" fontId="3" fillId="4" borderId="146" xfId="0" applyFont="1" applyFill="1" applyBorder="1" applyAlignment="1">
      <alignment horizontal="left" vertical="center"/>
    </xf>
    <xf numFmtId="0" fontId="3" fillId="4" borderId="167" xfId="0" applyFont="1" applyFill="1" applyBorder="1" applyAlignment="1">
      <alignment horizontal="left" vertical="center"/>
    </xf>
    <xf numFmtId="0" fontId="3" fillId="4" borderId="147" xfId="0" applyFont="1" applyFill="1" applyBorder="1" applyAlignment="1">
      <alignment horizontal="left" vertical="center"/>
    </xf>
    <xf numFmtId="0" fontId="3" fillId="4" borderId="1" xfId="0" applyFont="1" applyFill="1" applyBorder="1" applyAlignment="1">
      <alignment horizontal="left" vertical="center"/>
    </xf>
    <xf numFmtId="0" fontId="3" fillId="4" borderId="168" xfId="0" applyFont="1" applyFill="1" applyBorder="1" applyAlignment="1">
      <alignment horizontal="left" vertical="center"/>
    </xf>
    <xf numFmtId="0" fontId="3" fillId="4" borderId="164" xfId="0" applyFont="1" applyFill="1" applyBorder="1" applyAlignment="1">
      <alignment horizontal="left" vertical="center" wrapText="1"/>
    </xf>
    <xf numFmtId="0" fontId="3" fillId="4" borderId="2" xfId="0" applyFont="1" applyFill="1" applyBorder="1" applyAlignment="1">
      <alignment horizontal="left" vertical="center" wrapText="1"/>
    </xf>
    <xf numFmtId="0" fontId="3" fillId="4" borderId="170" xfId="0" applyFont="1" applyFill="1" applyBorder="1" applyAlignment="1">
      <alignment horizontal="left" vertical="center" wrapText="1"/>
    </xf>
    <xf numFmtId="0" fontId="19" fillId="4" borderId="162" xfId="0" applyFont="1" applyFill="1" applyBorder="1" applyAlignment="1">
      <alignment horizontal="center" vertical="center"/>
    </xf>
    <xf numFmtId="0" fontId="19" fillId="4" borderId="9" xfId="0" applyFont="1" applyFill="1" applyBorder="1" applyAlignment="1">
      <alignment horizontal="center" vertical="center"/>
    </xf>
    <xf numFmtId="0" fontId="3" fillId="0" borderId="0" xfId="0" applyFont="1" applyAlignment="1">
      <alignment horizontal="center" vertical="center"/>
    </xf>
    <xf numFmtId="0" fontId="11" fillId="0" borderId="59" xfId="0" applyFont="1" applyBorder="1" applyAlignment="1">
      <alignment horizontal="center" vertical="center" shrinkToFit="1"/>
    </xf>
    <xf numFmtId="0" fontId="11" fillId="0" borderId="85" xfId="0" applyFont="1" applyBorder="1" applyAlignment="1">
      <alignment horizontal="center" vertical="center" shrinkToFit="1"/>
    </xf>
    <xf numFmtId="0" fontId="11" fillId="0" borderId="2" xfId="0" applyFont="1" applyBorder="1" applyAlignment="1">
      <alignment horizontal="center" vertical="center"/>
    </xf>
    <xf numFmtId="0" fontId="11" fillId="0" borderId="75" xfId="0" applyFont="1" applyBorder="1" applyAlignment="1">
      <alignment horizontal="center" vertical="center"/>
    </xf>
    <xf numFmtId="0" fontId="11" fillId="0" borderId="26" xfId="0" applyFont="1" applyBorder="1" applyAlignment="1">
      <alignment horizontal="center" vertical="center"/>
    </xf>
    <xf numFmtId="0" fontId="11" fillId="0" borderId="2" xfId="0" applyFont="1" applyBorder="1" applyAlignment="1">
      <alignment vertical="center" wrapText="1"/>
    </xf>
    <xf numFmtId="0" fontId="11" fillId="0" borderId="75" xfId="0" applyFont="1" applyBorder="1" applyAlignment="1">
      <alignment vertical="center" wrapText="1"/>
    </xf>
    <xf numFmtId="0" fontId="11" fillId="0" borderId="26" xfId="0" applyFont="1" applyBorder="1" applyAlignment="1">
      <alignment vertical="center" wrapText="1"/>
    </xf>
    <xf numFmtId="0" fontId="11" fillId="0" borderId="59"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85" xfId="0" applyFont="1" applyBorder="1" applyAlignment="1">
      <alignment horizontal="center" vertical="center" wrapText="1"/>
    </xf>
    <xf numFmtId="0" fontId="7" fillId="0" borderId="17" xfId="0" applyFont="1" applyBorder="1" applyAlignment="1">
      <alignment horizontal="center" vertical="center"/>
    </xf>
    <xf numFmtId="0" fontId="4" fillId="0" borderId="85" xfId="0" applyFont="1" applyBorder="1" applyAlignment="1">
      <alignment horizontal="center" vertical="center" wrapText="1"/>
    </xf>
    <xf numFmtId="0" fontId="4" fillId="0" borderId="17" xfId="0" applyFont="1" applyBorder="1" applyAlignment="1">
      <alignment vertical="center" wrapText="1"/>
    </xf>
    <xf numFmtId="0" fontId="4" fillId="0" borderId="60" xfId="0" applyFont="1" applyBorder="1" applyAlignment="1">
      <alignment vertical="center" wrapText="1"/>
    </xf>
    <xf numFmtId="0" fontId="4" fillId="0" borderId="3" xfId="0" applyFont="1" applyBorder="1" applyAlignment="1">
      <alignment horizontal="center" vertical="top" wrapText="1"/>
    </xf>
    <xf numFmtId="0" fontId="4" fillId="0" borderId="8" xfId="0" applyFont="1" applyBorder="1" applyAlignment="1">
      <alignment horizontal="center" vertical="top"/>
    </xf>
    <xf numFmtId="0" fontId="11" fillId="0" borderId="2"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26" xfId="0" applyFont="1" applyBorder="1" applyAlignment="1">
      <alignment horizontal="center" vertical="center" wrapText="1"/>
    </xf>
    <xf numFmtId="0" fontId="7" fillId="0" borderId="92" xfId="0" applyFont="1" applyBorder="1" applyAlignment="1" applyProtection="1">
      <alignment horizontal="center" vertical="center" shrinkToFit="1"/>
      <protection locked="0"/>
    </xf>
    <xf numFmtId="0" fontId="7" fillId="0" borderId="93" xfId="0" applyFont="1" applyBorder="1" applyAlignment="1" applyProtection="1">
      <alignment horizontal="center" vertical="center" shrinkToFit="1"/>
      <protection locked="0"/>
    </xf>
    <xf numFmtId="0" fontId="7" fillId="0" borderId="94" xfId="0" applyFont="1" applyBorder="1" applyAlignment="1" applyProtection="1">
      <alignment horizontal="center" vertical="center" shrinkToFit="1"/>
      <protection locked="0"/>
    </xf>
    <xf numFmtId="0" fontId="6" fillId="0" borderId="2" xfId="0" applyFont="1" applyBorder="1" applyAlignment="1">
      <alignment horizontal="center" vertical="center" textRotation="255"/>
    </xf>
    <xf numFmtId="0" fontId="6" fillId="0" borderId="75" xfId="0" applyFont="1" applyBorder="1" applyAlignment="1">
      <alignment horizontal="center" vertical="center" textRotation="255"/>
    </xf>
    <xf numFmtId="0" fontId="6" fillId="0" borderId="26" xfId="0" applyFont="1" applyBorder="1" applyAlignment="1">
      <alignment horizontal="center" vertical="center" textRotation="255"/>
    </xf>
    <xf numFmtId="0" fontId="3" fillId="2" borderId="34" xfId="0" applyFont="1" applyFill="1" applyBorder="1" applyAlignment="1">
      <alignment horizontal="left" vertical="center" wrapText="1"/>
    </xf>
    <xf numFmtId="0" fontId="3" fillId="2" borderId="0" xfId="0" applyFont="1" applyFill="1" applyAlignment="1">
      <alignment horizontal="left" vertical="center" wrapText="1"/>
    </xf>
    <xf numFmtId="0" fontId="11" fillId="0" borderId="74" xfId="0" applyFont="1" applyBorder="1" applyAlignment="1">
      <alignment horizontal="center" vertical="center" wrapText="1"/>
    </xf>
    <xf numFmtId="0" fontId="11" fillId="0" borderId="89" xfId="0" applyFont="1" applyBorder="1" applyAlignment="1">
      <alignment horizontal="center" vertical="center" wrapText="1"/>
    </xf>
    <xf numFmtId="0" fontId="11" fillId="0" borderId="90" xfId="0" applyFont="1" applyBorder="1" applyAlignment="1">
      <alignment horizontal="center" vertical="center" wrapText="1"/>
    </xf>
    <xf numFmtId="0" fontId="11" fillId="0" borderId="18" xfId="0" applyFont="1" applyBorder="1" applyAlignment="1">
      <alignment vertical="center" wrapText="1"/>
    </xf>
    <xf numFmtId="0" fontId="11" fillId="0" borderId="91" xfId="0" applyFont="1" applyBorder="1" applyAlignment="1">
      <alignment vertical="center" wrapText="1"/>
    </xf>
    <xf numFmtId="0" fontId="12" fillId="0" borderId="61" xfId="0" applyFont="1" applyBorder="1" applyAlignment="1">
      <alignment horizontal="center" vertical="center" wrapText="1"/>
    </xf>
    <xf numFmtId="0" fontId="12" fillId="0" borderId="60" xfId="0" applyFont="1" applyBorder="1" applyAlignment="1">
      <alignment horizontal="center" vertical="center" wrapText="1"/>
    </xf>
    <xf numFmtId="0" fontId="11" fillId="0" borderId="79" xfId="0" applyFont="1" applyBorder="1" applyAlignment="1">
      <alignment horizontal="center" vertical="top" wrapText="1"/>
    </xf>
    <xf numFmtId="0" fontId="11" fillId="0" borderId="86" xfId="0" applyFont="1" applyBorder="1" applyAlignment="1">
      <alignment horizontal="center" vertical="top" wrapText="1"/>
    </xf>
    <xf numFmtId="0" fontId="4" fillId="0" borderId="59" xfId="0" applyFont="1" applyBorder="1" applyAlignment="1">
      <alignment horizontal="center" vertical="center"/>
    </xf>
    <xf numFmtId="0" fontId="4" fillId="0" borderId="34" xfId="0" applyFont="1" applyBorder="1" applyAlignment="1">
      <alignment horizontal="center" vertical="center"/>
    </xf>
    <xf numFmtId="0" fontId="4" fillId="0" borderId="95" xfId="0" applyFont="1" applyBorder="1" applyAlignment="1">
      <alignment horizontal="center" vertical="center"/>
    </xf>
    <xf numFmtId="0" fontId="11" fillId="0" borderId="116"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95" xfId="0" applyFont="1" applyBorder="1" applyAlignment="1">
      <alignment horizontal="center" vertical="center" wrapText="1"/>
    </xf>
    <xf numFmtId="0" fontId="11" fillId="0" borderId="9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17" xfId="0" applyFont="1" applyBorder="1" applyAlignment="1">
      <alignment horizontal="center" vertical="center" wrapText="1"/>
    </xf>
    <xf numFmtId="0" fontId="12" fillId="0" borderId="74" xfId="0" applyFont="1" applyBorder="1" applyAlignment="1">
      <alignment horizontal="center" vertical="center" wrapText="1"/>
    </xf>
    <xf numFmtId="0" fontId="12" fillId="0" borderId="90" xfId="0" applyFont="1" applyBorder="1" applyAlignment="1">
      <alignment horizontal="center" vertical="center" wrapText="1"/>
    </xf>
    <xf numFmtId="0" fontId="0" fillId="0" borderId="116" xfId="0" applyBorder="1" applyAlignment="1">
      <alignment horizontal="left" vertical="center" wrapText="1"/>
    </xf>
    <xf numFmtId="0" fontId="0" fillId="0" borderId="34" xfId="0" applyBorder="1" applyAlignment="1">
      <alignment horizontal="left" vertical="center" wrapText="1"/>
    </xf>
    <xf numFmtId="0" fontId="0" fillId="0" borderId="61" xfId="0" applyBorder="1" applyAlignment="1">
      <alignment horizontal="left" vertical="center" wrapText="1"/>
    </xf>
    <xf numFmtId="0" fontId="7" fillId="4" borderId="87" xfId="0" applyFont="1" applyFill="1" applyBorder="1" applyAlignment="1">
      <alignment horizontal="left" vertical="center"/>
    </xf>
    <xf numFmtId="0" fontId="7" fillId="4" borderId="156" xfId="0" applyFont="1" applyFill="1" applyBorder="1" applyAlignment="1">
      <alignment horizontal="left" vertical="center"/>
    </xf>
    <xf numFmtId="0" fontId="7" fillId="4" borderId="88" xfId="0" applyFont="1" applyFill="1" applyBorder="1" applyAlignment="1">
      <alignment horizontal="left" vertical="center"/>
    </xf>
    <xf numFmtId="0" fontId="6" fillId="0" borderId="75" xfId="0" applyFont="1" applyBorder="1" applyAlignment="1">
      <alignment horizontal="center" vertical="center" shrinkToFit="1"/>
    </xf>
    <xf numFmtId="0" fontId="9" fillId="0" borderId="75" xfId="0" applyFont="1" applyBorder="1" applyAlignment="1">
      <alignment horizontal="center" vertical="center" shrinkToFit="1"/>
    </xf>
    <xf numFmtId="0" fontId="9" fillId="0" borderId="26" xfId="0" applyFont="1" applyBorder="1" applyAlignment="1">
      <alignment horizontal="center" vertical="center" shrinkToFit="1"/>
    </xf>
    <xf numFmtId="0" fontId="36" fillId="0" borderId="3" xfId="2" applyFont="1" applyBorder="1" applyAlignment="1">
      <alignment horizontal="center" vertical="top"/>
    </xf>
    <xf numFmtId="0" fontId="36" fillId="0" borderId="9" xfId="2" applyFont="1" applyBorder="1" applyAlignment="1">
      <alignment horizontal="center" vertical="top"/>
    </xf>
    <xf numFmtId="191" fontId="7" fillId="2" borderId="92" xfId="0" applyNumberFormat="1" applyFont="1" applyFill="1" applyBorder="1" applyAlignment="1">
      <alignment horizontal="center" vertical="center" wrapText="1"/>
    </xf>
    <xf numFmtId="191" fontId="7" fillId="2" borderId="120" xfId="0" applyNumberFormat="1" applyFont="1" applyFill="1" applyBorder="1" applyAlignment="1">
      <alignment horizontal="center" vertical="center" wrapText="1"/>
    </xf>
    <xf numFmtId="191" fontId="0" fillId="4" borderId="92" xfId="0" applyNumberFormat="1" applyFill="1" applyBorder="1" applyAlignment="1">
      <alignment horizontal="center" vertical="center" wrapText="1"/>
    </xf>
    <xf numFmtId="191" fontId="0" fillId="4" borderId="99" xfId="0" applyNumberFormat="1" applyFill="1" applyBorder="1" applyAlignment="1">
      <alignment horizontal="center" vertical="center" wrapText="1"/>
    </xf>
    <xf numFmtId="191" fontId="0" fillId="4" borderId="120" xfId="0" applyNumberFormat="1" applyFill="1" applyBorder="1" applyAlignment="1">
      <alignment horizontal="center" vertical="center" wrapText="1"/>
    </xf>
    <xf numFmtId="191" fontId="3" fillId="3" borderId="160" xfId="0" applyNumberFormat="1" applyFont="1" applyFill="1" applyBorder="1" applyAlignment="1">
      <alignment horizontal="center" vertical="center"/>
    </xf>
    <xf numFmtId="191" fontId="3" fillId="3" borderId="161" xfId="0" applyNumberFormat="1" applyFont="1" applyFill="1" applyBorder="1" applyAlignment="1">
      <alignment horizontal="center" vertical="center"/>
    </xf>
    <xf numFmtId="191" fontId="7" fillId="2" borderId="99" xfId="0" applyNumberFormat="1" applyFont="1" applyFill="1" applyBorder="1" applyAlignment="1">
      <alignment horizontal="center" vertical="center"/>
    </xf>
    <xf numFmtId="191" fontId="7" fillId="2" borderId="155" xfId="0" applyNumberFormat="1" applyFont="1" applyFill="1" applyBorder="1" applyAlignment="1">
      <alignment horizontal="center" vertical="center"/>
    </xf>
    <xf numFmtId="0" fontId="3" fillId="4" borderId="171" xfId="0" applyFont="1" applyFill="1" applyBorder="1" applyAlignment="1">
      <alignment horizontal="left" vertical="center" wrapText="1"/>
    </xf>
    <xf numFmtId="0" fontId="3" fillId="4" borderId="148" xfId="0" applyFont="1" applyFill="1" applyBorder="1" applyAlignment="1">
      <alignment horizontal="left" vertical="center" wrapText="1"/>
    </xf>
    <xf numFmtId="0" fontId="19" fillId="4" borderId="3"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163" xfId="0" applyFont="1" applyFill="1" applyBorder="1" applyAlignment="1">
      <alignment horizontal="center" vertical="center"/>
    </xf>
    <xf numFmtId="0" fontId="7" fillId="4" borderId="157" xfId="0" applyFont="1" applyFill="1" applyBorder="1" applyAlignment="1">
      <alignment horizontal="left" vertical="center"/>
    </xf>
    <xf numFmtId="0" fontId="7" fillId="4" borderId="158" xfId="0" applyFont="1" applyFill="1" applyBorder="1" applyAlignment="1">
      <alignment horizontal="left" vertical="center"/>
    </xf>
    <xf numFmtId="0" fontId="7" fillId="4" borderId="159" xfId="0" applyFont="1" applyFill="1" applyBorder="1" applyAlignment="1">
      <alignment horizontal="left" vertical="center"/>
    </xf>
    <xf numFmtId="0" fontId="7" fillId="4" borderId="91" xfId="0" applyFont="1" applyFill="1" applyBorder="1" applyAlignment="1">
      <alignment horizontal="left" vertical="center"/>
    </xf>
    <xf numFmtId="0" fontId="7" fillId="4" borderId="17" xfId="0" applyFont="1" applyFill="1" applyBorder="1" applyAlignment="1">
      <alignment horizontal="left" vertical="center"/>
    </xf>
    <xf numFmtId="0" fontId="7" fillId="4" borderId="117" xfId="0" applyFont="1" applyFill="1" applyBorder="1" applyAlignment="1">
      <alignment horizontal="left" vertical="center"/>
    </xf>
    <xf numFmtId="0" fontId="28" fillId="0" borderId="3" xfId="2" applyFont="1" applyBorder="1" applyAlignment="1">
      <alignment horizontal="center" vertical="top"/>
    </xf>
    <xf numFmtId="0" fontId="28" fillId="0" borderId="9" xfId="2" applyFont="1" applyBorder="1" applyAlignment="1">
      <alignment horizontal="center" vertical="top"/>
    </xf>
    <xf numFmtId="0" fontId="4" fillId="0" borderId="0" xfId="0" applyFont="1" applyAlignment="1">
      <alignment horizontal="center" vertical="center" wrapText="1"/>
    </xf>
    <xf numFmtId="188" fontId="0" fillId="2" borderId="97" xfId="0" applyNumberFormat="1" applyFill="1" applyBorder="1" applyAlignment="1">
      <alignment horizontal="center" vertical="center"/>
    </xf>
    <xf numFmtId="188" fontId="0" fillId="2" borderId="98" xfId="0" applyNumberFormat="1" applyFill="1" applyBorder="1" applyAlignment="1">
      <alignment horizontal="center" vertical="center"/>
    </xf>
    <xf numFmtId="188" fontId="0" fillId="2" borderId="53" xfId="0" applyNumberFormat="1" applyFill="1" applyBorder="1" applyAlignment="1">
      <alignment horizontal="center" vertical="center"/>
    </xf>
    <xf numFmtId="0" fontId="0" fillId="0" borderId="27" xfId="0" applyBorder="1" applyAlignment="1">
      <alignment horizontal="center" vertical="center"/>
    </xf>
    <xf numFmtId="0" fontId="0" fillId="0" borderId="8" xfId="0" applyBorder="1" applyAlignment="1">
      <alignment horizontal="center" vertical="center"/>
    </xf>
    <xf numFmtId="0" fontId="0" fillId="0" borderId="19" xfId="0" applyBorder="1" applyAlignment="1">
      <alignment horizontal="center" vertical="center"/>
    </xf>
    <xf numFmtId="184" fontId="0" fillId="0" borderId="0" xfId="0" applyNumberFormat="1" applyAlignment="1">
      <alignment horizontal="center" vertical="center"/>
    </xf>
    <xf numFmtId="0" fontId="3" fillId="0" borderId="2" xfId="0" applyFont="1" applyBorder="1" applyAlignment="1">
      <alignment horizontal="center" vertical="center"/>
    </xf>
    <xf numFmtId="0" fontId="3" fillId="0" borderId="26" xfId="0" applyFont="1" applyBorder="1" applyAlignment="1">
      <alignment horizontal="center" vertical="center"/>
    </xf>
    <xf numFmtId="0" fontId="3" fillId="0" borderId="118" xfId="0" applyFont="1" applyBorder="1" applyAlignment="1">
      <alignment horizontal="center" vertical="center"/>
    </xf>
    <xf numFmtId="0" fontId="3" fillId="0" borderId="119" xfId="0" applyFont="1" applyBorder="1" applyAlignment="1">
      <alignment horizontal="center" vertical="center"/>
    </xf>
    <xf numFmtId="0" fontId="3" fillId="0" borderId="14" xfId="0" applyFont="1" applyBorder="1" applyAlignment="1">
      <alignment horizontal="center" vertical="center"/>
    </xf>
    <xf numFmtId="0" fontId="0" fillId="0" borderId="3" xfId="0" applyBorder="1" applyAlignment="1">
      <alignment horizontal="center" vertical="center"/>
    </xf>
    <xf numFmtId="0" fontId="0" fillId="0" borderId="59" xfId="0" applyBorder="1" applyAlignment="1">
      <alignment horizontal="center" vertical="center"/>
    </xf>
    <xf numFmtId="0" fontId="0" fillId="0" borderId="61" xfId="0" applyBorder="1" applyAlignment="1">
      <alignment horizontal="center" vertical="center"/>
    </xf>
    <xf numFmtId="0" fontId="0" fillId="0" borderId="85" xfId="0" applyBorder="1" applyAlignment="1">
      <alignment horizontal="center" vertical="center"/>
    </xf>
    <xf numFmtId="0" fontId="0" fillId="0" borderId="60" xfId="0" applyBorder="1" applyAlignment="1">
      <alignment horizontal="center" vertical="center"/>
    </xf>
    <xf numFmtId="0" fontId="3" fillId="0" borderId="96" xfId="0" applyFont="1" applyBorder="1" applyAlignment="1">
      <alignment horizontal="center" vertical="center"/>
    </xf>
    <xf numFmtId="0" fontId="3" fillId="2" borderId="59" xfId="0" applyFont="1" applyFill="1" applyBorder="1" applyAlignment="1">
      <alignment horizontal="left" vertical="center" wrapText="1"/>
    </xf>
    <xf numFmtId="0" fontId="3" fillId="2" borderId="61" xfId="0" applyFont="1" applyFill="1" applyBorder="1" applyAlignment="1">
      <alignment horizontal="left" vertical="center" wrapText="1"/>
    </xf>
    <xf numFmtId="0" fontId="3" fillId="2" borderId="85" xfId="0" applyFont="1" applyFill="1" applyBorder="1" applyAlignment="1">
      <alignment horizontal="left" vertical="center" wrapText="1"/>
    </xf>
    <xf numFmtId="0" fontId="3" fillId="2" borderId="17" xfId="0" applyFont="1" applyFill="1" applyBorder="1" applyAlignment="1">
      <alignment horizontal="left" vertical="center" wrapText="1"/>
    </xf>
    <xf numFmtId="0" fontId="3" fillId="2" borderId="60" xfId="0" applyFont="1" applyFill="1" applyBorder="1" applyAlignment="1">
      <alignment horizontal="left" vertical="center" wrapText="1"/>
    </xf>
    <xf numFmtId="0" fontId="0" fillId="0" borderId="9" xfId="0" applyBorder="1" applyAlignment="1">
      <alignment horizontal="center" vertical="center"/>
    </xf>
    <xf numFmtId="0" fontId="0" fillId="12" borderId="1" xfId="0" applyFont="1" applyFill="1" applyBorder="1" applyAlignment="1">
      <alignment horizontal="center" vertical="center"/>
    </xf>
    <xf numFmtId="0" fontId="31" fillId="0" borderId="3" xfId="0" applyFont="1" applyBorder="1" applyAlignment="1">
      <alignment horizontal="center" vertical="center"/>
    </xf>
    <xf numFmtId="0" fontId="31" fillId="0" borderId="8" xfId="0" applyFont="1" applyBorder="1" applyAlignment="1">
      <alignment horizontal="center" vertical="center"/>
    </xf>
    <xf numFmtId="0" fontId="39"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9" xfId="0" applyFont="1" applyBorder="1" applyAlignment="1">
      <alignment horizontal="center" vertical="center"/>
    </xf>
    <xf numFmtId="0" fontId="0" fillId="0" borderId="3"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9" xfId="0" applyBorder="1" applyAlignment="1" applyProtection="1">
      <alignment horizontal="center" vertical="center"/>
      <protection locked="0"/>
    </xf>
    <xf numFmtId="0" fontId="0" fillId="0" borderId="61" xfId="0" applyBorder="1" applyAlignment="1" applyProtection="1">
      <alignment horizontal="center" vertical="center"/>
      <protection locked="0"/>
    </xf>
    <xf numFmtId="0" fontId="4" fillId="0" borderId="2" xfId="0" applyFont="1" applyBorder="1" applyAlignment="1">
      <alignment horizontal="center" vertical="center"/>
    </xf>
    <xf numFmtId="0" fontId="5" fillId="0" borderId="75" xfId="0" applyFont="1" applyBorder="1" applyAlignment="1">
      <alignment horizontal="center" vertical="center"/>
    </xf>
    <xf numFmtId="0" fontId="19" fillId="0" borderId="1" xfId="0" applyFont="1" applyBorder="1" applyAlignment="1">
      <alignment horizontal="center" vertical="center" wrapText="1"/>
    </xf>
    <xf numFmtId="0" fontId="7" fillId="0" borderId="3" xfId="0" applyFont="1" applyBorder="1" applyAlignment="1">
      <alignment horizontal="center" vertical="center"/>
    </xf>
    <xf numFmtId="0" fontId="7" fillId="0" borderId="8" xfId="0" applyFont="1" applyBorder="1" applyAlignment="1">
      <alignment horizontal="center"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5" fillId="0" borderId="1" xfId="0" applyFont="1" applyBorder="1" applyAlignment="1">
      <alignment horizontal="center" vertical="center" wrapText="1"/>
    </xf>
    <xf numFmtId="185" fontId="7" fillId="2" borderId="92" xfId="0" applyNumberFormat="1" applyFont="1" applyFill="1" applyBorder="1" applyAlignment="1">
      <alignment horizontal="center" vertical="center" shrinkToFit="1"/>
    </xf>
    <xf numFmtId="0" fontId="0" fillId="2" borderId="93" xfId="0" applyFill="1" applyBorder="1" applyAlignment="1">
      <alignment horizontal="center" vertical="center" shrinkToFit="1"/>
    </xf>
    <xf numFmtId="0" fontId="0" fillId="2" borderId="94" xfId="0" applyFill="1" applyBorder="1" applyAlignment="1">
      <alignment horizontal="center" vertical="center" shrinkToFit="1"/>
    </xf>
    <xf numFmtId="0" fontId="8" fillId="0" borderId="3"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19" xfId="0" applyFont="1" applyBorder="1" applyAlignment="1">
      <alignment horizontal="center" vertical="center" shrinkToFit="1"/>
    </xf>
    <xf numFmtId="177" fontId="3" fillId="7" borderId="103" xfId="0" applyNumberFormat="1" applyFont="1" applyFill="1" applyBorder="1" applyAlignment="1" applyProtection="1">
      <alignment vertical="center"/>
      <protection locked="0"/>
    </xf>
    <xf numFmtId="177" fontId="3" fillId="7" borderId="104" xfId="0" applyNumberFormat="1" applyFont="1" applyFill="1" applyBorder="1" applyAlignment="1" applyProtection="1">
      <alignment vertical="center"/>
      <protection locked="0"/>
    </xf>
    <xf numFmtId="0" fontId="7" fillId="0" borderId="0" xfId="0" applyFont="1" applyAlignment="1">
      <alignment horizontal="right" vertical="center"/>
    </xf>
    <xf numFmtId="0" fontId="7" fillId="0" borderId="80" xfId="0" applyFont="1" applyBorder="1" applyAlignment="1">
      <alignment horizontal="right" vertical="center"/>
    </xf>
    <xf numFmtId="185" fontId="7" fillId="2" borderId="99" xfId="0" applyNumberFormat="1" applyFont="1" applyFill="1" applyBorder="1" applyAlignment="1">
      <alignment horizontal="center" vertical="center" shrinkToFit="1"/>
    </xf>
    <xf numFmtId="185" fontId="7" fillId="2" borderId="93" xfId="0" applyNumberFormat="1" applyFont="1" applyFill="1" applyBorder="1" applyAlignment="1">
      <alignment horizontal="center" vertical="center" shrinkToFit="1"/>
    </xf>
    <xf numFmtId="185" fontId="7" fillId="2" borderId="94" xfId="0" applyNumberFormat="1" applyFont="1" applyFill="1" applyBorder="1" applyAlignment="1">
      <alignment horizontal="center" vertical="center" shrinkToFit="1"/>
    </xf>
    <xf numFmtId="0" fontId="4" fillId="0" borderId="34" xfId="0" applyFont="1" applyBorder="1" applyAlignment="1">
      <alignment horizontal="center" vertical="center" wrapText="1"/>
    </xf>
    <xf numFmtId="0" fontId="4" fillId="0" borderId="100" xfId="0" applyFont="1" applyBorder="1" applyAlignment="1">
      <alignment horizontal="center" vertical="center" wrapText="1"/>
    </xf>
    <xf numFmtId="0" fontId="4" fillId="0" borderId="10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02" xfId="0" applyFont="1"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42" xfId="0" applyBorder="1" applyAlignment="1">
      <alignment horizontal="center" vertical="center" wrapText="1"/>
    </xf>
    <xf numFmtId="0" fontId="0" fillId="0" borderId="1" xfId="0" applyBorder="1" applyAlignment="1">
      <alignment horizontal="center" vertical="center" wrapText="1"/>
    </xf>
    <xf numFmtId="0" fontId="0" fillId="0" borderId="43" xfId="0" applyBorder="1" applyAlignment="1">
      <alignment horizontal="center" vertical="center" wrapText="1"/>
    </xf>
    <xf numFmtId="177" fontId="3" fillId="2" borderId="85" xfId="0" applyNumberFormat="1" applyFont="1" applyFill="1" applyBorder="1" applyAlignment="1">
      <alignment vertical="center"/>
    </xf>
    <xf numFmtId="177" fontId="3" fillId="2" borderId="60" xfId="0" applyNumberFormat="1" applyFont="1" applyFill="1" applyBorder="1" applyAlignment="1">
      <alignment vertical="center"/>
    </xf>
    <xf numFmtId="177" fontId="3" fillId="2" borderId="17" xfId="0" applyNumberFormat="1" applyFont="1" applyFill="1" applyBorder="1" applyAlignment="1">
      <alignment vertical="center"/>
    </xf>
    <xf numFmtId="0" fontId="5" fillId="0" borderId="26" xfId="0" applyFont="1" applyBorder="1" applyAlignment="1">
      <alignment horizontal="center" vertical="center"/>
    </xf>
    <xf numFmtId="0" fontId="7" fillId="0" borderId="85" xfId="0" applyFont="1" applyBorder="1" applyAlignment="1">
      <alignment horizontal="center" vertical="center"/>
    </xf>
    <xf numFmtId="0" fontId="7" fillId="0" borderId="60" xfId="0" applyFont="1" applyBorder="1" applyAlignment="1">
      <alignment horizontal="center" vertical="center"/>
    </xf>
    <xf numFmtId="0" fontId="5" fillId="0" borderId="75" xfId="0" applyFont="1" applyBorder="1" applyAlignment="1">
      <alignment vertical="center"/>
    </xf>
    <xf numFmtId="0" fontId="5" fillId="0" borderId="26" xfId="0" applyFont="1" applyBorder="1" applyAlignment="1">
      <alignment vertical="center"/>
    </xf>
    <xf numFmtId="0" fontId="7" fillId="0" borderId="8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60" xfId="0" applyFont="1" applyBorder="1" applyAlignment="1">
      <alignment horizontal="center" vertical="center" shrinkToFit="1"/>
    </xf>
    <xf numFmtId="193" fontId="3" fillId="2" borderId="85" xfId="0" applyNumberFormat="1" applyFont="1" applyFill="1" applyBorder="1" applyAlignment="1">
      <alignment vertical="center"/>
    </xf>
    <xf numFmtId="193" fontId="3" fillId="2" borderId="60" xfId="0" applyNumberFormat="1" applyFont="1" applyFill="1" applyBorder="1" applyAlignment="1">
      <alignment vertical="center"/>
    </xf>
    <xf numFmtId="178" fontId="60" fillId="0" borderId="2" xfId="0" applyNumberFormat="1" applyFont="1" applyBorder="1" applyAlignment="1">
      <alignment horizontal="right" vertical="center"/>
    </xf>
    <xf numFmtId="178" fontId="60" fillId="0" borderId="26" xfId="0" applyNumberFormat="1" applyFont="1" applyBorder="1" applyAlignment="1">
      <alignment horizontal="right" vertical="center"/>
    </xf>
    <xf numFmtId="0" fontId="61" fillId="0" borderId="177" xfId="0" applyFont="1" applyBorder="1" applyAlignment="1">
      <alignment horizontal="center" vertical="center"/>
    </xf>
    <xf numFmtId="0" fontId="61" fillId="0" borderId="178" xfId="0" applyFont="1" applyBorder="1" applyAlignment="1">
      <alignment horizontal="center" vertical="center"/>
    </xf>
    <xf numFmtId="0" fontId="61" fillId="0" borderId="73" xfId="0" applyFont="1" applyBorder="1" applyAlignment="1">
      <alignment horizontal="center" vertical="center"/>
    </xf>
    <xf numFmtId="0" fontId="62" fillId="0" borderId="130" xfId="0" applyFont="1" applyBorder="1" applyAlignment="1">
      <alignment horizontal="center" vertical="center"/>
    </xf>
    <xf numFmtId="0" fontId="62" fillId="0" borderId="172" xfId="0" applyFont="1" applyBorder="1" applyAlignment="1">
      <alignment horizontal="center" vertical="center"/>
    </xf>
    <xf numFmtId="185" fontId="7" fillId="0" borderId="108" xfId="0" applyNumberFormat="1" applyFont="1" applyBorder="1" applyAlignment="1">
      <alignment horizontal="center" vertical="center" shrinkToFit="1"/>
    </xf>
    <xf numFmtId="185" fontId="7" fillId="0" borderId="93" xfId="0" applyNumberFormat="1" applyFont="1" applyBorder="1" applyAlignment="1">
      <alignment horizontal="center" vertical="center" shrinkToFit="1"/>
    </xf>
    <xf numFmtId="185" fontId="7" fillId="0" borderId="94" xfId="0" applyNumberFormat="1" applyFont="1" applyBorder="1" applyAlignment="1">
      <alignment horizontal="center" vertical="center" shrinkToFit="1"/>
    </xf>
    <xf numFmtId="0" fontId="0" fillId="0" borderId="0" xfId="0" applyAlignment="1" applyProtection="1">
      <alignment horizontal="center" vertical="center"/>
      <protection locked="0"/>
    </xf>
    <xf numFmtId="0" fontId="5" fillId="2" borderId="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4" fillId="0" borderId="59" xfId="0" applyFont="1" applyBorder="1" applyAlignment="1">
      <alignment horizontal="center" vertical="center" wrapText="1"/>
    </xf>
    <xf numFmtId="0" fontId="4" fillId="0" borderId="54" xfId="0" applyFont="1" applyBorder="1" applyAlignment="1">
      <alignment horizontal="center" vertical="center" wrapText="1"/>
    </xf>
    <xf numFmtId="0" fontId="0" fillId="0" borderId="17" xfId="0" applyBorder="1" applyAlignment="1">
      <alignment horizontal="center" vertical="center" wrapText="1"/>
    </xf>
    <xf numFmtId="0" fontId="0" fillId="0" borderId="102" xfId="0" applyBorder="1" applyAlignment="1">
      <alignment horizontal="center" vertical="center" wrapText="1"/>
    </xf>
    <xf numFmtId="0" fontId="7" fillId="0" borderId="54" xfId="0" applyFont="1" applyBorder="1" applyAlignment="1">
      <alignment horizontal="center" vertical="center"/>
    </xf>
    <xf numFmtId="0" fontId="7" fillId="0" borderId="0" xfId="0" applyFont="1" applyAlignment="1">
      <alignment horizontal="center" vertical="center"/>
    </xf>
    <xf numFmtId="0" fontId="7" fillId="0" borderId="76" xfId="0" applyFont="1" applyBorder="1" applyAlignment="1">
      <alignment horizontal="center" vertical="center"/>
    </xf>
    <xf numFmtId="177" fontId="3" fillId="2" borderId="54" xfId="0" applyNumberFormat="1" applyFont="1" applyFill="1" applyBorder="1" applyAlignment="1">
      <alignment vertical="center"/>
    </xf>
    <xf numFmtId="177" fontId="3" fillId="2" borderId="76" xfId="0" applyNumberFormat="1" applyFont="1" applyFill="1" applyBorder="1" applyAlignment="1">
      <alignment vertical="center"/>
    </xf>
    <xf numFmtId="177" fontId="3" fillId="2" borderId="3" xfId="0" applyNumberFormat="1" applyFont="1" applyFill="1" applyBorder="1" applyAlignment="1" applyProtection="1">
      <alignment vertical="center"/>
      <protection locked="0"/>
    </xf>
    <xf numFmtId="177" fontId="3" fillId="2" borderId="9" xfId="0" applyNumberFormat="1" applyFont="1" applyFill="1" applyBorder="1" applyAlignment="1" applyProtection="1">
      <alignment vertical="center"/>
      <protection locked="0"/>
    </xf>
    <xf numFmtId="0" fontId="7" fillId="0" borderId="3"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19" xfId="0" applyFont="1" applyBorder="1" applyAlignment="1">
      <alignment horizontal="center" vertical="center" shrinkToFit="1"/>
    </xf>
    <xf numFmtId="177" fontId="3" fillId="0" borderId="103" xfId="0" applyNumberFormat="1" applyFont="1" applyBorder="1" applyAlignment="1" applyProtection="1">
      <alignment vertical="center"/>
      <protection locked="0"/>
    </xf>
    <xf numFmtId="177" fontId="3" fillId="0" borderId="104" xfId="0" applyNumberFormat="1" applyFont="1" applyBorder="1" applyAlignment="1" applyProtection="1">
      <alignment vertical="center"/>
      <protection locked="0"/>
    </xf>
    <xf numFmtId="177" fontId="3" fillId="2" borderId="8" xfId="0" applyNumberFormat="1" applyFont="1" applyFill="1" applyBorder="1" applyAlignment="1" applyProtection="1">
      <alignment vertical="center"/>
      <protection locked="0"/>
    </xf>
    <xf numFmtId="177" fontId="3" fillId="2" borderId="3" xfId="0" applyNumberFormat="1" applyFont="1" applyFill="1" applyBorder="1" applyAlignment="1" applyProtection="1">
      <alignment horizontal="right" vertical="center"/>
      <protection locked="0"/>
    </xf>
    <xf numFmtId="177" fontId="3" fillId="2" borderId="9" xfId="0" applyNumberFormat="1" applyFont="1" applyFill="1" applyBorder="1" applyAlignment="1" applyProtection="1">
      <alignment horizontal="right" vertical="center"/>
      <protection locked="0"/>
    </xf>
    <xf numFmtId="177" fontId="3" fillId="5" borderId="0" xfId="0" applyNumberFormat="1" applyFont="1" applyFill="1" applyProtection="1">
      <alignment vertical="center"/>
    </xf>
    <xf numFmtId="181" fontId="3" fillId="0" borderId="0" xfId="0" applyNumberFormat="1" applyFont="1" applyProtection="1">
      <alignment vertical="center"/>
    </xf>
    <xf numFmtId="0" fontId="0" fillId="0" borderId="0" xfId="0" applyProtection="1">
      <alignment vertical="center"/>
    </xf>
  </cellXfs>
  <cellStyles count="4">
    <cellStyle name="標準" xfId="0" builtinId="0"/>
    <cellStyle name="標準 2" xfId="2" xr:uid="{14E5CC71-7F77-4C3A-9E83-1821AA7AE9C5}"/>
    <cellStyle name="標準 3" xfId="3" xr:uid="{E877BB90-23E8-4040-939D-13C94FB490C1}"/>
    <cellStyle name="標準 6" xfId="1" xr:uid="{00000000-0005-0000-0000-000001000000}"/>
  </cellStyles>
  <dxfs count="18">
    <dxf>
      <fill>
        <patternFill patternType="none">
          <bgColor auto="1"/>
        </patternFill>
      </fill>
    </dxf>
    <dxf>
      <font>
        <color rgb="FF9C0006"/>
      </font>
      <fill>
        <patternFill>
          <bgColor rgb="FFFFC7CE"/>
        </patternFill>
      </fill>
    </dxf>
    <dxf>
      <font>
        <color rgb="FF9C0006"/>
      </font>
      <fill>
        <patternFill>
          <bgColor rgb="FFFFC7CE"/>
        </patternFill>
      </fill>
    </dxf>
    <dxf>
      <font>
        <b/>
        <i val="0"/>
        <color rgb="FF9C0006"/>
      </font>
      <fill>
        <patternFill>
          <bgColor rgb="FFFFC7CE"/>
        </patternFill>
      </fill>
    </dxf>
    <dxf>
      <font>
        <b/>
        <i val="0"/>
        <color theme="1"/>
      </font>
      <fill>
        <patternFill>
          <bgColor theme="8" tint="0.79998168889431442"/>
        </patternFill>
      </fill>
    </dxf>
    <dxf>
      <font>
        <b/>
        <i val="0"/>
        <color rgb="FF9C0006"/>
      </font>
      <fill>
        <patternFill>
          <bgColor rgb="FFFFC7CE"/>
        </patternFill>
      </fill>
    </dxf>
    <dxf>
      <font>
        <b/>
        <i val="0"/>
        <color theme="1"/>
      </font>
      <fill>
        <patternFill>
          <bgColor theme="8" tint="0.79998168889431442"/>
        </patternFill>
      </fill>
    </dxf>
    <dxf>
      <font>
        <color rgb="FFFF0000"/>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FFF99"/>
      <color rgb="FFFDE9D9"/>
      <color rgb="FFE8E8C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33</xdr:col>
      <xdr:colOff>103503</xdr:colOff>
      <xdr:row>7</xdr:row>
      <xdr:rowOff>666961</xdr:rowOff>
    </xdr:from>
    <xdr:to>
      <xdr:col>33</xdr:col>
      <xdr:colOff>706797</xdr:colOff>
      <xdr:row>8</xdr:row>
      <xdr:rowOff>13858</xdr:rowOff>
    </xdr:to>
    <xdr:sp macro="" textlink="">
      <xdr:nvSpPr>
        <xdr:cNvPr id="30722" name="Text Box 2">
          <a:extLst>
            <a:ext uri="{FF2B5EF4-FFF2-40B4-BE49-F238E27FC236}">
              <a16:creationId xmlns:a16="http://schemas.microsoft.com/office/drawing/2014/main" id="{3F9AE496-5300-4AAF-9F0B-9F028EEAA932}"/>
            </a:ext>
          </a:extLst>
        </xdr:cNvPr>
        <xdr:cNvSpPr txBox="1">
          <a:spLocks noChangeArrowheads="1"/>
        </xdr:cNvSpPr>
      </xdr:nvSpPr>
      <xdr:spPr bwMode="auto">
        <a:xfrm>
          <a:off x="20434086" y="3175211"/>
          <a:ext cx="603294" cy="278230"/>
        </a:xfrm>
        <a:prstGeom prst="rect">
          <a:avLst/>
        </a:prstGeom>
        <a:noFill/>
        <a:ln>
          <a:noFill/>
        </a:ln>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t>
          </a:r>
          <a:r>
            <a:rPr lang="en-US" altLang="ja-JP" sz="1300" b="1" i="0" u="none" strike="noStrike" baseline="0">
              <a:solidFill>
                <a:srgbClr val="000000"/>
              </a:solidFill>
              <a:latin typeface="ＭＳ Ｐゴシック"/>
              <a:ea typeface="ＭＳ Ｐゴシック"/>
            </a:rPr>
            <a:t>C</a:t>
          </a:r>
          <a:r>
            <a:rPr lang="ja-JP" altLang="en-US" sz="13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27</xdr:col>
      <xdr:colOff>551159</xdr:colOff>
      <xdr:row>7</xdr:row>
      <xdr:rowOff>526473</xdr:rowOff>
    </xdr:from>
    <xdr:to>
      <xdr:col>29</xdr:col>
      <xdr:colOff>109177</xdr:colOff>
      <xdr:row>7</xdr:row>
      <xdr:rowOff>819946</xdr:rowOff>
    </xdr:to>
    <xdr:sp macro="" textlink="">
      <xdr:nvSpPr>
        <xdr:cNvPr id="30724" name="Text Box 4">
          <a:extLst>
            <a:ext uri="{FF2B5EF4-FFF2-40B4-BE49-F238E27FC236}">
              <a16:creationId xmlns:a16="http://schemas.microsoft.com/office/drawing/2014/main" id="{8768DE09-D2A1-4DF4-9306-71FCC6EDAE21}"/>
            </a:ext>
          </a:extLst>
        </xdr:cNvPr>
        <xdr:cNvSpPr txBox="1">
          <a:spLocks noChangeArrowheads="1"/>
        </xdr:cNvSpPr>
      </xdr:nvSpPr>
      <xdr:spPr bwMode="auto">
        <a:xfrm>
          <a:off x="18299409" y="3034723"/>
          <a:ext cx="849185" cy="293473"/>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a:t>
          </a:r>
          <a:r>
            <a:rPr lang="ja-JP" altLang="en-US" sz="1000" b="1" i="0" u="none" strike="noStrike" baseline="0">
              <a:solidFill>
                <a:sysClr val="windowText" lastClr="000000"/>
              </a:solidFill>
              <a:latin typeface="ＭＳ Ｐゴシック"/>
              <a:ea typeface="ＭＳ Ｐゴシック"/>
            </a:rPr>
            <a:t>３</a:t>
          </a:r>
          <a:r>
            <a:rPr lang="ja-JP" altLang="en-US" sz="10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33</xdr:col>
      <xdr:colOff>55563</xdr:colOff>
      <xdr:row>6</xdr:row>
      <xdr:rowOff>542925</xdr:rowOff>
    </xdr:from>
    <xdr:to>
      <xdr:col>33</xdr:col>
      <xdr:colOff>699084</xdr:colOff>
      <xdr:row>7</xdr:row>
      <xdr:rowOff>653733</xdr:rowOff>
    </xdr:to>
    <xdr:sp macro="" textlink="">
      <xdr:nvSpPr>
        <xdr:cNvPr id="30725" name="Text Box 5">
          <a:extLst>
            <a:ext uri="{FF2B5EF4-FFF2-40B4-BE49-F238E27FC236}">
              <a16:creationId xmlns:a16="http://schemas.microsoft.com/office/drawing/2014/main" id="{516631A9-E791-4EDE-BF23-92C74D262251}"/>
            </a:ext>
          </a:extLst>
        </xdr:cNvPr>
        <xdr:cNvSpPr txBox="1">
          <a:spLocks noChangeArrowheads="1"/>
        </xdr:cNvSpPr>
      </xdr:nvSpPr>
      <xdr:spPr bwMode="auto">
        <a:xfrm>
          <a:off x="19610388" y="2505075"/>
          <a:ext cx="643521" cy="663258"/>
        </a:xfrm>
        <a:prstGeom prst="rect">
          <a:avLst/>
        </a:prstGeom>
        <a:noFill/>
        <a:ln>
          <a:noFill/>
        </a:ln>
      </xdr:spPr>
      <xdr:txBody>
        <a:bodyPr vertOverflow="clip" wrap="square" lIns="27432" tIns="18288" rIns="27432" bIns="0" anchor="t" upright="1"/>
        <a:lstStyle/>
        <a:p>
          <a:pPr algn="ctr" rtl="0">
            <a:lnSpc>
              <a:spcPts val="1000"/>
            </a:lnSpc>
            <a:defRPr sz="1000"/>
          </a:pPr>
          <a:r>
            <a:rPr lang="ja-JP" altLang="en-US" sz="900" b="1" i="0" u="none" strike="noStrike" baseline="0">
              <a:solidFill>
                <a:sysClr val="windowText" lastClr="000000"/>
              </a:solidFill>
              <a:latin typeface="ＭＳ Ｐゴシック"/>
              <a:ea typeface="ＭＳ Ｐゴシック"/>
            </a:rPr>
            <a:t>⑭～⑰</a:t>
          </a:r>
          <a:endParaRPr lang="en-US" altLang="ja-JP" sz="900" b="1" i="0" u="none" strike="noStrike" baseline="0">
            <a:solidFill>
              <a:sysClr val="windowText" lastClr="000000"/>
            </a:solidFill>
            <a:latin typeface="ＭＳ Ｐゴシック"/>
            <a:ea typeface="ＭＳ Ｐゴシック"/>
          </a:endParaRPr>
        </a:p>
        <a:p>
          <a:pPr algn="ctr" rtl="0">
            <a:lnSpc>
              <a:spcPts val="1000"/>
            </a:lnSpc>
            <a:defRPr sz="1000"/>
          </a:pPr>
          <a:r>
            <a:rPr lang="ja-JP" altLang="en-US" sz="900" b="1" i="0" u="none" strike="noStrike" baseline="0">
              <a:solidFill>
                <a:srgbClr val="000000"/>
              </a:solidFill>
              <a:latin typeface="ＭＳ Ｐゴシック"/>
              <a:ea typeface="ＭＳ Ｐゴシック"/>
            </a:rPr>
            <a:t>の　合計</a:t>
          </a:r>
          <a:endParaRPr lang="en-US" altLang="ja-JP" sz="900" b="1" i="0" u="none" strike="noStrike" baseline="0">
            <a:solidFill>
              <a:srgbClr val="000000"/>
            </a:solidFill>
            <a:latin typeface="ＭＳ Ｐゴシック"/>
            <a:ea typeface="ＭＳ Ｐゴシック"/>
          </a:endParaRPr>
        </a:p>
        <a:p>
          <a:pPr algn="ctr" rtl="0">
            <a:lnSpc>
              <a:spcPts val="1000"/>
            </a:lnSpc>
            <a:defRPr sz="1000"/>
          </a:pPr>
          <a:r>
            <a:rPr lang="en-US" altLang="ja-JP" sz="800" b="0" i="0" u="none" strike="noStrike" baseline="0">
              <a:solidFill>
                <a:srgbClr val="000000"/>
              </a:solidFill>
              <a:latin typeface="ＭＳ Ｐゴシック"/>
              <a:ea typeface="ＭＳ Ｐゴシック"/>
            </a:rPr>
            <a:t>※</a:t>
          </a:r>
          <a:r>
            <a:rPr lang="ja-JP" altLang="en-US" sz="800" b="0" i="0" u="none" strike="noStrike" baseline="0">
              <a:solidFill>
                <a:srgbClr val="000000"/>
              </a:solidFill>
              <a:latin typeface="ＭＳ Ｐゴシック"/>
              <a:ea typeface="ＭＳ Ｐゴシック"/>
            </a:rPr>
            <a:t>合計値から小数点第２位を切捨て</a:t>
          </a:r>
          <a:endParaRPr lang="ja-JP" altLang="en-US" sz="900" b="0"/>
        </a:p>
      </xdr:txBody>
    </xdr:sp>
    <xdr:clientData/>
  </xdr:twoCellAnchor>
  <xdr:twoCellAnchor>
    <xdr:from>
      <xdr:col>9</xdr:col>
      <xdr:colOff>27301</xdr:colOff>
      <xdr:row>7</xdr:row>
      <xdr:rowOff>682553</xdr:rowOff>
    </xdr:from>
    <xdr:to>
      <xdr:col>10</xdr:col>
      <xdr:colOff>1323</xdr:colOff>
      <xdr:row>7</xdr:row>
      <xdr:rowOff>920534</xdr:rowOff>
    </xdr:to>
    <xdr:sp macro="" textlink="">
      <xdr:nvSpPr>
        <xdr:cNvPr id="16" name="Text Box 9">
          <a:extLst>
            <a:ext uri="{FF2B5EF4-FFF2-40B4-BE49-F238E27FC236}">
              <a16:creationId xmlns:a16="http://schemas.microsoft.com/office/drawing/2014/main" id="{EFF2D6C5-42CF-4155-A823-FBCB9756B61B}"/>
            </a:ext>
          </a:extLst>
        </xdr:cNvPr>
        <xdr:cNvSpPr txBox="1">
          <a:spLocks noChangeArrowheads="1"/>
        </xdr:cNvSpPr>
      </xdr:nvSpPr>
      <xdr:spPr bwMode="auto">
        <a:xfrm>
          <a:off x="5795218" y="3190803"/>
          <a:ext cx="566688" cy="237981"/>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①</a:t>
          </a:r>
          <a:endParaRPr lang="ja-JP" altLang="en-US"/>
        </a:p>
      </xdr:txBody>
    </xdr:sp>
    <xdr:clientData/>
  </xdr:twoCellAnchor>
  <xdr:twoCellAnchor>
    <xdr:from>
      <xdr:col>10</xdr:col>
      <xdr:colOff>112567</xdr:colOff>
      <xdr:row>7</xdr:row>
      <xdr:rowOff>675217</xdr:rowOff>
    </xdr:from>
    <xdr:to>
      <xdr:col>10</xdr:col>
      <xdr:colOff>586220</xdr:colOff>
      <xdr:row>7</xdr:row>
      <xdr:rowOff>919692</xdr:rowOff>
    </xdr:to>
    <xdr:sp macro="" textlink="">
      <xdr:nvSpPr>
        <xdr:cNvPr id="17" name="Text Box 9">
          <a:extLst>
            <a:ext uri="{FF2B5EF4-FFF2-40B4-BE49-F238E27FC236}">
              <a16:creationId xmlns:a16="http://schemas.microsoft.com/office/drawing/2014/main" id="{1EA82538-2CF7-476D-A0FD-FB3DE60EADA9}"/>
            </a:ext>
          </a:extLst>
        </xdr:cNvPr>
        <xdr:cNvSpPr txBox="1">
          <a:spLocks noChangeArrowheads="1"/>
        </xdr:cNvSpPr>
      </xdr:nvSpPr>
      <xdr:spPr bwMode="auto">
        <a:xfrm>
          <a:off x="6473150" y="3183467"/>
          <a:ext cx="473653"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②</a:t>
          </a:r>
          <a:endParaRPr lang="ja-JP" altLang="en-US"/>
        </a:p>
      </xdr:txBody>
    </xdr:sp>
    <xdr:clientData/>
  </xdr:twoCellAnchor>
  <xdr:twoCellAnchor>
    <xdr:from>
      <xdr:col>11</xdr:col>
      <xdr:colOff>155886</xdr:colOff>
      <xdr:row>7</xdr:row>
      <xdr:rowOff>677141</xdr:rowOff>
    </xdr:from>
    <xdr:to>
      <xdr:col>11</xdr:col>
      <xdr:colOff>537102</xdr:colOff>
      <xdr:row>7</xdr:row>
      <xdr:rowOff>904875</xdr:rowOff>
    </xdr:to>
    <xdr:sp macro="" textlink="">
      <xdr:nvSpPr>
        <xdr:cNvPr id="19" name="Text Box 9">
          <a:extLst>
            <a:ext uri="{FF2B5EF4-FFF2-40B4-BE49-F238E27FC236}">
              <a16:creationId xmlns:a16="http://schemas.microsoft.com/office/drawing/2014/main" id="{3B94C1B0-93E1-49BB-BD01-0B0DB62CF7F0}"/>
            </a:ext>
          </a:extLst>
        </xdr:cNvPr>
        <xdr:cNvSpPr txBox="1">
          <a:spLocks noChangeArrowheads="1"/>
        </xdr:cNvSpPr>
      </xdr:nvSpPr>
      <xdr:spPr bwMode="auto">
        <a:xfrm>
          <a:off x="7214969" y="3185391"/>
          <a:ext cx="381216" cy="227734"/>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③</a:t>
          </a:r>
          <a:endParaRPr lang="ja-JP" altLang="en-US"/>
        </a:p>
      </xdr:txBody>
    </xdr:sp>
    <xdr:clientData/>
  </xdr:twoCellAnchor>
  <xdr:twoCellAnchor>
    <xdr:from>
      <xdr:col>28</xdr:col>
      <xdr:colOff>110594</xdr:colOff>
      <xdr:row>7</xdr:row>
      <xdr:rowOff>695325</xdr:rowOff>
    </xdr:from>
    <xdr:to>
      <xdr:col>28</xdr:col>
      <xdr:colOff>586844</xdr:colOff>
      <xdr:row>8</xdr:row>
      <xdr:rowOff>6350</xdr:rowOff>
    </xdr:to>
    <xdr:sp macro="" textlink="">
      <xdr:nvSpPr>
        <xdr:cNvPr id="25" name="Text Box 9">
          <a:extLst>
            <a:ext uri="{FF2B5EF4-FFF2-40B4-BE49-F238E27FC236}">
              <a16:creationId xmlns:a16="http://schemas.microsoft.com/office/drawing/2014/main" id="{6E6ADCA4-6D84-4D3E-A23B-2968801E0964}"/>
            </a:ext>
          </a:extLst>
        </xdr:cNvPr>
        <xdr:cNvSpPr txBox="1">
          <a:spLocks noChangeArrowheads="1"/>
        </xdr:cNvSpPr>
      </xdr:nvSpPr>
      <xdr:spPr bwMode="auto">
        <a:xfrm>
          <a:off x="17788994" y="3209925"/>
          <a:ext cx="476250"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ysClr val="windowText" lastClr="000000"/>
              </a:solidFill>
              <a:latin typeface="ＭＳ Ｐゴシック"/>
              <a:ea typeface="ＭＳ Ｐゴシック"/>
            </a:rPr>
            <a:t>⑮</a:t>
          </a:r>
        </a:p>
      </xdr:txBody>
    </xdr:sp>
    <xdr:clientData/>
  </xdr:twoCellAnchor>
  <xdr:twoCellAnchor>
    <xdr:from>
      <xdr:col>30</xdr:col>
      <xdr:colOff>83607</xdr:colOff>
      <xdr:row>7</xdr:row>
      <xdr:rowOff>656166</xdr:rowOff>
    </xdr:from>
    <xdr:to>
      <xdr:col>30</xdr:col>
      <xdr:colOff>559857</xdr:colOff>
      <xdr:row>7</xdr:row>
      <xdr:rowOff>899583</xdr:rowOff>
    </xdr:to>
    <xdr:sp macro="" textlink="">
      <xdr:nvSpPr>
        <xdr:cNvPr id="26" name="Text Box 9">
          <a:extLst>
            <a:ext uri="{FF2B5EF4-FFF2-40B4-BE49-F238E27FC236}">
              <a16:creationId xmlns:a16="http://schemas.microsoft.com/office/drawing/2014/main" id="{16CD976E-ECB7-4A2E-A702-F40E6CB6C8A8}"/>
            </a:ext>
          </a:extLst>
        </xdr:cNvPr>
        <xdr:cNvSpPr txBox="1">
          <a:spLocks noChangeArrowheads="1"/>
        </xdr:cNvSpPr>
      </xdr:nvSpPr>
      <xdr:spPr bwMode="auto">
        <a:xfrm>
          <a:off x="19057407" y="3170766"/>
          <a:ext cx="476250" cy="243417"/>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ysClr val="windowText" lastClr="000000"/>
              </a:solidFill>
              <a:latin typeface="ＭＳ Ｐゴシック"/>
              <a:ea typeface="ＭＳ Ｐゴシック"/>
            </a:rPr>
            <a:t>⑯</a:t>
          </a:r>
        </a:p>
        <a:p>
          <a:pPr algn="ctr" rtl="0">
            <a:defRPr sz="1000"/>
          </a:pPr>
          <a:endParaRPr lang="ja-JP" altLang="en-US"/>
        </a:p>
      </xdr:txBody>
    </xdr:sp>
    <xdr:clientData/>
  </xdr:twoCellAnchor>
  <xdr:twoCellAnchor>
    <xdr:from>
      <xdr:col>18</xdr:col>
      <xdr:colOff>20955</xdr:colOff>
      <xdr:row>7</xdr:row>
      <xdr:rowOff>695325</xdr:rowOff>
    </xdr:from>
    <xdr:to>
      <xdr:col>18</xdr:col>
      <xdr:colOff>499599</xdr:colOff>
      <xdr:row>8</xdr:row>
      <xdr:rowOff>0</xdr:rowOff>
    </xdr:to>
    <xdr:sp macro="" textlink="">
      <xdr:nvSpPr>
        <xdr:cNvPr id="43" name="Text Box 10">
          <a:extLst>
            <a:ext uri="{FF2B5EF4-FFF2-40B4-BE49-F238E27FC236}">
              <a16:creationId xmlns:a16="http://schemas.microsoft.com/office/drawing/2014/main" id="{0EA4E17F-0A2D-48DC-A814-448A2B53FADD}"/>
            </a:ext>
          </a:extLst>
        </xdr:cNvPr>
        <xdr:cNvSpPr txBox="1">
          <a:spLocks noChangeArrowheads="1"/>
        </xdr:cNvSpPr>
      </xdr:nvSpPr>
      <xdr:spPr bwMode="auto">
        <a:xfrm>
          <a:off x="14054455" y="2430992"/>
          <a:ext cx="478644" cy="236008"/>
        </a:xfrm>
        <a:prstGeom prst="rect">
          <a:avLst/>
        </a:prstGeom>
        <a:noFill/>
        <a:ln>
          <a:noFill/>
        </a:ln>
      </xdr:spPr>
      <xdr:txBody>
        <a:bodyPr vertOverflow="clip" wrap="square" lIns="36576" tIns="18288" rIns="36576" bIns="0" anchor="t" upright="1"/>
        <a:lstStyle/>
        <a:p>
          <a:pPr algn="ctr" rtl="0">
            <a:defRPr sz="1000"/>
          </a:pPr>
          <a:endParaRPr lang="ja-JP" altLang="en-US"/>
        </a:p>
      </xdr:txBody>
    </xdr:sp>
    <xdr:clientData/>
  </xdr:twoCellAnchor>
  <xdr:twoCellAnchor>
    <xdr:from>
      <xdr:col>18</xdr:col>
      <xdr:colOff>470535</xdr:colOff>
      <xdr:row>2</xdr:row>
      <xdr:rowOff>95250</xdr:rowOff>
    </xdr:from>
    <xdr:to>
      <xdr:col>19</xdr:col>
      <xdr:colOff>0</xdr:colOff>
      <xdr:row>2</xdr:row>
      <xdr:rowOff>333375</xdr:rowOff>
    </xdr:to>
    <xdr:sp macro="" textlink="">
      <xdr:nvSpPr>
        <xdr:cNvPr id="44" name="Text Box 10">
          <a:extLst>
            <a:ext uri="{FF2B5EF4-FFF2-40B4-BE49-F238E27FC236}">
              <a16:creationId xmlns:a16="http://schemas.microsoft.com/office/drawing/2014/main" id="{E1C631FB-E272-430B-B2BE-A49AF99B5081}"/>
            </a:ext>
          </a:extLst>
        </xdr:cNvPr>
        <xdr:cNvSpPr txBox="1">
          <a:spLocks noChangeArrowheads="1"/>
        </xdr:cNvSpPr>
      </xdr:nvSpPr>
      <xdr:spPr bwMode="auto">
        <a:xfrm rot="10800000">
          <a:off x="14504035" y="95250"/>
          <a:ext cx="69215" cy="238125"/>
        </a:xfrm>
        <a:prstGeom prst="rect">
          <a:avLst/>
        </a:prstGeom>
        <a:noFill/>
        <a:ln>
          <a:noFill/>
        </a:ln>
      </xdr:spPr>
      <xdr:txBody>
        <a:bodyPr vertOverflow="clip" wrap="square" lIns="36576" tIns="18288" rIns="36576" bIns="0" anchor="t" upright="1"/>
        <a:lstStyle/>
        <a:p>
          <a:pPr algn="ctr" rtl="0">
            <a:defRPr sz="1000"/>
          </a:pPr>
          <a:endParaRPr lang="en-US" altLang="ja-JP" sz="1200" b="1"/>
        </a:p>
        <a:p>
          <a:pPr algn="ctr" rtl="0">
            <a:defRPr sz="1000"/>
          </a:pPr>
          <a:endParaRPr lang="ja-JP" altLang="en-US" sz="1200" b="1"/>
        </a:p>
      </xdr:txBody>
    </xdr:sp>
    <xdr:clientData/>
  </xdr:twoCellAnchor>
  <xdr:twoCellAnchor>
    <xdr:from>
      <xdr:col>13</xdr:col>
      <xdr:colOff>120650</xdr:colOff>
      <xdr:row>7</xdr:row>
      <xdr:rowOff>675217</xdr:rowOff>
    </xdr:from>
    <xdr:to>
      <xdr:col>13</xdr:col>
      <xdr:colOff>596900</xdr:colOff>
      <xdr:row>7</xdr:row>
      <xdr:rowOff>919692</xdr:rowOff>
    </xdr:to>
    <xdr:sp macro="" textlink="">
      <xdr:nvSpPr>
        <xdr:cNvPr id="45" name="Text Box 9">
          <a:extLst>
            <a:ext uri="{FF2B5EF4-FFF2-40B4-BE49-F238E27FC236}">
              <a16:creationId xmlns:a16="http://schemas.microsoft.com/office/drawing/2014/main" id="{E89462DA-11AD-488F-A207-752B84B7948C}"/>
            </a:ext>
          </a:extLst>
        </xdr:cNvPr>
        <xdr:cNvSpPr txBox="1">
          <a:spLocks noChangeArrowheads="1"/>
        </xdr:cNvSpPr>
      </xdr:nvSpPr>
      <xdr:spPr bwMode="auto">
        <a:xfrm>
          <a:off x="8576733" y="3183467"/>
          <a:ext cx="476250"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⑤</a:t>
          </a:r>
          <a:endParaRPr lang="ja-JP" altLang="en-US"/>
        </a:p>
      </xdr:txBody>
    </xdr:sp>
    <xdr:clientData/>
  </xdr:twoCellAnchor>
  <xdr:twoCellAnchor>
    <xdr:from>
      <xdr:col>18</xdr:col>
      <xdr:colOff>0</xdr:colOff>
      <xdr:row>7</xdr:row>
      <xdr:rowOff>695325</xdr:rowOff>
    </xdr:from>
    <xdr:to>
      <xdr:col>18</xdr:col>
      <xdr:colOff>7409</xdr:colOff>
      <xdr:row>8</xdr:row>
      <xdr:rowOff>6350</xdr:rowOff>
    </xdr:to>
    <xdr:sp macro="" textlink="">
      <xdr:nvSpPr>
        <xdr:cNvPr id="46" name="Text Box 9">
          <a:extLst>
            <a:ext uri="{FF2B5EF4-FFF2-40B4-BE49-F238E27FC236}">
              <a16:creationId xmlns:a16="http://schemas.microsoft.com/office/drawing/2014/main" id="{4D7C3397-14FC-4C34-9FC0-1740D4F1968E}"/>
            </a:ext>
          </a:extLst>
        </xdr:cNvPr>
        <xdr:cNvSpPr txBox="1">
          <a:spLocks noChangeArrowheads="1"/>
        </xdr:cNvSpPr>
      </xdr:nvSpPr>
      <xdr:spPr bwMode="auto">
        <a:xfrm>
          <a:off x="7108826" y="2557992"/>
          <a:ext cx="476250" cy="242358"/>
        </a:xfrm>
        <a:prstGeom prst="rect">
          <a:avLst/>
        </a:prstGeom>
        <a:noFill/>
        <a:ln>
          <a:noFill/>
        </a:ln>
      </xdr:spPr>
      <xdr:txBody>
        <a:bodyPr vertOverflow="clip" wrap="square" lIns="36576" tIns="18288" rIns="36576" bIns="0" anchor="t" upright="1"/>
        <a:lstStyle/>
        <a:p>
          <a:pPr algn="ctr" rtl="0">
            <a:defRPr sz="1000"/>
          </a:pPr>
          <a:endParaRPr lang="ja-JP" altLang="en-US"/>
        </a:p>
      </xdr:txBody>
    </xdr:sp>
    <xdr:clientData/>
  </xdr:twoCellAnchor>
  <xdr:twoCellAnchor>
    <xdr:from>
      <xdr:col>23</xdr:col>
      <xdr:colOff>69903</xdr:colOff>
      <xdr:row>7</xdr:row>
      <xdr:rowOff>662993</xdr:rowOff>
    </xdr:from>
    <xdr:to>
      <xdr:col>23</xdr:col>
      <xdr:colOff>623758</xdr:colOff>
      <xdr:row>8</xdr:row>
      <xdr:rowOff>9890</xdr:rowOff>
    </xdr:to>
    <xdr:sp macro="" textlink="">
      <xdr:nvSpPr>
        <xdr:cNvPr id="51" name="Text Box 1">
          <a:extLst>
            <a:ext uri="{FF2B5EF4-FFF2-40B4-BE49-F238E27FC236}">
              <a16:creationId xmlns:a16="http://schemas.microsoft.com/office/drawing/2014/main" id="{7454A615-18C6-4ED5-9943-11245D273354}"/>
            </a:ext>
          </a:extLst>
        </xdr:cNvPr>
        <xdr:cNvSpPr txBox="1">
          <a:spLocks noChangeArrowheads="1"/>
        </xdr:cNvSpPr>
      </xdr:nvSpPr>
      <xdr:spPr bwMode="auto">
        <a:xfrm>
          <a:off x="15616820" y="3171243"/>
          <a:ext cx="553855" cy="278230"/>
        </a:xfrm>
        <a:prstGeom prst="rect">
          <a:avLst/>
        </a:prstGeom>
        <a:noFill/>
        <a:ln>
          <a:noFill/>
        </a:ln>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t>
          </a:r>
          <a:r>
            <a:rPr lang="en-US" altLang="ja-JP" sz="1300" b="1" i="0" u="none" strike="noStrike" baseline="0">
              <a:solidFill>
                <a:srgbClr val="000000"/>
              </a:solidFill>
              <a:latin typeface="ＭＳ Ｐゴシック"/>
              <a:ea typeface="ＭＳ Ｐゴシック"/>
            </a:rPr>
            <a:t>B</a:t>
          </a:r>
          <a:r>
            <a:rPr lang="ja-JP" altLang="en-US" sz="13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32</xdr:col>
      <xdr:colOff>72015</xdr:colOff>
      <xdr:row>7</xdr:row>
      <xdr:rowOff>618404</xdr:rowOff>
    </xdr:from>
    <xdr:to>
      <xdr:col>32</xdr:col>
      <xdr:colOff>551440</xdr:colOff>
      <xdr:row>7</xdr:row>
      <xdr:rowOff>862879</xdr:rowOff>
    </xdr:to>
    <xdr:sp macro="" textlink="">
      <xdr:nvSpPr>
        <xdr:cNvPr id="52" name="Text Box 9">
          <a:extLst>
            <a:ext uri="{FF2B5EF4-FFF2-40B4-BE49-F238E27FC236}">
              <a16:creationId xmlns:a16="http://schemas.microsoft.com/office/drawing/2014/main" id="{AFA63F5F-7E9C-4A2B-B931-FF93EFBEF181}"/>
            </a:ext>
          </a:extLst>
        </xdr:cNvPr>
        <xdr:cNvSpPr txBox="1">
          <a:spLocks noChangeArrowheads="1"/>
        </xdr:cNvSpPr>
      </xdr:nvSpPr>
      <xdr:spPr bwMode="auto">
        <a:xfrm>
          <a:off x="20341215" y="3133004"/>
          <a:ext cx="479425"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ysClr val="windowText" lastClr="000000"/>
              </a:solidFill>
              <a:latin typeface="ＭＳ Ｐゴシック"/>
              <a:ea typeface="ＭＳ Ｐゴシック"/>
            </a:rPr>
            <a:t>⑰</a:t>
          </a:r>
        </a:p>
      </xdr:txBody>
    </xdr:sp>
    <xdr:clientData/>
  </xdr:twoCellAnchor>
  <xdr:twoCellAnchor>
    <xdr:from>
      <xdr:col>12</xdr:col>
      <xdr:colOff>108211</xdr:colOff>
      <xdr:row>7</xdr:row>
      <xdr:rowOff>675217</xdr:rowOff>
    </xdr:from>
    <xdr:to>
      <xdr:col>12</xdr:col>
      <xdr:colOff>584461</xdr:colOff>
      <xdr:row>7</xdr:row>
      <xdr:rowOff>919692</xdr:rowOff>
    </xdr:to>
    <xdr:sp macro="" textlink="">
      <xdr:nvSpPr>
        <xdr:cNvPr id="20" name="Text Box 9">
          <a:extLst>
            <a:ext uri="{FF2B5EF4-FFF2-40B4-BE49-F238E27FC236}">
              <a16:creationId xmlns:a16="http://schemas.microsoft.com/office/drawing/2014/main" id="{7C6833B0-073C-4E5A-836F-8763CC69A683}"/>
            </a:ext>
          </a:extLst>
        </xdr:cNvPr>
        <xdr:cNvSpPr txBox="1">
          <a:spLocks noChangeArrowheads="1"/>
        </xdr:cNvSpPr>
      </xdr:nvSpPr>
      <xdr:spPr bwMode="auto">
        <a:xfrm>
          <a:off x="7865794" y="3183467"/>
          <a:ext cx="476250" cy="244475"/>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④</a:t>
          </a:r>
          <a:endParaRPr lang="ja-JP" altLang="en-US"/>
        </a:p>
      </xdr:txBody>
    </xdr:sp>
    <xdr:clientData/>
  </xdr:twoCellAnchor>
  <xdr:twoCellAnchor>
    <xdr:from>
      <xdr:col>26</xdr:col>
      <xdr:colOff>104774</xdr:colOff>
      <xdr:row>7</xdr:row>
      <xdr:rowOff>688180</xdr:rowOff>
    </xdr:from>
    <xdr:to>
      <xdr:col>26</xdr:col>
      <xdr:colOff>581024</xdr:colOff>
      <xdr:row>8</xdr:row>
      <xdr:rowOff>67467</xdr:rowOff>
    </xdr:to>
    <xdr:sp macro="" textlink="">
      <xdr:nvSpPr>
        <xdr:cNvPr id="27" name="Text Box 9">
          <a:extLst>
            <a:ext uri="{FF2B5EF4-FFF2-40B4-BE49-F238E27FC236}">
              <a16:creationId xmlns:a16="http://schemas.microsoft.com/office/drawing/2014/main" id="{59A38AA5-4A73-47F3-956E-39B5DBF5CFBC}"/>
            </a:ext>
          </a:extLst>
        </xdr:cNvPr>
        <xdr:cNvSpPr txBox="1">
          <a:spLocks noChangeArrowheads="1"/>
        </xdr:cNvSpPr>
      </xdr:nvSpPr>
      <xdr:spPr bwMode="auto">
        <a:xfrm>
          <a:off x="16487774" y="3202780"/>
          <a:ext cx="476250" cy="312737"/>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ysClr val="windowText" lastClr="000000"/>
              </a:solidFill>
              <a:latin typeface="ＭＳ Ｐゴシック"/>
              <a:ea typeface="ＭＳ Ｐゴシック"/>
            </a:rPr>
            <a:t>⑭</a:t>
          </a:r>
          <a:endParaRPr lang="ja-JP" altLang="en-US" u="none">
            <a:solidFill>
              <a:sysClr val="windowText" lastClr="000000"/>
            </a:solidFill>
          </a:endParaRPr>
        </a:p>
      </xdr:txBody>
    </xdr:sp>
    <xdr:clientData/>
  </xdr:twoCellAnchor>
  <xdr:twoCellAnchor>
    <xdr:from>
      <xdr:col>16</xdr:col>
      <xdr:colOff>80484</xdr:colOff>
      <xdr:row>7</xdr:row>
      <xdr:rowOff>673576</xdr:rowOff>
    </xdr:from>
    <xdr:to>
      <xdr:col>16</xdr:col>
      <xdr:colOff>634339</xdr:colOff>
      <xdr:row>8</xdr:row>
      <xdr:rowOff>20473</xdr:rowOff>
    </xdr:to>
    <xdr:sp macro="" textlink="">
      <xdr:nvSpPr>
        <xdr:cNvPr id="28" name="Text Box 1">
          <a:extLst>
            <a:ext uri="{FF2B5EF4-FFF2-40B4-BE49-F238E27FC236}">
              <a16:creationId xmlns:a16="http://schemas.microsoft.com/office/drawing/2014/main" id="{A99F973C-7922-450E-ACB7-A848C52D7DD8}"/>
            </a:ext>
          </a:extLst>
        </xdr:cNvPr>
        <xdr:cNvSpPr txBox="1">
          <a:spLocks noChangeArrowheads="1"/>
        </xdr:cNvSpPr>
      </xdr:nvSpPr>
      <xdr:spPr bwMode="auto">
        <a:xfrm>
          <a:off x="10663817" y="3181826"/>
          <a:ext cx="553855" cy="278230"/>
        </a:xfrm>
        <a:prstGeom prst="rect">
          <a:avLst/>
        </a:prstGeom>
        <a:noFill/>
        <a:ln>
          <a:noFill/>
        </a:ln>
      </xdr:spPr>
      <xdr:txBody>
        <a:bodyPr vertOverflow="clip" wrap="square" lIns="36576" tIns="18288" rIns="36576" bIns="0" anchor="t" upright="1"/>
        <a:lstStyle/>
        <a:p>
          <a:pPr algn="ctr" rtl="0">
            <a:defRPr sz="1000"/>
          </a:pPr>
          <a:r>
            <a:rPr lang="ja-JP" altLang="en-US" sz="1300" b="1" i="0" u="none" strike="noStrike" baseline="0">
              <a:solidFill>
                <a:srgbClr val="000000"/>
              </a:solidFill>
              <a:latin typeface="ＭＳ Ｐゴシック"/>
              <a:ea typeface="ＭＳ Ｐゴシック"/>
            </a:rPr>
            <a:t>(A)</a:t>
          </a:r>
          <a:endParaRPr lang="ja-JP" altLang="en-US"/>
        </a:p>
      </xdr:txBody>
    </xdr:sp>
    <xdr:clientData/>
  </xdr:twoCellAnchor>
  <xdr:twoCellAnchor>
    <xdr:from>
      <xdr:col>14</xdr:col>
      <xdr:colOff>135729</xdr:colOff>
      <xdr:row>7</xdr:row>
      <xdr:rowOff>667280</xdr:rowOff>
    </xdr:from>
    <xdr:to>
      <xdr:col>14</xdr:col>
      <xdr:colOff>611979</xdr:colOff>
      <xdr:row>7</xdr:row>
      <xdr:rowOff>906992</xdr:rowOff>
    </xdr:to>
    <xdr:sp macro="" textlink="">
      <xdr:nvSpPr>
        <xdr:cNvPr id="29" name="Text Box 9">
          <a:extLst>
            <a:ext uri="{FF2B5EF4-FFF2-40B4-BE49-F238E27FC236}">
              <a16:creationId xmlns:a16="http://schemas.microsoft.com/office/drawing/2014/main" id="{B16C37A4-71B1-49DB-ACFA-EE37BC3E7972}"/>
            </a:ext>
          </a:extLst>
        </xdr:cNvPr>
        <xdr:cNvSpPr txBox="1">
          <a:spLocks noChangeArrowheads="1"/>
        </xdr:cNvSpPr>
      </xdr:nvSpPr>
      <xdr:spPr bwMode="auto">
        <a:xfrm>
          <a:off x="9291635" y="3179499"/>
          <a:ext cx="476250" cy="239712"/>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rgbClr val="000000"/>
              </a:solidFill>
              <a:latin typeface="ＭＳ Ｐゴシック"/>
              <a:ea typeface="ＭＳ Ｐゴシック"/>
            </a:rPr>
            <a:t>⑥</a:t>
          </a:r>
          <a:endParaRPr lang="ja-JP" altLang="en-US"/>
        </a:p>
      </xdr:txBody>
    </xdr:sp>
    <xdr:clientData/>
  </xdr:twoCellAnchor>
  <xdr:twoCellAnchor>
    <xdr:from>
      <xdr:col>18</xdr:col>
      <xdr:colOff>128057</xdr:colOff>
      <xdr:row>7</xdr:row>
      <xdr:rowOff>648783</xdr:rowOff>
    </xdr:from>
    <xdr:to>
      <xdr:col>18</xdr:col>
      <xdr:colOff>607482</xdr:colOff>
      <xdr:row>7</xdr:row>
      <xdr:rowOff>888495</xdr:rowOff>
    </xdr:to>
    <xdr:sp macro="" textlink="">
      <xdr:nvSpPr>
        <xdr:cNvPr id="32" name="Text Box 9">
          <a:extLst>
            <a:ext uri="{FF2B5EF4-FFF2-40B4-BE49-F238E27FC236}">
              <a16:creationId xmlns:a16="http://schemas.microsoft.com/office/drawing/2014/main" id="{E390C4B4-09FD-4971-B8F2-21C17331ACA4}"/>
            </a:ext>
          </a:extLst>
        </xdr:cNvPr>
        <xdr:cNvSpPr txBox="1">
          <a:spLocks noChangeArrowheads="1"/>
        </xdr:cNvSpPr>
      </xdr:nvSpPr>
      <xdr:spPr bwMode="auto">
        <a:xfrm>
          <a:off x="12077602" y="3177238"/>
          <a:ext cx="479425" cy="239712"/>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ysClr val="windowText" lastClr="000000"/>
              </a:solidFill>
              <a:latin typeface="ＭＳ Ｐゴシック"/>
              <a:ea typeface="ＭＳ Ｐゴシック"/>
            </a:rPr>
            <a:t>⑨</a:t>
          </a:r>
        </a:p>
      </xdr:txBody>
    </xdr:sp>
    <xdr:clientData/>
  </xdr:twoCellAnchor>
  <xdr:twoCellAnchor>
    <xdr:from>
      <xdr:col>17</xdr:col>
      <xdr:colOff>182295</xdr:colOff>
      <xdr:row>7</xdr:row>
      <xdr:rowOff>677599</xdr:rowOff>
    </xdr:from>
    <xdr:to>
      <xdr:col>17</xdr:col>
      <xdr:colOff>538160</xdr:colOff>
      <xdr:row>8</xdr:row>
      <xdr:rowOff>22755</xdr:rowOff>
    </xdr:to>
    <xdr:sp macro="" textlink="">
      <xdr:nvSpPr>
        <xdr:cNvPr id="35" name="Text Box 9">
          <a:extLst>
            <a:ext uri="{FF2B5EF4-FFF2-40B4-BE49-F238E27FC236}">
              <a16:creationId xmlns:a16="http://schemas.microsoft.com/office/drawing/2014/main" id="{B4994562-CB89-4CCD-85D2-89E6DB4A0BC3}"/>
            </a:ext>
          </a:extLst>
        </xdr:cNvPr>
        <xdr:cNvSpPr txBox="1">
          <a:spLocks noChangeArrowheads="1"/>
        </xdr:cNvSpPr>
      </xdr:nvSpPr>
      <xdr:spPr bwMode="auto">
        <a:xfrm>
          <a:off x="11474712" y="3185849"/>
          <a:ext cx="355865" cy="276489"/>
        </a:xfrm>
        <a:prstGeom prst="rect">
          <a:avLst/>
        </a:prstGeom>
        <a:noFill/>
        <a:ln>
          <a:noFill/>
        </a:ln>
      </xdr:spPr>
      <xdr:txBody>
        <a:bodyPr vertOverflow="clip" wrap="square" lIns="36576" tIns="18288" rIns="36576" bIns="0" anchor="t" upright="1"/>
        <a:lstStyle/>
        <a:p>
          <a:pPr algn="ctr" rtl="0">
            <a:defRPr sz="1000"/>
          </a:pPr>
          <a:r>
            <a:rPr lang="ja-JP" altLang="en-US" sz="1200" b="1" u="none">
              <a:solidFill>
                <a:sysClr val="windowText" lastClr="000000"/>
              </a:solidFill>
            </a:rPr>
            <a:t>⑧</a:t>
          </a:r>
        </a:p>
      </xdr:txBody>
    </xdr:sp>
    <xdr:clientData/>
  </xdr:twoCellAnchor>
  <xdr:twoCellAnchor>
    <xdr:from>
      <xdr:col>20</xdr:col>
      <xdr:colOff>128850</xdr:colOff>
      <xdr:row>7</xdr:row>
      <xdr:rowOff>671247</xdr:rowOff>
    </xdr:from>
    <xdr:to>
      <xdr:col>20</xdr:col>
      <xdr:colOff>590020</xdr:colOff>
      <xdr:row>8</xdr:row>
      <xdr:rowOff>50534</xdr:rowOff>
    </xdr:to>
    <xdr:sp macro="" textlink="">
      <xdr:nvSpPr>
        <xdr:cNvPr id="31" name="Text Box 9">
          <a:extLst>
            <a:ext uri="{FF2B5EF4-FFF2-40B4-BE49-F238E27FC236}">
              <a16:creationId xmlns:a16="http://schemas.microsoft.com/office/drawing/2014/main" id="{3F6D0D53-ADEE-4DC1-8DD6-68CD2F054A91}"/>
            </a:ext>
          </a:extLst>
        </xdr:cNvPr>
        <xdr:cNvSpPr txBox="1">
          <a:spLocks noChangeArrowheads="1"/>
        </xdr:cNvSpPr>
      </xdr:nvSpPr>
      <xdr:spPr bwMode="auto">
        <a:xfrm>
          <a:off x="14202038" y="3183466"/>
          <a:ext cx="461170" cy="307974"/>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ysClr val="windowText" lastClr="000000"/>
              </a:solidFill>
              <a:latin typeface="ＭＳ Ｐゴシック"/>
              <a:ea typeface="ＭＳ Ｐゴシック"/>
            </a:rPr>
            <a:t>⑫</a:t>
          </a:r>
        </a:p>
      </xdr:txBody>
    </xdr:sp>
    <xdr:clientData/>
  </xdr:twoCellAnchor>
  <xdr:twoCellAnchor>
    <xdr:from>
      <xdr:col>19</xdr:col>
      <xdr:colOff>99746</xdr:colOff>
      <xdr:row>7</xdr:row>
      <xdr:rowOff>672571</xdr:rowOff>
    </xdr:from>
    <xdr:to>
      <xdr:col>19</xdr:col>
      <xdr:colOff>575996</xdr:colOff>
      <xdr:row>7</xdr:row>
      <xdr:rowOff>914400</xdr:rowOff>
    </xdr:to>
    <xdr:sp macro="" textlink="">
      <xdr:nvSpPr>
        <xdr:cNvPr id="36" name="Text Box 9">
          <a:extLst>
            <a:ext uri="{FF2B5EF4-FFF2-40B4-BE49-F238E27FC236}">
              <a16:creationId xmlns:a16="http://schemas.microsoft.com/office/drawing/2014/main" id="{748D2379-105D-4C62-9B74-D5AF8E92B7EF}"/>
            </a:ext>
          </a:extLst>
        </xdr:cNvPr>
        <xdr:cNvSpPr txBox="1">
          <a:spLocks noChangeArrowheads="1"/>
        </xdr:cNvSpPr>
      </xdr:nvSpPr>
      <xdr:spPr bwMode="auto">
        <a:xfrm>
          <a:off x="12767996" y="3184790"/>
          <a:ext cx="476250" cy="241829"/>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ysClr val="windowText" lastClr="000000"/>
              </a:solidFill>
              <a:latin typeface="ＭＳ Ｐゴシック"/>
              <a:ea typeface="ＭＳ Ｐゴシック"/>
            </a:rPr>
            <a:t>⑩</a:t>
          </a:r>
        </a:p>
      </xdr:txBody>
    </xdr:sp>
    <xdr:clientData/>
  </xdr:twoCellAnchor>
  <xdr:twoCellAnchor>
    <xdr:from>
      <xdr:col>21</xdr:col>
      <xdr:colOff>173298</xdr:colOff>
      <xdr:row>7</xdr:row>
      <xdr:rowOff>677599</xdr:rowOff>
    </xdr:from>
    <xdr:to>
      <xdr:col>21</xdr:col>
      <xdr:colOff>529163</xdr:colOff>
      <xdr:row>8</xdr:row>
      <xdr:rowOff>22755</xdr:rowOff>
    </xdr:to>
    <xdr:sp macro="" textlink="">
      <xdr:nvSpPr>
        <xdr:cNvPr id="37" name="Text Box 9">
          <a:extLst>
            <a:ext uri="{FF2B5EF4-FFF2-40B4-BE49-F238E27FC236}">
              <a16:creationId xmlns:a16="http://schemas.microsoft.com/office/drawing/2014/main" id="{BBC4CFDB-D815-4D78-B99B-759FCE857F6A}"/>
            </a:ext>
          </a:extLst>
        </xdr:cNvPr>
        <xdr:cNvSpPr txBox="1">
          <a:spLocks noChangeArrowheads="1"/>
        </xdr:cNvSpPr>
      </xdr:nvSpPr>
      <xdr:spPr bwMode="auto">
        <a:xfrm>
          <a:off x="14302048" y="3185849"/>
          <a:ext cx="355865" cy="276489"/>
        </a:xfrm>
        <a:prstGeom prst="rect">
          <a:avLst/>
        </a:prstGeom>
        <a:noFill/>
        <a:ln>
          <a:noFill/>
        </a:ln>
      </xdr:spPr>
      <xdr:txBody>
        <a:bodyPr vertOverflow="clip" wrap="square" lIns="36576" tIns="18288" rIns="36576" bIns="0" anchor="t" upright="1"/>
        <a:lstStyle/>
        <a:p>
          <a:pPr algn="ctr" rtl="0">
            <a:defRPr sz="1000"/>
          </a:pPr>
          <a:r>
            <a:rPr lang="ja-JP" altLang="en-US" sz="1200" b="1" u="none">
              <a:solidFill>
                <a:sysClr val="windowText" lastClr="000000"/>
              </a:solidFill>
            </a:rPr>
            <a:t>⑪</a:t>
          </a:r>
        </a:p>
      </xdr:txBody>
    </xdr:sp>
    <xdr:clientData/>
  </xdr:twoCellAnchor>
  <xdr:twoCellAnchor>
    <xdr:from>
      <xdr:col>18</xdr:col>
      <xdr:colOff>604835</xdr:colOff>
      <xdr:row>7</xdr:row>
      <xdr:rowOff>510116</xdr:rowOff>
    </xdr:from>
    <xdr:to>
      <xdr:col>20</xdr:col>
      <xdr:colOff>119060</xdr:colOff>
      <xdr:row>7</xdr:row>
      <xdr:rowOff>803589</xdr:rowOff>
    </xdr:to>
    <xdr:sp macro="" textlink="">
      <xdr:nvSpPr>
        <xdr:cNvPr id="38" name="Text Box 4">
          <a:extLst>
            <a:ext uri="{FF2B5EF4-FFF2-40B4-BE49-F238E27FC236}">
              <a16:creationId xmlns:a16="http://schemas.microsoft.com/office/drawing/2014/main" id="{16ED0307-2A9A-43D0-B413-5F84530EE372}"/>
            </a:ext>
          </a:extLst>
        </xdr:cNvPr>
        <xdr:cNvSpPr txBox="1">
          <a:spLocks noChangeArrowheads="1"/>
        </xdr:cNvSpPr>
      </xdr:nvSpPr>
      <xdr:spPr bwMode="auto">
        <a:xfrm>
          <a:off x="12570616" y="3022335"/>
          <a:ext cx="919163" cy="293473"/>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rgbClr val="000000"/>
              </a:solidFill>
              <a:latin typeface="ＭＳ Ｐゴシック"/>
              <a:ea typeface="ＭＳ Ｐゴシック"/>
            </a:rPr>
            <a:t>(様式</a:t>
          </a:r>
          <a:r>
            <a:rPr lang="en-US" altLang="ja-JP" sz="1000" b="1" i="0" u="none" strike="noStrike" baseline="0">
              <a:solidFill>
                <a:srgbClr val="000000"/>
              </a:solidFill>
              <a:latin typeface="ＭＳ Ｐゴシック"/>
              <a:ea typeface="ＭＳ Ｐゴシック"/>
            </a:rPr>
            <a:t>1-1</a:t>
          </a:r>
          <a:r>
            <a:rPr lang="ja-JP" altLang="en-US" sz="1000" b="1" i="0" u="none" strike="noStrike" baseline="0">
              <a:solidFill>
                <a:srgbClr val="000000"/>
              </a:solidFill>
              <a:latin typeface="ＭＳ Ｐゴシック"/>
              <a:ea typeface="ＭＳ Ｐゴシック"/>
            </a:rPr>
            <a:t>)</a:t>
          </a:r>
          <a:endParaRPr lang="ja-JP" altLang="en-US"/>
        </a:p>
      </xdr:txBody>
    </xdr:sp>
    <xdr:clientData/>
  </xdr:twoCellAnchor>
  <xdr:twoCellAnchor>
    <xdr:from>
      <xdr:col>25</xdr:col>
      <xdr:colOff>69273</xdr:colOff>
      <xdr:row>7</xdr:row>
      <xdr:rowOff>519546</xdr:rowOff>
    </xdr:from>
    <xdr:to>
      <xdr:col>27</xdr:col>
      <xdr:colOff>60245</xdr:colOff>
      <xdr:row>7</xdr:row>
      <xdr:rowOff>813019</xdr:rowOff>
    </xdr:to>
    <xdr:sp macro="" textlink="">
      <xdr:nvSpPr>
        <xdr:cNvPr id="30" name="Text Box 4">
          <a:extLst>
            <a:ext uri="{FF2B5EF4-FFF2-40B4-BE49-F238E27FC236}">
              <a16:creationId xmlns:a16="http://schemas.microsoft.com/office/drawing/2014/main" id="{E3CF4173-5135-4176-B382-F309D3215A55}"/>
            </a:ext>
          </a:extLst>
        </xdr:cNvPr>
        <xdr:cNvSpPr txBox="1">
          <a:spLocks noChangeArrowheads="1"/>
        </xdr:cNvSpPr>
      </xdr:nvSpPr>
      <xdr:spPr bwMode="auto">
        <a:xfrm>
          <a:off x="13369637" y="2935432"/>
          <a:ext cx="649063" cy="293473"/>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ysClr val="windowText" lastClr="000000"/>
              </a:solidFill>
              <a:latin typeface="ＭＳ Ｐゴシック"/>
              <a:ea typeface="ＭＳ Ｐゴシック"/>
            </a:rPr>
            <a:t>(様式２)</a:t>
          </a:r>
          <a:endParaRPr lang="ja-JP" altLang="en-US" u="none">
            <a:solidFill>
              <a:sysClr val="windowText" lastClr="000000"/>
            </a:solidFill>
          </a:endParaRPr>
        </a:p>
      </xdr:txBody>
    </xdr:sp>
    <xdr:clientData/>
  </xdr:twoCellAnchor>
  <xdr:twoCellAnchor>
    <xdr:from>
      <xdr:col>28</xdr:col>
      <xdr:colOff>557645</xdr:colOff>
      <xdr:row>7</xdr:row>
      <xdr:rowOff>445077</xdr:rowOff>
    </xdr:from>
    <xdr:to>
      <xdr:col>32</xdr:col>
      <xdr:colOff>115663</xdr:colOff>
      <xdr:row>7</xdr:row>
      <xdr:rowOff>738550</xdr:rowOff>
    </xdr:to>
    <xdr:sp macro="" textlink="">
      <xdr:nvSpPr>
        <xdr:cNvPr id="33" name="Text Box 4">
          <a:extLst>
            <a:ext uri="{FF2B5EF4-FFF2-40B4-BE49-F238E27FC236}">
              <a16:creationId xmlns:a16="http://schemas.microsoft.com/office/drawing/2014/main" id="{6924BE29-5DC6-4BCC-9C16-171E828E8950}"/>
            </a:ext>
          </a:extLst>
        </xdr:cNvPr>
        <xdr:cNvSpPr txBox="1">
          <a:spLocks noChangeArrowheads="1"/>
        </xdr:cNvSpPr>
      </xdr:nvSpPr>
      <xdr:spPr bwMode="auto">
        <a:xfrm>
          <a:off x="18236045" y="2959677"/>
          <a:ext cx="2148818" cy="293473"/>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ysClr val="windowText" lastClr="000000"/>
              </a:solidFill>
              <a:latin typeface="ＭＳ Ｐゴシック"/>
              <a:ea typeface="ＭＳ Ｐゴシック"/>
            </a:rPr>
            <a:t>(様式２)</a:t>
          </a:r>
          <a:endParaRPr lang="ja-JP" altLang="en-US" u="none">
            <a:solidFill>
              <a:sysClr val="windowText" lastClr="000000"/>
            </a:solidFill>
          </a:endParaRPr>
        </a:p>
      </xdr:txBody>
    </xdr:sp>
    <xdr:clientData/>
  </xdr:twoCellAnchor>
  <xdr:twoCellAnchor>
    <xdr:from>
      <xdr:col>15</xdr:col>
      <xdr:colOff>174022</xdr:colOff>
      <xdr:row>7</xdr:row>
      <xdr:rowOff>676732</xdr:rowOff>
    </xdr:from>
    <xdr:to>
      <xdr:col>15</xdr:col>
      <xdr:colOff>529887</xdr:colOff>
      <xdr:row>8</xdr:row>
      <xdr:rowOff>21888</xdr:rowOff>
    </xdr:to>
    <xdr:sp macro="" textlink="">
      <xdr:nvSpPr>
        <xdr:cNvPr id="34" name="Text Box 9">
          <a:extLst>
            <a:ext uri="{FF2B5EF4-FFF2-40B4-BE49-F238E27FC236}">
              <a16:creationId xmlns:a16="http://schemas.microsoft.com/office/drawing/2014/main" id="{30520471-C6AD-4C5C-AAB9-7FBBEDFA6383}"/>
            </a:ext>
          </a:extLst>
        </xdr:cNvPr>
        <xdr:cNvSpPr txBox="1">
          <a:spLocks noChangeArrowheads="1"/>
        </xdr:cNvSpPr>
      </xdr:nvSpPr>
      <xdr:spPr bwMode="auto">
        <a:xfrm>
          <a:off x="10048272" y="3184982"/>
          <a:ext cx="355865" cy="276489"/>
        </a:xfrm>
        <a:prstGeom prst="rect">
          <a:avLst/>
        </a:prstGeom>
        <a:noFill/>
        <a:ln>
          <a:noFill/>
        </a:ln>
      </xdr:spPr>
      <xdr:txBody>
        <a:bodyPr vertOverflow="clip" wrap="square" lIns="36576" tIns="18288" rIns="36576" bIns="0" anchor="t" upright="1"/>
        <a:lstStyle/>
        <a:p>
          <a:pPr algn="ctr" rtl="0">
            <a:defRPr sz="1000"/>
          </a:pPr>
          <a:r>
            <a:rPr lang="ja-JP" altLang="en-US" sz="1200" b="1" u="none">
              <a:solidFill>
                <a:sysClr val="windowText" lastClr="000000"/>
              </a:solidFill>
            </a:rPr>
            <a:t>⑦</a:t>
          </a:r>
        </a:p>
      </xdr:txBody>
    </xdr:sp>
    <xdr:clientData/>
  </xdr:twoCellAnchor>
  <xdr:twoCellAnchor>
    <xdr:from>
      <xdr:col>17</xdr:col>
      <xdr:colOff>583406</xdr:colOff>
      <xdr:row>29</xdr:row>
      <xdr:rowOff>333371</xdr:rowOff>
    </xdr:from>
    <xdr:to>
      <xdr:col>34</xdr:col>
      <xdr:colOff>309562</xdr:colOff>
      <xdr:row>29</xdr:row>
      <xdr:rowOff>1321593</xdr:rowOff>
    </xdr:to>
    <xdr:sp macro="" textlink="">
      <xdr:nvSpPr>
        <xdr:cNvPr id="2" name="正方形/長方形 1">
          <a:extLst>
            <a:ext uri="{FF2B5EF4-FFF2-40B4-BE49-F238E27FC236}">
              <a16:creationId xmlns:a16="http://schemas.microsoft.com/office/drawing/2014/main" id="{FEDE54F9-6B99-4C17-9369-7F06DF70FFCD}"/>
            </a:ext>
          </a:extLst>
        </xdr:cNvPr>
        <xdr:cNvSpPr/>
      </xdr:nvSpPr>
      <xdr:spPr bwMode="auto">
        <a:xfrm>
          <a:off x="11846719" y="13311184"/>
          <a:ext cx="8798718" cy="988222"/>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「適用済」の場合、現在の実配置数で、それぞれＲ～Ｗ列</a:t>
          </a:r>
          <a:r>
            <a:rPr kumimoji="1" lang="en-US" altLang="ja-JP" sz="1100">
              <a:solidFill>
                <a:srgbClr val="FF0000"/>
              </a:solidFill>
              <a:latin typeface="BIZ UDゴシック" panose="020B0400000000000000" pitchFamily="49" charset="-128"/>
              <a:ea typeface="BIZ UDゴシック" panose="020B0400000000000000" pitchFamily="49" charset="-128"/>
            </a:rPr>
            <a:t>21</a:t>
          </a:r>
          <a:r>
            <a:rPr kumimoji="1" lang="ja-JP" altLang="en-US" sz="1100">
              <a:solidFill>
                <a:srgbClr val="FF0000"/>
              </a:solidFill>
              <a:latin typeface="BIZ UDゴシック" panose="020B0400000000000000" pitchFamily="49" charset="-128"/>
              <a:ea typeface="BIZ UDゴシック" panose="020B0400000000000000" pitchFamily="49" charset="-128"/>
            </a:rPr>
            <a:t>行目に記載の加配数が補助上限の算定に当たって考慮されています。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100">
              <a:solidFill>
                <a:srgbClr val="FF0000"/>
              </a:solidFill>
              <a:latin typeface="BIZ UDゴシック" panose="020B0400000000000000" pitchFamily="49" charset="-128"/>
              <a:ea typeface="BIZ UDゴシック" panose="020B0400000000000000" pitchFamily="49" charset="-128"/>
            </a:rPr>
            <a:t> 数値が入っている場合は、各々記載の分、実配置数を増やすことで、当該加算が考慮されるようになります。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a:solidFill>
                <a:srgbClr val="FF0000"/>
              </a:solidFill>
              <a:latin typeface="BIZ UDゴシック" panose="020B0400000000000000" pitchFamily="49" charset="-128"/>
              <a:ea typeface="BIZ UDゴシック" panose="020B0400000000000000" pitchFamily="49" charset="-128"/>
            </a:rPr>
            <a:t> </a:t>
          </a:r>
          <a:r>
            <a:rPr kumimoji="1" lang="en-US" altLang="ja-JP" sz="1100">
              <a:solidFill>
                <a:schemeClr val="tx1"/>
              </a:solidFill>
              <a:latin typeface="BIZ UDゴシック" panose="020B0400000000000000" pitchFamily="49" charset="-128"/>
              <a:ea typeface="BIZ UDゴシック" panose="020B0400000000000000" pitchFamily="49" charset="-128"/>
            </a:rPr>
            <a:t>※</a:t>
          </a:r>
          <a:r>
            <a:rPr kumimoji="1" lang="ja-JP" altLang="en-US" sz="1100">
              <a:solidFill>
                <a:schemeClr val="tx1"/>
              </a:solidFill>
              <a:latin typeface="BIZ UDゴシック" panose="020B0400000000000000" pitchFamily="49" charset="-128"/>
              <a:ea typeface="BIZ UDゴシック" panose="020B0400000000000000" pitchFamily="49" charset="-128"/>
            </a:rPr>
            <a:t>「障害児加配」以外の加配は、「適用済」であれば、実配置数の限りでなく、当該加配の人数（Ｓ列～Ｗ列の</a:t>
          </a:r>
          <a:r>
            <a:rPr kumimoji="1" lang="en-US" altLang="ja-JP" sz="1100">
              <a:solidFill>
                <a:schemeClr val="tx1"/>
              </a:solidFill>
              <a:latin typeface="BIZ UDゴシック" panose="020B0400000000000000" pitchFamily="49" charset="-128"/>
              <a:ea typeface="BIZ UDゴシック" panose="020B0400000000000000" pitchFamily="49" charset="-128"/>
            </a:rPr>
            <a:t>21</a:t>
          </a:r>
          <a:r>
            <a:rPr kumimoji="1" lang="ja-JP" altLang="en-US" sz="1100">
              <a:solidFill>
                <a:schemeClr val="tx1"/>
              </a:solidFill>
              <a:latin typeface="BIZ UDゴシック" panose="020B0400000000000000" pitchFamily="49" charset="-128"/>
              <a:ea typeface="BIZ UDゴシック" panose="020B0400000000000000" pitchFamily="49" charset="-128"/>
            </a:rPr>
            <a:t>行目）全てが</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100">
              <a:solidFill>
                <a:schemeClr val="tx1"/>
              </a:solidFill>
              <a:latin typeface="BIZ UDゴシック" panose="020B0400000000000000" pitchFamily="49" charset="-128"/>
              <a:ea typeface="BIZ UDゴシック" panose="020B0400000000000000" pitchFamily="49" charset="-128"/>
            </a:rPr>
            <a:t>　 補助算定に含まれます。</a:t>
          </a:r>
          <a:endParaRPr kumimoji="1" lang="en-US" altLang="ja-JP" sz="11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12</xdr:col>
      <xdr:colOff>166687</xdr:colOff>
      <xdr:row>29</xdr:row>
      <xdr:rowOff>714373</xdr:rowOff>
    </xdr:from>
    <xdr:to>
      <xdr:col>17</xdr:col>
      <xdr:colOff>428623</xdr:colOff>
      <xdr:row>29</xdr:row>
      <xdr:rowOff>1333498</xdr:rowOff>
    </xdr:to>
    <xdr:sp macro="" textlink="">
      <xdr:nvSpPr>
        <xdr:cNvPr id="3" name="正方形/長方形 2">
          <a:extLst>
            <a:ext uri="{FF2B5EF4-FFF2-40B4-BE49-F238E27FC236}">
              <a16:creationId xmlns:a16="http://schemas.microsoft.com/office/drawing/2014/main" id="{9A8CB188-1D40-4371-9704-2080005DA1CD}"/>
            </a:ext>
          </a:extLst>
        </xdr:cNvPr>
        <xdr:cNvSpPr/>
      </xdr:nvSpPr>
      <xdr:spPr bwMode="auto">
        <a:xfrm>
          <a:off x="7929562" y="13692186"/>
          <a:ext cx="3762374" cy="619125"/>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100">
              <a:solidFill>
                <a:srgbClr val="FF0000"/>
              </a:solidFill>
              <a:latin typeface="BIZ UDゴシック" panose="020B0400000000000000" pitchFamily="49" charset="-128"/>
              <a:ea typeface="BIZ UDゴシック" panose="020B0400000000000000" pitchFamily="49" charset="-128"/>
            </a:rPr>
            <a:t> 「障害児加配」については、実配置数の限りにおいて、</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a:p>
          <a:pPr algn="l"/>
          <a:r>
            <a:rPr kumimoji="1" lang="en-US" altLang="ja-JP" sz="1100">
              <a:solidFill>
                <a:srgbClr val="FF0000"/>
              </a:solidFill>
              <a:latin typeface="BIZ UDゴシック" panose="020B0400000000000000" pitchFamily="49" charset="-128"/>
              <a:ea typeface="BIZ UDゴシック" panose="020B0400000000000000" pitchFamily="49" charset="-128"/>
            </a:rPr>
            <a:t> </a:t>
          </a:r>
          <a:r>
            <a:rPr kumimoji="1" lang="ja-JP" altLang="en-US" sz="1100">
              <a:solidFill>
                <a:srgbClr val="FF0000"/>
              </a:solidFill>
              <a:latin typeface="BIZ UDゴシック" panose="020B0400000000000000" pitchFamily="49" charset="-128"/>
              <a:ea typeface="BIZ UDゴシック" panose="020B0400000000000000" pitchFamily="49" charset="-128"/>
            </a:rPr>
            <a:t>補助金の対象となります。</a:t>
          </a:r>
          <a:endParaRPr kumimoji="1" lang="en-US" altLang="ja-JP" sz="1100">
            <a:solidFill>
              <a:srgbClr val="FF0000"/>
            </a:solidFill>
            <a:latin typeface="BIZ UDゴシック" panose="020B0400000000000000" pitchFamily="49" charset="-128"/>
            <a:ea typeface="BIZ UDゴシック" panose="020B0400000000000000" pitchFamily="49" charset="-128"/>
          </a:endParaRPr>
        </a:p>
      </xdr:txBody>
    </xdr:sp>
    <xdr:clientData/>
  </xdr:twoCellAnchor>
  <xdr:twoCellAnchor>
    <xdr:from>
      <xdr:col>18</xdr:col>
      <xdr:colOff>14622</xdr:colOff>
      <xdr:row>29</xdr:row>
      <xdr:rowOff>23813</xdr:rowOff>
    </xdr:from>
    <xdr:to>
      <xdr:col>23</xdr:col>
      <xdr:colOff>11904</xdr:colOff>
      <xdr:row>29</xdr:row>
      <xdr:rowOff>311813</xdr:rowOff>
    </xdr:to>
    <xdr:sp macro="" textlink="">
      <xdr:nvSpPr>
        <xdr:cNvPr id="4" name="右中かっこ 3">
          <a:extLst>
            <a:ext uri="{FF2B5EF4-FFF2-40B4-BE49-F238E27FC236}">
              <a16:creationId xmlns:a16="http://schemas.microsoft.com/office/drawing/2014/main" id="{33CF3BA8-9B37-45F7-AEEB-8F2995D17B5F}"/>
            </a:ext>
          </a:extLst>
        </xdr:cNvPr>
        <xdr:cNvSpPr/>
      </xdr:nvSpPr>
      <xdr:spPr bwMode="auto">
        <a:xfrm rot="5400000">
          <a:off x="13239982" y="11742047"/>
          <a:ext cx="288000" cy="2807157"/>
        </a:xfrm>
        <a:prstGeom prst="rightBrace">
          <a:avLst>
            <a:gd name="adj1" fmla="val 79167"/>
            <a:gd name="adj2" fmla="val 50000"/>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ja-JP" altLang="en-US" sz="1100"/>
        </a:p>
      </xdr:txBody>
    </xdr:sp>
    <xdr:clientData/>
  </xdr:twoCellAnchor>
  <xdr:twoCellAnchor>
    <xdr:from>
      <xdr:col>17</xdr:col>
      <xdr:colOff>190500</xdr:colOff>
      <xdr:row>28</xdr:row>
      <xdr:rowOff>654843</xdr:rowOff>
    </xdr:from>
    <xdr:to>
      <xdr:col>17</xdr:col>
      <xdr:colOff>523872</xdr:colOff>
      <xdr:row>29</xdr:row>
      <xdr:rowOff>702468</xdr:rowOff>
    </xdr:to>
    <xdr:cxnSp macro="">
      <xdr:nvCxnSpPr>
        <xdr:cNvPr id="5" name="直線コネクタ 4">
          <a:extLst>
            <a:ext uri="{FF2B5EF4-FFF2-40B4-BE49-F238E27FC236}">
              <a16:creationId xmlns:a16="http://schemas.microsoft.com/office/drawing/2014/main" id="{4DBBFB5F-CC94-4F94-BA04-E42A35B4E14E}"/>
            </a:ext>
          </a:extLst>
        </xdr:cNvPr>
        <xdr:cNvCxnSpPr/>
      </xdr:nvCxnSpPr>
      <xdr:spPr bwMode="auto">
        <a:xfrm flipH="1">
          <a:off x="10972800" y="12589668"/>
          <a:ext cx="333372" cy="847725"/>
        </a:xfrm>
        <a:prstGeom prst="line">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cxnSp>
    <xdr:clientData/>
  </xdr:twoCellAnchor>
  <xdr:twoCellAnchor>
    <xdr:from>
      <xdr:col>0</xdr:col>
      <xdr:colOff>35720</xdr:colOff>
      <xdr:row>22</xdr:row>
      <xdr:rowOff>59530</xdr:rowOff>
    </xdr:from>
    <xdr:to>
      <xdr:col>10</xdr:col>
      <xdr:colOff>649942</xdr:colOff>
      <xdr:row>29</xdr:row>
      <xdr:rowOff>1345968</xdr:rowOff>
    </xdr:to>
    <xdr:sp macro="" textlink="">
      <xdr:nvSpPr>
        <xdr:cNvPr id="6" name="吹き出し: 右矢印 5">
          <a:extLst>
            <a:ext uri="{FF2B5EF4-FFF2-40B4-BE49-F238E27FC236}">
              <a16:creationId xmlns:a16="http://schemas.microsoft.com/office/drawing/2014/main" id="{E0FB73F8-BA7C-493C-9CF1-712D1067BAFF}"/>
            </a:ext>
          </a:extLst>
        </xdr:cNvPr>
        <xdr:cNvSpPr/>
      </xdr:nvSpPr>
      <xdr:spPr bwMode="auto">
        <a:xfrm>
          <a:off x="35720" y="9346405"/>
          <a:ext cx="6357797" cy="4982138"/>
        </a:xfrm>
        <a:prstGeom prst="rightArrowCallout">
          <a:avLst>
            <a:gd name="adj1" fmla="val 9020"/>
            <a:gd name="adj2" fmla="val 9521"/>
            <a:gd name="adj3" fmla="val 6366"/>
            <a:gd name="adj4" fmla="val 94262"/>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0" tIns="0" rIns="0" bIns="0" rtlCol="0" anchor="ctr" upright="1"/>
        <a:lstStyle/>
        <a:p>
          <a:pPr algn="l"/>
          <a:r>
            <a:rPr kumimoji="1" lang="ja-JP" altLang="en-US" sz="1200">
              <a:solidFill>
                <a:srgbClr val="FF0000"/>
              </a:solidFill>
              <a:latin typeface="BIZ UDゴシック" panose="020B0400000000000000" pitchFamily="49" charset="-128"/>
              <a:ea typeface="BIZ UDゴシック" panose="020B0400000000000000" pitchFamily="49" charset="-128"/>
            </a:rPr>
            <a:t> 右表は、</a:t>
          </a:r>
          <a:r>
            <a:rPr kumimoji="1" lang="ja-JP" altLang="ja-JP" sz="1200">
              <a:solidFill>
                <a:srgbClr val="FF0000"/>
              </a:solidFill>
              <a:effectLst/>
              <a:latin typeface="BIZ UDゴシック" panose="020B0400000000000000" pitchFamily="49" charset="-128"/>
              <a:ea typeface="BIZ UDゴシック" panose="020B0400000000000000" pitchFamily="49" charset="-128"/>
              <a:cs typeface="+mn-cs"/>
            </a:rPr>
            <a:t>実配置の現状</a:t>
          </a:r>
          <a:r>
            <a:rPr kumimoji="1" lang="ja-JP" altLang="en-US" sz="1200">
              <a:solidFill>
                <a:srgbClr val="FF0000"/>
              </a:solidFill>
              <a:effectLst/>
              <a:latin typeface="BIZ UDゴシック" panose="020B0400000000000000" pitchFamily="49" charset="-128"/>
              <a:ea typeface="BIZ UDゴシック" panose="020B0400000000000000" pitchFamily="49" charset="-128"/>
              <a:cs typeface="+mn-cs"/>
            </a:rPr>
            <a:t>を踏まえた</a:t>
          </a:r>
          <a:r>
            <a:rPr kumimoji="1" lang="ja-JP" altLang="en-US" sz="1200">
              <a:solidFill>
                <a:srgbClr val="FF0000"/>
              </a:solidFill>
              <a:latin typeface="BIZ UDゴシック" panose="020B0400000000000000" pitchFamily="49" charset="-128"/>
              <a:ea typeface="BIZ UDゴシック" panose="020B0400000000000000" pitchFamily="49" charset="-128"/>
            </a:rPr>
            <a:t>人件費等補助金の補助算定状況を示しています。</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endParaRPr lang="ja-JP" altLang="ja-JP" sz="500">
            <a:effectLst/>
          </a:endParaRPr>
        </a:p>
        <a:p>
          <a:pPr algn="l"/>
          <a:r>
            <a:rPr kumimoji="1" lang="en-US" altLang="ja-JP" sz="1200">
              <a:latin typeface="BIZ UDゴシック" panose="020B0400000000000000" pitchFamily="49" charset="-128"/>
              <a:ea typeface="BIZ UDゴシック" panose="020B0400000000000000" pitchFamily="49" charset="-128"/>
            </a:rPr>
            <a:t> ※</a:t>
          </a:r>
          <a:r>
            <a:rPr kumimoji="1" lang="ja-JP" altLang="en-US" sz="1200">
              <a:latin typeface="BIZ UDゴシック" panose="020B0400000000000000" pitchFamily="49" charset="-128"/>
              <a:ea typeface="BIZ UDゴシック" panose="020B0400000000000000" pitchFamily="49" charset="-128"/>
            </a:rPr>
            <a:t>人件費等補助金がいくらになるかは、収入額（給付費等）、支出額（各園で実際</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に支払われている人件費）、補助上限で計算しますが、補助上限について、保育</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士等の場合は「補助算定職員数</a:t>
          </a:r>
          <a:r>
            <a:rPr kumimoji="1" lang="en-US" altLang="ja-JP" sz="1200">
              <a:latin typeface="BIZ UDゴシック" panose="020B0400000000000000" pitchFamily="49" charset="-128"/>
              <a:ea typeface="BIZ UDゴシック" panose="020B0400000000000000" pitchFamily="49" charset="-128"/>
            </a:rPr>
            <a:t>×</a:t>
          </a:r>
          <a:r>
            <a:rPr kumimoji="1" lang="ja-JP" altLang="en-US" sz="1200">
              <a:latin typeface="BIZ UDゴシック" panose="020B0400000000000000" pitchFamily="49" charset="-128"/>
              <a:ea typeface="BIZ UDゴシック" panose="020B0400000000000000" pitchFamily="49" charset="-128"/>
            </a:rPr>
            <a:t>単価」で算出します。</a:t>
          </a:r>
          <a:endParaRPr kumimoji="1" lang="en-US" altLang="ja-JP" sz="1200">
            <a:latin typeface="BIZ UDゴシック" panose="020B0400000000000000" pitchFamily="49" charset="-128"/>
            <a:ea typeface="BIZ UDゴシック" panose="020B0400000000000000" pitchFamily="49" charset="-128"/>
          </a:endParaRPr>
        </a:p>
        <a:p>
          <a:pPr algn="l"/>
          <a:r>
            <a:rPr kumimoji="1" lang="en-US" altLang="ja-JP" sz="1200">
              <a:latin typeface="BIZ UDゴシック" panose="020B0400000000000000" pitchFamily="49" charset="-128"/>
              <a:ea typeface="BIZ UDゴシック" panose="020B0400000000000000" pitchFamily="49" charset="-128"/>
            </a:rPr>
            <a:t> ※</a:t>
          </a:r>
          <a:r>
            <a:rPr kumimoji="1" lang="ja-JP" altLang="en-US" sz="1200">
              <a:latin typeface="BIZ UDゴシック" panose="020B0400000000000000" pitchFamily="49" charset="-128"/>
              <a:ea typeface="BIZ UDゴシック" panose="020B0400000000000000" pitchFamily="49" charset="-128"/>
            </a:rPr>
            <a:t>補助算定職員数は、①条例で定める配置基準に基づく職員数、②給付費の加算を</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取得するために配置が必要な職員数をベースに、③障害児加配、④１歳児加配、</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⑤標準保育時間対応保育士加配、⑥休憩対応保育士加配、⑦標準時間対応休憩保</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育士加配、⑧</a:t>
          </a:r>
          <a:r>
            <a:rPr kumimoji="1" lang="en-US" altLang="ja-JP" sz="1200">
              <a:latin typeface="BIZ UDゴシック" panose="020B0400000000000000" pitchFamily="49" charset="-128"/>
              <a:ea typeface="BIZ UDゴシック" panose="020B0400000000000000" pitchFamily="49" charset="-128"/>
            </a:rPr>
            <a:t>3</a:t>
          </a:r>
          <a:r>
            <a:rPr kumimoji="1" lang="ja-JP" altLang="en-US" sz="1200">
              <a:latin typeface="BIZ UDゴシック" panose="020B0400000000000000" pitchFamily="49" charset="-128"/>
              <a:ea typeface="BIZ UDゴシック" panose="020B0400000000000000" pitchFamily="49" charset="-128"/>
            </a:rPr>
            <a:t>歳児加配という市独自の加配があり、実配置数の状況で、適用範囲が</a:t>
          </a:r>
          <a:endParaRPr kumimoji="1" lang="en-US" altLang="ja-JP" sz="1200">
            <a:latin typeface="BIZ UDゴシック" panose="020B0400000000000000" pitchFamily="49" charset="-128"/>
            <a:ea typeface="BIZ UDゴシック" panose="020B0400000000000000" pitchFamily="49" charset="-128"/>
          </a:endParaRPr>
        </a:p>
        <a:p>
          <a:pPr algn="l"/>
          <a:r>
            <a:rPr kumimoji="1" lang="ja-JP" altLang="en-US" sz="1200">
              <a:latin typeface="BIZ UDゴシック" panose="020B0400000000000000" pitchFamily="49" charset="-128"/>
              <a:ea typeface="BIZ UDゴシック" panose="020B0400000000000000" pitchFamily="49" charset="-128"/>
            </a:rPr>
            <a:t>　</a:t>
          </a:r>
          <a:r>
            <a:rPr kumimoji="1" lang="ja-JP" altLang="en-US" sz="1200" baseline="0">
              <a:latin typeface="BIZ UDゴシック" panose="020B0400000000000000" pitchFamily="49" charset="-128"/>
              <a:ea typeface="BIZ UDゴシック" panose="020B0400000000000000" pitchFamily="49" charset="-128"/>
            </a:rPr>
            <a:t> </a:t>
          </a:r>
          <a:r>
            <a:rPr kumimoji="1" lang="ja-JP" altLang="en-US" sz="1200">
              <a:latin typeface="BIZ UDゴシック" panose="020B0400000000000000" pitchFamily="49" charset="-128"/>
              <a:ea typeface="BIZ UDゴシック" panose="020B0400000000000000" pitchFamily="49" charset="-128"/>
            </a:rPr>
            <a:t>決まります。</a:t>
          </a:r>
          <a:endParaRPr kumimoji="1" lang="en-US" altLang="ja-JP" sz="1200">
            <a:latin typeface="BIZ UDゴシック" panose="020B0400000000000000" pitchFamily="49" charset="-128"/>
            <a:ea typeface="BIZ UDゴシック" panose="020B0400000000000000" pitchFamily="49" charset="-128"/>
          </a:endParaRPr>
        </a:p>
        <a:p>
          <a:pPr algn="l"/>
          <a:endParaRPr kumimoji="1" lang="en-US" altLang="ja-JP" sz="400">
            <a:latin typeface="BIZ UDゴシック" panose="020B0400000000000000" pitchFamily="49" charset="-128"/>
            <a:ea typeface="BIZ UDゴシック" panose="020B0400000000000000" pitchFamily="49" charset="-128"/>
          </a:endParaRPr>
        </a:p>
        <a:p>
          <a:pPr algn="l"/>
          <a:r>
            <a:rPr kumimoji="1" lang="en-US" altLang="ja-JP" sz="1200">
              <a:solidFill>
                <a:srgbClr val="FF0000"/>
              </a:solidFill>
              <a:latin typeface="BIZ UDゴシック" panose="020B0400000000000000" pitchFamily="49" charset="-128"/>
              <a:ea typeface="BIZ UDゴシック" panose="020B0400000000000000" pitchFamily="49" charset="-128"/>
            </a:rPr>
            <a:t> 【</a:t>
          </a:r>
          <a:r>
            <a:rPr kumimoji="1" lang="ja-JP" altLang="en-US" sz="1200">
              <a:solidFill>
                <a:srgbClr val="FF0000"/>
              </a:solidFill>
              <a:latin typeface="BIZ UDゴシック" panose="020B0400000000000000" pitchFamily="49" charset="-128"/>
              <a:ea typeface="BIZ UDゴシック" panose="020B0400000000000000" pitchFamily="49" charset="-128"/>
            </a:rPr>
            <a:t>右表の見方</a:t>
          </a:r>
          <a:r>
            <a:rPr kumimoji="1" lang="en-US" altLang="ja-JP" sz="1200">
              <a:solidFill>
                <a:srgbClr val="FF0000"/>
              </a:solidFill>
              <a:latin typeface="BIZ UDゴシック" panose="020B0400000000000000" pitchFamily="49" charset="-128"/>
              <a:ea typeface="BIZ UDゴシック" panose="020B0400000000000000" pitchFamily="49" charset="-128"/>
            </a:rPr>
            <a:t>】</a:t>
          </a: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①「補助対象職員数の算定に含まれている加配」の行</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a:t>
          </a:r>
          <a:r>
            <a:rPr kumimoji="1" lang="ja-JP" altLang="en-US" sz="1200">
              <a:solidFill>
                <a:schemeClr val="tx1"/>
              </a:solidFill>
              <a:latin typeface="BIZ UDゴシック" panose="020B0400000000000000" pitchFamily="49" charset="-128"/>
              <a:ea typeface="BIZ UDゴシック" panose="020B0400000000000000" pitchFamily="49" charset="-128"/>
            </a:rPr>
            <a:t>現在の実配置数で、補助対象職員数の算定に含まれている加配に「○」、含まれ</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 れていない加配に「</a:t>
          </a:r>
          <a:r>
            <a:rPr kumimoji="1" lang="en-US" altLang="ja-JP" sz="1200">
              <a:solidFill>
                <a:schemeClr val="tx1"/>
              </a:solidFill>
              <a:latin typeface="BIZ UDゴシック" panose="020B0400000000000000" pitchFamily="49" charset="-128"/>
              <a:ea typeface="BIZ UDゴシック" panose="020B0400000000000000" pitchFamily="49" charset="-128"/>
            </a:rPr>
            <a:t>-</a:t>
          </a:r>
          <a:r>
            <a:rPr kumimoji="1" lang="ja-JP" altLang="en-US" sz="1200">
              <a:solidFill>
                <a:schemeClr val="tx1"/>
              </a:solidFill>
              <a:latin typeface="BIZ UDゴシック" panose="020B0400000000000000" pitchFamily="49" charset="-128"/>
              <a:ea typeface="BIZ UDゴシック" panose="020B0400000000000000" pitchFamily="49" charset="-128"/>
            </a:rPr>
            <a:t>」を表示します。</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　 なお、障害児の受入がない場合、障害児加配は「非該当」を表示します。</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②「各加配を算定に含めるために必要な実配置数」の行</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a:t>
          </a:r>
          <a:r>
            <a:rPr kumimoji="1" lang="ja-JP" altLang="en-US" sz="1200">
              <a:solidFill>
                <a:schemeClr val="tx1"/>
              </a:solidFill>
              <a:latin typeface="BIZ UDゴシック" panose="020B0400000000000000" pitchFamily="49" charset="-128"/>
              <a:ea typeface="BIZ UDゴシック" panose="020B0400000000000000" pitchFamily="49" charset="-128"/>
            </a:rPr>
            <a:t>各加配を算定に含めるためには、あとどれだけ実配置（年間平均）を増やす必要</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baseline="0">
              <a:solidFill>
                <a:schemeClr val="tx1"/>
              </a:solidFill>
              <a:latin typeface="BIZ UDゴシック" panose="020B0400000000000000" pitchFamily="49" charset="-128"/>
              <a:ea typeface="BIZ UDゴシック" panose="020B0400000000000000" pitchFamily="49" charset="-128"/>
            </a:rPr>
            <a:t> が</a:t>
          </a:r>
          <a:r>
            <a:rPr kumimoji="1" lang="ja-JP" altLang="en-US" sz="1200">
              <a:solidFill>
                <a:schemeClr val="tx1"/>
              </a:solidFill>
              <a:latin typeface="BIZ UDゴシック" panose="020B0400000000000000" pitchFamily="49" charset="-128"/>
              <a:ea typeface="BIZ UDゴシック" panose="020B0400000000000000" pitchFamily="49" charset="-128"/>
            </a:rPr>
            <a:t>あるかを表示しています。なお、既に算定に含まれている加配は「適用済」と表示</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 </a:t>
          </a:r>
          <a:r>
            <a:rPr kumimoji="1" lang="en-US" altLang="ja-JP" sz="1200" b="1" u="sng">
              <a:solidFill>
                <a:schemeClr val="tx1"/>
              </a:solidFill>
              <a:latin typeface="BIZ UDゴシック" panose="020B0400000000000000" pitchFamily="49" charset="-128"/>
              <a:ea typeface="BIZ UDゴシック" panose="020B0400000000000000" pitchFamily="49" charset="-128"/>
            </a:rPr>
            <a:t>※</a:t>
          </a:r>
          <a:r>
            <a:rPr kumimoji="1" lang="ja-JP" altLang="en-US" sz="1200" b="1" u="sng">
              <a:solidFill>
                <a:schemeClr val="tx1"/>
              </a:solidFill>
              <a:latin typeface="BIZ UDゴシック" panose="020B0400000000000000" pitchFamily="49" charset="-128"/>
              <a:ea typeface="BIZ UDゴシック" panose="020B0400000000000000" pitchFamily="49" charset="-128"/>
            </a:rPr>
            <a:t>新たに加配が適用されると補助上限が上がります（補助金は直ちに増えません）</a:t>
          </a:r>
          <a:endParaRPr kumimoji="1" lang="en-US" altLang="ja-JP" sz="1200" b="1" u="sng">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③「今後配置必要実配置数」の行</a:t>
          </a:r>
          <a:endParaRPr kumimoji="1" lang="en-US" altLang="ja-JP" sz="12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1200">
              <a:solidFill>
                <a:srgbClr val="FF0000"/>
              </a:solidFill>
              <a:latin typeface="BIZ UDゴシック" panose="020B0400000000000000" pitchFamily="49" charset="-128"/>
              <a:ea typeface="BIZ UDゴシック" panose="020B0400000000000000" pitchFamily="49" charset="-128"/>
            </a:rPr>
            <a:t> 　</a:t>
          </a:r>
          <a:r>
            <a:rPr kumimoji="1" lang="ja-JP" altLang="en-US" sz="1200">
              <a:solidFill>
                <a:schemeClr val="tx1"/>
              </a:solidFill>
              <a:latin typeface="BIZ UDゴシック" panose="020B0400000000000000" pitchFamily="49" charset="-128"/>
              <a:ea typeface="BIZ UDゴシック" panose="020B0400000000000000" pitchFamily="49" charset="-128"/>
            </a:rPr>
            <a:t>補助算定職員数は年間平均で算出します。雇用開始月に応じて、②を満たすため</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a:p>
          <a:pPr algn="l"/>
          <a:r>
            <a:rPr kumimoji="1" lang="ja-JP" altLang="en-US" sz="1200">
              <a:solidFill>
                <a:schemeClr val="tx1"/>
              </a:solidFill>
              <a:latin typeface="BIZ UDゴシック" panose="020B0400000000000000" pitchFamily="49" charset="-128"/>
              <a:ea typeface="BIZ UDゴシック" panose="020B0400000000000000" pitchFamily="49" charset="-128"/>
            </a:rPr>
            <a:t> に</a:t>
          </a:r>
          <a:r>
            <a:rPr kumimoji="1" lang="ja-JP" altLang="en-US" sz="1100">
              <a:solidFill>
                <a:schemeClr val="tx1"/>
              </a:solidFill>
              <a:effectLst/>
              <a:latin typeface="BIZ UDゴシック" panose="020B0400000000000000" pitchFamily="49" charset="-128"/>
              <a:ea typeface="BIZ UDゴシック" panose="020B0400000000000000" pitchFamily="49" charset="-128"/>
              <a:cs typeface="+mn-cs"/>
            </a:rPr>
            <a:t>今後毎月</a:t>
          </a:r>
          <a:r>
            <a:rPr kumimoji="1" lang="ja-JP" altLang="en-US" sz="1200">
              <a:solidFill>
                <a:schemeClr val="tx1"/>
              </a:solidFill>
              <a:latin typeface="BIZ UDゴシック" panose="020B0400000000000000" pitchFamily="49" charset="-128"/>
              <a:ea typeface="BIZ UDゴシック" panose="020B0400000000000000" pitchFamily="49" charset="-128"/>
            </a:rPr>
            <a:t>何人分の雇用が必要かを示しています。（表右側の補足も要参照）</a:t>
          </a:r>
          <a:endParaRPr kumimoji="1" lang="en-US" altLang="ja-JP" sz="1200">
            <a:solidFill>
              <a:schemeClr val="tx1"/>
            </a:solidFill>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11905</xdr:colOff>
      <xdr:row>25</xdr:row>
      <xdr:rowOff>71437</xdr:rowOff>
    </xdr:from>
    <xdr:to>
      <xdr:col>35</xdr:col>
      <xdr:colOff>71437</xdr:colOff>
      <xdr:row>27</xdr:row>
      <xdr:rowOff>47625</xdr:rowOff>
    </xdr:to>
    <xdr:sp macro="" textlink="">
      <xdr:nvSpPr>
        <xdr:cNvPr id="7" name="吹き出し: 左矢印 6">
          <a:extLst>
            <a:ext uri="{FF2B5EF4-FFF2-40B4-BE49-F238E27FC236}">
              <a16:creationId xmlns:a16="http://schemas.microsoft.com/office/drawing/2014/main" id="{9EDDA8DE-A04A-4580-8D33-1E5443220E55}"/>
            </a:ext>
          </a:extLst>
        </xdr:cNvPr>
        <xdr:cNvSpPr/>
      </xdr:nvSpPr>
      <xdr:spPr bwMode="auto">
        <a:xfrm>
          <a:off x="14501811" y="10346531"/>
          <a:ext cx="6500814" cy="1166813"/>
        </a:xfrm>
        <a:prstGeom prst="leftArrowCallout">
          <a:avLst>
            <a:gd name="adj1" fmla="val 18478"/>
            <a:gd name="adj2" fmla="val 19565"/>
            <a:gd name="adj3" fmla="val 13470"/>
            <a:gd name="adj4" fmla="val 95479"/>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様式２の「資格内容」のいずれかに○、「勤務実績」の雇用開始月以降に「○」を入れて</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いただく、又は様式３の「雇用期間」、「１箇月あたりの勤務時間」を仮に入力いただく</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rgbClr val="FF0000"/>
              </a:solidFill>
              <a:effectLst/>
              <a:latin typeface="BIZ UDゴシック" panose="020B0400000000000000" pitchFamily="49" charset="-128"/>
              <a:ea typeface="BIZ UDゴシック" panose="020B0400000000000000" pitchFamily="49" charset="-128"/>
              <a:cs typeface="+mn-cs"/>
            </a:rPr>
            <a:t>ことで、新たに職員を雇用した場合にどうなるか、シミュレーションいただけます。</a:t>
          </a:r>
          <a:endParaRPr lang="ja-JP" altLang="ja-JP">
            <a:solidFill>
              <a:srgbClr val="FF0000"/>
            </a:solidFill>
            <a:effectLst/>
            <a:latin typeface="BIZ UDゴシック" panose="020B0400000000000000" pitchFamily="49" charset="-128"/>
            <a:ea typeface="BIZ UDゴシック" panose="020B0400000000000000" pitchFamily="49" charset="-128"/>
          </a:endParaRPr>
        </a:p>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新たに雇用することを検討</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されている</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職員が</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専従の</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常勤</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職員</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の場合は様式２</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を</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en-US" sz="1100" baseline="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非常勤</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職員や非専従の常勤職員</a:t>
          </a:r>
          <a:r>
            <a:rPr kumimoji="1" lang="ja-JP" altLang="ja-JP" sz="1100">
              <a:solidFill>
                <a:schemeClr val="dk1"/>
              </a:solidFill>
              <a:effectLst/>
              <a:latin typeface="BIZ UDゴシック" panose="020B0400000000000000" pitchFamily="49" charset="-128"/>
              <a:ea typeface="BIZ UDゴシック" panose="020B0400000000000000" pitchFamily="49" charset="-128"/>
              <a:cs typeface="+mn-cs"/>
            </a:rPr>
            <a:t>の場合は様式３を使用</a:t>
          </a:r>
          <a:endParaRPr lang="ja-JP" altLang="ja-JP">
            <a:effectLst/>
            <a:latin typeface="BIZ UDゴシック" panose="020B0400000000000000" pitchFamily="49" charset="-128"/>
            <a:ea typeface="BIZ UDゴシック" panose="020B0400000000000000" pitchFamily="49" charset="-128"/>
          </a:endParaRPr>
        </a:p>
      </xdr:txBody>
    </xdr:sp>
    <xdr:clientData/>
  </xdr:twoCellAnchor>
  <xdr:twoCellAnchor>
    <xdr:from>
      <xdr:col>23</xdr:col>
      <xdr:colOff>21430</xdr:colOff>
      <xdr:row>27</xdr:row>
      <xdr:rowOff>107156</xdr:rowOff>
    </xdr:from>
    <xdr:to>
      <xdr:col>35</xdr:col>
      <xdr:colOff>80962</xdr:colOff>
      <xdr:row>29</xdr:row>
      <xdr:rowOff>166687</xdr:rowOff>
    </xdr:to>
    <xdr:sp macro="" textlink="">
      <xdr:nvSpPr>
        <xdr:cNvPr id="8" name="吹き出し: 左矢印 7">
          <a:extLst>
            <a:ext uri="{FF2B5EF4-FFF2-40B4-BE49-F238E27FC236}">
              <a16:creationId xmlns:a16="http://schemas.microsoft.com/office/drawing/2014/main" id="{0A978950-0C54-4500-810E-D5AB01843CC6}"/>
            </a:ext>
          </a:extLst>
        </xdr:cNvPr>
        <xdr:cNvSpPr/>
      </xdr:nvSpPr>
      <xdr:spPr bwMode="auto">
        <a:xfrm>
          <a:off x="14511336" y="11572875"/>
          <a:ext cx="6524626" cy="1309687"/>
        </a:xfrm>
        <a:prstGeom prst="leftArrowCallout">
          <a:avLst>
            <a:gd name="adj1" fmla="val 18590"/>
            <a:gd name="adj2" fmla="val 17219"/>
            <a:gd name="adj3" fmla="val 12922"/>
            <a:gd name="adj4" fmla="val 95479"/>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補足</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p>
        <a:p>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補助算定職員数は年間平均で算出しますので、例えば年間</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0.5</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人分の実配置を増やすには、</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 </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４月雇用の場合は</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0.5</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人分で足りますが、</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月雇用の場合は</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人分が必要です。</a:t>
          </a:r>
          <a:endPar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endParaRPr>
        </a:p>
        <a:p>
          <a:r>
            <a:rPr kumimoji="1" lang="ja-JP" altLang="en-US" sz="1100" baseline="0">
              <a:solidFill>
                <a:srgbClr val="FF0000"/>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rgbClr val="FF0000"/>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rgbClr val="FF0000"/>
              </a:solidFill>
              <a:effectLst/>
              <a:latin typeface="BIZ UDゴシック" panose="020B0400000000000000" pitchFamily="49" charset="-128"/>
              <a:ea typeface="BIZ UDゴシック" panose="020B0400000000000000" pitchFamily="49" charset="-128"/>
              <a:cs typeface="+mn-cs"/>
            </a:rPr>
            <a:t>複数人の組合せの場合、常勤換算人数は各々端数処理するため、若干誤差が生じます。</a:t>
          </a: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（例）４月雇用の場合　</a:t>
          </a:r>
          <a:r>
            <a:rPr kumimoji="1" lang="en-US" altLang="ja-JP" sz="1100" u="sng">
              <a:solidFill>
                <a:schemeClr val="dk1"/>
              </a:solidFill>
              <a:effectLst/>
              <a:latin typeface="BIZ UDゴシック" panose="020B0400000000000000" pitchFamily="49" charset="-128"/>
              <a:ea typeface="BIZ UDゴシック" panose="020B0400000000000000" pitchFamily="49" charset="-128"/>
              <a:cs typeface="+mn-cs"/>
            </a:rPr>
            <a:t>0.5</a:t>
          </a:r>
          <a:r>
            <a:rPr kumimoji="1" lang="ja-JP" altLang="en-US" sz="1100" u="sng">
              <a:solidFill>
                <a:schemeClr val="dk1"/>
              </a:solidFill>
              <a:effectLst/>
              <a:latin typeface="BIZ UDゴシック" panose="020B0400000000000000" pitchFamily="49" charset="-128"/>
              <a:ea typeface="BIZ UDゴシック" panose="020B0400000000000000" pitchFamily="49" charset="-128"/>
              <a:cs typeface="+mn-cs"/>
            </a:rPr>
            <a:t>人</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雇用月数</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箇月（４月～３月）／年間</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箇月＝平均</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0.5</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人</a:t>
          </a:r>
          <a:endPar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endParaRPr>
        </a:p>
        <a:p>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　　　</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月雇用の場合　</a:t>
          </a:r>
          <a:r>
            <a:rPr kumimoji="1" lang="en-US" altLang="ja-JP" sz="1100" u="sng">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en-US" sz="1100" u="sng">
              <a:solidFill>
                <a:schemeClr val="dk1"/>
              </a:solidFill>
              <a:effectLst/>
              <a:latin typeface="BIZ UDゴシック" panose="020B0400000000000000" pitchFamily="49" charset="-128"/>
              <a:ea typeface="BIZ UDゴシック" panose="020B0400000000000000" pitchFamily="49" charset="-128"/>
              <a:cs typeface="+mn-cs"/>
            </a:rPr>
            <a:t>人</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雇用月数６箇月（</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10</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月～３月）／年間</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12</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箇月＝平均</a:t>
          </a:r>
          <a:r>
            <a:rPr kumimoji="1" lang="en-US" altLang="ja-JP" sz="1100">
              <a:solidFill>
                <a:schemeClr val="dk1"/>
              </a:solidFill>
              <a:effectLst/>
              <a:latin typeface="BIZ UDゴシック" panose="020B0400000000000000" pitchFamily="49" charset="-128"/>
              <a:ea typeface="BIZ UDゴシック" panose="020B0400000000000000" pitchFamily="49" charset="-128"/>
              <a:cs typeface="+mn-cs"/>
            </a:rPr>
            <a:t>0.5</a:t>
          </a:r>
          <a:r>
            <a:rPr kumimoji="1" lang="ja-JP" altLang="en-US" sz="1100">
              <a:solidFill>
                <a:schemeClr val="dk1"/>
              </a:solidFill>
              <a:effectLst/>
              <a:latin typeface="BIZ UDゴシック" panose="020B0400000000000000" pitchFamily="49" charset="-128"/>
              <a:ea typeface="BIZ UDゴシック" panose="020B0400000000000000" pitchFamily="49" charset="-128"/>
              <a:cs typeface="+mn-cs"/>
            </a:rPr>
            <a:t>人</a:t>
          </a:r>
          <a:endParaRPr lang="ja-JP" altLang="ja-JP">
            <a:effectLst/>
            <a:latin typeface="BIZ UDゴシック" panose="020B0400000000000000" pitchFamily="49" charset="-128"/>
            <a:ea typeface="BIZ UDゴシック" panose="020B0400000000000000" pitchFamily="49" charset="-128"/>
          </a:endParaRPr>
        </a:p>
      </xdr:txBody>
    </xdr:sp>
    <xdr:clientData/>
  </xdr:twoCellAnchor>
  <xdr:twoCellAnchor>
    <xdr:from>
      <xdr:col>22</xdr:col>
      <xdr:colOff>126465</xdr:colOff>
      <xdr:row>7</xdr:row>
      <xdr:rowOff>668869</xdr:rowOff>
    </xdr:from>
    <xdr:to>
      <xdr:col>22</xdr:col>
      <xdr:colOff>587635</xdr:colOff>
      <xdr:row>8</xdr:row>
      <xdr:rowOff>48156</xdr:rowOff>
    </xdr:to>
    <xdr:sp macro="" textlink="">
      <xdr:nvSpPr>
        <xdr:cNvPr id="9" name="Text Box 9">
          <a:extLst>
            <a:ext uri="{FF2B5EF4-FFF2-40B4-BE49-F238E27FC236}">
              <a16:creationId xmlns:a16="http://schemas.microsoft.com/office/drawing/2014/main" id="{42FC9145-9FB5-4206-B88D-858AA241D63D}"/>
            </a:ext>
          </a:extLst>
        </xdr:cNvPr>
        <xdr:cNvSpPr txBox="1">
          <a:spLocks noChangeArrowheads="1"/>
        </xdr:cNvSpPr>
      </xdr:nvSpPr>
      <xdr:spPr bwMode="auto">
        <a:xfrm>
          <a:off x="14902121" y="3181088"/>
          <a:ext cx="461170" cy="307974"/>
        </a:xfrm>
        <a:prstGeom prst="rect">
          <a:avLst/>
        </a:prstGeom>
        <a:noFill/>
        <a:ln>
          <a:noFill/>
        </a:ln>
      </xdr:spPr>
      <xdr:txBody>
        <a:bodyPr vertOverflow="clip" wrap="square" lIns="36576" tIns="18288" rIns="36576" bIns="0" anchor="t" upright="1"/>
        <a:lstStyle/>
        <a:p>
          <a:pPr algn="ctr" rtl="0">
            <a:defRPr sz="1000"/>
          </a:pPr>
          <a:r>
            <a:rPr lang="ja-JP" altLang="en-US" sz="1200" b="1" i="0" u="none" strike="noStrike" baseline="0">
              <a:solidFill>
                <a:sysClr val="windowText" lastClr="000000"/>
              </a:solidFill>
              <a:latin typeface="ＭＳ Ｐゴシック"/>
              <a:ea typeface="ＭＳ Ｐゴシック"/>
            </a:rPr>
            <a:t>⑬</a:t>
          </a:r>
        </a:p>
      </xdr:txBody>
    </xdr:sp>
    <xdr:clientData/>
  </xdr:twoCellAnchor>
  <xdr:oneCellAnchor>
    <xdr:from>
      <xdr:col>4</xdr:col>
      <xdr:colOff>0</xdr:colOff>
      <xdr:row>7</xdr:row>
      <xdr:rowOff>342900</xdr:rowOff>
    </xdr:from>
    <xdr:ext cx="184731" cy="264560"/>
    <xdr:sp macro="" textlink="">
      <xdr:nvSpPr>
        <xdr:cNvPr id="11" name="テキスト ボックス 10">
          <a:extLst>
            <a:ext uri="{FF2B5EF4-FFF2-40B4-BE49-F238E27FC236}">
              <a16:creationId xmlns:a16="http://schemas.microsoft.com/office/drawing/2014/main" id="{F2281ADD-E6B7-6BB6-85E5-E0C2D0D5DF15}"/>
            </a:ext>
          </a:extLst>
        </xdr:cNvPr>
        <xdr:cNvSpPr txBox="1"/>
      </xdr:nvSpPr>
      <xdr:spPr>
        <a:xfrm>
          <a:off x="2705100" y="2857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kern="1200"/>
        </a:p>
      </xdr:txBody>
    </xdr:sp>
    <xdr:clientData/>
  </xdr:oneCellAnchor>
  <xdr:twoCellAnchor>
    <xdr:from>
      <xdr:col>30</xdr:col>
      <xdr:colOff>529070</xdr:colOff>
      <xdr:row>7</xdr:row>
      <xdr:rowOff>435552</xdr:rowOff>
    </xdr:from>
    <xdr:to>
      <xdr:col>33</xdr:col>
      <xdr:colOff>734788</xdr:colOff>
      <xdr:row>7</xdr:row>
      <xdr:rowOff>729025</xdr:rowOff>
    </xdr:to>
    <xdr:sp macro="" textlink="">
      <xdr:nvSpPr>
        <xdr:cNvPr id="14" name="Text Box 4">
          <a:extLst>
            <a:ext uri="{FF2B5EF4-FFF2-40B4-BE49-F238E27FC236}">
              <a16:creationId xmlns:a16="http://schemas.microsoft.com/office/drawing/2014/main" id="{7CDCD9CF-A350-4C2D-9493-990C6CED720C}"/>
            </a:ext>
          </a:extLst>
        </xdr:cNvPr>
        <xdr:cNvSpPr txBox="1">
          <a:spLocks noChangeArrowheads="1"/>
        </xdr:cNvSpPr>
      </xdr:nvSpPr>
      <xdr:spPr bwMode="auto">
        <a:xfrm>
          <a:off x="19502870" y="2950152"/>
          <a:ext cx="2148818" cy="293473"/>
        </a:xfrm>
        <a:prstGeom prst="rect">
          <a:avLst/>
        </a:prstGeom>
        <a:noFill/>
        <a:ln>
          <a:noFill/>
        </a:ln>
      </xdr:spPr>
      <xdr:txBody>
        <a:bodyPr vertOverflow="clip" wrap="square" lIns="27432" tIns="18288" rIns="27432" bIns="0" anchor="t" upright="1"/>
        <a:lstStyle/>
        <a:p>
          <a:pPr algn="ctr" rtl="0">
            <a:defRPr sz="1000"/>
          </a:pPr>
          <a:r>
            <a:rPr lang="ja-JP" altLang="en-US" sz="1000" b="1" i="0" u="none" strike="noStrike" baseline="0">
              <a:solidFill>
                <a:sysClr val="windowText" lastClr="000000"/>
              </a:solidFill>
              <a:latin typeface="ＭＳ Ｐゴシック"/>
              <a:ea typeface="ＭＳ Ｐゴシック"/>
            </a:rPr>
            <a:t>(様式２)</a:t>
          </a:r>
          <a:endParaRPr lang="ja-JP" altLang="en-US" u="none">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18</xdr:col>
      <xdr:colOff>77641</xdr:colOff>
      <xdr:row>73</xdr:row>
      <xdr:rowOff>1114185</xdr:rowOff>
    </xdr:from>
    <xdr:ext cx="4159250" cy="2084916"/>
    <xdr:sp macro="" textlink="">
      <xdr:nvSpPr>
        <xdr:cNvPr id="3" name="テキスト ボックス 2">
          <a:extLst>
            <a:ext uri="{FF2B5EF4-FFF2-40B4-BE49-F238E27FC236}">
              <a16:creationId xmlns:a16="http://schemas.microsoft.com/office/drawing/2014/main" id="{A012C4B0-932B-4851-B82B-1FB60CB71B6F}"/>
            </a:ext>
          </a:extLst>
        </xdr:cNvPr>
        <xdr:cNvSpPr txBox="1"/>
      </xdr:nvSpPr>
      <xdr:spPr>
        <a:xfrm>
          <a:off x="13748817" y="23268214"/>
          <a:ext cx="4159250" cy="2084916"/>
        </a:xfrm>
        <a:prstGeom prst="rect">
          <a:avLst/>
        </a:prstGeom>
        <a:solidFill>
          <a:srgbClr val="FFFFCC"/>
        </a:solidFill>
        <a:ln>
          <a:solidFill>
            <a:srgbClr val="009242"/>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en-US" altLang="ja-JP" sz="1100" b="1" kern="1200">
              <a:solidFill>
                <a:sysClr val="windowText" lastClr="000000"/>
              </a:solidFill>
            </a:rPr>
            <a:t>【</a:t>
          </a:r>
          <a:r>
            <a:rPr kumimoji="1" lang="ja-JP" altLang="en-US" sz="1100" b="1" kern="1200">
              <a:solidFill>
                <a:sysClr val="windowText" lastClr="000000"/>
              </a:solidFill>
            </a:rPr>
            <a:t>注意事項</a:t>
          </a:r>
          <a:r>
            <a:rPr kumimoji="1" lang="en-US" altLang="ja-JP" sz="1100" b="1" kern="1200">
              <a:solidFill>
                <a:sysClr val="windowText" lastClr="000000"/>
              </a:solidFill>
            </a:rPr>
            <a:t>】</a:t>
          </a:r>
        </a:p>
        <a:p>
          <a:r>
            <a:rPr kumimoji="1" lang="ja-JP" altLang="en-US" sz="1100" kern="1200">
              <a:solidFill>
                <a:sysClr val="windowText" lastClr="000000"/>
              </a:solidFill>
            </a:rPr>
            <a:t>療育支援加算で専門職の活用（区分</a:t>
          </a:r>
          <a:r>
            <a:rPr kumimoji="1" lang="en-US" altLang="ja-JP" sz="1100" kern="1200">
              <a:solidFill>
                <a:sysClr val="windowText" lastClr="000000"/>
              </a:solidFill>
            </a:rPr>
            <a:t>C,D</a:t>
          </a:r>
          <a:r>
            <a:rPr kumimoji="1" lang="ja-JP" altLang="en-US" sz="1100" kern="1200">
              <a:solidFill>
                <a:sysClr val="windowText" lastClr="000000"/>
              </a:solidFill>
            </a:rPr>
            <a:t>）を実施している場合、当該取組みに従事する時間を除いて記載してください。</a:t>
          </a:r>
          <a:endParaRPr kumimoji="1" lang="en-US" altLang="ja-JP" sz="1100" kern="1200">
            <a:solidFill>
              <a:sysClr val="windowText" lastClr="000000"/>
            </a:solidFill>
          </a:endParaRPr>
        </a:p>
        <a:p>
          <a:r>
            <a:rPr kumimoji="1" lang="en-US" altLang="ja-JP" sz="1100" kern="1200">
              <a:solidFill>
                <a:sysClr val="windowText" lastClr="000000"/>
              </a:solidFill>
            </a:rPr>
            <a:t>C</a:t>
          </a:r>
          <a:r>
            <a:rPr kumimoji="1" lang="ja-JP" altLang="en-US" sz="1100" kern="1200">
              <a:solidFill>
                <a:sysClr val="windowText" lastClr="000000"/>
              </a:solidFill>
            </a:rPr>
            <a:t>：専門職配置９０時間以上</a:t>
          </a:r>
          <a:endParaRPr kumimoji="1" lang="en-US" altLang="ja-JP" sz="1100" kern="1200">
            <a:solidFill>
              <a:sysClr val="windowText" lastClr="000000"/>
            </a:solidFill>
          </a:endParaRPr>
        </a:p>
        <a:p>
          <a:r>
            <a:rPr kumimoji="1" lang="en-US" altLang="ja-JP" sz="1100" kern="1200">
              <a:solidFill>
                <a:sysClr val="windowText" lastClr="000000"/>
              </a:solidFill>
            </a:rPr>
            <a:t>D</a:t>
          </a:r>
          <a:r>
            <a:rPr kumimoji="1" lang="ja-JP" altLang="en-US" sz="1100" kern="1200">
              <a:solidFill>
                <a:sysClr val="windowText" lastClr="000000"/>
              </a:solidFill>
            </a:rPr>
            <a:t>：専門職配置６０時間以上</a:t>
          </a:r>
          <a:endParaRPr kumimoji="1" lang="en-US" altLang="ja-JP" sz="1100" kern="1200">
            <a:solidFill>
              <a:sysClr val="windowText" lastClr="000000"/>
            </a:solidFill>
          </a:endParaRPr>
        </a:p>
        <a:p>
          <a:endParaRPr kumimoji="1" lang="en-US" altLang="ja-JP" sz="1100" kern="1200">
            <a:solidFill>
              <a:sysClr val="windowText" lastClr="000000"/>
            </a:solidFill>
          </a:endParaRPr>
        </a:p>
        <a:p>
          <a:r>
            <a:rPr kumimoji="1" lang="ja-JP" altLang="en-US" sz="1100" kern="1200">
              <a:solidFill>
                <a:sysClr val="windowText" lastClr="000000"/>
              </a:solidFill>
            </a:rPr>
            <a:t>例）常勤（月当たり１７３時間）の心理担当職員を雇用し、療育支援加算の対象職員かつみなし保育士とする場合</a:t>
          </a:r>
          <a:endParaRPr kumimoji="1" lang="en-US" altLang="ja-JP" sz="1100" kern="1200">
            <a:solidFill>
              <a:sysClr val="windowText" lastClr="000000"/>
            </a:solidFill>
          </a:endParaRPr>
        </a:p>
        <a:p>
          <a:endParaRPr kumimoji="1" lang="en-US" altLang="ja-JP" sz="1100" kern="1200">
            <a:solidFill>
              <a:sysClr val="windowText" lastClr="000000"/>
            </a:solidFill>
          </a:endParaRPr>
        </a:p>
        <a:p>
          <a:r>
            <a:rPr kumimoji="1" lang="ja-JP" altLang="en-US" sz="1100" kern="1200">
              <a:solidFill>
                <a:sysClr val="windowText" lastClr="000000"/>
              </a:solidFill>
            </a:rPr>
            <a:t>１７３時間　－　９０時間　＝</a:t>
          </a:r>
          <a:r>
            <a:rPr kumimoji="1" lang="ja-JP" altLang="en-US" sz="1100" u="sng" kern="1200">
              <a:solidFill>
                <a:sysClr val="windowText" lastClr="000000"/>
              </a:solidFill>
            </a:rPr>
            <a:t>８３時間</a:t>
          </a:r>
          <a:r>
            <a:rPr kumimoji="1" lang="ja-JP" altLang="en-US" sz="1100" u="none" kern="1200">
              <a:solidFill>
                <a:sysClr val="windowText" lastClr="000000"/>
              </a:solidFill>
            </a:rPr>
            <a:t>　をみなし保育士として表に記載</a:t>
          </a:r>
          <a:endParaRPr kumimoji="1" lang="en-US" altLang="ja-JP" sz="1100" u="sng" kern="1200">
            <a:solidFill>
              <a:sysClr val="windowText" lastClr="000000"/>
            </a:solidFill>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37</xdr:col>
      <xdr:colOff>206375</xdr:colOff>
      <xdr:row>1</xdr:row>
      <xdr:rowOff>259291</xdr:rowOff>
    </xdr:from>
    <xdr:to>
      <xdr:col>52</xdr:col>
      <xdr:colOff>529167</xdr:colOff>
      <xdr:row>8</xdr:row>
      <xdr:rowOff>216957</xdr:rowOff>
    </xdr:to>
    <xdr:sp macro="" textlink="">
      <xdr:nvSpPr>
        <xdr:cNvPr id="2" name="正方形/長方形 1">
          <a:extLst>
            <a:ext uri="{FF2B5EF4-FFF2-40B4-BE49-F238E27FC236}">
              <a16:creationId xmlns:a16="http://schemas.microsoft.com/office/drawing/2014/main" id="{F5BAE148-BAFF-4293-AA88-3120122407F8}"/>
            </a:ext>
          </a:extLst>
        </xdr:cNvPr>
        <xdr:cNvSpPr/>
      </xdr:nvSpPr>
      <xdr:spPr bwMode="auto">
        <a:xfrm>
          <a:off x="16885708" y="492124"/>
          <a:ext cx="9943042" cy="2836333"/>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2000">
              <a:solidFill>
                <a:srgbClr val="FF0000"/>
              </a:solidFill>
              <a:latin typeface="BIZ UDゴシック" panose="020B0400000000000000" pitchFamily="49" charset="-128"/>
              <a:ea typeface="BIZ UDゴシック" panose="020B0400000000000000" pitchFamily="49" charset="-128"/>
            </a:rPr>
            <a:t>＜誰でも通園コメント＞</a:t>
          </a:r>
          <a:endParaRPr kumimoji="1" lang="en-US" altLang="ja-JP" sz="2000">
            <a:solidFill>
              <a:srgbClr val="FF0000"/>
            </a:solidFill>
            <a:latin typeface="BIZ UDゴシック" panose="020B0400000000000000" pitchFamily="49" charset="-128"/>
            <a:ea typeface="BIZ UDゴシック" panose="020B0400000000000000" pitchFamily="49" charset="-128"/>
          </a:endParaRPr>
        </a:p>
        <a:p>
          <a:pPr algn="l"/>
          <a:r>
            <a:rPr kumimoji="1" lang="ja-JP" altLang="en-US" sz="2000">
              <a:solidFill>
                <a:srgbClr val="FF0000"/>
              </a:solidFill>
              <a:latin typeface="BIZ UDゴシック" panose="020B0400000000000000" pitchFamily="49" charset="-128"/>
              <a:ea typeface="BIZ UDゴシック" panose="020B0400000000000000" pitchFamily="49" charset="-128"/>
            </a:rPr>
            <a:t>誰でも通園として従事した職員は、誰でも通園に専従した勤務時間分を除いて記載してください。</a:t>
          </a:r>
        </a:p>
        <a:p>
          <a:pPr algn="l"/>
          <a:r>
            <a:rPr kumimoji="1" lang="en-US" altLang="ja-JP" sz="2000">
              <a:solidFill>
                <a:srgbClr val="FF0000"/>
              </a:solidFill>
              <a:latin typeface="BIZ UDゴシック" panose="020B0400000000000000" pitchFamily="49" charset="-128"/>
              <a:ea typeface="BIZ UDゴシック" panose="020B0400000000000000" pitchFamily="49" charset="-128"/>
            </a:rPr>
            <a:t>※</a:t>
          </a:r>
          <a:r>
            <a:rPr kumimoji="1" lang="ja-JP" altLang="en-US" sz="2000">
              <a:solidFill>
                <a:srgbClr val="FF0000"/>
              </a:solidFill>
              <a:latin typeface="BIZ UDゴシック" panose="020B0400000000000000" pitchFamily="49" charset="-128"/>
              <a:ea typeface="BIZ UDゴシック" panose="020B0400000000000000" pitchFamily="49" charset="-128"/>
            </a:rPr>
            <a:t>本体保育に従事しながら誰通について「支援」を行った勤務時間は除かないこと</a:t>
          </a:r>
        </a:p>
        <a:p>
          <a:pPr algn="l"/>
          <a:r>
            <a:rPr kumimoji="1" lang="en-US" altLang="ja-JP" sz="2000">
              <a:solidFill>
                <a:srgbClr val="FF0000"/>
              </a:solidFill>
              <a:latin typeface="BIZ UDゴシック" panose="020B0400000000000000" pitchFamily="49" charset="-128"/>
              <a:ea typeface="BIZ UDゴシック" panose="020B0400000000000000" pitchFamily="49" charset="-128"/>
            </a:rPr>
            <a:t>※</a:t>
          </a:r>
          <a:r>
            <a:rPr kumimoji="1" lang="ja-JP" altLang="en-US" sz="2000">
              <a:solidFill>
                <a:srgbClr val="FF0000"/>
              </a:solidFill>
              <a:latin typeface="BIZ UDゴシック" panose="020B0400000000000000" pitchFamily="49" charset="-128"/>
              <a:ea typeface="BIZ UDゴシック" panose="020B0400000000000000" pitchFamily="49" charset="-128"/>
            </a:rPr>
            <a:t>誰通専任職員であっても、本体保育従事時間は本シートに記載すること</a:t>
          </a:r>
        </a:p>
      </xdr:txBody>
    </xdr:sp>
    <xdr:clientData/>
  </xdr:twoCellAnchor>
  <xdr:twoCellAnchor>
    <xdr:from>
      <xdr:col>37</xdr:col>
      <xdr:colOff>168275</xdr:colOff>
      <xdr:row>8</xdr:row>
      <xdr:rowOff>263525</xdr:rowOff>
    </xdr:from>
    <xdr:to>
      <xdr:col>52</xdr:col>
      <xdr:colOff>491067</xdr:colOff>
      <xdr:row>11</xdr:row>
      <xdr:rowOff>127001</xdr:rowOff>
    </xdr:to>
    <xdr:sp macro="" textlink="">
      <xdr:nvSpPr>
        <xdr:cNvPr id="3" name="正方形/長方形 2">
          <a:extLst>
            <a:ext uri="{FF2B5EF4-FFF2-40B4-BE49-F238E27FC236}">
              <a16:creationId xmlns:a16="http://schemas.microsoft.com/office/drawing/2014/main" id="{8E99C338-681C-485B-9119-11D347D0A4B4}"/>
            </a:ext>
          </a:extLst>
        </xdr:cNvPr>
        <xdr:cNvSpPr/>
      </xdr:nvSpPr>
      <xdr:spPr bwMode="auto">
        <a:xfrm>
          <a:off x="16847608" y="3375025"/>
          <a:ext cx="9943042" cy="847726"/>
        </a:xfrm>
        <a:prstGeom prst="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2000">
              <a:solidFill>
                <a:srgbClr val="FF0000"/>
              </a:solidFill>
              <a:latin typeface="BIZ UDゴシック" panose="020B0400000000000000" pitchFamily="49" charset="-128"/>
              <a:ea typeface="BIZ UDゴシック" panose="020B0400000000000000" pitchFamily="49" charset="-128"/>
            </a:rPr>
            <a:t>一時預かり事業に専従する職員は、配置状況確認書に記載しないでください。</a:t>
          </a:r>
          <a:endParaRPr kumimoji="1" lang="en-US" altLang="ja-JP" sz="2000">
            <a:solidFill>
              <a:srgbClr val="FF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44</xdr:col>
      <xdr:colOff>304800</xdr:colOff>
      <xdr:row>11</xdr:row>
      <xdr:rowOff>215900</xdr:rowOff>
    </xdr:from>
    <xdr:to>
      <xdr:col>50</xdr:col>
      <xdr:colOff>571500</xdr:colOff>
      <xdr:row>15</xdr:row>
      <xdr:rowOff>317501</xdr:rowOff>
    </xdr:to>
    <xdr:sp macro="" textlink="">
      <xdr:nvSpPr>
        <xdr:cNvPr id="2" name="線吹き出し 2 (枠付き) 1">
          <a:extLst>
            <a:ext uri="{FF2B5EF4-FFF2-40B4-BE49-F238E27FC236}">
              <a16:creationId xmlns:a16="http://schemas.microsoft.com/office/drawing/2014/main" id="{99E2DA52-B3D6-4FF0-89DF-5969A326430B}"/>
            </a:ext>
          </a:extLst>
        </xdr:cNvPr>
        <xdr:cNvSpPr/>
      </xdr:nvSpPr>
      <xdr:spPr bwMode="auto">
        <a:xfrm>
          <a:off x="20535900" y="3365500"/>
          <a:ext cx="3619500" cy="1422401"/>
        </a:xfrm>
        <a:prstGeom prst="borderCallout2">
          <a:avLst>
            <a:gd name="adj1" fmla="val 18750"/>
            <a:gd name="adj2" fmla="val -8333"/>
            <a:gd name="adj3" fmla="val 18750"/>
            <a:gd name="adj4" fmla="val -16667"/>
            <a:gd name="adj5" fmla="val -37037"/>
            <a:gd name="adj6" fmla="val -85108"/>
          </a:avLst>
        </a:prstGeom>
        <a:solidFill>
          <a:schemeClr val="bg1"/>
        </a:solidFill>
        <a:ln w="9525" cap="flat" cmpd="sng" algn="ctr">
          <a:solidFill>
            <a:srgbClr val="400000"/>
          </a:solidFill>
          <a:prstDash val="solid"/>
          <a:round/>
          <a:headEnd type="none" w="med" len="med"/>
          <a:tailEnd type="none" w="med" len="med"/>
        </a:ln>
        <a:effectLst>
          <a:outerShdw blurRad="50800" dist="38100" dir="5400000" algn="ctr" rotWithShape="0">
            <a:srgbClr val="000000">
              <a:alpha val="86000"/>
            </a:srgbClr>
          </a:outerShdw>
        </a:effectLst>
      </xdr:spPr>
      <xdr:txBody>
        <a:bodyPr vertOverflow="clip" wrap="square" lIns="18288" tIns="0" rIns="0" bIns="0" rtlCol="0" anchor="t" upright="1"/>
        <a:lstStyle/>
        <a:p>
          <a:pPr algn="l">
            <a:lnSpc>
              <a:spcPts val="1400"/>
            </a:lnSpc>
          </a:pPr>
          <a:r>
            <a:rPr kumimoji="1" lang="ja-JP" altLang="en-US" sz="1200">
              <a:latin typeface="+mj-ea"/>
              <a:ea typeface="+mj-ea"/>
            </a:rPr>
            <a:t>雇用契約等における</a:t>
          </a:r>
          <a:r>
            <a:rPr kumimoji="1" lang="en-US" altLang="ja-JP" sz="1200">
              <a:latin typeface="+mj-ea"/>
              <a:ea typeface="+mj-ea"/>
            </a:rPr>
            <a:t>1</a:t>
          </a:r>
          <a:r>
            <a:rPr kumimoji="1" lang="ja-JP" altLang="en-US" sz="1200">
              <a:latin typeface="+mj-ea"/>
              <a:ea typeface="+mj-ea"/>
            </a:rPr>
            <a:t>箇月あたりの労働時間数，又は変形労働時間制の場合は</a:t>
          </a:r>
          <a:r>
            <a:rPr kumimoji="1" lang="en-US" altLang="ja-JP" sz="1200">
              <a:latin typeface="+mj-ea"/>
              <a:ea typeface="+mj-ea"/>
            </a:rPr>
            <a:t>1</a:t>
          </a:r>
          <a:r>
            <a:rPr kumimoji="1" lang="ja-JP" altLang="en-US" sz="1200">
              <a:latin typeface="+mj-ea"/>
              <a:ea typeface="+mj-ea"/>
            </a:rPr>
            <a:t>箇月あたりの平均労働時間数を入力してください。</a:t>
          </a:r>
        </a:p>
        <a:p>
          <a:pPr algn="l">
            <a:lnSpc>
              <a:spcPts val="1400"/>
            </a:lnSpc>
          </a:pPr>
          <a:r>
            <a:rPr kumimoji="1" lang="ja-JP" altLang="en-US" sz="1200">
              <a:latin typeface="+mj-ea"/>
              <a:ea typeface="+mj-ea"/>
            </a:rPr>
            <a:t>契約の変更がない限り，全月（</a:t>
          </a:r>
          <a:r>
            <a:rPr kumimoji="1" lang="en-US" altLang="ja-JP" sz="1200">
              <a:latin typeface="+mj-ea"/>
              <a:ea typeface="+mj-ea"/>
            </a:rPr>
            <a:t>4</a:t>
          </a:r>
          <a:r>
            <a:rPr kumimoji="1" lang="ja-JP" altLang="en-US" sz="1200">
              <a:latin typeface="+mj-ea"/>
              <a:ea typeface="+mj-ea"/>
            </a:rPr>
            <a:t>月～</a:t>
          </a:r>
          <a:r>
            <a:rPr kumimoji="1" lang="en-US" altLang="ja-JP" sz="1200">
              <a:latin typeface="+mj-ea"/>
              <a:ea typeface="+mj-ea"/>
            </a:rPr>
            <a:t>3</a:t>
          </a:r>
          <a:r>
            <a:rPr kumimoji="1" lang="ja-JP" altLang="en-US" sz="1200">
              <a:latin typeface="+mj-ea"/>
              <a:ea typeface="+mj-ea"/>
            </a:rPr>
            <a:t>月）同じ時間数になります。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16C41-4C22-4623-96E5-6E6FBC71235A}">
  <sheetPr codeName="Sheet4">
    <pageSetUpPr fitToPage="1"/>
  </sheetPr>
  <dimension ref="A1:AA13"/>
  <sheetViews>
    <sheetView view="pageBreakPreview" zoomScaleNormal="100" zoomScaleSheetLayoutView="100" workbookViewId="0"/>
  </sheetViews>
  <sheetFormatPr defaultRowHeight="13.5"/>
  <cols>
    <col min="1" max="1" width="6" customWidth="1"/>
    <col min="2" max="2" width="5.375" bestFit="1" customWidth="1"/>
    <col min="3" max="3" width="3.375" bestFit="1" customWidth="1"/>
    <col min="4" max="4" width="3.375" customWidth="1"/>
    <col min="5" max="11" width="4.375" bestFit="1" customWidth="1"/>
    <col min="12" max="22" width="6.25" customWidth="1"/>
    <col min="23" max="25" width="4.625" bestFit="1" customWidth="1"/>
    <col min="26" max="26" width="4.375" customWidth="1"/>
    <col min="27" max="27" width="6" bestFit="1" customWidth="1"/>
  </cols>
  <sheetData>
    <row r="1" spans="1:27" s="300" customFormat="1" ht="138" customHeight="1">
      <c r="A1" s="376" t="s">
        <v>314</v>
      </c>
      <c r="B1" s="303" t="s">
        <v>0</v>
      </c>
      <c r="C1" s="303" t="s">
        <v>1</v>
      </c>
      <c r="D1" s="303" t="s">
        <v>2</v>
      </c>
      <c r="E1" s="303" t="s">
        <v>3</v>
      </c>
      <c r="F1" s="303" t="s">
        <v>4</v>
      </c>
      <c r="G1" s="303" t="s">
        <v>5</v>
      </c>
      <c r="H1" s="303" t="s">
        <v>6</v>
      </c>
      <c r="I1" s="303" t="s">
        <v>7</v>
      </c>
      <c r="J1" s="303" t="s">
        <v>8</v>
      </c>
      <c r="K1" s="303" t="s">
        <v>9</v>
      </c>
      <c r="L1" s="303" t="s">
        <v>10</v>
      </c>
      <c r="M1" s="303" t="s">
        <v>11</v>
      </c>
      <c r="N1" s="359" t="s">
        <v>12</v>
      </c>
      <c r="O1" s="303" t="s">
        <v>13</v>
      </c>
      <c r="P1" s="303" t="s">
        <v>14</v>
      </c>
      <c r="Q1" s="303" t="s">
        <v>15</v>
      </c>
      <c r="R1" s="303" t="s">
        <v>16</v>
      </c>
      <c r="S1" s="303" t="s">
        <v>17</v>
      </c>
      <c r="T1" s="303" t="s">
        <v>18</v>
      </c>
      <c r="U1" s="303" t="s">
        <v>19</v>
      </c>
      <c r="V1" s="303" t="s">
        <v>20</v>
      </c>
      <c r="W1" s="303" t="s">
        <v>21</v>
      </c>
      <c r="X1" s="303" t="s">
        <v>299</v>
      </c>
      <c r="Y1" s="303" t="s">
        <v>23</v>
      </c>
      <c r="Z1" s="303" t="s">
        <v>24</v>
      </c>
      <c r="AA1" s="303" t="s">
        <v>25</v>
      </c>
    </row>
    <row r="2" spans="1:27">
      <c r="A2" t="str">
        <f>様式１!$A$32</f>
        <v>Ｒ８．４</v>
      </c>
      <c r="B2">
        <f>様式１!C3</f>
        <v>0</v>
      </c>
      <c r="C2">
        <v>4</v>
      </c>
      <c r="D2" s="299" t="str">
        <f t="shared" ref="D2:D13" si="0">TEXT(C2,"00")</f>
        <v>04</v>
      </c>
      <c r="E2" s="298">
        <f>様式１!B9</f>
        <v>0</v>
      </c>
      <c r="F2" s="298">
        <f>様式１!C9</f>
        <v>0</v>
      </c>
      <c r="G2" s="298">
        <f>様式１!D9</f>
        <v>0</v>
      </c>
      <c r="H2" s="298">
        <f>様式１!E9</f>
        <v>0</v>
      </c>
      <c r="I2" s="298">
        <f>様式１!F9</f>
        <v>0</v>
      </c>
      <c r="J2" s="298">
        <f>様式１!G9</f>
        <v>0</v>
      </c>
      <c r="K2" s="298">
        <f>様式１!H9</f>
        <v>0</v>
      </c>
      <c r="L2" s="302">
        <f>様式１!$AI9</f>
        <v>-1</v>
      </c>
      <c r="M2" s="302">
        <f>様式１!$Q9</f>
        <v>1</v>
      </c>
      <c r="N2" s="360">
        <f>参考_歳児別配置基準!F4+様式１!$K9+様式１!$L9</f>
        <v>1</v>
      </c>
      <c r="O2" s="301">
        <f>様式１!$Q9-参考_歳児別配置基準!$C4+参考_歳児別配置基準!E4</f>
        <v>1</v>
      </c>
      <c r="P2" s="301">
        <f>様式１!$Q9-参考_歳児別配置基準!$C4+参考_歳児別配置基準!F4</f>
        <v>1</v>
      </c>
      <c r="Q2" s="301">
        <f>様式１!$Q9-参考_歳児別配置基準!$C4+参考_歳児別配置基準!G4</f>
        <v>1</v>
      </c>
      <c r="R2" s="301">
        <f>様式１!$Q9-参考_歳児別配置基準!$C4+参考_歳児別配置基準!H4</f>
        <v>1</v>
      </c>
      <c r="S2" s="301">
        <f>様式１!$Q9-参考_歳児別配置基準!$C4+参考_歳児別配置基準!I4</f>
        <v>1</v>
      </c>
      <c r="T2" s="301">
        <f>様式１!$Q9-参考_歳児別配置基準!$C4+参考_歳児別配置基準!J4</f>
        <v>1</v>
      </c>
      <c r="U2" s="301">
        <f>様式１!$Q9-参考_歳児別配置基準!$C4+参考_歳児別配置基準!K4</f>
        <v>1</v>
      </c>
      <c r="V2" s="301">
        <f>様式１!$Q9-参考_歳児別配置基準!$C4+参考_歳児別配置基準!L4</f>
        <v>1</v>
      </c>
      <c r="W2" s="298">
        <f>様式１!O9</f>
        <v>0</v>
      </c>
      <c r="X2" s="366">
        <f>様式１!AS9</f>
        <v>0</v>
      </c>
      <c r="Y2" s="298" t="str">
        <f>IF(X2&gt;0,"○","")</f>
        <v/>
      </c>
      <c r="Z2" s="298" t="str">
        <f t="shared" ref="Z2:Z13" si="1">IF(SUM(I2:K2)&gt;0,"○","")</f>
        <v/>
      </c>
      <c r="AA2" s="298">
        <f>'様式３（非専従の常勤＋非常勤）'!$L$5</f>
        <v>0</v>
      </c>
    </row>
    <row r="3" spans="1:27">
      <c r="A3" t="str">
        <f>様式１!$A$32</f>
        <v>Ｒ８．４</v>
      </c>
      <c r="B3" s="298">
        <f>B$2</f>
        <v>0</v>
      </c>
      <c r="C3">
        <v>5</v>
      </c>
      <c r="D3" s="299" t="str">
        <f t="shared" si="0"/>
        <v>05</v>
      </c>
      <c r="E3" s="298">
        <f>様式１!B10</f>
        <v>0</v>
      </c>
      <c r="F3" s="298">
        <f>様式１!C10</f>
        <v>0</v>
      </c>
      <c r="G3" s="298">
        <f>様式１!D10</f>
        <v>0</v>
      </c>
      <c r="H3" s="298">
        <f>様式１!E10</f>
        <v>0</v>
      </c>
      <c r="I3" s="298">
        <f>様式１!F10</f>
        <v>0</v>
      </c>
      <c r="J3" s="298">
        <f>様式１!G10</f>
        <v>0</v>
      </c>
      <c r="K3" s="298">
        <f>様式１!H10</f>
        <v>0</v>
      </c>
      <c r="L3" s="302">
        <f>様式１!$AI10</f>
        <v>-1</v>
      </c>
      <c r="M3" s="302">
        <f>様式１!$Q10</f>
        <v>1</v>
      </c>
      <c r="N3" s="360">
        <f>参考_歳児別配置基準!F13+様式１!$K10+様式１!$L10</f>
        <v>1</v>
      </c>
      <c r="O3" s="301">
        <f>様式１!$Q10-参考_歳児別配置基準!$C13+参考_歳児別配置基準!E13</f>
        <v>1</v>
      </c>
      <c r="P3" s="301">
        <f>様式１!$Q10-参考_歳児別配置基準!$C13+参考_歳児別配置基準!F13</f>
        <v>1</v>
      </c>
      <c r="Q3" s="301">
        <f>様式１!$Q10-参考_歳児別配置基準!$C13+参考_歳児別配置基準!G13</f>
        <v>1</v>
      </c>
      <c r="R3" s="301">
        <f>様式１!$Q10-参考_歳児別配置基準!$C13+参考_歳児別配置基準!H13</f>
        <v>1</v>
      </c>
      <c r="S3" s="301">
        <f>様式１!$Q10-参考_歳児別配置基準!$C13+参考_歳児別配置基準!I13</f>
        <v>1</v>
      </c>
      <c r="T3" s="301">
        <f>様式１!$Q10-参考_歳児別配置基準!$C13+参考_歳児別配置基準!J13</f>
        <v>1</v>
      </c>
      <c r="U3" s="301">
        <f>様式１!$Q10-参考_歳児別配置基準!$C13+参考_歳児別配置基準!K13</f>
        <v>1</v>
      </c>
      <c r="V3" s="301">
        <f>様式１!$Q10-参考_歳児別配置基準!$C13+参考_歳児別配置基準!L13</f>
        <v>1</v>
      </c>
      <c r="W3" s="298">
        <f>様式１!O10</f>
        <v>0</v>
      </c>
      <c r="X3" s="366">
        <f>様式１!AS10</f>
        <v>0</v>
      </c>
      <c r="Y3" s="298" t="str">
        <f t="shared" ref="Y3:Y13" si="2">IF(X3&gt;0,"○","")</f>
        <v/>
      </c>
      <c r="Z3" s="298" t="str">
        <f t="shared" si="1"/>
        <v/>
      </c>
      <c r="AA3" s="298">
        <f>AA$2</f>
        <v>0</v>
      </c>
    </row>
    <row r="4" spans="1:27">
      <c r="A4" t="str">
        <f>様式１!$A$32</f>
        <v>Ｒ８．４</v>
      </c>
      <c r="B4" s="298">
        <f t="shared" ref="B4:B13" si="3">B$2</f>
        <v>0</v>
      </c>
      <c r="C4">
        <v>6</v>
      </c>
      <c r="D4" s="299" t="str">
        <f t="shared" si="0"/>
        <v>06</v>
      </c>
      <c r="E4" s="298">
        <f>様式１!B11</f>
        <v>0</v>
      </c>
      <c r="F4" s="298">
        <f>様式１!C11</f>
        <v>0</v>
      </c>
      <c r="G4" s="298">
        <f>様式１!D11</f>
        <v>0</v>
      </c>
      <c r="H4" s="298">
        <f>様式１!E11</f>
        <v>0</v>
      </c>
      <c r="I4" s="298">
        <f>様式１!F11</f>
        <v>0</v>
      </c>
      <c r="J4" s="298">
        <f>様式１!G11</f>
        <v>0</v>
      </c>
      <c r="K4" s="298">
        <f>様式１!H11</f>
        <v>0</v>
      </c>
      <c r="L4" s="302">
        <f>様式１!$AI11</f>
        <v>-1</v>
      </c>
      <c r="M4" s="302">
        <f>様式１!$Q11</f>
        <v>1</v>
      </c>
      <c r="N4" s="360">
        <f>参考_歳児別配置基準!F22+様式１!$K11+様式１!$L11</f>
        <v>1</v>
      </c>
      <c r="O4" s="301">
        <f>様式１!$Q11-参考_歳児別配置基準!$C22+参考_歳児別配置基準!E22</f>
        <v>1</v>
      </c>
      <c r="P4" s="301">
        <f>様式１!$Q11-参考_歳児別配置基準!$C22+参考_歳児別配置基準!F22</f>
        <v>1</v>
      </c>
      <c r="Q4" s="301">
        <f>様式１!$Q11-参考_歳児別配置基準!$C22+参考_歳児別配置基準!G22</f>
        <v>1</v>
      </c>
      <c r="R4" s="301">
        <f>様式１!$Q11-参考_歳児別配置基準!$C22+参考_歳児別配置基準!H22</f>
        <v>1</v>
      </c>
      <c r="S4" s="301">
        <f>様式１!$Q11-参考_歳児別配置基準!$C22+参考_歳児別配置基準!I22</f>
        <v>1</v>
      </c>
      <c r="T4" s="301">
        <f>様式１!$Q11-参考_歳児別配置基準!$C22+参考_歳児別配置基準!J22</f>
        <v>1</v>
      </c>
      <c r="U4" s="301">
        <f>様式１!$Q11-参考_歳児別配置基準!$C22+参考_歳児別配置基準!K22</f>
        <v>1</v>
      </c>
      <c r="V4" s="301">
        <f>様式１!$Q11-参考_歳児別配置基準!$C22+参考_歳児別配置基準!L22</f>
        <v>1</v>
      </c>
      <c r="W4" s="298">
        <f>様式１!O11</f>
        <v>0</v>
      </c>
      <c r="X4" s="366">
        <f>様式１!AS11</f>
        <v>0</v>
      </c>
      <c r="Y4" s="298" t="str">
        <f t="shared" si="2"/>
        <v/>
      </c>
      <c r="Z4" s="298" t="str">
        <f t="shared" si="1"/>
        <v/>
      </c>
      <c r="AA4" s="298">
        <f t="shared" ref="AA4:AA13" si="4">AA$2</f>
        <v>0</v>
      </c>
    </row>
    <row r="5" spans="1:27">
      <c r="A5" t="str">
        <f>様式１!$A$32</f>
        <v>Ｒ８．４</v>
      </c>
      <c r="B5" s="298">
        <f t="shared" si="3"/>
        <v>0</v>
      </c>
      <c r="C5">
        <v>7</v>
      </c>
      <c r="D5" s="299" t="str">
        <f t="shared" si="0"/>
        <v>07</v>
      </c>
      <c r="E5" s="298">
        <f>様式１!B12</f>
        <v>0</v>
      </c>
      <c r="F5" s="298">
        <f>様式１!C12</f>
        <v>0</v>
      </c>
      <c r="G5" s="298">
        <f>様式１!D12</f>
        <v>0</v>
      </c>
      <c r="H5" s="298">
        <f>様式１!E12</f>
        <v>0</v>
      </c>
      <c r="I5" s="298">
        <f>様式１!F12</f>
        <v>0</v>
      </c>
      <c r="J5" s="298">
        <f>様式１!G12</f>
        <v>0</v>
      </c>
      <c r="K5" s="298">
        <f>様式１!H12</f>
        <v>0</v>
      </c>
      <c r="L5" s="302">
        <f>様式１!$AI12</f>
        <v>-1</v>
      </c>
      <c r="M5" s="302">
        <f>様式１!$Q12</f>
        <v>1</v>
      </c>
      <c r="N5" s="360">
        <f>参考_歳児別配置基準!F31+様式１!$K12+様式１!$L12</f>
        <v>1</v>
      </c>
      <c r="O5" s="301">
        <f>様式１!$Q12-参考_歳児別配置基準!$C31+参考_歳児別配置基準!E31</f>
        <v>1</v>
      </c>
      <c r="P5" s="301">
        <f>様式１!$Q12-参考_歳児別配置基準!$C31+参考_歳児別配置基準!F31</f>
        <v>1</v>
      </c>
      <c r="Q5" s="301">
        <f>様式１!$Q12-参考_歳児別配置基準!$C31+参考_歳児別配置基準!G31</f>
        <v>1</v>
      </c>
      <c r="R5" s="301">
        <f>様式１!$Q12-参考_歳児別配置基準!$C31+参考_歳児別配置基準!H31</f>
        <v>1</v>
      </c>
      <c r="S5" s="301">
        <f>様式１!$Q12-参考_歳児別配置基準!$C31+参考_歳児別配置基準!I31</f>
        <v>1</v>
      </c>
      <c r="T5" s="301">
        <f>様式１!$Q12-参考_歳児別配置基準!$C31+参考_歳児別配置基準!J31</f>
        <v>1</v>
      </c>
      <c r="U5" s="301">
        <f>様式１!$Q12-参考_歳児別配置基準!$C31+参考_歳児別配置基準!K31</f>
        <v>1</v>
      </c>
      <c r="V5" s="301">
        <f>様式１!$Q12-参考_歳児別配置基準!$C31+参考_歳児別配置基準!L31</f>
        <v>1</v>
      </c>
      <c r="W5" s="298">
        <f>様式１!O12</f>
        <v>0</v>
      </c>
      <c r="X5" s="366">
        <f>様式１!AS12</f>
        <v>0</v>
      </c>
      <c r="Y5" s="298" t="str">
        <f t="shared" si="2"/>
        <v/>
      </c>
      <c r="Z5" s="298" t="str">
        <f t="shared" si="1"/>
        <v/>
      </c>
      <c r="AA5" s="298">
        <f t="shared" si="4"/>
        <v>0</v>
      </c>
    </row>
    <row r="6" spans="1:27">
      <c r="A6" t="str">
        <f>様式１!$A$32</f>
        <v>Ｒ８．４</v>
      </c>
      <c r="B6" s="298">
        <f t="shared" si="3"/>
        <v>0</v>
      </c>
      <c r="C6">
        <v>8</v>
      </c>
      <c r="D6" s="299" t="str">
        <f t="shared" si="0"/>
        <v>08</v>
      </c>
      <c r="E6" s="298">
        <f>様式１!B13</f>
        <v>0</v>
      </c>
      <c r="F6" s="298">
        <f>様式１!C13</f>
        <v>0</v>
      </c>
      <c r="G6" s="298">
        <f>様式１!D13</f>
        <v>0</v>
      </c>
      <c r="H6" s="298">
        <f>様式１!E13</f>
        <v>0</v>
      </c>
      <c r="I6" s="298">
        <f>様式１!F13</f>
        <v>0</v>
      </c>
      <c r="J6" s="298">
        <f>様式１!G13</f>
        <v>0</v>
      </c>
      <c r="K6" s="298">
        <f>様式１!H13</f>
        <v>0</v>
      </c>
      <c r="L6" s="302">
        <f>様式１!$AI13</f>
        <v>-1</v>
      </c>
      <c r="M6" s="302">
        <f>様式１!$Q13</f>
        <v>1</v>
      </c>
      <c r="N6" s="360">
        <f>参考_歳児別配置基準!F40+様式１!$K13+様式１!$L13</f>
        <v>1</v>
      </c>
      <c r="O6" s="301">
        <f>様式１!$Q13-参考_歳児別配置基準!$C40+参考_歳児別配置基準!E40</f>
        <v>1</v>
      </c>
      <c r="P6" s="301">
        <f>様式１!$Q13-参考_歳児別配置基準!$C40+参考_歳児別配置基準!F40</f>
        <v>1</v>
      </c>
      <c r="Q6" s="301">
        <f>様式１!$Q13-参考_歳児別配置基準!$C40+参考_歳児別配置基準!G40</f>
        <v>1</v>
      </c>
      <c r="R6" s="301">
        <f>様式１!$Q13-参考_歳児別配置基準!$C40+参考_歳児別配置基準!H40</f>
        <v>1</v>
      </c>
      <c r="S6" s="301">
        <f>様式１!$Q13-参考_歳児別配置基準!$C40+参考_歳児別配置基準!I40</f>
        <v>1</v>
      </c>
      <c r="T6" s="301">
        <f>様式１!$Q13-参考_歳児別配置基準!$C40+参考_歳児別配置基準!J40</f>
        <v>1</v>
      </c>
      <c r="U6" s="301">
        <f>様式１!$Q13-参考_歳児別配置基準!$C40+参考_歳児別配置基準!K40</f>
        <v>1</v>
      </c>
      <c r="V6" s="301">
        <f>様式１!$Q13-参考_歳児別配置基準!$C40+参考_歳児別配置基準!L40</f>
        <v>1</v>
      </c>
      <c r="W6" s="298">
        <f>様式１!O13</f>
        <v>0</v>
      </c>
      <c r="X6" s="366">
        <f>様式１!AS13</f>
        <v>0</v>
      </c>
      <c r="Y6" s="298" t="str">
        <f t="shared" si="2"/>
        <v/>
      </c>
      <c r="Z6" s="298" t="str">
        <f t="shared" si="1"/>
        <v/>
      </c>
      <c r="AA6" s="298">
        <f t="shared" si="4"/>
        <v>0</v>
      </c>
    </row>
    <row r="7" spans="1:27">
      <c r="A7" t="str">
        <f>様式１!$A$32</f>
        <v>Ｒ８．４</v>
      </c>
      <c r="B7" s="298">
        <f t="shared" si="3"/>
        <v>0</v>
      </c>
      <c r="C7">
        <v>9</v>
      </c>
      <c r="D7" s="299" t="str">
        <f t="shared" si="0"/>
        <v>09</v>
      </c>
      <c r="E7" s="298">
        <f>様式１!B14</f>
        <v>0</v>
      </c>
      <c r="F7" s="298">
        <f>様式１!C14</f>
        <v>0</v>
      </c>
      <c r="G7" s="298">
        <f>様式１!D14</f>
        <v>0</v>
      </c>
      <c r="H7" s="298">
        <f>様式１!E14</f>
        <v>0</v>
      </c>
      <c r="I7" s="298">
        <f>様式１!F14</f>
        <v>0</v>
      </c>
      <c r="J7" s="298">
        <f>様式１!G14</f>
        <v>0</v>
      </c>
      <c r="K7" s="298">
        <f>様式１!H14</f>
        <v>0</v>
      </c>
      <c r="L7" s="302">
        <f>様式１!$AI14</f>
        <v>-1</v>
      </c>
      <c r="M7" s="302">
        <f>様式１!$Q14</f>
        <v>1</v>
      </c>
      <c r="N7" s="360">
        <f>参考_歳児別配置基準!F49+様式１!$K14+様式１!$L14</f>
        <v>1</v>
      </c>
      <c r="O7" s="301">
        <f>様式１!$Q14-参考_歳児別配置基準!$C49+参考_歳児別配置基準!E49</f>
        <v>1</v>
      </c>
      <c r="P7" s="301">
        <f>様式１!$Q14-参考_歳児別配置基準!$C49+参考_歳児別配置基準!F49</f>
        <v>1</v>
      </c>
      <c r="Q7" s="301">
        <f>様式１!$Q14-参考_歳児別配置基準!$C49+参考_歳児別配置基準!G49</f>
        <v>1</v>
      </c>
      <c r="R7" s="301">
        <f>様式１!$Q14-参考_歳児別配置基準!$C49+参考_歳児別配置基準!H49</f>
        <v>1</v>
      </c>
      <c r="S7" s="301">
        <f>様式１!$Q14-参考_歳児別配置基準!$C49+参考_歳児別配置基準!I49</f>
        <v>1</v>
      </c>
      <c r="T7" s="301">
        <f>様式１!$Q14-参考_歳児別配置基準!$C49+参考_歳児別配置基準!J49</f>
        <v>1</v>
      </c>
      <c r="U7" s="301">
        <f>様式１!$Q14-参考_歳児別配置基準!$C49+参考_歳児別配置基準!K49</f>
        <v>1</v>
      </c>
      <c r="V7" s="301">
        <f>様式１!$Q14-参考_歳児別配置基準!$C49+参考_歳児別配置基準!L49</f>
        <v>1</v>
      </c>
      <c r="W7" s="298">
        <f>様式１!O14</f>
        <v>0</v>
      </c>
      <c r="X7" s="366">
        <f>様式１!AS14</f>
        <v>0</v>
      </c>
      <c r="Y7" s="298" t="str">
        <f t="shared" si="2"/>
        <v/>
      </c>
      <c r="Z7" s="298" t="str">
        <f t="shared" si="1"/>
        <v/>
      </c>
      <c r="AA7" s="298">
        <f t="shared" si="4"/>
        <v>0</v>
      </c>
    </row>
    <row r="8" spans="1:27">
      <c r="A8" t="str">
        <f>様式１!$A$32</f>
        <v>Ｒ８．４</v>
      </c>
      <c r="B8" s="298">
        <f t="shared" si="3"/>
        <v>0</v>
      </c>
      <c r="C8">
        <v>10</v>
      </c>
      <c r="D8" s="299" t="str">
        <f t="shared" si="0"/>
        <v>10</v>
      </c>
      <c r="E8" s="298">
        <f>様式１!B15</f>
        <v>0</v>
      </c>
      <c r="F8" s="298">
        <f>様式１!C15</f>
        <v>0</v>
      </c>
      <c r="G8" s="298">
        <f>様式１!D15</f>
        <v>0</v>
      </c>
      <c r="H8" s="298">
        <f>様式１!E15</f>
        <v>0</v>
      </c>
      <c r="I8" s="298">
        <f>様式１!F15</f>
        <v>0</v>
      </c>
      <c r="J8" s="298">
        <f>様式１!G15</f>
        <v>0</v>
      </c>
      <c r="K8" s="298">
        <f>様式１!H15</f>
        <v>0</v>
      </c>
      <c r="L8" s="302">
        <f>様式１!$AI15</f>
        <v>-1</v>
      </c>
      <c r="M8" s="302">
        <f>様式１!$Q15</f>
        <v>1</v>
      </c>
      <c r="N8" s="360">
        <f>参考_歳児別配置基準!F58+様式１!$K15+様式１!$L15</f>
        <v>1</v>
      </c>
      <c r="O8" s="301">
        <f>様式１!$Q15-参考_歳児別配置基準!$C58+参考_歳児別配置基準!E58</f>
        <v>1</v>
      </c>
      <c r="P8" s="301">
        <f>様式１!$Q15-参考_歳児別配置基準!$C58+参考_歳児別配置基準!F58</f>
        <v>1</v>
      </c>
      <c r="Q8" s="301">
        <f>様式１!$Q15-参考_歳児別配置基準!$C58+参考_歳児別配置基準!G58</f>
        <v>1</v>
      </c>
      <c r="R8" s="301">
        <f>様式１!$Q15-参考_歳児別配置基準!$C58+参考_歳児別配置基準!H58</f>
        <v>1</v>
      </c>
      <c r="S8" s="301">
        <f>様式１!$Q15-参考_歳児別配置基準!$C58+参考_歳児別配置基準!I58</f>
        <v>1</v>
      </c>
      <c r="T8" s="301">
        <f>様式１!$Q15-参考_歳児別配置基準!$C58+参考_歳児別配置基準!J58</f>
        <v>1</v>
      </c>
      <c r="U8" s="301">
        <f>様式１!$Q15-参考_歳児別配置基準!$C58+参考_歳児別配置基準!K58</f>
        <v>1</v>
      </c>
      <c r="V8" s="301">
        <f>様式１!$Q15-参考_歳児別配置基準!$C58+参考_歳児別配置基準!L58</f>
        <v>1</v>
      </c>
      <c r="W8" s="298">
        <f>様式１!O15</f>
        <v>0</v>
      </c>
      <c r="X8" s="366">
        <f>様式１!AS15</f>
        <v>0</v>
      </c>
      <c r="Y8" s="298" t="str">
        <f t="shared" si="2"/>
        <v/>
      </c>
      <c r="Z8" s="298" t="str">
        <f t="shared" si="1"/>
        <v/>
      </c>
      <c r="AA8" s="298">
        <f t="shared" si="4"/>
        <v>0</v>
      </c>
    </row>
    <row r="9" spans="1:27">
      <c r="A9" t="str">
        <f>様式１!$A$32</f>
        <v>Ｒ８．４</v>
      </c>
      <c r="B9" s="298">
        <f t="shared" si="3"/>
        <v>0</v>
      </c>
      <c r="C9">
        <v>11</v>
      </c>
      <c r="D9" s="299" t="str">
        <f t="shared" si="0"/>
        <v>11</v>
      </c>
      <c r="E9" s="298">
        <f>様式１!B16</f>
        <v>0</v>
      </c>
      <c r="F9" s="298">
        <f>様式１!C16</f>
        <v>0</v>
      </c>
      <c r="G9" s="298">
        <f>様式１!D16</f>
        <v>0</v>
      </c>
      <c r="H9" s="298">
        <f>様式１!E16</f>
        <v>0</v>
      </c>
      <c r="I9" s="298">
        <f>様式１!F16</f>
        <v>0</v>
      </c>
      <c r="J9" s="298">
        <f>様式１!G16</f>
        <v>0</v>
      </c>
      <c r="K9" s="298">
        <f>様式１!H16</f>
        <v>0</v>
      </c>
      <c r="L9" s="302">
        <f>様式１!$AI16</f>
        <v>-1</v>
      </c>
      <c r="M9" s="302">
        <f>様式１!$Q16</f>
        <v>1</v>
      </c>
      <c r="N9" s="360">
        <f>参考_歳児別配置基準!F67+様式１!$K16+様式１!$L16</f>
        <v>1</v>
      </c>
      <c r="O9" s="301">
        <f>様式１!$Q16-参考_歳児別配置基準!$C67+参考_歳児別配置基準!E67</f>
        <v>1</v>
      </c>
      <c r="P9" s="301">
        <f>様式１!$Q16-参考_歳児別配置基準!$C67+参考_歳児別配置基準!F67</f>
        <v>1</v>
      </c>
      <c r="Q9" s="301">
        <f>様式１!$Q16-参考_歳児別配置基準!$C67+参考_歳児別配置基準!G67</f>
        <v>1</v>
      </c>
      <c r="R9" s="301">
        <f>様式１!$Q16-参考_歳児別配置基準!$C67+参考_歳児別配置基準!H67</f>
        <v>1</v>
      </c>
      <c r="S9" s="301">
        <f>様式１!$Q16-参考_歳児別配置基準!$C67+参考_歳児別配置基準!I67</f>
        <v>1</v>
      </c>
      <c r="T9" s="301">
        <f>様式１!$Q16-参考_歳児別配置基準!$C67+参考_歳児別配置基準!J67</f>
        <v>1</v>
      </c>
      <c r="U9" s="301">
        <f>様式１!$Q16-参考_歳児別配置基準!$C67+参考_歳児別配置基準!K67</f>
        <v>1</v>
      </c>
      <c r="V9" s="301">
        <f>様式１!$Q16-参考_歳児別配置基準!$C67+参考_歳児別配置基準!L67</f>
        <v>1</v>
      </c>
      <c r="W9" s="298">
        <f>様式１!O16</f>
        <v>0</v>
      </c>
      <c r="X9" s="366">
        <f>様式１!AS16</f>
        <v>0</v>
      </c>
      <c r="Y9" s="298" t="str">
        <f t="shared" si="2"/>
        <v/>
      </c>
      <c r="Z9" s="298" t="str">
        <f t="shared" si="1"/>
        <v/>
      </c>
      <c r="AA9" s="298">
        <f t="shared" si="4"/>
        <v>0</v>
      </c>
    </row>
    <row r="10" spans="1:27">
      <c r="A10" t="str">
        <f>様式１!$A$32</f>
        <v>Ｒ８．４</v>
      </c>
      <c r="B10" s="298">
        <f t="shared" si="3"/>
        <v>0</v>
      </c>
      <c r="C10">
        <v>12</v>
      </c>
      <c r="D10" s="299" t="str">
        <f t="shared" si="0"/>
        <v>12</v>
      </c>
      <c r="E10" s="298">
        <f>様式１!B17</f>
        <v>0</v>
      </c>
      <c r="F10" s="298">
        <f>様式１!C17</f>
        <v>0</v>
      </c>
      <c r="G10" s="298">
        <f>様式１!D17</f>
        <v>0</v>
      </c>
      <c r="H10" s="298">
        <f>様式１!E17</f>
        <v>0</v>
      </c>
      <c r="I10" s="298">
        <f>様式１!F17</f>
        <v>0</v>
      </c>
      <c r="J10" s="298">
        <f>様式１!G17</f>
        <v>0</v>
      </c>
      <c r="K10" s="298">
        <f>様式１!H17</f>
        <v>0</v>
      </c>
      <c r="L10" s="302">
        <f>様式１!$AI17</f>
        <v>-1</v>
      </c>
      <c r="M10" s="302">
        <f>様式１!$Q17</f>
        <v>1</v>
      </c>
      <c r="N10" s="360">
        <f>参考_歳児別配置基準!F76+様式１!$K17+様式１!$L17</f>
        <v>1</v>
      </c>
      <c r="O10" s="301">
        <f>様式１!$Q17-参考_歳児別配置基準!$C76+参考_歳児別配置基準!E76</f>
        <v>1</v>
      </c>
      <c r="P10" s="301">
        <f>様式１!$Q17-参考_歳児別配置基準!$C76+参考_歳児別配置基準!F76</f>
        <v>1</v>
      </c>
      <c r="Q10" s="301">
        <f>様式１!$Q17-参考_歳児別配置基準!$C76+参考_歳児別配置基準!G76</f>
        <v>1</v>
      </c>
      <c r="R10" s="301">
        <f>様式１!$Q17-参考_歳児別配置基準!$C76+参考_歳児別配置基準!H76</f>
        <v>1</v>
      </c>
      <c r="S10" s="301">
        <f>様式１!$Q17-参考_歳児別配置基準!$C76+参考_歳児別配置基準!I76</f>
        <v>1</v>
      </c>
      <c r="T10" s="301">
        <f>様式１!$Q17-参考_歳児別配置基準!$C76+参考_歳児別配置基準!J76</f>
        <v>1</v>
      </c>
      <c r="U10" s="301">
        <f>様式１!$Q17-参考_歳児別配置基準!$C76+参考_歳児別配置基準!K76</f>
        <v>1</v>
      </c>
      <c r="V10" s="301">
        <f>様式１!$Q17-参考_歳児別配置基準!$C76+参考_歳児別配置基準!L76</f>
        <v>1</v>
      </c>
      <c r="W10" s="298">
        <f>様式１!O17</f>
        <v>0</v>
      </c>
      <c r="X10" s="366">
        <f>様式１!AS17</f>
        <v>0</v>
      </c>
      <c r="Y10" s="298" t="str">
        <f t="shared" si="2"/>
        <v/>
      </c>
      <c r="Z10" s="298" t="str">
        <f t="shared" si="1"/>
        <v/>
      </c>
      <c r="AA10" s="298">
        <f t="shared" si="4"/>
        <v>0</v>
      </c>
    </row>
    <row r="11" spans="1:27">
      <c r="A11" t="str">
        <f>様式１!$A$32</f>
        <v>Ｒ８．４</v>
      </c>
      <c r="B11" s="298">
        <f t="shared" si="3"/>
        <v>0</v>
      </c>
      <c r="C11">
        <v>1</v>
      </c>
      <c r="D11" s="299" t="str">
        <f t="shared" si="0"/>
        <v>01</v>
      </c>
      <c r="E11" s="298">
        <f>様式１!B18</f>
        <v>0</v>
      </c>
      <c r="F11" s="298">
        <f>様式１!C18</f>
        <v>0</v>
      </c>
      <c r="G11" s="298">
        <f>様式１!D18</f>
        <v>0</v>
      </c>
      <c r="H11" s="298">
        <f>様式１!E18</f>
        <v>0</v>
      </c>
      <c r="I11" s="298">
        <f>様式１!F18</f>
        <v>0</v>
      </c>
      <c r="J11" s="298">
        <f>様式１!G18</f>
        <v>0</v>
      </c>
      <c r="K11" s="298">
        <f>様式１!H18</f>
        <v>0</v>
      </c>
      <c r="L11" s="302">
        <f>様式１!$AI18</f>
        <v>-1</v>
      </c>
      <c r="M11" s="302">
        <f>様式１!$Q18</f>
        <v>1</v>
      </c>
      <c r="N11" s="360">
        <f>参考_歳児別配置基準!F85+様式１!$K18+様式１!$L18</f>
        <v>1</v>
      </c>
      <c r="O11" s="301">
        <f>様式１!$Q18-参考_歳児別配置基準!$C85+参考_歳児別配置基準!E85</f>
        <v>1</v>
      </c>
      <c r="P11" s="301">
        <f>様式１!$Q18-参考_歳児別配置基準!$C85+参考_歳児別配置基準!F85</f>
        <v>1</v>
      </c>
      <c r="Q11" s="301">
        <f>様式１!$Q18-参考_歳児別配置基準!$C85+参考_歳児別配置基準!G85</f>
        <v>1</v>
      </c>
      <c r="R11" s="301">
        <f>様式１!$Q18-参考_歳児別配置基準!$C85+参考_歳児別配置基準!H85</f>
        <v>1</v>
      </c>
      <c r="S11" s="301">
        <f>様式１!$Q18-参考_歳児別配置基準!$C85+参考_歳児別配置基準!I85</f>
        <v>1</v>
      </c>
      <c r="T11" s="301">
        <f>様式１!$Q18-参考_歳児別配置基準!$C85+参考_歳児別配置基準!J85</f>
        <v>1</v>
      </c>
      <c r="U11" s="301">
        <f>様式１!$Q18-参考_歳児別配置基準!$C85+参考_歳児別配置基準!K85</f>
        <v>1</v>
      </c>
      <c r="V11" s="301">
        <f>様式１!$Q18-参考_歳児別配置基準!$C85+参考_歳児別配置基準!L85</f>
        <v>1</v>
      </c>
      <c r="W11" s="298">
        <f>様式１!O18</f>
        <v>0</v>
      </c>
      <c r="X11" s="366">
        <f>様式１!AS18</f>
        <v>0</v>
      </c>
      <c r="Y11" s="298" t="str">
        <f t="shared" si="2"/>
        <v/>
      </c>
      <c r="Z11" s="298" t="str">
        <f t="shared" si="1"/>
        <v/>
      </c>
      <c r="AA11" s="298">
        <f t="shared" si="4"/>
        <v>0</v>
      </c>
    </row>
    <row r="12" spans="1:27">
      <c r="A12" t="str">
        <f>様式１!$A$32</f>
        <v>Ｒ８．４</v>
      </c>
      <c r="B12" s="298">
        <f t="shared" si="3"/>
        <v>0</v>
      </c>
      <c r="C12">
        <v>2</v>
      </c>
      <c r="D12" s="299" t="str">
        <f t="shared" si="0"/>
        <v>02</v>
      </c>
      <c r="E12" s="298">
        <f>様式１!B19</f>
        <v>0</v>
      </c>
      <c r="F12" s="298">
        <f>様式１!C19</f>
        <v>0</v>
      </c>
      <c r="G12" s="298">
        <f>様式１!D19</f>
        <v>0</v>
      </c>
      <c r="H12" s="298">
        <f>様式１!E19</f>
        <v>0</v>
      </c>
      <c r="I12" s="298">
        <f>様式１!F19</f>
        <v>0</v>
      </c>
      <c r="J12" s="298">
        <f>様式１!G19</f>
        <v>0</v>
      </c>
      <c r="K12" s="298">
        <f>様式１!H19</f>
        <v>0</v>
      </c>
      <c r="L12" s="302">
        <f>様式１!$AI19</f>
        <v>-1</v>
      </c>
      <c r="M12" s="302">
        <f>様式１!$Q19</f>
        <v>1</v>
      </c>
      <c r="N12" s="360">
        <f>参考_歳児別配置基準!F94+様式１!$K19+様式１!$L19</f>
        <v>1</v>
      </c>
      <c r="O12" s="301">
        <f>様式１!$Q19-参考_歳児別配置基準!$C94+参考_歳児別配置基準!E94</f>
        <v>1</v>
      </c>
      <c r="P12" s="301">
        <f>様式１!$Q19-参考_歳児別配置基準!$C94+参考_歳児別配置基準!F94</f>
        <v>1</v>
      </c>
      <c r="Q12" s="301">
        <f>様式１!$Q19-参考_歳児別配置基準!$C94+参考_歳児別配置基準!G94</f>
        <v>1</v>
      </c>
      <c r="R12" s="301">
        <f>様式１!$Q19-参考_歳児別配置基準!$C94+参考_歳児別配置基準!H94</f>
        <v>1</v>
      </c>
      <c r="S12" s="301">
        <f>様式１!$Q19-参考_歳児別配置基準!$C94+参考_歳児別配置基準!I94</f>
        <v>1</v>
      </c>
      <c r="T12" s="301">
        <f>様式１!$Q19-参考_歳児別配置基準!$C94+参考_歳児別配置基準!J94</f>
        <v>1</v>
      </c>
      <c r="U12" s="301">
        <f>様式１!$Q19-参考_歳児別配置基準!$C94+参考_歳児別配置基準!K94</f>
        <v>1</v>
      </c>
      <c r="V12" s="301">
        <f>様式１!$Q19-参考_歳児別配置基準!$C94+参考_歳児別配置基準!L94</f>
        <v>1</v>
      </c>
      <c r="W12" s="298">
        <f>様式１!O19</f>
        <v>0</v>
      </c>
      <c r="X12" s="366">
        <f>様式１!AS19</f>
        <v>0</v>
      </c>
      <c r="Y12" s="298" t="str">
        <f t="shared" si="2"/>
        <v/>
      </c>
      <c r="Z12" s="298" t="str">
        <f t="shared" si="1"/>
        <v/>
      </c>
      <c r="AA12" s="298">
        <f t="shared" si="4"/>
        <v>0</v>
      </c>
    </row>
    <row r="13" spans="1:27">
      <c r="A13" t="str">
        <f>様式１!$A$32</f>
        <v>Ｒ８．４</v>
      </c>
      <c r="B13" s="298">
        <f t="shared" si="3"/>
        <v>0</v>
      </c>
      <c r="C13">
        <v>3</v>
      </c>
      <c r="D13" s="299" t="str">
        <f t="shared" si="0"/>
        <v>03</v>
      </c>
      <c r="E13" s="298">
        <f>様式１!B20</f>
        <v>0</v>
      </c>
      <c r="F13" s="298">
        <f>様式１!C20</f>
        <v>0</v>
      </c>
      <c r="G13" s="298">
        <f>様式１!D20</f>
        <v>0</v>
      </c>
      <c r="H13" s="298">
        <f>様式１!E20</f>
        <v>0</v>
      </c>
      <c r="I13" s="298">
        <f>様式１!F20</f>
        <v>0</v>
      </c>
      <c r="J13" s="298">
        <f>様式１!G20</f>
        <v>0</v>
      </c>
      <c r="K13" s="298">
        <f>様式１!H20</f>
        <v>0</v>
      </c>
      <c r="L13" s="302">
        <f>様式１!$AI20</f>
        <v>-1</v>
      </c>
      <c r="M13" s="302">
        <f>様式１!$Q20</f>
        <v>1</v>
      </c>
      <c r="N13" s="360">
        <f>参考_歳児別配置基準!F103+様式１!$K20+様式１!$L20</f>
        <v>1</v>
      </c>
      <c r="O13" s="301">
        <f>様式１!$Q20-参考_歳児別配置基準!$C103+参考_歳児別配置基準!E103</f>
        <v>1</v>
      </c>
      <c r="P13" s="301">
        <f>様式１!$Q20-参考_歳児別配置基準!$C103+参考_歳児別配置基準!F103</f>
        <v>1</v>
      </c>
      <c r="Q13" s="301">
        <f>様式１!$Q20-参考_歳児別配置基準!$C103+参考_歳児別配置基準!G103</f>
        <v>1</v>
      </c>
      <c r="R13" s="301">
        <f>様式１!$Q20-参考_歳児別配置基準!$C103+参考_歳児別配置基準!H103</f>
        <v>1</v>
      </c>
      <c r="S13" s="301">
        <f>様式１!$Q20-参考_歳児別配置基準!$C103+参考_歳児別配置基準!I103</f>
        <v>1</v>
      </c>
      <c r="T13" s="301">
        <f>様式１!$Q20-参考_歳児別配置基準!$C103+参考_歳児別配置基準!J103</f>
        <v>1</v>
      </c>
      <c r="U13" s="301">
        <f>様式１!$Q20-参考_歳児別配置基準!$C103+参考_歳児別配置基準!K103</f>
        <v>1</v>
      </c>
      <c r="V13" s="301">
        <f>様式１!$Q20-参考_歳児別配置基準!$C103+参考_歳児別配置基準!L103</f>
        <v>1</v>
      </c>
      <c r="W13" s="298">
        <f>様式１!O20</f>
        <v>0</v>
      </c>
      <c r="X13" s="366">
        <f>様式１!AS20</f>
        <v>0</v>
      </c>
      <c r="Y13" s="298" t="str">
        <f t="shared" si="2"/>
        <v/>
      </c>
      <c r="Z13" s="298" t="str">
        <f t="shared" si="1"/>
        <v/>
      </c>
      <c r="AA13" s="298">
        <f t="shared" si="4"/>
        <v>0</v>
      </c>
    </row>
  </sheetData>
  <sheetProtection algorithmName="SHA-512" hashValue="D3Jqe7vOsEHCvMSUO4851Qm8rFeZhQZGVccjl5eXmR7wKqmDrqblG5Mf17PWbI+r9YV8FirODuml136RdP5T4w==" saltValue="9xdehIhEbON7DIwYgYM0xA==" spinCount="100000" sheet="1" objects="1" scenarios="1"/>
  <phoneticPr fontId="2"/>
  <pageMargins left="0.7" right="0.7"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BL30"/>
  <sheetViews>
    <sheetView view="pageBreakPreview" zoomScale="85" zoomScaleNormal="100" zoomScaleSheetLayoutView="85" workbookViewId="0">
      <selection activeCell="D21" sqref="D21"/>
    </sheetView>
  </sheetViews>
  <sheetFormatPr defaultRowHeight="13.5"/>
  <cols>
    <col min="1" max="1" width="5.125" customWidth="1"/>
    <col min="2" max="3" width="3.625" customWidth="1"/>
    <col min="4" max="4" width="11.625" customWidth="1"/>
    <col min="5" max="6" width="5.875" customWidth="1"/>
    <col min="7" max="7" width="11.875" customWidth="1"/>
    <col min="8" max="10" width="3.875" customWidth="1"/>
    <col min="11" max="28" width="3.625" customWidth="1"/>
    <col min="29" max="30" width="10.875" customWidth="1"/>
    <col min="31" max="32" width="5.375" customWidth="1"/>
    <col min="33" max="33" width="12.25" customWidth="1"/>
    <col min="34" max="34" width="5.125" customWidth="1"/>
    <col min="35" max="40" width="9" customWidth="1"/>
    <col min="41" max="41" width="3" customWidth="1"/>
    <col min="42" max="49" width="9" customWidth="1"/>
    <col min="50" max="50" width="5.25" customWidth="1"/>
    <col min="51" max="51" width="9" customWidth="1"/>
  </cols>
  <sheetData>
    <row r="1" spans="1:64" ht="14.25">
      <c r="B1" s="165"/>
      <c r="C1" s="166"/>
      <c r="D1" s="166"/>
      <c r="E1" s="166"/>
      <c r="F1" s="166"/>
      <c r="G1" s="166"/>
      <c r="H1" s="166"/>
      <c r="I1" s="166"/>
      <c r="J1" s="166"/>
      <c r="K1" s="165"/>
      <c r="L1" s="165"/>
      <c r="M1" s="165"/>
      <c r="N1" s="165"/>
      <c r="O1" s="165"/>
      <c r="P1" s="165"/>
      <c r="Q1" s="165"/>
      <c r="R1" s="165"/>
      <c r="S1" s="165"/>
      <c r="T1" s="165"/>
      <c r="U1" s="165"/>
      <c r="V1" s="165"/>
      <c r="W1" s="165"/>
      <c r="X1" s="165"/>
      <c r="Y1" s="165"/>
      <c r="Z1" s="165"/>
      <c r="AA1" s="165"/>
      <c r="AB1" s="165"/>
      <c r="AC1" s="165"/>
      <c r="AD1" s="165"/>
      <c r="AE1" s="166"/>
      <c r="AF1" s="166"/>
      <c r="AG1" s="166"/>
    </row>
    <row r="2" spans="1:64" ht="22.5" customHeight="1">
      <c r="B2" s="430" t="s">
        <v>26</v>
      </c>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row>
    <row r="3" spans="1:64" ht="14.25">
      <c r="B3" s="165"/>
      <c r="C3" s="166"/>
      <c r="D3" s="166"/>
      <c r="E3" s="166"/>
      <c r="F3" s="166"/>
      <c r="G3" s="166"/>
      <c r="H3" s="166"/>
      <c r="I3" s="166"/>
      <c r="J3" s="166"/>
      <c r="K3" s="165"/>
      <c r="L3" s="165"/>
      <c r="M3" s="165"/>
      <c r="N3" s="165"/>
      <c r="O3" s="165"/>
      <c r="P3" s="165"/>
      <c r="Q3" s="165"/>
      <c r="R3" s="165"/>
      <c r="S3" s="165"/>
      <c r="T3" s="165"/>
      <c r="U3" s="165"/>
      <c r="V3" s="165"/>
      <c r="W3" s="165"/>
      <c r="X3" s="165"/>
      <c r="Y3" s="165"/>
      <c r="Z3" s="165"/>
      <c r="AA3" s="165"/>
      <c r="AB3" s="165"/>
      <c r="AC3" s="165"/>
      <c r="AD3" s="165"/>
      <c r="AE3" s="166"/>
      <c r="AF3" s="166"/>
      <c r="AG3" s="166"/>
    </row>
    <row r="4" spans="1:64" ht="14.25">
      <c r="B4" s="165"/>
      <c r="C4" s="166"/>
      <c r="D4" s="166"/>
      <c r="E4" s="166"/>
      <c r="F4" s="166"/>
      <c r="G4" s="166"/>
      <c r="H4" s="166"/>
      <c r="I4" s="166"/>
      <c r="J4" s="166"/>
      <c r="K4" s="165"/>
      <c r="L4" s="165"/>
      <c r="M4" s="165"/>
      <c r="N4" s="165"/>
      <c r="O4" s="165"/>
      <c r="P4" s="165"/>
      <c r="Q4" s="165"/>
      <c r="R4" s="165"/>
      <c r="S4" s="165"/>
      <c r="T4" s="165"/>
      <c r="U4" s="165"/>
      <c r="V4" s="165"/>
      <c r="W4" s="165"/>
      <c r="X4" s="165"/>
      <c r="Y4" s="165"/>
      <c r="AA4" s="165"/>
      <c r="AB4" s="165"/>
      <c r="AC4" s="165" t="s">
        <v>27</v>
      </c>
      <c r="AD4" s="412">
        <f>様式１!C3</f>
        <v>0</v>
      </c>
      <c r="AE4" s="412"/>
      <c r="AF4" s="412"/>
      <c r="AG4" s="166"/>
    </row>
    <row r="5" spans="1:64" ht="14.25">
      <c r="B5" s="165"/>
      <c r="C5" s="166"/>
      <c r="D5" s="166"/>
      <c r="E5" s="166"/>
      <c r="F5" s="166"/>
      <c r="G5" s="166"/>
      <c r="H5" s="166"/>
      <c r="I5" s="166"/>
      <c r="J5" s="166"/>
      <c r="K5" s="165"/>
      <c r="L5" s="165"/>
      <c r="M5" s="165"/>
      <c r="N5" s="165"/>
      <c r="O5" s="165"/>
      <c r="P5" s="165"/>
      <c r="Q5" s="165"/>
      <c r="R5" s="165"/>
      <c r="S5" s="165"/>
      <c r="T5" s="165"/>
      <c r="U5" s="165"/>
      <c r="V5" s="165"/>
      <c r="W5" s="165"/>
      <c r="X5" s="165"/>
      <c r="Y5" s="165"/>
      <c r="AA5" s="165"/>
      <c r="AB5" s="165"/>
      <c r="AC5" s="165" t="s">
        <v>28</v>
      </c>
      <c r="AD5" s="417">
        <f>様式１!C4</f>
        <v>0</v>
      </c>
      <c r="AE5" s="417"/>
      <c r="AF5" s="417"/>
      <c r="AG5" s="166"/>
    </row>
    <row r="6" spans="1:64" ht="15" thickBot="1">
      <c r="B6" s="165"/>
      <c r="C6" s="166"/>
      <c r="D6" s="166"/>
      <c r="E6" s="166"/>
      <c r="F6" s="166"/>
      <c r="G6" s="166"/>
      <c r="H6" s="166"/>
      <c r="I6" s="166"/>
      <c r="J6" s="166"/>
      <c r="K6" s="165"/>
      <c r="L6" s="165"/>
      <c r="M6" s="165"/>
      <c r="N6" s="165"/>
      <c r="O6" s="165"/>
      <c r="P6" s="165"/>
      <c r="Q6" s="165"/>
      <c r="R6" s="165"/>
      <c r="S6" s="165"/>
      <c r="T6" s="165"/>
      <c r="U6" s="165"/>
      <c r="V6" s="165"/>
      <c r="W6" s="165"/>
      <c r="X6" s="165"/>
      <c r="Y6" s="165"/>
      <c r="AC6" s="165"/>
      <c r="AD6" s="165"/>
      <c r="AE6" s="166"/>
      <c r="AF6" s="166"/>
      <c r="AG6" s="166"/>
      <c r="AI6" s="391" t="s">
        <v>29</v>
      </c>
      <c r="AJ6" s="391"/>
      <c r="AK6" s="391"/>
      <c r="AL6" s="391"/>
      <c r="AM6" s="391"/>
      <c r="AN6" s="391"/>
      <c r="AO6" s="391"/>
      <c r="AP6" s="391"/>
      <c r="AQ6" s="391"/>
      <c r="AR6" s="391"/>
      <c r="AS6" s="391"/>
      <c r="AT6" s="391"/>
      <c r="AU6" s="391"/>
      <c r="AV6" s="391"/>
      <c r="AW6" s="391"/>
    </row>
    <row r="7" spans="1:64" ht="18" customHeight="1" thickBot="1">
      <c r="B7" s="420"/>
      <c r="C7" s="420"/>
      <c r="D7" s="415" t="s">
        <v>30</v>
      </c>
      <c r="E7" s="427" t="s">
        <v>31</v>
      </c>
      <c r="F7" s="427"/>
      <c r="G7" s="253" t="s">
        <v>32</v>
      </c>
      <c r="H7" s="422" t="s">
        <v>33</v>
      </c>
      <c r="I7" s="422"/>
      <c r="J7" s="423"/>
      <c r="K7" s="421" t="s">
        <v>34</v>
      </c>
      <c r="L7" s="421"/>
      <c r="M7" s="421"/>
      <c r="N7" s="421" t="s">
        <v>35</v>
      </c>
      <c r="O7" s="421"/>
      <c r="P7" s="421"/>
      <c r="Q7" s="421" t="s">
        <v>36</v>
      </c>
      <c r="R7" s="421"/>
      <c r="S7" s="421"/>
      <c r="T7" s="421" t="s">
        <v>37</v>
      </c>
      <c r="U7" s="421"/>
      <c r="V7" s="421"/>
      <c r="W7" s="421" t="s">
        <v>38</v>
      </c>
      <c r="X7" s="421"/>
      <c r="Y7" s="421"/>
      <c r="Z7" s="421" t="s">
        <v>39</v>
      </c>
      <c r="AA7" s="421"/>
      <c r="AB7" s="421"/>
      <c r="AC7" s="312" t="s">
        <v>40</v>
      </c>
      <c r="AD7" s="396" t="s">
        <v>41</v>
      </c>
      <c r="AE7" s="398" t="s">
        <v>42</v>
      </c>
      <c r="AF7" s="398"/>
      <c r="AG7" s="252" t="s">
        <v>43</v>
      </c>
      <c r="AH7" s="413"/>
      <c r="AI7" s="428" t="s">
        <v>44</v>
      </c>
      <c r="AJ7" s="429"/>
      <c r="AK7" s="429"/>
      <c r="AL7" s="429"/>
      <c r="AM7" s="429"/>
      <c r="AN7" s="395"/>
      <c r="AO7" s="392"/>
      <c r="AP7" s="388" t="s">
        <v>45</v>
      </c>
      <c r="AQ7" s="389"/>
      <c r="AR7" s="389"/>
      <c r="AS7" s="389"/>
      <c r="AT7" s="389"/>
      <c r="AU7" s="389"/>
      <c r="AV7" s="389"/>
      <c r="AW7" s="395"/>
      <c r="AZ7" s="388" t="s">
        <v>46</v>
      </c>
      <c r="BA7" s="389"/>
      <c r="BB7" s="389"/>
      <c r="BC7" s="389"/>
      <c r="BD7" s="389"/>
      <c r="BE7" s="389"/>
      <c r="BF7" s="389"/>
      <c r="BG7" s="389"/>
      <c r="BH7" s="389"/>
      <c r="BI7" s="389"/>
      <c r="BJ7" s="389"/>
      <c r="BK7" s="389"/>
      <c r="BL7" s="390"/>
    </row>
    <row r="8" spans="1:64" ht="32.25" customHeight="1">
      <c r="B8" s="420"/>
      <c r="C8" s="420"/>
      <c r="D8" s="416"/>
      <c r="E8" s="423" t="s">
        <v>47</v>
      </c>
      <c r="F8" s="424"/>
      <c r="G8" s="251" t="s">
        <v>48</v>
      </c>
      <c r="H8" s="422"/>
      <c r="I8" s="422"/>
      <c r="J8" s="423"/>
      <c r="K8" s="422" t="s">
        <v>49</v>
      </c>
      <c r="L8" s="422"/>
      <c r="M8" s="422"/>
      <c r="N8" s="431" t="s">
        <v>50</v>
      </c>
      <c r="O8" s="431"/>
      <c r="P8" s="431"/>
      <c r="Q8" s="431" t="s">
        <v>51</v>
      </c>
      <c r="R8" s="431"/>
      <c r="S8" s="431"/>
      <c r="T8" s="431" t="s">
        <v>52</v>
      </c>
      <c r="U8" s="431"/>
      <c r="V8" s="431"/>
      <c r="W8" s="431" t="s">
        <v>53</v>
      </c>
      <c r="X8" s="431"/>
      <c r="Y8" s="431"/>
      <c r="Z8" s="431" t="s">
        <v>54</v>
      </c>
      <c r="AA8" s="431"/>
      <c r="AB8" s="432"/>
      <c r="AC8" s="313" t="s">
        <v>55</v>
      </c>
      <c r="AD8" s="397"/>
      <c r="AE8" s="404" t="s">
        <v>47</v>
      </c>
      <c r="AF8" s="405"/>
      <c r="AG8" s="254" t="s">
        <v>48</v>
      </c>
      <c r="AH8" s="413"/>
      <c r="AI8" s="226" t="s">
        <v>56</v>
      </c>
      <c r="AJ8" s="226" t="s">
        <v>57</v>
      </c>
      <c r="AK8" s="226" t="s">
        <v>58</v>
      </c>
      <c r="AL8" s="226" t="s">
        <v>59</v>
      </c>
      <c r="AM8" s="226" t="s">
        <v>60</v>
      </c>
      <c r="AN8" s="226" t="s">
        <v>61</v>
      </c>
      <c r="AO8" s="393"/>
      <c r="AP8" s="226" t="s">
        <v>56</v>
      </c>
      <c r="AQ8" s="226" t="s">
        <v>57</v>
      </c>
      <c r="AR8" s="226" t="s">
        <v>58</v>
      </c>
      <c r="AS8" s="226" t="s">
        <v>59</v>
      </c>
      <c r="AT8" s="226" t="s">
        <v>60</v>
      </c>
      <c r="AU8" s="227" t="s">
        <v>61</v>
      </c>
      <c r="AV8" s="227" t="s">
        <v>62</v>
      </c>
      <c r="AW8" s="228" t="s">
        <v>63</v>
      </c>
      <c r="AZ8" s="229" t="s">
        <v>3</v>
      </c>
      <c r="BA8" s="230" t="s">
        <v>64</v>
      </c>
      <c r="BB8" s="231" t="s">
        <v>65</v>
      </c>
      <c r="BC8" s="231" t="s">
        <v>66</v>
      </c>
      <c r="BD8" s="231" t="s">
        <v>67</v>
      </c>
      <c r="BE8" s="231" t="s">
        <v>68</v>
      </c>
      <c r="BF8" s="232" t="s">
        <v>69</v>
      </c>
      <c r="BG8" s="233" t="s">
        <v>70</v>
      </c>
      <c r="BH8" s="231" t="s">
        <v>71</v>
      </c>
      <c r="BI8" s="231" t="s">
        <v>72</v>
      </c>
      <c r="BJ8" s="231" t="s">
        <v>73</v>
      </c>
      <c r="BK8" s="231" t="s">
        <v>74</v>
      </c>
      <c r="BL8" s="234" t="s">
        <v>75</v>
      </c>
    </row>
    <row r="9" spans="1:64" ht="18.75" customHeight="1">
      <c r="A9">
        <f>$AD$4</f>
        <v>0</v>
      </c>
      <c r="B9" s="433" t="s">
        <v>76</v>
      </c>
      <c r="C9" s="433"/>
      <c r="D9" s="220">
        <f>様式１!AH9+ROUNDDOWN('様式２（専従の常勤）'!G$89,1)</f>
        <v>0</v>
      </c>
      <c r="E9" s="425">
        <f>D9-G9</f>
        <v>0</v>
      </c>
      <c r="F9" s="426"/>
      <c r="G9" s="221">
        <f>IF(MIN(N9,D9-K9)&lt;0,0,MIN(N9,D9-K9))</f>
        <v>0</v>
      </c>
      <c r="H9" s="418">
        <f>様式１!X9</f>
        <v>2</v>
      </c>
      <c r="I9" s="418"/>
      <c r="J9" s="419"/>
      <c r="K9" s="418">
        <f>様式１!N9+様式１!O9+様式１!P9</f>
        <v>1</v>
      </c>
      <c r="L9" s="418"/>
      <c r="M9" s="418"/>
      <c r="N9" s="418">
        <f>様式１!R9</f>
        <v>0</v>
      </c>
      <c r="O9" s="418"/>
      <c r="P9" s="418"/>
      <c r="Q9" s="418">
        <f>様式１!S9</f>
        <v>0</v>
      </c>
      <c r="R9" s="418"/>
      <c r="S9" s="418"/>
      <c r="T9" s="418">
        <f>様式１!T9</f>
        <v>0</v>
      </c>
      <c r="U9" s="418"/>
      <c r="V9" s="418"/>
      <c r="W9" s="418">
        <f>様式１!U9</f>
        <v>0</v>
      </c>
      <c r="X9" s="418"/>
      <c r="Y9" s="418"/>
      <c r="Z9" s="418">
        <f>様式１!V9</f>
        <v>1</v>
      </c>
      <c r="AA9" s="418"/>
      <c r="AB9" s="419"/>
      <c r="AC9" s="317">
        <f>様式１!W9</f>
        <v>0</v>
      </c>
      <c r="AD9" s="222">
        <f>AE9+AG9</f>
        <v>1</v>
      </c>
      <c r="AE9" s="386">
        <f>AW9</f>
        <v>1</v>
      </c>
      <c r="AF9" s="387"/>
      <c r="AG9" s="255">
        <f>MIN(G9,N9)</f>
        <v>0</v>
      </c>
      <c r="AI9" s="235">
        <f>E9-K9</f>
        <v>-1</v>
      </c>
      <c r="AJ9" s="235">
        <f>E9-SUM(K9,Q9)</f>
        <v>-1</v>
      </c>
      <c r="AK9" s="235">
        <f>E9-SUM(K9,Q9:V9)</f>
        <v>-1</v>
      </c>
      <c r="AL9" s="235">
        <f>E9-SUM(K9,Q9:Y9)</f>
        <v>-1</v>
      </c>
      <c r="AM9" s="235">
        <f>E9-SUM(K9,Q9:AB9)</f>
        <v>-2</v>
      </c>
      <c r="AN9" s="235">
        <f t="shared" ref="AN9:AN21" si="0">E9-SUM(K9,Q9:AC9)</f>
        <v>-2</v>
      </c>
      <c r="AO9" s="393"/>
      <c r="AP9" s="235">
        <f>IF(AI9&lt;=0,K9,99)</f>
        <v>1</v>
      </c>
      <c r="AQ9" s="235">
        <f>IF(AJ9&lt;=0,SUM(K9,Q9),99)</f>
        <v>1</v>
      </c>
      <c r="AR9" s="235">
        <f>IF(AK9&lt;=0,SUM(K9,Q9:V9),99)</f>
        <v>1</v>
      </c>
      <c r="AS9" s="235">
        <f>IF(AL9&lt;=0,SUM(K9,Q9:Y9),99)</f>
        <v>1</v>
      </c>
      <c r="AT9" s="235">
        <f>IF(AM9&lt;=0,SUM(K9,Q9:AB9),99)</f>
        <v>2</v>
      </c>
      <c r="AU9" s="318">
        <f>IF(AN9&lt;=0,SUM(K9,Q9:AC9),99)</f>
        <v>2</v>
      </c>
      <c r="AV9" s="250">
        <f>H9-N9</f>
        <v>2</v>
      </c>
      <c r="AW9" s="237">
        <f>MIN(AP9:AV9)</f>
        <v>1</v>
      </c>
      <c r="AZ9" s="238">
        <f>様式１!$B9</f>
        <v>0</v>
      </c>
      <c r="BA9" s="239">
        <f>'様式１－１（標準時間対応）'!$J7</f>
        <v>0</v>
      </c>
      <c r="BB9" s="240">
        <f>'様式１－１（標準時間対応）'!$R7</f>
        <v>0</v>
      </c>
      <c r="BC9" s="240">
        <f>'様式１－１（標準時間対応）'!$Z7</f>
        <v>0</v>
      </c>
      <c r="BD9" s="240">
        <f>'様式１－１（標準時間対応）'!$AH7</f>
        <v>0</v>
      </c>
      <c r="BE9" s="240">
        <f>'様式１－１（標準時間対応）'!$AP7</f>
        <v>0</v>
      </c>
      <c r="BF9" s="236">
        <f>'様式１－１（標準時間対応）'!$AX7</f>
        <v>0</v>
      </c>
      <c r="BG9" s="241">
        <f>様式１!C9-'様式１－１（標準時間対応）'!$J7</f>
        <v>0</v>
      </c>
      <c r="BH9" s="240">
        <f>様式１!D9-'様式１－１（標準時間対応）'!$R7</f>
        <v>0</v>
      </c>
      <c r="BI9" s="240">
        <f>様式１!E9-'様式１－１（標準時間対応）'!$Z7</f>
        <v>0</v>
      </c>
      <c r="BJ9" s="240">
        <f>様式１!F9-'様式１－１（標準時間対応）'!$AH7</f>
        <v>0</v>
      </c>
      <c r="BK9" s="240">
        <f>様式１!G9-'様式１－１（標準時間対応）'!$AP7</f>
        <v>0</v>
      </c>
      <c r="BL9" s="242">
        <f>様式１!H9-'様式１－１（標準時間対応）'!$AX7</f>
        <v>0</v>
      </c>
    </row>
    <row r="10" spans="1:64" ht="18.75" customHeight="1">
      <c r="A10">
        <f t="shared" ref="A10:A21" si="1">$AD$4</f>
        <v>0</v>
      </c>
      <c r="B10" s="411" t="s">
        <v>77</v>
      </c>
      <c r="C10" s="411"/>
      <c r="D10" s="218">
        <f>様式１!AH10+ROUNDDOWN('様式２（専従の常勤）'!H$89,1)</f>
        <v>0</v>
      </c>
      <c r="E10" s="383">
        <f t="shared" ref="E10:E20" si="2">D10-G10</f>
        <v>0</v>
      </c>
      <c r="F10" s="384"/>
      <c r="G10" s="218">
        <f t="shared" ref="G10:G20" si="3">IF(MIN(N10,D10-K10)&lt;0,0,MIN(N10,D10-K10))</f>
        <v>0</v>
      </c>
      <c r="H10" s="385">
        <f>様式１!X10</f>
        <v>2</v>
      </c>
      <c r="I10" s="385"/>
      <c r="J10" s="383"/>
      <c r="K10" s="383">
        <f>様式１!N10+様式１!O10+様式１!P10</f>
        <v>1</v>
      </c>
      <c r="L10" s="414"/>
      <c r="M10" s="384"/>
      <c r="N10" s="385">
        <f>様式１!R10</f>
        <v>0</v>
      </c>
      <c r="O10" s="385"/>
      <c r="P10" s="385"/>
      <c r="Q10" s="385">
        <f>様式１!S10</f>
        <v>0</v>
      </c>
      <c r="R10" s="385"/>
      <c r="S10" s="385"/>
      <c r="T10" s="385">
        <f>様式１!T10</f>
        <v>0</v>
      </c>
      <c r="U10" s="385"/>
      <c r="V10" s="385"/>
      <c r="W10" s="385">
        <f>様式１!U10</f>
        <v>0</v>
      </c>
      <c r="X10" s="385"/>
      <c r="Y10" s="385"/>
      <c r="Z10" s="385">
        <f>様式１!V10</f>
        <v>1</v>
      </c>
      <c r="AA10" s="385"/>
      <c r="AB10" s="383"/>
      <c r="AC10" s="314">
        <f>様式１!W10</f>
        <v>0</v>
      </c>
      <c r="AD10" s="223">
        <f t="shared" ref="AD10:AD21" si="4">AE10+AG10</f>
        <v>1</v>
      </c>
      <c r="AE10" s="377">
        <f>AW10</f>
        <v>1</v>
      </c>
      <c r="AF10" s="378"/>
      <c r="AG10" s="256">
        <f t="shared" ref="AG10:AG21" si="5">MIN(G10,N10)</f>
        <v>0</v>
      </c>
      <c r="AI10" s="235">
        <f t="shared" ref="AI10:AI21" si="6">E10-K10</f>
        <v>-1</v>
      </c>
      <c r="AJ10" s="235">
        <f t="shared" ref="AJ10:AJ21" si="7">E10-SUM(K10,Q10)</f>
        <v>-1</v>
      </c>
      <c r="AK10" s="235">
        <f t="shared" ref="AK10:AK21" si="8">E10-SUM(K10,Q10:V10)</f>
        <v>-1</v>
      </c>
      <c r="AL10" s="235">
        <f t="shared" ref="AL10:AL21" si="9">E10-SUM(K10,Q10:Y10)</f>
        <v>-1</v>
      </c>
      <c r="AM10" s="235">
        <f t="shared" ref="AM10:AM21" si="10">E10-SUM(K10,Q10:AB10)</f>
        <v>-2</v>
      </c>
      <c r="AN10" s="235">
        <f t="shared" si="0"/>
        <v>-2</v>
      </c>
      <c r="AO10" s="393"/>
      <c r="AP10" s="235">
        <f t="shared" ref="AP10:AP21" si="11">IF(AI10&lt;=0,K10,99)</f>
        <v>1</v>
      </c>
      <c r="AQ10" s="235">
        <f t="shared" ref="AQ10:AQ21" si="12">IF(AJ10&lt;=0,SUM(K10,Q10),99)</f>
        <v>1</v>
      </c>
      <c r="AR10" s="235">
        <f t="shared" ref="AR10:AR21" si="13">IF(AK10&lt;=0,SUM(K10,Q10:V10),99)</f>
        <v>1</v>
      </c>
      <c r="AS10" s="235">
        <f t="shared" ref="AS10:AS21" si="14">IF(AL10&lt;=0,SUM(K10,Q10:Y10),99)</f>
        <v>1</v>
      </c>
      <c r="AT10" s="235">
        <f t="shared" ref="AT10:AT21" si="15">IF(AM10&lt;=0,SUM(K10,Q10:AB10),99)</f>
        <v>2</v>
      </c>
      <c r="AU10" s="318">
        <f t="shared" ref="AU10:AU21" si="16">IF(AN10&lt;=0,SUM(K10,Q10:AC10),99)</f>
        <v>2</v>
      </c>
      <c r="AV10" s="250">
        <f t="shared" ref="AV10:AV21" si="17">H10-N10</f>
        <v>2</v>
      </c>
      <c r="AW10" s="237">
        <f t="shared" ref="AW10:AW21" si="18">MIN(AP10:AV10)</f>
        <v>1</v>
      </c>
      <c r="AZ10" s="238">
        <f>様式１!$B10</f>
        <v>0</v>
      </c>
      <c r="BA10" s="239">
        <f>'様式１－１（標準時間対応）'!$J9</f>
        <v>0</v>
      </c>
      <c r="BB10" s="240">
        <f>'様式１－１（標準時間対応）'!$R9</f>
        <v>0</v>
      </c>
      <c r="BC10" s="240">
        <f>'様式１－１（標準時間対応）'!$Z9</f>
        <v>0</v>
      </c>
      <c r="BD10" s="240">
        <f>'様式１－１（標準時間対応）'!$AH9</f>
        <v>0</v>
      </c>
      <c r="BE10" s="240">
        <f>'様式１－１（標準時間対応）'!$AP9</f>
        <v>0</v>
      </c>
      <c r="BF10" s="236">
        <f>'様式１－１（標準時間対応）'!$AX9</f>
        <v>0</v>
      </c>
      <c r="BG10" s="241">
        <f>様式１!C10-'様式１－１（標準時間対応）'!$J9</f>
        <v>0</v>
      </c>
      <c r="BH10" s="240">
        <f>様式１!D10-'様式１－１（標準時間対応）'!$R9</f>
        <v>0</v>
      </c>
      <c r="BI10" s="240">
        <f>様式１!E10-'様式１－１（標準時間対応）'!$Z9</f>
        <v>0</v>
      </c>
      <c r="BJ10" s="240">
        <f>様式１!F10-'様式１－１（標準時間対応）'!$AH9</f>
        <v>0</v>
      </c>
      <c r="BK10" s="240">
        <f>様式１!G10-'様式１－１（標準時間対応）'!$AP9</f>
        <v>0</v>
      </c>
      <c r="BL10" s="242">
        <f>様式１!H10-'様式１－１（標準時間対応）'!$AX9</f>
        <v>0</v>
      </c>
    </row>
    <row r="11" spans="1:64" ht="18.75" customHeight="1">
      <c r="A11">
        <f t="shared" si="1"/>
        <v>0</v>
      </c>
      <c r="B11" s="411" t="s">
        <v>78</v>
      </c>
      <c r="C11" s="411"/>
      <c r="D11" s="218">
        <f>様式１!AH11+ROUNDDOWN('様式２（専従の常勤）'!I$89,1)</f>
        <v>0</v>
      </c>
      <c r="E11" s="383">
        <f t="shared" si="2"/>
        <v>0</v>
      </c>
      <c r="F11" s="384"/>
      <c r="G11" s="218">
        <f t="shared" si="3"/>
        <v>0</v>
      </c>
      <c r="H11" s="385">
        <f>様式１!X11</f>
        <v>2</v>
      </c>
      <c r="I11" s="385"/>
      <c r="J11" s="383"/>
      <c r="K11" s="385">
        <f>様式１!N11+様式１!O11+様式１!P11</f>
        <v>1</v>
      </c>
      <c r="L11" s="385"/>
      <c r="M11" s="385"/>
      <c r="N11" s="385">
        <f>様式１!R11</f>
        <v>0</v>
      </c>
      <c r="O11" s="385"/>
      <c r="P11" s="385"/>
      <c r="Q11" s="385">
        <f>様式１!S11</f>
        <v>0</v>
      </c>
      <c r="R11" s="385"/>
      <c r="S11" s="385"/>
      <c r="T11" s="385">
        <f>様式１!T11</f>
        <v>0</v>
      </c>
      <c r="U11" s="385"/>
      <c r="V11" s="385"/>
      <c r="W11" s="385">
        <f>様式１!U11</f>
        <v>0</v>
      </c>
      <c r="X11" s="385"/>
      <c r="Y11" s="385"/>
      <c r="Z11" s="385">
        <f>様式１!V11</f>
        <v>1</v>
      </c>
      <c r="AA11" s="385"/>
      <c r="AB11" s="383"/>
      <c r="AC11" s="314">
        <f>様式１!W11</f>
        <v>0</v>
      </c>
      <c r="AD11" s="223">
        <f t="shared" si="4"/>
        <v>1</v>
      </c>
      <c r="AE11" s="377">
        <f t="shared" ref="AE11:AE19" si="19">AW11</f>
        <v>1</v>
      </c>
      <c r="AF11" s="378"/>
      <c r="AG11" s="256">
        <f t="shared" si="5"/>
        <v>0</v>
      </c>
      <c r="AI11" s="235">
        <f t="shared" si="6"/>
        <v>-1</v>
      </c>
      <c r="AJ11" s="235">
        <f t="shared" si="7"/>
        <v>-1</v>
      </c>
      <c r="AK11" s="235">
        <f t="shared" si="8"/>
        <v>-1</v>
      </c>
      <c r="AL11" s="235">
        <f t="shared" si="9"/>
        <v>-1</v>
      </c>
      <c r="AM11" s="235">
        <f t="shared" si="10"/>
        <v>-2</v>
      </c>
      <c r="AN11" s="235">
        <f t="shared" si="0"/>
        <v>-2</v>
      </c>
      <c r="AO11" s="393"/>
      <c r="AP11" s="235">
        <f t="shared" si="11"/>
        <v>1</v>
      </c>
      <c r="AQ11" s="235">
        <f t="shared" si="12"/>
        <v>1</v>
      </c>
      <c r="AR11" s="235">
        <f t="shared" si="13"/>
        <v>1</v>
      </c>
      <c r="AS11" s="235">
        <f t="shared" si="14"/>
        <v>1</v>
      </c>
      <c r="AT11" s="235">
        <f t="shared" si="15"/>
        <v>2</v>
      </c>
      <c r="AU11" s="318">
        <f t="shared" si="16"/>
        <v>2</v>
      </c>
      <c r="AV11" s="250">
        <f t="shared" si="17"/>
        <v>2</v>
      </c>
      <c r="AW11" s="237">
        <f t="shared" si="18"/>
        <v>1</v>
      </c>
      <c r="AZ11" s="238">
        <f>様式１!$B11</f>
        <v>0</v>
      </c>
      <c r="BA11" s="239">
        <f>'様式１－１（標準時間対応）'!$J11</f>
        <v>0</v>
      </c>
      <c r="BB11" s="240">
        <f>'様式１－１（標準時間対応）'!$R11</f>
        <v>0</v>
      </c>
      <c r="BC11" s="240">
        <f>'様式１－１（標準時間対応）'!$Z11</f>
        <v>0</v>
      </c>
      <c r="BD11" s="240">
        <f>'様式１－１（標準時間対応）'!$AH11</f>
        <v>0</v>
      </c>
      <c r="BE11" s="240">
        <f>'様式１－１（標準時間対応）'!$AP11</f>
        <v>0</v>
      </c>
      <c r="BF11" s="236">
        <f>'様式１－１（標準時間対応）'!$AX11</f>
        <v>0</v>
      </c>
      <c r="BG11" s="241">
        <f>様式１!C11-'様式１－１（標準時間対応）'!$J11</f>
        <v>0</v>
      </c>
      <c r="BH11" s="240">
        <f>様式１!D11-'様式１－１（標準時間対応）'!$R11</f>
        <v>0</v>
      </c>
      <c r="BI11" s="240">
        <f>様式１!E11-'様式１－１（標準時間対応）'!$Z11</f>
        <v>0</v>
      </c>
      <c r="BJ11" s="240">
        <f>様式１!F11-'様式１－１（標準時間対応）'!$AH11</f>
        <v>0</v>
      </c>
      <c r="BK11" s="240">
        <f>様式１!G11-'様式１－１（標準時間対応）'!$AP11</f>
        <v>0</v>
      </c>
      <c r="BL11" s="242">
        <f>様式１!H11-'様式１－１（標準時間対応）'!$AX11</f>
        <v>0</v>
      </c>
    </row>
    <row r="12" spans="1:64" ht="18.75" customHeight="1">
      <c r="A12">
        <f t="shared" si="1"/>
        <v>0</v>
      </c>
      <c r="B12" s="411" t="s">
        <v>79</v>
      </c>
      <c r="C12" s="411"/>
      <c r="D12" s="218">
        <f>様式１!AH12+ROUNDDOWN('様式２（専従の常勤）'!J$89,1)</f>
        <v>0</v>
      </c>
      <c r="E12" s="383">
        <f t="shared" ref="E12:E19" si="20">D12-G12</f>
        <v>0</v>
      </c>
      <c r="F12" s="384"/>
      <c r="G12" s="218">
        <f t="shared" si="3"/>
        <v>0</v>
      </c>
      <c r="H12" s="385">
        <f>様式１!X12</f>
        <v>2</v>
      </c>
      <c r="I12" s="385"/>
      <c r="J12" s="383"/>
      <c r="K12" s="385">
        <f>様式１!N12+様式１!O12+様式１!P12</f>
        <v>1</v>
      </c>
      <c r="L12" s="385"/>
      <c r="M12" s="385"/>
      <c r="N12" s="385">
        <f>様式１!R12</f>
        <v>0</v>
      </c>
      <c r="O12" s="385"/>
      <c r="P12" s="385"/>
      <c r="Q12" s="385">
        <f>様式１!S12</f>
        <v>0</v>
      </c>
      <c r="R12" s="385"/>
      <c r="S12" s="385"/>
      <c r="T12" s="385">
        <f>様式１!T12</f>
        <v>0</v>
      </c>
      <c r="U12" s="385"/>
      <c r="V12" s="385"/>
      <c r="W12" s="385">
        <f>様式１!U12</f>
        <v>0</v>
      </c>
      <c r="X12" s="385"/>
      <c r="Y12" s="385"/>
      <c r="Z12" s="385">
        <f>様式１!V12</f>
        <v>1</v>
      </c>
      <c r="AA12" s="385"/>
      <c r="AB12" s="383"/>
      <c r="AC12" s="314">
        <f>様式１!W12</f>
        <v>0</v>
      </c>
      <c r="AD12" s="223">
        <f t="shared" si="4"/>
        <v>1</v>
      </c>
      <c r="AE12" s="377">
        <f t="shared" si="19"/>
        <v>1</v>
      </c>
      <c r="AF12" s="378"/>
      <c r="AG12" s="256">
        <f t="shared" si="5"/>
        <v>0</v>
      </c>
      <c r="AI12" s="235">
        <f t="shared" si="6"/>
        <v>-1</v>
      </c>
      <c r="AJ12" s="235">
        <f t="shared" si="7"/>
        <v>-1</v>
      </c>
      <c r="AK12" s="235">
        <f t="shared" si="8"/>
        <v>-1</v>
      </c>
      <c r="AL12" s="235">
        <f t="shared" si="9"/>
        <v>-1</v>
      </c>
      <c r="AM12" s="235">
        <f t="shared" si="10"/>
        <v>-2</v>
      </c>
      <c r="AN12" s="235">
        <f t="shared" si="0"/>
        <v>-2</v>
      </c>
      <c r="AO12" s="393"/>
      <c r="AP12" s="235">
        <f t="shared" si="11"/>
        <v>1</v>
      </c>
      <c r="AQ12" s="235">
        <f t="shared" si="12"/>
        <v>1</v>
      </c>
      <c r="AR12" s="235">
        <f t="shared" si="13"/>
        <v>1</v>
      </c>
      <c r="AS12" s="235">
        <f t="shared" si="14"/>
        <v>1</v>
      </c>
      <c r="AT12" s="235">
        <f t="shared" si="15"/>
        <v>2</v>
      </c>
      <c r="AU12" s="318">
        <f t="shared" si="16"/>
        <v>2</v>
      </c>
      <c r="AV12" s="250">
        <f t="shared" si="17"/>
        <v>2</v>
      </c>
      <c r="AW12" s="237">
        <f t="shared" si="18"/>
        <v>1</v>
      </c>
      <c r="AZ12" s="238">
        <f>様式１!$B12</f>
        <v>0</v>
      </c>
      <c r="BA12" s="239">
        <f>'様式１－１（標準時間対応）'!$J13</f>
        <v>0</v>
      </c>
      <c r="BB12" s="240">
        <f>'様式１－１（標準時間対応）'!$R13</f>
        <v>0</v>
      </c>
      <c r="BC12" s="240">
        <f>'様式１－１（標準時間対応）'!$Z13</f>
        <v>0</v>
      </c>
      <c r="BD12" s="240">
        <f>'様式１－１（標準時間対応）'!$AH13</f>
        <v>0</v>
      </c>
      <c r="BE12" s="240">
        <f>'様式１－１（標準時間対応）'!$AP13</f>
        <v>0</v>
      </c>
      <c r="BF12" s="236">
        <f>'様式１－１（標準時間対応）'!$AX13</f>
        <v>0</v>
      </c>
      <c r="BG12" s="241">
        <f>様式１!C12-'様式１－１（標準時間対応）'!$J13</f>
        <v>0</v>
      </c>
      <c r="BH12" s="240">
        <f>様式１!D12-'様式１－１（標準時間対応）'!$R13</f>
        <v>0</v>
      </c>
      <c r="BI12" s="240">
        <f>様式１!E12-'様式１－１（標準時間対応）'!$Z13</f>
        <v>0</v>
      </c>
      <c r="BJ12" s="240">
        <f>様式１!F12-'様式１－１（標準時間対応）'!$AH13</f>
        <v>0</v>
      </c>
      <c r="BK12" s="240">
        <f>様式１!G12-'様式１－１（標準時間対応）'!$AP13</f>
        <v>0</v>
      </c>
      <c r="BL12" s="242">
        <f>様式１!H12-'様式１－１（標準時間対応）'!$AX13</f>
        <v>0</v>
      </c>
    </row>
    <row r="13" spans="1:64" ht="18.75" customHeight="1">
      <c r="A13">
        <f t="shared" si="1"/>
        <v>0</v>
      </c>
      <c r="B13" s="411" t="s">
        <v>80</v>
      </c>
      <c r="C13" s="411"/>
      <c r="D13" s="218">
        <f>様式１!AH13+ROUNDDOWN('様式２（専従の常勤）'!K$89,1)</f>
        <v>0</v>
      </c>
      <c r="E13" s="383">
        <f t="shared" si="20"/>
        <v>0</v>
      </c>
      <c r="F13" s="384"/>
      <c r="G13" s="218">
        <f t="shared" si="3"/>
        <v>0</v>
      </c>
      <c r="H13" s="385">
        <f>様式１!X13</f>
        <v>2</v>
      </c>
      <c r="I13" s="385"/>
      <c r="J13" s="383"/>
      <c r="K13" s="385">
        <f>様式１!N13+様式１!O13+様式１!P13</f>
        <v>1</v>
      </c>
      <c r="L13" s="385"/>
      <c r="M13" s="385"/>
      <c r="N13" s="385">
        <f>様式１!R13</f>
        <v>0</v>
      </c>
      <c r="O13" s="385"/>
      <c r="P13" s="385"/>
      <c r="Q13" s="385">
        <f>様式１!S13</f>
        <v>0</v>
      </c>
      <c r="R13" s="385"/>
      <c r="S13" s="385"/>
      <c r="T13" s="385">
        <f>様式１!T13</f>
        <v>0</v>
      </c>
      <c r="U13" s="385"/>
      <c r="V13" s="385"/>
      <c r="W13" s="385">
        <f>様式１!U13</f>
        <v>0</v>
      </c>
      <c r="X13" s="385"/>
      <c r="Y13" s="385"/>
      <c r="Z13" s="385">
        <f>様式１!V13</f>
        <v>1</v>
      </c>
      <c r="AA13" s="385"/>
      <c r="AB13" s="383"/>
      <c r="AC13" s="314">
        <f>様式１!W13</f>
        <v>0</v>
      </c>
      <c r="AD13" s="223">
        <f t="shared" si="4"/>
        <v>1</v>
      </c>
      <c r="AE13" s="377">
        <f t="shared" si="19"/>
        <v>1</v>
      </c>
      <c r="AF13" s="378"/>
      <c r="AG13" s="256">
        <f t="shared" si="5"/>
        <v>0</v>
      </c>
      <c r="AI13" s="235">
        <f t="shared" si="6"/>
        <v>-1</v>
      </c>
      <c r="AJ13" s="235">
        <f t="shared" si="7"/>
        <v>-1</v>
      </c>
      <c r="AK13" s="235">
        <f t="shared" si="8"/>
        <v>-1</v>
      </c>
      <c r="AL13" s="235">
        <f t="shared" si="9"/>
        <v>-1</v>
      </c>
      <c r="AM13" s="235">
        <f t="shared" si="10"/>
        <v>-2</v>
      </c>
      <c r="AN13" s="235">
        <f t="shared" si="0"/>
        <v>-2</v>
      </c>
      <c r="AO13" s="393"/>
      <c r="AP13" s="235">
        <f t="shared" si="11"/>
        <v>1</v>
      </c>
      <c r="AQ13" s="235">
        <f t="shared" si="12"/>
        <v>1</v>
      </c>
      <c r="AR13" s="235">
        <f t="shared" si="13"/>
        <v>1</v>
      </c>
      <c r="AS13" s="235">
        <f t="shared" si="14"/>
        <v>1</v>
      </c>
      <c r="AT13" s="235">
        <f t="shared" si="15"/>
        <v>2</v>
      </c>
      <c r="AU13" s="318">
        <f t="shared" si="16"/>
        <v>2</v>
      </c>
      <c r="AV13" s="250">
        <f t="shared" si="17"/>
        <v>2</v>
      </c>
      <c r="AW13" s="237">
        <f t="shared" si="18"/>
        <v>1</v>
      </c>
      <c r="AZ13" s="238">
        <f>様式１!$B13</f>
        <v>0</v>
      </c>
      <c r="BA13" s="239">
        <f>'様式１－１（標準時間対応）'!$J15</f>
        <v>0</v>
      </c>
      <c r="BB13" s="240">
        <f>'様式１－１（標準時間対応）'!$R15</f>
        <v>0</v>
      </c>
      <c r="BC13" s="240">
        <f>'様式１－１（標準時間対応）'!$Z15</f>
        <v>0</v>
      </c>
      <c r="BD13" s="240">
        <f>'様式１－１（標準時間対応）'!$AH15</f>
        <v>0</v>
      </c>
      <c r="BE13" s="240">
        <f>'様式１－１（標準時間対応）'!$AP15</f>
        <v>0</v>
      </c>
      <c r="BF13" s="236">
        <f>'様式１－１（標準時間対応）'!$AX15</f>
        <v>0</v>
      </c>
      <c r="BG13" s="241">
        <f>様式１!C13-'様式１－１（標準時間対応）'!$J15</f>
        <v>0</v>
      </c>
      <c r="BH13" s="240">
        <f>様式１!D13-'様式１－１（標準時間対応）'!$R15</f>
        <v>0</v>
      </c>
      <c r="BI13" s="240">
        <f>様式１!E13-'様式１－１（標準時間対応）'!$Z15</f>
        <v>0</v>
      </c>
      <c r="BJ13" s="240">
        <f>様式１!F13-'様式１－１（標準時間対応）'!$AH15</f>
        <v>0</v>
      </c>
      <c r="BK13" s="240">
        <f>様式１!G13-'様式１－１（標準時間対応）'!$AP15</f>
        <v>0</v>
      </c>
      <c r="BL13" s="242">
        <f>様式１!H13-'様式１－１（標準時間対応）'!$AX15</f>
        <v>0</v>
      </c>
    </row>
    <row r="14" spans="1:64" ht="18.75" customHeight="1">
      <c r="A14">
        <f t="shared" si="1"/>
        <v>0</v>
      </c>
      <c r="B14" s="411" t="s">
        <v>81</v>
      </c>
      <c r="C14" s="411"/>
      <c r="D14" s="218">
        <f>様式１!AH14+ROUNDDOWN('様式２（専従の常勤）'!L$89,1)</f>
        <v>0</v>
      </c>
      <c r="E14" s="383">
        <f t="shared" si="20"/>
        <v>0</v>
      </c>
      <c r="F14" s="384"/>
      <c r="G14" s="218">
        <f t="shared" si="3"/>
        <v>0</v>
      </c>
      <c r="H14" s="385">
        <f>様式１!X14</f>
        <v>2</v>
      </c>
      <c r="I14" s="385"/>
      <c r="J14" s="383"/>
      <c r="K14" s="385">
        <f>様式１!N14+様式１!O14+様式１!P14</f>
        <v>1</v>
      </c>
      <c r="L14" s="385"/>
      <c r="M14" s="385"/>
      <c r="N14" s="385">
        <f>様式１!R14</f>
        <v>0</v>
      </c>
      <c r="O14" s="385"/>
      <c r="P14" s="385"/>
      <c r="Q14" s="385">
        <f>様式１!S14</f>
        <v>0</v>
      </c>
      <c r="R14" s="385"/>
      <c r="S14" s="385"/>
      <c r="T14" s="385">
        <f>様式１!T14</f>
        <v>0</v>
      </c>
      <c r="U14" s="385"/>
      <c r="V14" s="385"/>
      <c r="W14" s="385">
        <f>様式１!U14</f>
        <v>0</v>
      </c>
      <c r="X14" s="385"/>
      <c r="Y14" s="385"/>
      <c r="Z14" s="385">
        <f>様式１!V14</f>
        <v>1</v>
      </c>
      <c r="AA14" s="385"/>
      <c r="AB14" s="383"/>
      <c r="AC14" s="314">
        <f>様式１!W14</f>
        <v>0</v>
      </c>
      <c r="AD14" s="223">
        <f t="shared" si="4"/>
        <v>1</v>
      </c>
      <c r="AE14" s="377">
        <f t="shared" si="19"/>
        <v>1</v>
      </c>
      <c r="AF14" s="378"/>
      <c r="AG14" s="256">
        <f t="shared" si="5"/>
        <v>0</v>
      </c>
      <c r="AI14" s="235">
        <f t="shared" si="6"/>
        <v>-1</v>
      </c>
      <c r="AJ14" s="235">
        <f t="shared" si="7"/>
        <v>-1</v>
      </c>
      <c r="AK14" s="235">
        <f t="shared" si="8"/>
        <v>-1</v>
      </c>
      <c r="AL14" s="235">
        <f t="shared" si="9"/>
        <v>-1</v>
      </c>
      <c r="AM14" s="235">
        <f t="shared" si="10"/>
        <v>-2</v>
      </c>
      <c r="AN14" s="235">
        <f t="shared" si="0"/>
        <v>-2</v>
      </c>
      <c r="AO14" s="393"/>
      <c r="AP14" s="235">
        <f t="shared" si="11"/>
        <v>1</v>
      </c>
      <c r="AQ14" s="235">
        <f t="shared" si="12"/>
        <v>1</v>
      </c>
      <c r="AR14" s="235">
        <f t="shared" si="13"/>
        <v>1</v>
      </c>
      <c r="AS14" s="235">
        <f t="shared" si="14"/>
        <v>1</v>
      </c>
      <c r="AT14" s="235">
        <f t="shared" si="15"/>
        <v>2</v>
      </c>
      <c r="AU14" s="318">
        <f t="shared" si="16"/>
        <v>2</v>
      </c>
      <c r="AV14" s="250">
        <f t="shared" si="17"/>
        <v>2</v>
      </c>
      <c r="AW14" s="237">
        <f t="shared" si="18"/>
        <v>1</v>
      </c>
      <c r="AZ14" s="238">
        <f>様式１!$B14</f>
        <v>0</v>
      </c>
      <c r="BA14" s="239">
        <f>'様式１－１（標準時間対応）'!$J17</f>
        <v>0</v>
      </c>
      <c r="BB14" s="240">
        <f>'様式１－１（標準時間対応）'!$R17</f>
        <v>0</v>
      </c>
      <c r="BC14" s="240">
        <f>'様式１－１（標準時間対応）'!$Z17</f>
        <v>0</v>
      </c>
      <c r="BD14" s="240">
        <f>'様式１－１（標準時間対応）'!$AH17</f>
        <v>0</v>
      </c>
      <c r="BE14" s="240">
        <f>'様式１－１（標準時間対応）'!$AP17</f>
        <v>0</v>
      </c>
      <c r="BF14" s="236">
        <f>'様式１－１（標準時間対応）'!$AX17</f>
        <v>0</v>
      </c>
      <c r="BG14" s="241">
        <f>様式１!C14-'様式１－１（標準時間対応）'!$J17</f>
        <v>0</v>
      </c>
      <c r="BH14" s="240">
        <f>様式１!D14-'様式１－１（標準時間対応）'!$R17</f>
        <v>0</v>
      </c>
      <c r="BI14" s="240">
        <f>様式１!E14-'様式１－１（標準時間対応）'!$Z17</f>
        <v>0</v>
      </c>
      <c r="BJ14" s="240">
        <f>様式１!F14-'様式１－１（標準時間対応）'!$AH17</f>
        <v>0</v>
      </c>
      <c r="BK14" s="240">
        <f>様式１!G14-'様式１－１（標準時間対応）'!$AP17</f>
        <v>0</v>
      </c>
      <c r="BL14" s="242">
        <f>様式１!H14-'様式１－１（標準時間対応）'!$AX17</f>
        <v>0</v>
      </c>
    </row>
    <row r="15" spans="1:64" ht="18.75" customHeight="1">
      <c r="A15">
        <f t="shared" si="1"/>
        <v>0</v>
      </c>
      <c r="B15" s="411" t="s">
        <v>82</v>
      </c>
      <c r="C15" s="411"/>
      <c r="D15" s="218">
        <f>様式１!AH15+ROUNDDOWN('様式２（専従の常勤）'!M$89,1)</f>
        <v>0</v>
      </c>
      <c r="E15" s="383">
        <f t="shared" si="20"/>
        <v>0</v>
      </c>
      <c r="F15" s="384"/>
      <c r="G15" s="218">
        <f t="shared" si="3"/>
        <v>0</v>
      </c>
      <c r="H15" s="385">
        <f>様式１!X15</f>
        <v>2</v>
      </c>
      <c r="I15" s="385"/>
      <c r="J15" s="383"/>
      <c r="K15" s="383">
        <f>様式１!N15+様式１!O15+様式１!P15</f>
        <v>1</v>
      </c>
      <c r="L15" s="414"/>
      <c r="M15" s="384"/>
      <c r="N15" s="385">
        <f>様式１!R15</f>
        <v>0</v>
      </c>
      <c r="O15" s="385"/>
      <c r="P15" s="385"/>
      <c r="Q15" s="385">
        <f>様式１!S15</f>
        <v>0</v>
      </c>
      <c r="R15" s="385"/>
      <c r="S15" s="385"/>
      <c r="T15" s="385">
        <f>様式１!T15</f>
        <v>0</v>
      </c>
      <c r="U15" s="385"/>
      <c r="V15" s="385"/>
      <c r="W15" s="385">
        <f>様式１!U15</f>
        <v>0</v>
      </c>
      <c r="X15" s="385"/>
      <c r="Y15" s="385"/>
      <c r="Z15" s="385">
        <f>様式１!V15</f>
        <v>1</v>
      </c>
      <c r="AA15" s="385"/>
      <c r="AB15" s="383"/>
      <c r="AC15" s="314">
        <f>様式１!W15</f>
        <v>0</v>
      </c>
      <c r="AD15" s="223">
        <f t="shared" si="4"/>
        <v>1</v>
      </c>
      <c r="AE15" s="377">
        <f t="shared" si="19"/>
        <v>1</v>
      </c>
      <c r="AF15" s="378"/>
      <c r="AG15" s="256">
        <f t="shared" si="5"/>
        <v>0</v>
      </c>
      <c r="AI15" s="235">
        <f t="shared" si="6"/>
        <v>-1</v>
      </c>
      <c r="AJ15" s="235">
        <f t="shared" si="7"/>
        <v>-1</v>
      </c>
      <c r="AK15" s="235">
        <f t="shared" si="8"/>
        <v>-1</v>
      </c>
      <c r="AL15" s="235">
        <f t="shared" si="9"/>
        <v>-1</v>
      </c>
      <c r="AM15" s="235">
        <f t="shared" si="10"/>
        <v>-2</v>
      </c>
      <c r="AN15" s="235">
        <f t="shared" si="0"/>
        <v>-2</v>
      </c>
      <c r="AO15" s="393"/>
      <c r="AP15" s="235">
        <f t="shared" si="11"/>
        <v>1</v>
      </c>
      <c r="AQ15" s="235">
        <f t="shared" si="12"/>
        <v>1</v>
      </c>
      <c r="AR15" s="235">
        <f t="shared" si="13"/>
        <v>1</v>
      </c>
      <c r="AS15" s="235">
        <f t="shared" si="14"/>
        <v>1</v>
      </c>
      <c r="AT15" s="235">
        <f t="shared" si="15"/>
        <v>2</v>
      </c>
      <c r="AU15" s="318">
        <f t="shared" si="16"/>
        <v>2</v>
      </c>
      <c r="AV15" s="250">
        <f t="shared" si="17"/>
        <v>2</v>
      </c>
      <c r="AW15" s="237">
        <f t="shared" si="18"/>
        <v>1</v>
      </c>
      <c r="AZ15" s="238">
        <f>様式１!$B15</f>
        <v>0</v>
      </c>
      <c r="BA15" s="239">
        <f>'様式１－１（標準時間対応）'!$J19</f>
        <v>0</v>
      </c>
      <c r="BB15" s="240">
        <f>'様式１－１（標準時間対応）'!$R19</f>
        <v>0</v>
      </c>
      <c r="BC15" s="240">
        <f>'様式１－１（標準時間対応）'!$Z19</f>
        <v>0</v>
      </c>
      <c r="BD15" s="240">
        <f>'様式１－１（標準時間対応）'!$AH19</f>
        <v>0</v>
      </c>
      <c r="BE15" s="240">
        <f>'様式１－１（標準時間対応）'!$AP19</f>
        <v>0</v>
      </c>
      <c r="BF15" s="236">
        <f>'様式１－１（標準時間対応）'!$AX19</f>
        <v>0</v>
      </c>
      <c r="BG15" s="241">
        <f>様式１!C15-'様式１－１（標準時間対応）'!$J19</f>
        <v>0</v>
      </c>
      <c r="BH15" s="240">
        <f>様式１!D15-'様式１－１（標準時間対応）'!$R19</f>
        <v>0</v>
      </c>
      <c r="BI15" s="240">
        <f>様式１!E15-'様式１－１（標準時間対応）'!$Z19</f>
        <v>0</v>
      </c>
      <c r="BJ15" s="240">
        <f>様式１!F15-'様式１－１（標準時間対応）'!$AH19</f>
        <v>0</v>
      </c>
      <c r="BK15" s="240">
        <f>様式１!G15-'様式１－１（標準時間対応）'!$AP19</f>
        <v>0</v>
      </c>
      <c r="BL15" s="242">
        <f>様式１!H15-'様式１－１（標準時間対応）'!$AX19</f>
        <v>0</v>
      </c>
    </row>
    <row r="16" spans="1:64" ht="18.75" customHeight="1">
      <c r="A16">
        <f t="shared" si="1"/>
        <v>0</v>
      </c>
      <c r="B16" s="411" t="s">
        <v>83</v>
      </c>
      <c r="C16" s="411"/>
      <c r="D16" s="218">
        <f>様式１!AH16+ROUNDDOWN('様式２（専従の常勤）'!N$89,1)</f>
        <v>0</v>
      </c>
      <c r="E16" s="383">
        <f t="shared" si="20"/>
        <v>0</v>
      </c>
      <c r="F16" s="384"/>
      <c r="G16" s="218">
        <f t="shared" si="3"/>
        <v>0</v>
      </c>
      <c r="H16" s="385">
        <f>様式１!X16</f>
        <v>2</v>
      </c>
      <c r="I16" s="385"/>
      <c r="J16" s="383"/>
      <c r="K16" s="383">
        <f>様式１!N16+様式１!O16+様式１!P16</f>
        <v>1</v>
      </c>
      <c r="L16" s="414"/>
      <c r="M16" s="384"/>
      <c r="N16" s="385">
        <f>様式１!R16</f>
        <v>0</v>
      </c>
      <c r="O16" s="385"/>
      <c r="P16" s="385"/>
      <c r="Q16" s="385">
        <f>様式１!S16</f>
        <v>0</v>
      </c>
      <c r="R16" s="385"/>
      <c r="S16" s="385"/>
      <c r="T16" s="385">
        <f>様式１!T16</f>
        <v>0</v>
      </c>
      <c r="U16" s="385"/>
      <c r="V16" s="385"/>
      <c r="W16" s="385">
        <f>様式１!U16</f>
        <v>0</v>
      </c>
      <c r="X16" s="385"/>
      <c r="Y16" s="385"/>
      <c r="Z16" s="385">
        <f>様式１!V16</f>
        <v>1</v>
      </c>
      <c r="AA16" s="385"/>
      <c r="AB16" s="383"/>
      <c r="AC16" s="314">
        <f>様式１!W16</f>
        <v>0</v>
      </c>
      <c r="AD16" s="223">
        <f t="shared" si="4"/>
        <v>1</v>
      </c>
      <c r="AE16" s="377">
        <f t="shared" si="19"/>
        <v>1</v>
      </c>
      <c r="AF16" s="378"/>
      <c r="AG16" s="256">
        <f t="shared" si="5"/>
        <v>0</v>
      </c>
      <c r="AI16" s="235">
        <f t="shared" si="6"/>
        <v>-1</v>
      </c>
      <c r="AJ16" s="235">
        <f t="shared" si="7"/>
        <v>-1</v>
      </c>
      <c r="AK16" s="235">
        <f t="shared" si="8"/>
        <v>-1</v>
      </c>
      <c r="AL16" s="235">
        <f t="shared" si="9"/>
        <v>-1</v>
      </c>
      <c r="AM16" s="235">
        <f t="shared" si="10"/>
        <v>-2</v>
      </c>
      <c r="AN16" s="235">
        <f t="shared" si="0"/>
        <v>-2</v>
      </c>
      <c r="AO16" s="393"/>
      <c r="AP16" s="235">
        <f t="shared" si="11"/>
        <v>1</v>
      </c>
      <c r="AQ16" s="235">
        <f t="shared" si="12"/>
        <v>1</v>
      </c>
      <c r="AR16" s="235">
        <f t="shared" si="13"/>
        <v>1</v>
      </c>
      <c r="AS16" s="235">
        <f t="shared" si="14"/>
        <v>1</v>
      </c>
      <c r="AT16" s="235">
        <f t="shared" si="15"/>
        <v>2</v>
      </c>
      <c r="AU16" s="318">
        <f t="shared" si="16"/>
        <v>2</v>
      </c>
      <c r="AV16" s="250">
        <f t="shared" si="17"/>
        <v>2</v>
      </c>
      <c r="AW16" s="237">
        <f t="shared" si="18"/>
        <v>1</v>
      </c>
      <c r="AZ16" s="238">
        <f>様式１!$B16</f>
        <v>0</v>
      </c>
      <c r="BA16" s="239">
        <f>'様式１－１（標準時間対応）'!$J21</f>
        <v>0</v>
      </c>
      <c r="BB16" s="240">
        <f>'様式１－１（標準時間対応）'!$R21</f>
        <v>0</v>
      </c>
      <c r="BC16" s="240">
        <f>'様式１－１（標準時間対応）'!$Z21</f>
        <v>0</v>
      </c>
      <c r="BD16" s="240">
        <f>'様式１－１（標準時間対応）'!$AH21</f>
        <v>0</v>
      </c>
      <c r="BE16" s="240">
        <f>'様式１－１（標準時間対応）'!$AP21</f>
        <v>0</v>
      </c>
      <c r="BF16" s="236">
        <f>'様式１－１（標準時間対応）'!$AX21</f>
        <v>0</v>
      </c>
      <c r="BG16" s="241">
        <f>様式１!C16-'様式１－１（標準時間対応）'!$J21</f>
        <v>0</v>
      </c>
      <c r="BH16" s="240">
        <f>様式１!D16-'様式１－１（標準時間対応）'!$R21</f>
        <v>0</v>
      </c>
      <c r="BI16" s="240">
        <f>様式１!E16-'様式１－１（標準時間対応）'!$Z21</f>
        <v>0</v>
      </c>
      <c r="BJ16" s="240">
        <f>様式１!F16-'様式１－１（標準時間対応）'!$AH21</f>
        <v>0</v>
      </c>
      <c r="BK16" s="240">
        <f>様式１!G16-'様式１－１（標準時間対応）'!$AP21</f>
        <v>0</v>
      </c>
      <c r="BL16" s="242">
        <f>様式１!H16-'様式１－１（標準時間対応）'!$AX21</f>
        <v>0</v>
      </c>
    </row>
    <row r="17" spans="1:64" ht="18.75" customHeight="1">
      <c r="A17">
        <f t="shared" si="1"/>
        <v>0</v>
      </c>
      <c r="B17" s="411" t="s">
        <v>84</v>
      </c>
      <c r="C17" s="411"/>
      <c r="D17" s="218">
        <f>様式１!AH17+ROUNDDOWN('様式２（専従の常勤）'!O$89,1)</f>
        <v>0</v>
      </c>
      <c r="E17" s="383">
        <f t="shared" si="20"/>
        <v>0</v>
      </c>
      <c r="F17" s="384"/>
      <c r="G17" s="218">
        <f t="shared" si="3"/>
        <v>0</v>
      </c>
      <c r="H17" s="385">
        <f>様式１!X17</f>
        <v>2</v>
      </c>
      <c r="I17" s="385"/>
      <c r="J17" s="383"/>
      <c r="K17" s="383">
        <f>様式１!N17+様式１!O17+様式１!P17</f>
        <v>1</v>
      </c>
      <c r="L17" s="414"/>
      <c r="M17" s="384"/>
      <c r="N17" s="385">
        <f>様式１!R17</f>
        <v>0</v>
      </c>
      <c r="O17" s="385"/>
      <c r="P17" s="385"/>
      <c r="Q17" s="385">
        <f>様式１!S17</f>
        <v>0</v>
      </c>
      <c r="R17" s="385"/>
      <c r="S17" s="385"/>
      <c r="T17" s="385">
        <f>様式１!T17</f>
        <v>0</v>
      </c>
      <c r="U17" s="385"/>
      <c r="V17" s="385"/>
      <c r="W17" s="385">
        <f>様式１!U17</f>
        <v>0</v>
      </c>
      <c r="X17" s="385"/>
      <c r="Y17" s="385"/>
      <c r="Z17" s="385">
        <f>様式１!V17</f>
        <v>1</v>
      </c>
      <c r="AA17" s="385"/>
      <c r="AB17" s="383"/>
      <c r="AC17" s="314">
        <f>様式１!W17</f>
        <v>0</v>
      </c>
      <c r="AD17" s="223">
        <f t="shared" si="4"/>
        <v>1</v>
      </c>
      <c r="AE17" s="377">
        <f t="shared" si="19"/>
        <v>1</v>
      </c>
      <c r="AF17" s="378"/>
      <c r="AG17" s="256">
        <f t="shared" si="5"/>
        <v>0</v>
      </c>
      <c r="AI17" s="235">
        <f t="shared" si="6"/>
        <v>-1</v>
      </c>
      <c r="AJ17" s="235">
        <f t="shared" si="7"/>
        <v>-1</v>
      </c>
      <c r="AK17" s="235">
        <f t="shared" si="8"/>
        <v>-1</v>
      </c>
      <c r="AL17" s="235">
        <f t="shared" si="9"/>
        <v>-1</v>
      </c>
      <c r="AM17" s="235">
        <f t="shared" si="10"/>
        <v>-2</v>
      </c>
      <c r="AN17" s="235">
        <f t="shared" si="0"/>
        <v>-2</v>
      </c>
      <c r="AO17" s="393"/>
      <c r="AP17" s="235">
        <f t="shared" si="11"/>
        <v>1</v>
      </c>
      <c r="AQ17" s="235">
        <f t="shared" si="12"/>
        <v>1</v>
      </c>
      <c r="AR17" s="235">
        <f t="shared" si="13"/>
        <v>1</v>
      </c>
      <c r="AS17" s="235">
        <f t="shared" si="14"/>
        <v>1</v>
      </c>
      <c r="AT17" s="235">
        <f t="shared" si="15"/>
        <v>2</v>
      </c>
      <c r="AU17" s="318">
        <f t="shared" si="16"/>
        <v>2</v>
      </c>
      <c r="AV17" s="250">
        <f t="shared" si="17"/>
        <v>2</v>
      </c>
      <c r="AW17" s="237">
        <f t="shared" si="18"/>
        <v>1</v>
      </c>
      <c r="AZ17" s="238">
        <f>様式１!$B17</f>
        <v>0</v>
      </c>
      <c r="BA17" s="239">
        <f>'様式１－１（標準時間対応）'!$J23</f>
        <v>0</v>
      </c>
      <c r="BB17" s="240">
        <f>'様式１－１（標準時間対応）'!$R23</f>
        <v>0</v>
      </c>
      <c r="BC17" s="240">
        <f>'様式１－１（標準時間対応）'!$Z23</f>
        <v>0</v>
      </c>
      <c r="BD17" s="240">
        <f>'様式１－１（標準時間対応）'!$AH23</f>
        <v>0</v>
      </c>
      <c r="BE17" s="240">
        <f>'様式１－１（標準時間対応）'!$AP23</f>
        <v>0</v>
      </c>
      <c r="BF17" s="236">
        <f>'様式１－１（標準時間対応）'!$AX23</f>
        <v>0</v>
      </c>
      <c r="BG17" s="241">
        <f>様式１!C17-'様式１－１（標準時間対応）'!$J23</f>
        <v>0</v>
      </c>
      <c r="BH17" s="240">
        <f>様式１!D17-'様式１－１（標準時間対応）'!$R23</f>
        <v>0</v>
      </c>
      <c r="BI17" s="240">
        <f>様式１!E17-'様式１－１（標準時間対応）'!$Z23</f>
        <v>0</v>
      </c>
      <c r="BJ17" s="240">
        <f>様式１!F17-'様式１－１（標準時間対応）'!$AH23</f>
        <v>0</v>
      </c>
      <c r="BK17" s="240">
        <f>様式１!G17-'様式１－１（標準時間対応）'!$AP23</f>
        <v>0</v>
      </c>
      <c r="BL17" s="242">
        <f>様式１!H17-'様式１－１（標準時間対応）'!$AX23</f>
        <v>0</v>
      </c>
    </row>
    <row r="18" spans="1:64" ht="18.75" customHeight="1">
      <c r="A18">
        <f t="shared" si="1"/>
        <v>0</v>
      </c>
      <c r="B18" s="411" t="s">
        <v>85</v>
      </c>
      <c r="C18" s="411"/>
      <c r="D18" s="218">
        <f>様式１!AH18+ROUNDDOWN('様式２（専従の常勤）'!P$89,1)</f>
        <v>0</v>
      </c>
      <c r="E18" s="383">
        <f t="shared" si="20"/>
        <v>0</v>
      </c>
      <c r="F18" s="384"/>
      <c r="G18" s="218">
        <f t="shared" si="3"/>
        <v>0</v>
      </c>
      <c r="H18" s="385">
        <f>様式１!X18</f>
        <v>2</v>
      </c>
      <c r="I18" s="385"/>
      <c r="J18" s="383"/>
      <c r="K18" s="385">
        <f>様式１!N18+様式１!O18+様式１!P18</f>
        <v>1</v>
      </c>
      <c r="L18" s="385"/>
      <c r="M18" s="385"/>
      <c r="N18" s="385">
        <f>様式１!R18</f>
        <v>0</v>
      </c>
      <c r="O18" s="385"/>
      <c r="P18" s="385"/>
      <c r="Q18" s="385">
        <f>様式１!S18</f>
        <v>0</v>
      </c>
      <c r="R18" s="385"/>
      <c r="S18" s="385"/>
      <c r="T18" s="385">
        <f>様式１!T18</f>
        <v>0</v>
      </c>
      <c r="U18" s="385"/>
      <c r="V18" s="385"/>
      <c r="W18" s="385">
        <f>様式１!U18</f>
        <v>0</v>
      </c>
      <c r="X18" s="385"/>
      <c r="Y18" s="385"/>
      <c r="Z18" s="385">
        <f>様式１!V18</f>
        <v>1</v>
      </c>
      <c r="AA18" s="385"/>
      <c r="AB18" s="383"/>
      <c r="AC18" s="314">
        <f>様式１!W18</f>
        <v>0</v>
      </c>
      <c r="AD18" s="223">
        <f t="shared" si="4"/>
        <v>1</v>
      </c>
      <c r="AE18" s="377">
        <f t="shared" si="19"/>
        <v>1</v>
      </c>
      <c r="AF18" s="378"/>
      <c r="AG18" s="256">
        <f t="shared" si="5"/>
        <v>0</v>
      </c>
      <c r="AI18" s="235">
        <f t="shared" si="6"/>
        <v>-1</v>
      </c>
      <c r="AJ18" s="235">
        <f t="shared" si="7"/>
        <v>-1</v>
      </c>
      <c r="AK18" s="235">
        <f t="shared" si="8"/>
        <v>-1</v>
      </c>
      <c r="AL18" s="235">
        <f t="shared" si="9"/>
        <v>-1</v>
      </c>
      <c r="AM18" s="235">
        <f t="shared" si="10"/>
        <v>-2</v>
      </c>
      <c r="AN18" s="235">
        <f t="shared" si="0"/>
        <v>-2</v>
      </c>
      <c r="AO18" s="393"/>
      <c r="AP18" s="235">
        <f t="shared" si="11"/>
        <v>1</v>
      </c>
      <c r="AQ18" s="235">
        <f t="shared" si="12"/>
        <v>1</v>
      </c>
      <c r="AR18" s="235">
        <f t="shared" si="13"/>
        <v>1</v>
      </c>
      <c r="AS18" s="235">
        <f t="shared" si="14"/>
        <v>1</v>
      </c>
      <c r="AT18" s="235">
        <f t="shared" si="15"/>
        <v>2</v>
      </c>
      <c r="AU18" s="318">
        <f t="shared" si="16"/>
        <v>2</v>
      </c>
      <c r="AV18" s="250">
        <f t="shared" si="17"/>
        <v>2</v>
      </c>
      <c r="AW18" s="237">
        <f t="shared" si="18"/>
        <v>1</v>
      </c>
      <c r="AZ18" s="238">
        <f>様式１!$B18</f>
        <v>0</v>
      </c>
      <c r="BA18" s="239">
        <f>'様式１－１（標準時間対応）'!$J25</f>
        <v>0</v>
      </c>
      <c r="BB18" s="240">
        <f>'様式１－１（標準時間対応）'!$R25</f>
        <v>0</v>
      </c>
      <c r="BC18" s="240">
        <f>'様式１－１（標準時間対応）'!$Z25</f>
        <v>0</v>
      </c>
      <c r="BD18" s="240">
        <f>'様式１－１（標準時間対応）'!$AH25</f>
        <v>0</v>
      </c>
      <c r="BE18" s="240">
        <f>'様式１－１（標準時間対応）'!$AP25</f>
        <v>0</v>
      </c>
      <c r="BF18" s="236">
        <f>'様式１－１（標準時間対応）'!$AX25</f>
        <v>0</v>
      </c>
      <c r="BG18" s="241">
        <f>様式１!C18-'様式１－１（標準時間対応）'!$J25</f>
        <v>0</v>
      </c>
      <c r="BH18" s="240">
        <f>様式１!D18-'様式１－１（標準時間対応）'!$R25</f>
        <v>0</v>
      </c>
      <c r="BI18" s="240">
        <f>様式１!E18-'様式１－１（標準時間対応）'!$Z25</f>
        <v>0</v>
      </c>
      <c r="BJ18" s="240">
        <f>様式１!F18-'様式１－１（標準時間対応）'!$AH25</f>
        <v>0</v>
      </c>
      <c r="BK18" s="240">
        <f>様式１!G18-'様式１－１（標準時間対応）'!$AP25</f>
        <v>0</v>
      </c>
      <c r="BL18" s="242">
        <f>様式１!H18-'様式１－１（標準時間対応）'!$AX25</f>
        <v>0</v>
      </c>
    </row>
    <row r="19" spans="1:64" ht="18.75" customHeight="1">
      <c r="A19">
        <f t="shared" si="1"/>
        <v>0</v>
      </c>
      <c r="B19" s="411" t="s">
        <v>86</v>
      </c>
      <c r="C19" s="411"/>
      <c r="D19" s="218">
        <f>様式１!AH19+ROUNDDOWN('様式２（専従の常勤）'!Q$89,1)</f>
        <v>0</v>
      </c>
      <c r="E19" s="383">
        <f t="shared" si="20"/>
        <v>0</v>
      </c>
      <c r="F19" s="384"/>
      <c r="G19" s="218">
        <f t="shared" si="3"/>
        <v>0</v>
      </c>
      <c r="H19" s="385">
        <f>様式１!X19</f>
        <v>2</v>
      </c>
      <c r="I19" s="385"/>
      <c r="J19" s="383"/>
      <c r="K19" s="385">
        <f>様式１!N19+様式１!O19+様式１!P19</f>
        <v>1</v>
      </c>
      <c r="L19" s="385"/>
      <c r="M19" s="385"/>
      <c r="N19" s="385">
        <f>様式１!R19</f>
        <v>0</v>
      </c>
      <c r="O19" s="385"/>
      <c r="P19" s="385"/>
      <c r="Q19" s="385">
        <f>様式１!S19</f>
        <v>0</v>
      </c>
      <c r="R19" s="385"/>
      <c r="S19" s="385"/>
      <c r="T19" s="385">
        <f>様式１!T19</f>
        <v>0</v>
      </c>
      <c r="U19" s="385"/>
      <c r="V19" s="385"/>
      <c r="W19" s="385">
        <f>様式１!U19</f>
        <v>0</v>
      </c>
      <c r="X19" s="385"/>
      <c r="Y19" s="385"/>
      <c r="Z19" s="385">
        <f>様式１!V19</f>
        <v>1</v>
      </c>
      <c r="AA19" s="385"/>
      <c r="AB19" s="383"/>
      <c r="AC19" s="314">
        <f>様式１!W19</f>
        <v>0</v>
      </c>
      <c r="AD19" s="223">
        <f t="shared" si="4"/>
        <v>1</v>
      </c>
      <c r="AE19" s="377">
        <f t="shared" si="19"/>
        <v>1</v>
      </c>
      <c r="AF19" s="378"/>
      <c r="AG19" s="256">
        <f t="shared" si="5"/>
        <v>0</v>
      </c>
      <c r="AI19" s="235">
        <f t="shared" si="6"/>
        <v>-1</v>
      </c>
      <c r="AJ19" s="235">
        <f t="shared" si="7"/>
        <v>-1</v>
      </c>
      <c r="AK19" s="235">
        <f t="shared" si="8"/>
        <v>-1</v>
      </c>
      <c r="AL19" s="235">
        <f t="shared" si="9"/>
        <v>-1</v>
      </c>
      <c r="AM19" s="235">
        <f t="shared" si="10"/>
        <v>-2</v>
      </c>
      <c r="AN19" s="235">
        <f t="shared" si="0"/>
        <v>-2</v>
      </c>
      <c r="AO19" s="393"/>
      <c r="AP19" s="235">
        <f t="shared" si="11"/>
        <v>1</v>
      </c>
      <c r="AQ19" s="235">
        <f t="shared" si="12"/>
        <v>1</v>
      </c>
      <c r="AR19" s="235">
        <f t="shared" si="13"/>
        <v>1</v>
      </c>
      <c r="AS19" s="235">
        <f t="shared" si="14"/>
        <v>1</v>
      </c>
      <c r="AT19" s="235">
        <f t="shared" si="15"/>
        <v>2</v>
      </c>
      <c r="AU19" s="318">
        <f t="shared" si="16"/>
        <v>2</v>
      </c>
      <c r="AV19" s="250">
        <f t="shared" si="17"/>
        <v>2</v>
      </c>
      <c r="AW19" s="237">
        <f t="shared" si="18"/>
        <v>1</v>
      </c>
      <c r="AZ19" s="238">
        <f>様式１!$B19</f>
        <v>0</v>
      </c>
      <c r="BA19" s="239">
        <f>'様式１－１（標準時間対応）'!$J27</f>
        <v>0</v>
      </c>
      <c r="BB19" s="240">
        <f>'様式１－１（標準時間対応）'!$R27</f>
        <v>0</v>
      </c>
      <c r="BC19" s="240">
        <f>'様式１－１（標準時間対応）'!$Z27</f>
        <v>0</v>
      </c>
      <c r="BD19" s="240">
        <f>'様式１－１（標準時間対応）'!$AH27</f>
        <v>0</v>
      </c>
      <c r="BE19" s="240">
        <f>'様式１－１（標準時間対応）'!$AP27</f>
        <v>0</v>
      </c>
      <c r="BF19" s="236">
        <f>'様式１－１（標準時間対応）'!$AX27</f>
        <v>0</v>
      </c>
      <c r="BG19" s="241">
        <f>様式１!C19-'様式１－１（標準時間対応）'!$J27</f>
        <v>0</v>
      </c>
      <c r="BH19" s="240">
        <f>様式１!D19-'様式１－１（標準時間対応）'!$R27</f>
        <v>0</v>
      </c>
      <c r="BI19" s="240">
        <f>様式１!E19-'様式１－１（標準時間対応）'!$Z27</f>
        <v>0</v>
      </c>
      <c r="BJ19" s="240">
        <f>様式１!F19-'様式１－１（標準時間対応）'!$AH27</f>
        <v>0</v>
      </c>
      <c r="BK19" s="240">
        <f>様式１!G19-'様式１－１（標準時間対応）'!$AP27</f>
        <v>0</v>
      </c>
      <c r="BL19" s="242">
        <f>様式１!H19-'様式１－１（標準時間対応）'!$AX27</f>
        <v>0</v>
      </c>
    </row>
    <row r="20" spans="1:64" ht="18.75" customHeight="1" thickBot="1">
      <c r="A20">
        <f t="shared" si="1"/>
        <v>0</v>
      </c>
      <c r="B20" s="410" t="s">
        <v>87</v>
      </c>
      <c r="C20" s="410"/>
      <c r="D20" s="219">
        <f>様式１!AH20+ROUNDDOWN('様式２（専従の常勤）'!R$89,1)</f>
        <v>0</v>
      </c>
      <c r="E20" s="402">
        <f t="shared" si="2"/>
        <v>0</v>
      </c>
      <c r="F20" s="403"/>
      <c r="G20" s="219">
        <f t="shared" si="3"/>
        <v>0</v>
      </c>
      <c r="H20" s="407">
        <f>様式１!X20</f>
        <v>2</v>
      </c>
      <c r="I20" s="407"/>
      <c r="J20" s="402"/>
      <c r="K20" s="407">
        <f>様式１!N20+様式１!O20+様式１!P20</f>
        <v>1</v>
      </c>
      <c r="L20" s="407"/>
      <c r="M20" s="407"/>
      <c r="N20" s="407">
        <f>様式１!R20</f>
        <v>0</v>
      </c>
      <c r="O20" s="407"/>
      <c r="P20" s="407"/>
      <c r="Q20" s="407">
        <f>様式１!S20</f>
        <v>0</v>
      </c>
      <c r="R20" s="407"/>
      <c r="S20" s="407"/>
      <c r="T20" s="407">
        <f>様式１!T20</f>
        <v>0</v>
      </c>
      <c r="U20" s="407"/>
      <c r="V20" s="407"/>
      <c r="W20" s="407">
        <f>様式１!U20</f>
        <v>0</v>
      </c>
      <c r="X20" s="407"/>
      <c r="Y20" s="407"/>
      <c r="Z20" s="407">
        <f>様式１!V20</f>
        <v>1</v>
      </c>
      <c r="AA20" s="407"/>
      <c r="AB20" s="402"/>
      <c r="AC20" s="315">
        <f>様式１!W20</f>
        <v>0</v>
      </c>
      <c r="AD20" s="224">
        <f t="shared" si="4"/>
        <v>1</v>
      </c>
      <c r="AE20" s="379">
        <f>AW20</f>
        <v>1</v>
      </c>
      <c r="AF20" s="380"/>
      <c r="AG20" s="257">
        <f t="shared" si="5"/>
        <v>0</v>
      </c>
      <c r="AI20" s="235">
        <f t="shared" si="6"/>
        <v>-1</v>
      </c>
      <c r="AJ20" s="235">
        <f t="shared" si="7"/>
        <v>-1</v>
      </c>
      <c r="AK20" s="235">
        <f t="shared" si="8"/>
        <v>-1</v>
      </c>
      <c r="AL20" s="235">
        <f t="shared" si="9"/>
        <v>-1</v>
      </c>
      <c r="AM20" s="235">
        <f t="shared" si="10"/>
        <v>-2</v>
      </c>
      <c r="AN20" s="235">
        <f t="shared" si="0"/>
        <v>-2</v>
      </c>
      <c r="AO20" s="393"/>
      <c r="AP20" s="235">
        <f t="shared" si="11"/>
        <v>1</v>
      </c>
      <c r="AQ20" s="235">
        <f t="shared" si="12"/>
        <v>1</v>
      </c>
      <c r="AR20" s="235">
        <f t="shared" si="13"/>
        <v>1</v>
      </c>
      <c r="AS20" s="235">
        <f t="shared" si="14"/>
        <v>1</v>
      </c>
      <c r="AT20" s="235">
        <f t="shared" si="15"/>
        <v>2</v>
      </c>
      <c r="AU20" s="318">
        <f t="shared" si="16"/>
        <v>2</v>
      </c>
      <c r="AV20" s="250">
        <f t="shared" si="17"/>
        <v>2</v>
      </c>
      <c r="AW20" s="237">
        <f t="shared" si="18"/>
        <v>1</v>
      </c>
      <c r="AZ20" s="238">
        <f>様式１!$B20</f>
        <v>0</v>
      </c>
      <c r="BA20" s="239">
        <f>'様式１－１（標準時間対応）'!$J29</f>
        <v>0</v>
      </c>
      <c r="BB20" s="240">
        <f>'様式１－１（標準時間対応）'!$R29</f>
        <v>0</v>
      </c>
      <c r="BC20" s="240">
        <f>'様式１－１（標準時間対応）'!$Z29</f>
        <v>0</v>
      </c>
      <c r="BD20" s="240">
        <f>'様式１－１（標準時間対応）'!$AH29</f>
        <v>0</v>
      </c>
      <c r="BE20" s="240">
        <f>'様式１－１（標準時間対応）'!$AP29</f>
        <v>0</v>
      </c>
      <c r="BF20" s="236">
        <f>'様式１－１（標準時間対応）'!$AX29</f>
        <v>0</v>
      </c>
      <c r="BG20" s="241">
        <f>様式１!C20-'様式１－１（標準時間対応）'!$J29</f>
        <v>0</v>
      </c>
      <c r="BH20" s="240">
        <f>様式１!D20-'様式１－１（標準時間対応）'!$R29</f>
        <v>0</v>
      </c>
      <c r="BI20" s="240">
        <f>様式１!E20-'様式１－１（標準時間対応）'!$Z29</f>
        <v>0</v>
      </c>
      <c r="BJ20" s="240">
        <f>様式１!F20-'様式１－１（標準時間対応）'!$AH29</f>
        <v>0</v>
      </c>
      <c r="BK20" s="240">
        <f>様式１!G20-'様式１－１（標準時間対応）'!$AP29</f>
        <v>0</v>
      </c>
      <c r="BL20" s="242">
        <f>様式１!H20-'様式１－１（標準時間対応）'!$AX29</f>
        <v>0</v>
      </c>
    </row>
    <row r="21" spans="1:64" ht="22.5" customHeight="1" thickTop="1" thickBot="1">
      <c r="A21">
        <f t="shared" si="1"/>
        <v>0</v>
      </c>
      <c r="B21" s="399" t="s">
        <v>88</v>
      </c>
      <c r="C21" s="399"/>
      <c r="D21" s="217">
        <f>様式１!AH21+ROUNDDOWN(SUM('様式２（専従の常勤）'!G89:R89)/12,1)</f>
        <v>0</v>
      </c>
      <c r="E21" s="408">
        <f>D21-G21</f>
        <v>0</v>
      </c>
      <c r="F21" s="409"/>
      <c r="G21" s="217">
        <f>IF(MIN(N21,D21-K21)&lt;0,0,MIN(N21,D21-K21))</f>
        <v>0</v>
      </c>
      <c r="H21" s="400">
        <f>様式１!X21</f>
        <v>2</v>
      </c>
      <c r="I21" s="400"/>
      <c r="J21" s="401"/>
      <c r="K21" s="400">
        <f>様式１!N21+様式１!O21+様式１!P21</f>
        <v>1</v>
      </c>
      <c r="L21" s="400"/>
      <c r="M21" s="400"/>
      <c r="N21" s="400">
        <f>様式１!R21</f>
        <v>0</v>
      </c>
      <c r="O21" s="400"/>
      <c r="P21" s="400"/>
      <c r="Q21" s="400">
        <f>様式１!S21</f>
        <v>0</v>
      </c>
      <c r="R21" s="400"/>
      <c r="S21" s="400"/>
      <c r="T21" s="400">
        <f>様式１!T21</f>
        <v>0</v>
      </c>
      <c r="U21" s="400"/>
      <c r="V21" s="400"/>
      <c r="W21" s="400">
        <f>様式１!U21</f>
        <v>0</v>
      </c>
      <c r="X21" s="400"/>
      <c r="Y21" s="400"/>
      <c r="Z21" s="400">
        <f>様式１!V21</f>
        <v>1</v>
      </c>
      <c r="AA21" s="400"/>
      <c r="AB21" s="401"/>
      <c r="AC21" s="316">
        <f>様式１!W21</f>
        <v>0</v>
      </c>
      <c r="AD21" s="225">
        <f t="shared" si="4"/>
        <v>1</v>
      </c>
      <c r="AE21" s="381">
        <f>AW21</f>
        <v>1</v>
      </c>
      <c r="AF21" s="382"/>
      <c r="AG21" s="258">
        <f t="shared" si="5"/>
        <v>0</v>
      </c>
      <c r="AI21" s="235">
        <f t="shared" si="6"/>
        <v>-1</v>
      </c>
      <c r="AJ21" s="235">
        <f t="shared" si="7"/>
        <v>-1</v>
      </c>
      <c r="AK21" s="235">
        <f t="shared" si="8"/>
        <v>-1</v>
      </c>
      <c r="AL21" s="235">
        <f t="shared" si="9"/>
        <v>-1</v>
      </c>
      <c r="AM21" s="235">
        <f t="shared" si="10"/>
        <v>-2</v>
      </c>
      <c r="AN21" s="235">
        <f t="shared" si="0"/>
        <v>-2</v>
      </c>
      <c r="AO21" s="394"/>
      <c r="AP21" s="235">
        <f t="shared" si="11"/>
        <v>1</v>
      </c>
      <c r="AQ21" s="235">
        <f t="shared" si="12"/>
        <v>1</v>
      </c>
      <c r="AR21" s="235">
        <f t="shared" si="13"/>
        <v>1</v>
      </c>
      <c r="AS21" s="235">
        <f t="shared" si="14"/>
        <v>1</v>
      </c>
      <c r="AT21" s="235">
        <f t="shared" si="15"/>
        <v>2</v>
      </c>
      <c r="AU21" s="318">
        <f t="shared" si="16"/>
        <v>2</v>
      </c>
      <c r="AV21" s="250">
        <f t="shared" si="17"/>
        <v>2</v>
      </c>
      <c r="AW21" s="243">
        <f t="shared" si="18"/>
        <v>1</v>
      </c>
      <c r="AZ21" s="244">
        <f>様式１!$B21</f>
        <v>0</v>
      </c>
      <c r="BA21" s="245">
        <f>'様式１－１（標準時間対応）'!$J31</f>
        <v>0</v>
      </c>
      <c r="BB21" s="246">
        <f>'様式１－１（標準時間対応）'!$R31</f>
        <v>0</v>
      </c>
      <c r="BC21" s="246">
        <f>'様式１－１（標準時間対応）'!$Z31</f>
        <v>0</v>
      </c>
      <c r="BD21" s="246">
        <f>'様式１－１（標準時間対応）'!$AH31</f>
        <v>0</v>
      </c>
      <c r="BE21" s="246">
        <f>'様式１－１（標準時間対応）'!$AP31</f>
        <v>0</v>
      </c>
      <c r="BF21" s="247">
        <f>'様式１－１（標準時間対応）'!$AX31</f>
        <v>0</v>
      </c>
      <c r="BG21" s="248">
        <f>様式１!C21-'様式１－１（標準時間対応）'!$J31</f>
        <v>0</v>
      </c>
      <c r="BH21" s="246">
        <f>様式１!D21-'様式１－１（標準時間対応）'!$R31</f>
        <v>0</v>
      </c>
      <c r="BI21" s="246">
        <f>様式１!E21-'様式１－１（標準時間対応）'!$Z31</f>
        <v>0</v>
      </c>
      <c r="BJ21" s="246">
        <f>様式１!F21-'様式１－１（標準時間対応）'!$AH31</f>
        <v>0</v>
      </c>
      <c r="BK21" s="246">
        <f>様式１!G21-'様式１－１（標準時間対応）'!$AP31</f>
        <v>0</v>
      </c>
      <c r="BL21" s="249">
        <f>様式１!H21-'様式１－１（標準時間対応）'!$AX31</f>
        <v>0</v>
      </c>
    </row>
    <row r="22" spans="1:64" ht="10.5" customHeight="1">
      <c r="B22" s="167"/>
      <c r="C22" s="167"/>
      <c r="D22" s="168"/>
      <c r="E22" s="168"/>
      <c r="F22" s="168"/>
      <c r="G22" s="168"/>
      <c r="H22" s="168"/>
      <c r="I22" s="168"/>
      <c r="J22" s="168"/>
      <c r="K22" s="168"/>
      <c r="L22" s="168"/>
      <c r="M22" s="168"/>
      <c r="N22" s="168"/>
      <c r="O22" s="168"/>
      <c r="P22" s="168"/>
      <c r="Q22" s="168"/>
      <c r="R22" s="168"/>
      <c r="S22" s="168"/>
      <c r="T22" s="168"/>
      <c r="U22" s="168"/>
      <c r="V22" s="168"/>
      <c r="W22" s="168"/>
      <c r="X22" s="168"/>
      <c r="Y22" s="168"/>
      <c r="Z22" s="168"/>
      <c r="AA22" s="168"/>
      <c r="AB22" s="168"/>
      <c r="AC22" s="168"/>
      <c r="AD22" s="168"/>
      <c r="AE22" s="168"/>
      <c r="AF22" s="168"/>
      <c r="AG22" s="168"/>
    </row>
    <row r="23" spans="1:64" ht="30.75" customHeight="1">
      <c r="B23" s="406" t="s">
        <v>89</v>
      </c>
      <c r="C23" s="406"/>
      <c r="D23" s="406"/>
      <c r="E23" s="406"/>
      <c r="F23" s="406"/>
      <c r="G23" s="406"/>
      <c r="H23" s="406"/>
      <c r="I23" s="406"/>
      <c r="J23" s="406"/>
      <c r="K23" s="406"/>
      <c r="L23" s="406"/>
      <c r="M23" s="406"/>
      <c r="N23" s="406"/>
      <c r="O23" s="406"/>
      <c r="P23" s="406"/>
      <c r="Q23" s="406"/>
      <c r="R23" s="406"/>
      <c r="S23" s="406"/>
      <c r="T23" s="406"/>
      <c r="U23" s="406"/>
      <c r="V23" s="406"/>
      <c r="W23" s="406"/>
      <c r="X23" s="406"/>
      <c r="Y23" s="406"/>
      <c r="Z23" s="406"/>
      <c r="AA23" s="406"/>
      <c r="AB23" s="406"/>
      <c r="AC23" s="406"/>
      <c r="AD23" s="406"/>
      <c r="AE23" s="406"/>
      <c r="AF23" s="406"/>
      <c r="AG23" s="406"/>
    </row>
    <row r="24" spans="1:64" ht="13.5" customHeight="1">
      <c r="B24" s="406"/>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row>
    <row r="28" spans="1:64">
      <c r="AH28" t="s">
        <v>90</v>
      </c>
      <c r="AI28" t="s">
        <v>91</v>
      </c>
    </row>
    <row r="29" spans="1:64">
      <c r="AH29" t="s">
        <v>92</v>
      </c>
      <c r="AI29" t="s">
        <v>93</v>
      </c>
    </row>
    <row r="30" spans="1:64">
      <c r="AH30" t="s">
        <v>94</v>
      </c>
      <c r="AI30" t="s">
        <v>95</v>
      </c>
    </row>
  </sheetData>
  <sheetProtection algorithmName="SHA-512" hashValue="Y4EsUHGAy25znJhlZzGkmjNEYqNmHaIir7AvXqJyW+aUM1eqoClyCmz0fs2AYRzVcizx4obfrdeC+aoR1q2K4g==" saltValue="puqQKxHQlQbFFgCfijqN2w==" spinCount="100000" sheet="1" objects="1" scenarios="1"/>
  <mergeCells count="160">
    <mergeCell ref="AI7:AN7"/>
    <mergeCell ref="B2:AG2"/>
    <mergeCell ref="N17:P17"/>
    <mergeCell ref="Q17:S17"/>
    <mergeCell ref="T17:V17"/>
    <mergeCell ref="W16:Y16"/>
    <mergeCell ref="Z16:AB16"/>
    <mergeCell ref="Z17:AB17"/>
    <mergeCell ref="T7:V7"/>
    <mergeCell ref="W7:Y7"/>
    <mergeCell ref="Z7:AB7"/>
    <mergeCell ref="N8:P8"/>
    <mergeCell ref="Q8:S8"/>
    <mergeCell ref="T8:V8"/>
    <mergeCell ref="W8:Y8"/>
    <mergeCell ref="Z8:AB8"/>
    <mergeCell ref="B9:C9"/>
    <mergeCell ref="K9:M9"/>
    <mergeCell ref="N9:P9"/>
    <mergeCell ref="Q9:S9"/>
    <mergeCell ref="T9:V9"/>
    <mergeCell ref="H9:J9"/>
    <mergeCell ref="B10:C10"/>
    <mergeCell ref="K10:M10"/>
    <mergeCell ref="B11:C11"/>
    <mergeCell ref="K11:M11"/>
    <mergeCell ref="N11:P11"/>
    <mergeCell ref="B7:C8"/>
    <mergeCell ref="K7:M7"/>
    <mergeCell ref="N7:P7"/>
    <mergeCell ref="Q7:S7"/>
    <mergeCell ref="H7:J8"/>
    <mergeCell ref="K8:M8"/>
    <mergeCell ref="H10:J10"/>
    <mergeCell ref="E8:F8"/>
    <mergeCell ref="E9:F9"/>
    <mergeCell ref="E7:F7"/>
    <mergeCell ref="E10:F10"/>
    <mergeCell ref="Z9:AB9"/>
    <mergeCell ref="Q15:S15"/>
    <mergeCell ref="T15:V15"/>
    <mergeCell ref="W15:Y15"/>
    <mergeCell ref="H16:J16"/>
    <mergeCell ref="H17:J17"/>
    <mergeCell ref="K17:M17"/>
    <mergeCell ref="H18:J18"/>
    <mergeCell ref="N12:P12"/>
    <mergeCell ref="Z10:AB10"/>
    <mergeCell ref="T10:V10"/>
    <mergeCell ref="Z15:AB15"/>
    <mergeCell ref="W9:Y9"/>
    <mergeCell ref="N10:P10"/>
    <mergeCell ref="Q10:S10"/>
    <mergeCell ref="B18:C18"/>
    <mergeCell ref="H13:J13"/>
    <mergeCell ref="K13:M13"/>
    <mergeCell ref="W17:Y17"/>
    <mergeCell ref="H14:J14"/>
    <mergeCell ref="K14:M14"/>
    <mergeCell ref="N14:P14"/>
    <mergeCell ref="Q14:S14"/>
    <mergeCell ref="T14:V14"/>
    <mergeCell ref="H15:J15"/>
    <mergeCell ref="K15:M15"/>
    <mergeCell ref="N15:P15"/>
    <mergeCell ref="K18:M18"/>
    <mergeCell ref="N18:P18"/>
    <mergeCell ref="Q18:S18"/>
    <mergeCell ref="AD4:AF4"/>
    <mergeCell ref="AH7:AH8"/>
    <mergeCell ref="B12:C12"/>
    <mergeCell ref="B13:C13"/>
    <mergeCell ref="B14:C14"/>
    <mergeCell ref="B15:C15"/>
    <mergeCell ref="H12:J12"/>
    <mergeCell ref="K12:M12"/>
    <mergeCell ref="B17:C17"/>
    <mergeCell ref="K16:M16"/>
    <mergeCell ref="N16:P16"/>
    <mergeCell ref="Q16:S16"/>
    <mergeCell ref="T16:V16"/>
    <mergeCell ref="Q11:S11"/>
    <mergeCell ref="T11:V11"/>
    <mergeCell ref="H11:J11"/>
    <mergeCell ref="D7:D8"/>
    <mergeCell ref="W11:Y11"/>
    <mergeCell ref="Z11:AB11"/>
    <mergeCell ref="W10:Y10"/>
    <mergeCell ref="AD5:AF5"/>
    <mergeCell ref="B16:C16"/>
    <mergeCell ref="T12:V12"/>
    <mergeCell ref="W12:Y12"/>
    <mergeCell ref="B23:AG24"/>
    <mergeCell ref="T19:V19"/>
    <mergeCell ref="H20:J20"/>
    <mergeCell ref="K20:M20"/>
    <mergeCell ref="N20:P20"/>
    <mergeCell ref="Q20:S20"/>
    <mergeCell ref="T20:V20"/>
    <mergeCell ref="W19:Y19"/>
    <mergeCell ref="Z19:AB19"/>
    <mergeCell ref="W20:Y20"/>
    <mergeCell ref="Z20:AB20"/>
    <mergeCell ref="N19:P19"/>
    <mergeCell ref="Q19:S19"/>
    <mergeCell ref="E19:F19"/>
    <mergeCell ref="E21:F21"/>
    <mergeCell ref="B20:C20"/>
    <mergeCell ref="B19:C19"/>
    <mergeCell ref="H19:J19"/>
    <mergeCell ref="K19:M19"/>
    <mergeCell ref="AZ7:BL7"/>
    <mergeCell ref="AI6:AW6"/>
    <mergeCell ref="AO7:AO21"/>
    <mergeCell ref="AP7:AW7"/>
    <mergeCell ref="AD7:AD8"/>
    <mergeCell ref="AE7:AF7"/>
    <mergeCell ref="B21:C21"/>
    <mergeCell ref="H21:J21"/>
    <mergeCell ref="K21:M21"/>
    <mergeCell ref="N21:P21"/>
    <mergeCell ref="Q21:S21"/>
    <mergeCell ref="T21:V21"/>
    <mergeCell ref="W21:Y21"/>
    <mergeCell ref="Z21:AB21"/>
    <mergeCell ref="W18:Y18"/>
    <mergeCell ref="Z18:AB18"/>
    <mergeCell ref="T18:V18"/>
    <mergeCell ref="Q12:S12"/>
    <mergeCell ref="Z12:AB12"/>
    <mergeCell ref="Z13:AB13"/>
    <mergeCell ref="W14:Y14"/>
    <mergeCell ref="Z14:AB14"/>
    <mergeCell ref="E20:F20"/>
    <mergeCell ref="AE8:AF8"/>
    <mergeCell ref="AE9:AF9"/>
    <mergeCell ref="AE10:AF10"/>
    <mergeCell ref="AE11:AF11"/>
    <mergeCell ref="AE12:AF12"/>
    <mergeCell ref="AE13:AF13"/>
    <mergeCell ref="AE14:AF14"/>
    <mergeCell ref="AE15:AF15"/>
    <mergeCell ref="AE16:AF16"/>
    <mergeCell ref="AE17:AF17"/>
    <mergeCell ref="AE18:AF18"/>
    <mergeCell ref="AE19:AF19"/>
    <mergeCell ref="AE20:AF20"/>
    <mergeCell ref="AE21:AF21"/>
    <mergeCell ref="E11:F11"/>
    <mergeCell ref="E12:F12"/>
    <mergeCell ref="E13:F13"/>
    <mergeCell ref="E14:F14"/>
    <mergeCell ref="E15:F15"/>
    <mergeCell ref="E16:F16"/>
    <mergeCell ref="E17:F17"/>
    <mergeCell ref="E18:F18"/>
    <mergeCell ref="N13:P13"/>
    <mergeCell ref="Q13:S13"/>
    <mergeCell ref="T13:V13"/>
    <mergeCell ref="W13:Y13"/>
  </mergeCells>
  <phoneticPr fontId="2"/>
  <conditionalFormatting sqref="D9:E21">
    <cfRule type="expression" dxfId="17" priority="7">
      <formula>$N$26&lt;=#REF!</formula>
    </cfRule>
  </conditionalFormatting>
  <conditionalFormatting sqref="G9:G21">
    <cfRule type="expression" dxfId="16" priority="9">
      <formula>$N$26&lt;=#REF!</formula>
    </cfRule>
  </conditionalFormatting>
  <conditionalFormatting sqref="K9:M21">
    <cfRule type="expression" dxfId="15" priority="15">
      <formula>$K$26&lt;=#REF!</formula>
    </cfRule>
  </conditionalFormatting>
  <conditionalFormatting sqref="N9:P21">
    <cfRule type="expression" dxfId="14" priority="14">
      <formula>$N$26&lt;=#REF!</formula>
    </cfRule>
  </conditionalFormatting>
  <conditionalFormatting sqref="Q9:S21">
    <cfRule type="expression" dxfId="13" priority="13">
      <formula>$Q$26&lt;=#REF!</formula>
    </cfRule>
  </conditionalFormatting>
  <conditionalFormatting sqref="T9:V21">
    <cfRule type="expression" dxfId="12" priority="12">
      <formula>$T$26&lt;=#REF!</formula>
    </cfRule>
  </conditionalFormatting>
  <conditionalFormatting sqref="W9:Y21">
    <cfRule type="expression" dxfId="11" priority="11">
      <formula>$W$26&lt;=#REF!</formula>
    </cfRule>
  </conditionalFormatting>
  <conditionalFormatting sqref="Z9:AC21">
    <cfRule type="expression" dxfId="10" priority="10">
      <formula>$Z$26&lt;=#REF!</formula>
    </cfRule>
  </conditionalFormatting>
  <conditionalFormatting sqref="AE9:AE21">
    <cfRule type="expression" dxfId="9" priority="5">
      <formula>$Z$26&lt;=#REF!</formula>
    </cfRule>
  </conditionalFormatting>
  <conditionalFormatting sqref="AG9:AG21">
    <cfRule type="expression" dxfId="8" priority="4">
      <formula>$Z$26&lt;=#REF!</formula>
    </cfRule>
  </conditionalFormatting>
  <pageMargins left="0.7" right="0.7" top="0.75" bottom="0.75" header="0.3" footer="0.3"/>
  <pageSetup paperSize="9" scale="8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AS49"/>
  <sheetViews>
    <sheetView tabSelected="1" view="pageBreakPreview" zoomScale="85" zoomScaleNormal="80" zoomScaleSheetLayoutView="85" workbookViewId="0">
      <selection activeCell="C3" sqref="C3"/>
    </sheetView>
  </sheetViews>
  <sheetFormatPr defaultColWidth="9" defaultRowHeight="13.5"/>
  <cols>
    <col min="1" max="1" width="5.625" customWidth="1"/>
    <col min="2" max="10" width="7.75" customWidth="1"/>
    <col min="11" max="13" width="9.125" customWidth="1"/>
    <col min="14" max="24" width="9.25" customWidth="1"/>
    <col min="25" max="25" width="1.25" customWidth="1"/>
    <col min="26" max="26" width="1.375" customWidth="1"/>
    <col min="27" max="28" width="8.375" customWidth="1"/>
    <col min="29" max="29" width="8.375" style="76" customWidth="1"/>
    <col min="30" max="33" width="8.375" customWidth="1"/>
    <col min="34" max="34" width="10.375" customWidth="1"/>
    <col min="35" max="35" width="11.875" customWidth="1"/>
    <col min="36" max="36" width="1.625" customWidth="1"/>
    <col min="37" max="37" width="2.75" customWidth="1"/>
    <col min="38" max="38" width="9" customWidth="1"/>
  </cols>
  <sheetData>
    <row r="1" spans="1:45" ht="9" customHeight="1">
      <c r="AD1" s="484" t="s">
        <v>96</v>
      </c>
      <c r="AE1" s="484"/>
      <c r="AF1" s="484"/>
      <c r="AG1" s="484"/>
      <c r="AH1" s="484"/>
      <c r="AI1" s="484"/>
    </row>
    <row r="2" spans="1:45" ht="27" customHeight="1" thickBot="1">
      <c r="AD2" s="485"/>
      <c r="AE2" s="485"/>
      <c r="AF2" s="485"/>
      <c r="AG2" s="485"/>
      <c r="AH2" s="485"/>
      <c r="AI2" s="485"/>
    </row>
    <row r="3" spans="1:45" ht="30" customHeight="1" thickBot="1">
      <c r="A3" s="457" t="s">
        <v>97</v>
      </c>
      <c r="B3" s="457"/>
      <c r="C3" s="124"/>
      <c r="AJ3" s="158"/>
    </row>
    <row r="4" spans="1:45" ht="28.5" customHeight="1" thickTop="1" thickBot="1">
      <c r="A4" s="469" t="s">
        <v>98</v>
      </c>
      <c r="B4" s="469"/>
      <c r="C4" s="478"/>
      <c r="D4" s="479"/>
      <c r="E4" s="479"/>
      <c r="F4" s="479"/>
      <c r="G4" s="479"/>
      <c r="H4" s="479"/>
      <c r="I4" s="479"/>
      <c r="J4" s="480"/>
      <c r="K4" s="77"/>
      <c r="L4" s="7"/>
      <c r="M4" s="7"/>
      <c r="N4" s="7"/>
      <c r="O4" s="7"/>
      <c r="P4" s="7"/>
      <c r="Q4" s="7"/>
      <c r="R4" s="7"/>
      <c r="S4" s="7"/>
      <c r="T4" s="7"/>
      <c r="U4" s="7"/>
      <c r="V4" s="7"/>
      <c r="W4" s="7"/>
      <c r="X4" s="7"/>
      <c r="Y4" s="7"/>
      <c r="Z4" s="7"/>
      <c r="AA4" s="77"/>
      <c r="AB4" s="77"/>
      <c r="AC4" s="78"/>
      <c r="AD4" s="77"/>
      <c r="AE4" s="77"/>
      <c r="AF4" s="77"/>
      <c r="AG4" s="77"/>
      <c r="AH4" s="77"/>
      <c r="AI4" s="79" t="s">
        <v>99</v>
      </c>
      <c r="AJ4" s="79"/>
    </row>
    <row r="5" spans="1:45" ht="46.5" customHeight="1" thickTop="1" thickBot="1">
      <c r="A5" s="512" t="s">
        <v>100</v>
      </c>
      <c r="B5" s="481" t="s">
        <v>101</v>
      </c>
      <c r="C5" s="470" t="s">
        <v>102</v>
      </c>
      <c r="D5" s="471"/>
      <c r="E5" s="471"/>
      <c r="F5" s="471"/>
      <c r="G5" s="471"/>
      <c r="H5" s="471"/>
      <c r="I5" s="471"/>
      <c r="J5" s="472"/>
      <c r="K5" s="463" t="s">
        <v>103</v>
      </c>
      <c r="L5" s="475" t="s">
        <v>104</v>
      </c>
      <c r="M5" s="486" t="s">
        <v>105</v>
      </c>
      <c r="N5" s="438" t="s">
        <v>106</v>
      </c>
      <c r="O5" s="441" t="s">
        <v>107</v>
      </c>
      <c r="P5" s="442"/>
      <c r="Q5" s="438" t="s">
        <v>108</v>
      </c>
      <c r="R5" s="498" t="s">
        <v>109</v>
      </c>
      <c r="S5" s="499"/>
      <c r="T5" s="499"/>
      <c r="U5" s="499"/>
      <c r="V5" s="499"/>
      <c r="W5" s="500"/>
      <c r="X5" s="438" t="s">
        <v>110</v>
      </c>
      <c r="Y5" s="135"/>
      <c r="Z5" s="173"/>
      <c r="AA5" s="495" t="s">
        <v>111</v>
      </c>
      <c r="AB5" s="496"/>
      <c r="AC5" s="496"/>
      <c r="AD5" s="496"/>
      <c r="AE5" s="496"/>
      <c r="AF5" s="496"/>
      <c r="AG5" s="496"/>
      <c r="AH5" s="497"/>
      <c r="AI5" s="184" t="s">
        <v>112</v>
      </c>
      <c r="AJ5" s="159"/>
      <c r="AK5" s="349"/>
    </row>
    <row r="6" spans="1:45" ht="13.5" customHeight="1" thickTop="1">
      <c r="A6" s="512"/>
      <c r="B6" s="482"/>
      <c r="C6" s="458" t="s">
        <v>113</v>
      </c>
      <c r="D6" s="466" t="s">
        <v>291</v>
      </c>
      <c r="E6" s="458" t="s">
        <v>114</v>
      </c>
      <c r="F6" s="458" t="s">
        <v>115</v>
      </c>
      <c r="G6" s="458" t="s">
        <v>116</v>
      </c>
      <c r="H6" s="458" t="s">
        <v>117</v>
      </c>
      <c r="I6" s="466" t="s">
        <v>118</v>
      </c>
      <c r="J6" s="460" t="s">
        <v>119</v>
      </c>
      <c r="K6" s="464"/>
      <c r="L6" s="476"/>
      <c r="M6" s="487"/>
      <c r="N6" s="439"/>
      <c r="O6" s="489" t="s">
        <v>120</v>
      </c>
      <c r="P6" s="443" t="s">
        <v>22</v>
      </c>
      <c r="Q6" s="439"/>
      <c r="R6" s="501"/>
      <c r="S6" s="502"/>
      <c r="T6" s="502"/>
      <c r="U6" s="502"/>
      <c r="V6" s="502"/>
      <c r="W6" s="503"/>
      <c r="X6" s="439"/>
      <c r="Y6" s="135"/>
      <c r="Z6" s="173"/>
      <c r="AA6" s="475" t="s">
        <v>121</v>
      </c>
      <c r="AB6" s="466" t="s">
        <v>122</v>
      </c>
      <c r="AC6" s="80"/>
      <c r="AD6" s="466" t="s">
        <v>123</v>
      </c>
      <c r="AE6" s="81"/>
      <c r="AF6" s="466" t="s">
        <v>124</v>
      </c>
      <c r="AG6" s="81"/>
      <c r="AH6" s="493" t="s">
        <v>125</v>
      </c>
      <c r="AI6" s="185" t="s">
        <v>126</v>
      </c>
      <c r="AJ6" s="160"/>
      <c r="AK6" s="349"/>
    </row>
    <row r="7" spans="1:45" ht="43.5" customHeight="1">
      <c r="A7" s="513"/>
      <c r="B7" s="482"/>
      <c r="C7" s="459"/>
      <c r="D7" s="468"/>
      <c r="E7" s="459"/>
      <c r="F7" s="459"/>
      <c r="G7" s="459"/>
      <c r="H7" s="459"/>
      <c r="I7" s="467"/>
      <c r="J7" s="461"/>
      <c r="K7" s="464"/>
      <c r="L7" s="476"/>
      <c r="M7" s="487"/>
      <c r="N7" s="439"/>
      <c r="O7" s="489"/>
      <c r="P7" s="444"/>
      <c r="Q7" s="439"/>
      <c r="R7" s="436" t="s">
        <v>127</v>
      </c>
      <c r="S7" s="434" t="s">
        <v>128</v>
      </c>
      <c r="T7" s="436" t="s">
        <v>129</v>
      </c>
      <c r="U7" s="491" t="s">
        <v>130</v>
      </c>
      <c r="V7" s="436" t="s">
        <v>131</v>
      </c>
      <c r="W7" s="504" t="s">
        <v>132</v>
      </c>
      <c r="X7" s="439"/>
      <c r="Y7" s="136"/>
      <c r="Z7" s="174"/>
      <c r="AA7" s="476"/>
      <c r="AB7" s="467"/>
      <c r="AC7" s="82" t="s">
        <v>133</v>
      </c>
      <c r="AD7" s="467"/>
      <c r="AE7" s="83" t="s">
        <v>133</v>
      </c>
      <c r="AF7" s="467"/>
      <c r="AG7" s="83" t="s">
        <v>133</v>
      </c>
      <c r="AH7" s="494"/>
      <c r="AI7" s="265" t="s">
        <v>134</v>
      </c>
      <c r="AJ7" s="161"/>
      <c r="AK7" s="349"/>
      <c r="AO7" s="342" t="s">
        <v>135</v>
      </c>
    </row>
    <row r="8" spans="1:45" ht="73.5" customHeight="1">
      <c r="A8" s="514"/>
      <c r="B8" s="483"/>
      <c r="C8" s="473" t="s">
        <v>136</v>
      </c>
      <c r="D8" s="474"/>
      <c r="E8" s="474"/>
      <c r="F8" s="474"/>
      <c r="G8" s="474"/>
      <c r="H8" s="474"/>
      <c r="I8" s="468"/>
      <c r="J8" s="462"/>
      <c r="K8" s="465"/>
      <c r="L8" s="477"/>
      <c r="M8" s="488"/>
      <c r="N8" s="440"/>
      <c r="O8" s="490"/>
      <c r="P8" s="445"/>
      <c r="Q8" s="440"/>
      <c r="R8" s="437"/>
      <c r="S8" s="435"/>
      <c r="T8" s="437"/>
      <c r="U8" s="492"/>
      <c r="V8" s="437"/>
      <c r="W8" s="505"/>
      <c r="X8" s="440"/>
      <c r="Y8" s="136"/>
      <c r="Z8" s="174"/>
      <c r="AA8" s="132" t="s">
        <v>137</v>
      </c>
      <c r="AB8" s="84"/>
      <c r="AC8" s="85"/>
      <c r="AD8" s="86"/>
      <c r="AE8" s="87"/>
      <c r="AF8" s="86"/>
      <c r="AG8" s="87"/>
      <c r="AH8" s="126"/>
      <c r="AI8" s="271" t="s">
        <v>138</v>
      </c>
      <c r="AJ8" s="161"/>
      <c r="AK8" s="349"/>
      <c r="AO8" s="346" t="s">
        <v>139</v>
      </c>
      <c r="AP8" s="346" t="s">
        <v>140</v>
      </c>
      <c r="AQ8" s="346" t="s">
        <v>141</v>
      </c>
      <c r="AR8" s="346" t="s">
        <v>142</v>
      </c>
      <c r="AS8" s="346" t="s">
        <v>143</v>
      </c>
    </row>
    <row r="9" spans="1:45" ht="35.1" customHeight="1">
      <c r="A9" s="88" t="s">
        <v>144</v>
      </c>
      <c r="B9" s="48"/>
      <c r="C9" s="55"/>
      <c r="D9" s="51"/>
      <c r="E9" s="48"/>
      <c r="F9" s="48"/>
      <c r="G9" s="48"/>
      <c r="H9" s="48"/>
      <c r="I9" s="49"/>
      <c r="J9" s="18">
        <f t="shared" ref="J9:J21" si="0">SUM(C9:D9,E9:H9)</f>
        <v>0</v>
      </c>
      <c r="K9" s="18">
        <f t="shared" ref="K9:K21" si="1">IF(B9&lt;=90,1,0)</f>
        <v>1</v>
      </c>
      <c r="L9" s="18">
        <f>IF('様式１－１（標準時間対応）'!BC7&gt;0,1,0)</f>
        <v>0</v>
      </c>
      <c r="M9" s="122"/>
      <c r="N9" s="53">
        <f>参考_歳児別配置基準!C4+$K9+$L9</f>
        <v>1</v>
      </c>
      <c r="O9" s="169"/>
      <c r="P9" s="170"/>
      <c r="Q9" s="343">
        <f t="shared" ref="Q9:Q20" si="2">SUM(N9:O9,AS9)</f>
        <v>1</v>
      </c>
      <c r="R9" s="188"/>
      <c r="S9" s="54">
        <f>ROUNDDOWN(D9/4,1)-ROUNDDOWN(D9/5,1)</f>
        <v>0</v>
      </c>
      <c r="T9" s="127">
        <f>SUM('様式１－１（標準時間対応）'!BA7:BA8)</f>
        <v>0</v>
      </c>
      <c r="U9" s="54">
        <f t="shared" ref="U9:U21" si="3">1-K9</f>
        <v>0</v>
      </c>
      <c r="V9" s="54">
        <f>IF(OR(AND('様式１－１（標準時間対応）'!J7&gt;0, '様式１－１（標準時間対応）'!R7&gt;0), '様式１－１（標準時間対応）'!BC7&gt;=ROUND(B9*0.3,0)),1,0)</f>
        <v>1</v>
      </c>
      <c r="W9" s="304">
        <f>ROUNDDOWN(F9/10,1)-ROUNDDOWN(F9/15,1)</f>
        <v>0</v>
      </c>
      <c r="X9" s="52">
        <f>SUM(N9:P9)+SUM(R9:W9)</f>
        <v>2</v>
      </c>
      <c r="Y9" s="157"/>
      <c r="Z9" s="175"/>
      <c r="AA9" s="133">
        <f>'様式２（専従の常勤）'!G58</f>
        <v>0</v>
      </c>
      <c r="AB9" s="90">
        <f>COUNTIFS('様式３（非専従の常勤＋非常勤）'!$N$9:$N$38,"&gt;=1")</f>
        <v>0</v>
      </c>
      <c r="AC9" s="292">
        <f>'様式３（非専従の常勤＋非常勤）'!N$40</f>
        <v>0</v>
      </c>
      <c r="AD9" s="90">
        <f>'様式２（専従の常勤）'!G$70</f>
        <v>0</v>
      </c>
      <c r="AE9" s="356">
        <f>'様式２（専従の常勤）'!G$72</f>
        <v>0</v>
      </c>
      <c r="AF9" s="90">
        <f>'様式２（専従の常勤）'!G$83</f>
        <v>0</v>
      </c>
      <c r="AG9" s="295">
        <f>'様式２（専従の常勤）'!G$85</f>
        <v>0</v>
      </c>
      <c r="AH9" s="52">
        <f>ROUNDDOWN(AA9+AC9+AE9+AG9,1)</f>
        <v>0</v>
      </c>
      <c r="AI9" s="137">
        <f>AH9-Q9</f>
        <v>-1</v>
      </c>
      <c r="AJ9" s="162"/>
      <c r="AK9" s="655"/>
      <c r="AL9">
        <v>0</v>
      </c>
      <c r="AM9">
        <v>1</v>
      </c>
      <c r="AO9" s="347">
        <f t="shared" ref="AO9:AO20" si="4">P9</f>
        <v>0</v>
      </c>
      <c r="AP9" s="347">
        <f>IF(AO9=1,0.5,IF(AO9=2,1.5,0))</f>
        <v>0</v>
      </c>
      <c r="AQ9" s="348">
        <f t="shared" ref="AQ9:AQ20" si="5">SUM(N9:O9)</f>
        <v>1</v>
      </c>
      <c r="AR9" s="348">
        <f t="shared" ref="AR9:AR20" si="6">AH9-AQ9</f>
        <v>-1</v>
      </c>
      <c r="AS9" s="347">
        <f>IFERROR(IF(AR9&gt;AO9,AO9,IF(AR9&lt;AP9,AP9,AR9)),0)</f>
        <v>0</v>
      </c>
    </row>
    <row r="10" spans="1:45" ht="35.1" customHeight="1">
      <c r="A10" s="89" t="s">
        <v>145</v>
      </c>
      <c r="B10" s="214">
        <f>$B9</f>
        <v>0</v>
      </c>
      <c r="C10" s="48"/>
      <c r="D10" s="51"/>
      <c r="E10" s="48"/>
      <c r="F10" s="48"/>
      <c r="G10" s="48"/>
      <c r="H10" s="48"/>
      <c r="I10" s="49"/>
      <c r="J10" s="18">
        <f t="shared" si="0"/>
        <v>0</v>
      </c>
      <c r="K10" s="18">
        <f t="shared" si="1"/>
        <v>1</v>
      </c>
      <c r="L10" s="18">
        <f>IF('様式１－１（標準時間対応）'!BC9&gt;0,1,0)</f>
        <v>0</v>
      </c>
      <c r="M10" s="122"/>
      <c r="N10" s="53">
        <f>参考_歳児別配置基準!C13+$K10+$L10</f>
        <v>1</v>
      </c>
      <c r="O10" s="169"/>
      <c r="P10" s="170"/>
      <c r="Q10" s="343">
        <f t="shared" si="2"/>
        <v>1</v>
      </c>
      <c r="R10" s="188"/>
      <c r="S10" s="54">
        <f>ROUNDDOWN(D10/4,1)-ROUNDDOWN(D10/5,1)</f>
        <v>0</v>
      </c>
      <c r="T10" s="127">
        <f>SUM('様式１－１（標準時間対応）'!BA9:BA10)</f>
        <v>0</v>
      </c>
      <c r="U10" s="54">
        <f t="shared" si="3"/>
        <v>0</v>
      </c>
      <c r="V10" s="54">
        <f>IF(OR(AND('様式１－１（標準時間対応）'!J9&gt;0, '様式１－１（標準時間対応）'!R9&gt;0), '様式１－１（標準時間対応）'!BC9&gt;=ROUND(B10*0.3,0)),1,0)</f>
        <v>1</v>
      </c>
      <c r="W10" s="304">
        <f>ROUNDDOWN(F10/10,1)-ROUNDDOWN(F10/15,1)</f>
        <v>0</v>
      </c>
      <c r="X10" s="52">
        <f t="shared" ref="X10:X20" si="7">SUM(N10:P10)+SUM(R10:W10)</f>
        <v>2</v>
      </c>
      <c r="Y10" s="157"/>
      <c r="Z10" s="175"/>
      <c r="AA10" s="133">
        <f>'様式２（専従の常勤）'!H58</f>
        <v>0</v>
      </c>
      <c r="AB10" s="90">
        <f>COUNTIFS('様式３（非専従の常勤＋非常勤）'!$P$9:$P$38,"&gt;=1")</f>
        <v>0</v>
      </c>
      <c r="AC10" s="292">
        <f>'様式３（非専従の常勤＋非常勤）'!P$40</f>
        <v>0</v>
      </c>
      <c r="AD10" s="90">
        <f>'様式２（専従の常勤）'!H$70</f>
        <v>0</v>
      </c>
      <c r="AE10" s="356">
        <f>'様式２（専従の常勤）'!H$72</f>
        <v>0</v>
      </c>
      <c r="AF10" s="90">
        <f>'様式２（専従の常勤）'!H$83</f>
        <v>0</v>
      </c>
      <c r="AG10" s="295">
        <f>'様式２（専従の常勤）'!H$85</f>
        <v>0</v>
      </c>
      <c r="AH10" s="52">
        <f t="shared" ref="AH10:AH20" si="8">ROUNDDOWN(AA10+AC10+AE10+AG10,1)</f>
        <v>0</v>
      </c>
      <c r="AI10" s="137">
        <f t="shared" ref="AI10:AI20" si="9">AH10-Q10</f>
        <v>-1</v>
      </c>
      <c r="AJ10" s="162"/>
      <c r="AK10" s="655"/>
      <c r="AL10">
        <v>0</v>
      </c>
      <c r="AM10">
        <v>1</v>
      </c>
      <c r="AO10" s="347">
        <f t="shared" si="4"/>
        <v>0</v>
      </c>
      <c r="AP10" s="347">
        <f t="shared" ref="AP10:AP20" si="10">IF(AO10=1,0.5,IF(AO10=2,1.5,0))</f>
        <v>0</v>
      </c>
      <c r="AQ10" s="348">
        <f t="shared" si="5"/>
        <v>1</v>
      </c>
      <c r="AR10" s="348">
        <f t="shared" si="6"/>
        <v>-1</v>
      </c>
      <c r="AS10" s="347">
        <f t="shared" ref="AS10:AS20" si="11">IFERROR(IF(AR10&gt;AO10,AO10,IF(AR10&lt;AP10,AP10,AR10)),0)</f>
        <v>0</v>
      </c>
    </row>
    <row r="11" spans="1:45" ht="35.1" customHeight="1">
      <c r="A11" s="89" t="s">
        <v>146</v>
      </c>
      <c r="B11" s="214">
        <f t="shared" ref="B11:B19" si="12">$B10</f>
        <v>0</v>
      </c>
      <c r="C11" s="48"/>
      <c r="D11" s="51"/>
      <c r="E11" s="48"/>
      <c r="F11" s="48"/>
      <c r="G11" s="48"/>
      <c r="H11" s="48"/>
      <c r="I11" s="49"/>
      <c r="J11" s="18">
        <f t="shared" si="0"/>
        <v>0</v>
      </c>
      <c r="K11" s="18">
        <f t="shared" si="1"/>
        <v>1</v>
      </c>
      <c r="L11" s="18">
        <f>IF('様式１－１（標準時間対応）'!BC11&gt;0,1,0)</f>
        <v>0</v>
      </c>
      <c r="M11" s="122"/>
      <c r="N11" s="53">
        <f>参考_歳児別配置基準!C22+$K11+$L11</f>
        <v>1</v>
      </c>
      <c r="O11" s="169"/>
      <c r="P11" s="170"/>
      <c r="Q11" s="343">
        <f t="shared" si="2"/>
        <v>1</v>
      </c>
      <c r="R11" s="188"/>
      <c r="S11" s="54">
        <f>ROUNDDOWN(D11/4,1)-ROUNDDOWN(D11/5,1)</f>
        <v>0</v>
      </c>
      <c r="T11" s="127">
        <f>SUM('様式１－１（標準時間対応）'!BA11:BA12)</f>
        <v>0</v>
      </c>
      <c r="U11" s="54">
        <f t="shared" si="3"/>
        <v>0</v>
      </c>
      <c r="V11" s="54">
        <f>IF(OR(AND('様式１－１（標準時間対応）'!J11&gt;0, '様式１－１（標準時間対応）'!R11&gt;0), '様式１－１（標準時間対応）'!BC11&gt;=ROUND(B11*0.3,0)),1,0)</f>
        <v>1</v>
      </c>
      <c r="W11" s="304">
        <f t="shared" ref="W11:W19" si="13">ROUNDDOWN(F11/10,1)-ROUNDDOWN(F11/15,1)</f>
        <v>0</v>
      </c>
      <c r="X11" s="52">
        <f t="shared" si="7"/>
        <v>2</v>
      </c>
      <c r="Y11" s="157"/>
      <c r="Z11" s="175"/>
      <c r="AA11" s="133">
        <f>'様式２（専従の常勤）'!I58</f>
        <v>0</v>
      </c>
      <c r="AB11" s="90">
        <f>COUNTIFS('様式３（非専従の常勤＋非常勤）'!$R$9:$R$38,"&gt;=1")</f>
        <v>0</v>
      </c>
      <c r="AC11" s="292">
        <f>'様式３（非専従の常勤＋非常勤）'!R$40</f>
        <v>0</v>
      </c>
      <c r="AD11" s="90">
        <f>'様式２（専従の常勤）'!I$70</f>
        <v>0</v>
      </c>
      <c r="AE11" s="356">
        <f>'様式２（専従の常勤）'!I$72</f>
        <v>0</v>
      </c>
      <c r="AF11" s="90">
        <f>'様式２（専従の常勤）'!I$83</f>
        <v>0</v>
      </c>
      <c r="AG11" s="295">
        <f>'様式２（専従の常勤）'!I$85</f>
        <v>0</v>
      </c>
      <c r="AH11" s="52">
        <f t="shared" si="8"/>
        <v>0</v>
      </c>
      <c r="AI11" s="137">
        <f t="shared" si="9"/>
        <v>-1</v>
      </c>
      <c r="AJ11" s="162"/>
      <c r="AK11" s="655"/>
      <c r="AL11">
        <v>0</v>
      </c>
      <c r="AM11">
        <v>1</v>
      </c>
      <c r="AO11" s="347">
        <f t="shared" si="4"/>
        <v>0</v>
      </c>
      <c r="AP11" s="347">
        <f t="shared" si="10"/>
        <v>0</v>
      </c>
      <c r="AQ11" s="348">
        <f t="shared" si="5"/>
        <v>1</v>
      </c>
      <c r="AR11" s="348">
        <f t="shared" si="6"/>
        <v>-1</v>
      </c>
      <c r="AS11" s="347">
        <f t="shared" si="11"/>
        <v>0</v>
      </c>
    </row>
    <row r="12" spans="1:45" ht="35.1" customHeight="1">
      <c r="A12" s="89" t="s">
        <v>147</v>
      </c>
      <c r="B12" s="214">
        <f t="shared" si="12"/>
        <v>0</v>
      </c>
      <c r="C12" s="48"/>
      <c r="D12" s="51"/>
      <c r="E12" s="48"/>
      <c r="F12" s="48"/>
      <c r="G12" s="48"/>
      <c r="H12" s="48"/>
      <c r="I12" s="49"/>
      <c r="J12" s="18">
        <f t="shared" si="0"/>
        <v>0</v>
      </c>
      <c r="K12" s="18">
        <f t="shared" si="1"/>
        <v>1</v>
      </c>
      <c r="L12" s="18">
        <f>IF('様式１－１（標準時間対応）'!BC13&gt;0,1,0)</f>
        <v>0</v>
      </c>
      <c r="M12" s="122"/>
      <c r="N12" s="53">
        <f>参考_歳児別配置基準!C31+$K12+$L12</f>
        <v>1</v>
      </c>
      <c r="O12" s="169"/>
      <c r="P12" s="170"/>
      <c r="Q12" s="343">
        <f t="shared" si="2"/>
        <v>1</v>
      </c>
      <c r="R12" s="188"/>
      <c r="S12" s="54">
        <f t="shared" ref="S12:S19" si="14">ROUNDDOWN(D12/4,1)-ROUNDDOWN(D12/5,1)</f>
        <v>0</v>
      </c>
      <c r="T12" s="127">
        <f>SUM('様式１－１（標準時間対応）'!BA13:BA14)</f>
        <v>0</v>
      </c>
      <c r="U12" s="54">
        <f t="shared" si="3"/>
        <v>0</v>
      </c>
      <c r="V12" s="54">
        <f>IF(OR(AND('様式１－１（標準時間対応）'!J13&gt;0, '様式１－１（標準時間対応）'!R13&gt;0), '様式１－１（標準時間対応）'!BC13&gt;=ROUND(B12*0.3,0)),1,0)</f>
        <v>1</v>
      </c>
      <c r="W12" s="304">
        <f t="shared" si="13"/>
        <v>0</v>
      </c>
      <c r="X12" s="52">
        <f t="shared" si="7"/>
        <v>2</v>
      </c>
      <c r="Y12" s="157"/>
      <c r="Z12" s="175"/>
      <c r="AA12" s="133">
        <f>'様式２（専従の常勤）'!J58</f>
        <v>0</v>
      </c>
      <c r="AB12" s="90">
        <f>COUNTIFS('様式３（非専従の常勤＋非常勤）'!$T$9:$T$38,"&gt;=1")</f>
        <v>0</v>
      </c>
      <c r="AC12" s="292">
        <f>'様式３（非専従の常勤＋非常勤）'!T$40</f>
        <v>0</v>
      </c>
      <c r="AD12" s="90">
        <f>'様式２（専従の常勤）'!J$70</f>
        <v>0</v>
      </c>
      <c r="AE12" s="356">
        <f>'様式２（専従の常勤）'!J$72</f>
        <v>0</v>
      </c>
      <c r="AF12" s="90">
        <f>'様式２（専従の常勤）'!J$83</f>
        <v>0</v>
      </c>
      <c r="AG12" s="295">
        <f>'様式２（専従の常勤）'!J$85</f>
        <v>0</v>
      </c>
      <c r="AH12" s="52">
        <f t="shared" si="8"/>
        <v>0</v>
      </c>
      <c r="AI12" s="137">
        <f t="shared" si="9"/>
        <v>-1</v>
      </c>
      <c r="AJ12" s="162"/>
      <c r="AK12" s="655"/>
      <c r="AL12">
        <v>0</v>
      </c>
      <c r="AM12">
        <v>1</v>
      </c>
      <c r="AO12" s="347">
        <f t="shared" si="4"/>
        <v>0</v>
      </c>
      <c r="AP12" s="347">
        <f t="shared" si="10"/>
        <v>0</v>
      </c>
      <c r="AQ12" s="348">
        <f t="shared" si="5"/>
        <v>1</v>
      </c>
      <c r="AR12" s="348">
        <f t="shared" si="6"/>
        <v>-1</v>
      </c>
      <c r="AS12" s="347">
        <f t="shared" si="11"/>
        <v>0</v>
      </c>
    </row>
    <row r="13" spans="1:45" ht="35.1" customHeight="1">
      <c r="A13" s="89" t="s">
        <v>148</v>
      </c>
      <c r="B13" s="214">
        <f t="shared" si="12"/>
        <v>0</v>
      </c>
      <c r="C13" s="48"/>
      <c r="D13" s="51"/>
      <c r="E13" s="48"/>
      <c r="F13" s="48"/>
      <c r="G13" s="48"/>
      <c r="H13" s="48"/>
      <c r="I13" s="49"/>
      <c r="J13" s="18">
        <f t="shared" si="0"/>
        <v>0</v>
      </c>
      <c r="K13" s="18">
        <f t="shared" si="1"/>
        <v>1</v>
      </c>
      <c r="L13" s="18">
        <f>IF('様式１－１（標準時間対応）'!BC15&gt;0,1,0)</f>
        <v>0</v>
      </c>
      <c r="M13" s="122"/>
      <c r="N13" s="53">
        <f>参考_歳児別配置基準!C40+$K13+$L13</f>
        <v>1</v>
      </c>
      <c r="O13" s="169"/>
      <c r="P13" s="170"/>
      <c r="Q13" s="343">
        <f t="shared" si="2"/>
        <v>1</v>
      </c>
      <c r="R13" s="188"/>
      <c r="S13" s="54">
        <f>ROUNDDOWN(D13/4,1)-ROUNDDOWN(D13/5,1)</f>
        <v>0</v>
      </c>
      <c r="T13" s="127">
        <f>SUM('様式１－１（標準時間対応）'!BA15:BA16)</f>
        <v>0</v>
      </c>
      <c r="U13" s="54">
        <f t="shared" si="3"/>
        <v>0</v>
      </c>
      <c r="V13" s="54">
        <f>IF(OR(AND('様式１－１（標準時間対応）'!J15&gt;0, '様式１－１（標準時間対応）'!R15&gt;0), '様式１－１（標準時間対応）'!BC15&gt;=ROUND(B13*0.3,0)),1,0)</f>
        <v>1</v>
      </c>
      <c r="W13" s="304">
        <f t="shared" si="13"/>
        <v>0</v>
      </c>
      <c r="X13" s="52">
        <f t="shared" si="7"/>
        <v>2</v>
      </c>
      <c r="Y13" s="157"/>
      <c r="Z13" s="175"/>
      <c r="AA13" s="133">
        <f>'様式２（専従の常勤）'!K58</f>
        <v>0</v>
      </c>
      <c r="AB13" s="90">
        <f>COUNTIFS('様式３（非専従の常勤＋非常勤）'!$V$9:$V$38,"&gt;=1")</f>
        <v>0</v>
      </c>
      <c r="AC13" s="292">
        <f>'様式３（非専従の常勤＋非常勤）'!V$40</f>
        <v>0</v>
      </c>
      <c r="AD13" s="90">
        <f>'様式２（専従の常勤）'!K$70</f>
        <v>0</v>
      </c>
      <c r="AE13" s="356">
        <f>'様式２（専従の常勤）'!K$72</f>
        <v>0</v>
      </c>
      <c r="AF13" s="90">
        <f>'様式２（専従の常勤）'!K$83</f>
        <v>0</v>
      </c>
      <c r="AG13" s="295">
        <f>'様式２（専従の常勤）'!K$85</f>
        <v>0</v>
      </c>
      <c r="AH13" s="52">
        <f t="shared" si="8"/>
        <v>0</v>
      </c>
      <c r="AI13" s="137">
        <f t="shared" si="9"/>
        <v>-1</v>
      </c>
      <c r="AJ13" s="162"/>
      <c r="AK13" s="655"/>
      <c r="AL13">
        <v>0</v>
      </c>
      <c r="AM13">
        <v>1</v>
      </c>
      <c r="AO13" s="347">
        <f t="shared" si="4"/>
        <v>0</v>
      </c>
      <c r="AP13" s="347">
        <f t="shared" si="10"/>
        <v>0</v>
      </c>
      <c r="AQ13" s="348">
        <f t="shared" si="5"/>
        <v>1</v>
      </c>
      <c r="AR13" s="348">
        <f t="shared" si="6"/>
        <v>-1</v>
      </c>
      <c r="AS13" s="347">
        <f t="shared" si="11"/>
        <v>0</v>
      </c>
    </row>
    <row r="14" spans="1:45" ht="35.1" customHeight="1">
      <c r="A14" s="89" t="s">
        <v>149</v>
      </c>
      <c r="B14" s="214">
        <f t="shared" si="12"/>
        <v>0</v>
      </c>
      <c r="C14" s="48"/>
      <c r="D14" s="51"/>
      <c r="E14" s="48"/>
      <c r="F14" s="48"/>
      <c r="G14" s="48"/>
      <c r="H14" s="48"/>
      <c r="I14" s="49"/>
      <c r="J14" s="18">
        <f t="shared" si="0"/>
        <v>0</v>
      </c>
      <c r="K14" s="18">
        <f t="shared" si="1"/>
        <v>1</v>
      </c>
      <c r="L14" s="18">
        <f>IF('様式１－１（標準時間対応）'!BC17&gt;0,1,0)</f>
        <v>0</v>
      </c>
      <c r="M14" s="122"/>
      <c r="N14" s="53">
        <f>参考_歳児別配置基準!C49+$K14+$L14</f>
        <v>1</v>
      </c>
      <c r="O14" s="169"/>
      <c r="P14" s="170"/>
      <c r="Q14" s="343">
        <f t="shared" si="2"/>
        <v>1</v>
      </c>
      <c r="R14" s="188"/>
      <c r="S14" s="54">
        <f t="shared" si="14"/>
        <v>0</v>
      </c>
      <c r="T14" s="127">
        <f>SUM('様式１－１（標準時間対応）'!BA17:BA18)</f>
        <v>0</v>
      </c>
      <c r="U14" s="54">
        <f t="shared" si="3"/>
        <v>0</v>
      </c>
      <c r="V14" s="54">
        <f>IF(OR(AND('様式１－１（標準時間対応）'!J17&gt;0, '様式１－１（標準時間対応）'!R17&gt;0), '様式１－１（標準時間対応）'!BC17&gt;=ROUND(B14*0.3,0)),1,0)</f>
        <v>1</v>
      </c>
      <c r="W14" s="304">
        <f t="shared" si="13"/>
        <v>0</v>
      </c>
      <c r="X14" s="52">
        <f t="shared" si="7"/>
        <v>2</v>
      </c>
      <c r="Y14" s="157"/>
      <c r="Z14" s="175"/>
      <c r="AA14" s="133">
        <f>'様式２（専従の常勤）'!L58</f>
        <v>0</v>
      </c>
      <c r="AB14" s="90">
        <f>COUNTIFS('様式３（非専従の常勤＋非常勤）'!$X$9:$X$38,"&gt;=1")</f>
        <v>0</v>
      </c>
      <c r="AC14" s="292">
        <f>'様式３（非専従の常勤＋非常勤）'!X$40</f>
        <v>0</v>
      </c>
      <c r="AD14" s="90">
        <f>'様式２（専従の常勤）'!L$70</f>
        <v>0</v>
      </c>
      <c r="AE14" s="356">
        <f>'様式２（専従の常勤）'!L$72</f>
        <v>0</v>
      </c>
      <c r="AF14" s="90">
        <f>'様式２（専従の常勤）'!L$83</f>
        <v>0</v>
      </c>
      <c r="AG14" s="295">
        <f>'様式２（専従の常勤）'!L$85</f>
        <v>0</v>
      </c>
      <c r="AH14" s="52">
        <f t="shared" si="8"/>
        <v>0</v>
      </c>
      <c r="AI14" s="137">
        <f t="shared" si="9"/>
        <v>-1</v>
      </c>
      <c r="AJ14" s="162"/>
      <c r="AK14" s="655"/>
      <c r="AL14">
        <v>0</v>
      </c>
      <c r="AM14">
        <v>1</v>
      </c>
      <c r="AO14" s="347">
        <f t="shared" si="4"/>
        <v>0</v>
      </c>
      <c r="AP14" s="347">
        <f t="shared" si="10"/>
        <v>0</v>
      </c>
      <c r="AQ14" s="348">
        <f t="shared" si="5"/>
        <v>1</v>
      </c>
      <c r="AR14" s="348">
        <f t="shared" si="6"/>
        <v>-1</v>
      </c>
      <c r="AS14" s="347">
        <f t="shared" si="11"/>
        <v>0</v>
      </c>
    </row>
    <row r="15" spans="1:45" ht="35.1" customHeight="1">
      <c r="A15" s="89" t="s">
        <v>150</v>
      </c>
      <c r="B15" s="214">
        <f>$B14</f>
        <v>0</v>
      </c>
      <c r="C15" s="48"/>
      <c r="D15" s="51"/>
      <c r="E15" s="48"/>
      <c r="F15" s="48"/>
      <c r="G15" s="48"/>
      <c r="H15" s="48"/>
      <c r="I15" s="49"/>
      <c r="J15" s="18">
        <f t="shared" si="0"/>
        <v>0</v>
      </c>
      <c r="K15" s="18">
        <f t="shared" si="1"/>
        <v>1</v>
      </c>
      <c r="L15" s="18">
        <f>IF('様式１－１（標準時間対応）'!BC19&gt;0,1,0)</f>
        <v>0</v>
      </c>
      <c r="M15" s="122"/>
      <c r="N15" s="53">
        <f>参考_歳児別配置基準!C58+$K15+$L15</f>
        <v>1</v>
      </c>
      <c r="O15" s="169"/>
      <c r="P15" s="170"/>
      <c r="Q15" s="343">
        <f t="shared" si="2"/>
        <v>1</v>
      </c>
      <c r="R15" s="188"/>
      <c r="S15" s="54">
        <f t="shared" si="14"/>
        <v>0</v>
      </c>
      <c r="T15" s="127">
        <f>SUM('様式１－１（標準時間対応）'!BA19:BA20)</f>
        <v>0</v>
      </c>
      <c r="U15" s="54">
        <f t="shared" si="3"/>
        <v>0</v>
      </c>
      <c r="V15" s="54">
        <f>IF(OR(AND('様式１－１（標準時間対応）'!J19&gt;0, '様式１－１（標準時間対応）'!R19&gt;0), '様式１－１（標準時間対応）'!BC19&gt;=ROUND(B15*0.3,0)),1,0)</f>
        <v>1</v>
      </c>
      <c r="W15" s="304">
        <f t="shared" si="13"/>
        <v>0</v>
      </c>
      <c r="X15" s="52">
        <f t="shared" si="7"/>
        <v>2</v>
      </c>
      <c r="Y15" s="157"/>
      <c r="Z15" s="175"/>
      <c r="AA15" s="133">
        <f>'様式２（専従の常勤）'!M58</f>
        <v>0</v>
      </c>
      <c r="AB15" s="90">
        <f>COUNTIFS('様式３（非専従の常勤＋非常勤）'!$Z$9:$Z$38,"&gt;=1")</f>
        <v>0</v>
      </c>
      <c r="AC15" s="292">
        <f>'様式３（非専従の常勤＋非常勤）'!Z$40</f>
        <v>0</v>
      </c>
      <c r="AD15" s="90">
        <f>'様式２（専従の常勤）'!M$70</f>
        <v>0</v>
      </c>
      <c r="AE15" s="356">
        <f>'様式２（専従の常勤）'!M$72</f>
        <v>0</v>
      </c>
      <c r="AF15" s="90">
        <f>'様式２（専従の常勤）'!M$83</f>
        <v>0</v>
      </c>
      <c r="AG15" s="295">
        <f>'様式２（専従の常勤）'!M$85</f>
        <v>0</v>
      </c>
      <c r="AH15" s="52">
        <f t="shared" si="8"/>
        <v>0</v>
      </c>
      <c r="AI15" s="137">
        <f t="shared" si="9"/>
        <v>-1</v>
      </c>
      <c r="AJ15" s="162"/>
      <c r="AK15" s="655"/>
      <c r="AL15">
        <v>0</v>
      </c>
      <c r="AM15">
        <v>1</v>
      </c>
      <c r="AO15" s="347">
        <f t="shared" si="4"/>
        <v>0</v>
      </c>
      <c r="AP15" s="347">
        <f t="shared" si="10"/>
        <v>0</v>
      </c>
      <c r="AQ15" s="348">
        <f t="shared" si="5"/>
        <v>1</v>
      </c>
      <c r="AR15" s="348">
        <f t="shared" si="6"/>
        <v>-1</v>
      </c>
      <c r="AS15" s="347">
        <f t="shared" si="11"/>
        <v>0</v>
      </c>
    </row>
    <row r="16" spans="1:45" ht="35.1" customHeight="1">
      <c r="A16" s="89" t="s">
        <v>151</v>
      </c>
      <c r="B16" s="214">
        <f t="shared" si="12"/>
        <v>0</v>
      </c>
      <c r="C16" s="48"/>
      <c r="D16" s="51"/>
      <c r="E16" s="48"/>
      <c r="F16" s="48"/>
      <c r="G16" s="48"/>
      <c r="H16" s="48"/>
      <c r="I16" s="49"/>
      <c r="J16" s="18">
        <f t="shared" si="0"/>
        <v>0</v>
      </c>
      <c r="K16" s="18">
        <f t="shared" si="1"/>
        <v>1</v>
      </c>
      <c r="L16" s="18">
        <f>IF('様式１－１（標準時間対応）'!BC21&gt;0,1,0)</f>
        <v>0</v>
      </c>
      <c r="M16" s="122"/>
      <c r="N16" s="53">
        <f>参考_歳児別配置基準!C67+$K16+$L16</f>
        <v>1</v>
      </c>
      <c r="O16" s="169"/>
      <c r="P16" s="170"/>
      <c r="Q16" s="343">
        <f t="shared" si="2"/>
        <v>1</v>
      </c>
      <c r="R16" s="188"/>
      <c r="S16" s="54">
        <f t="shared" si="14"/>
        <v>0</v>
      </c>
      <c r="T16" s="127">
        <f>SUM('様式１－１（標準時間対応）'!BA21:BA22)</f>
        <v>0</v>
      </c>
      <c r="U16" s="54">
        <f t="shared" si="3"/>
        <v>0</v>
      </c>
      <c r="V16" s="54">
        <f>IF(OR(AND('様式１－１（標準時間対応）'!J21&gt;0, '様式１－１（標準時間対応）'!R21&gt;0), '様式１－１（標準時間対応）'!BC21&gt;=ROUND(B16*0.3,0)),1,0)</f>
        <v>1</v>
      </c>
      <c r="W16" s="304">
        <f t="shared" si="13"/>
        <v>0</v>
      </c>
      <c r="X16" s="52">
        <f t="shared" si="7"/>
        <v>2</v>
      </c>
      <c r="Y16" s="157"/>
      <c r="Z16" s="175"/>
      <c r="AA16" s="133">
        <f>'様式２（専従の常勤）'!N58</f>
        <v>0</v>
      </c>
      <c r="AB16" s="90">
        <f>COUNTIFS('様式３（非専従の常勤＋非常勤）'!$AB$9:$AB$38,"&gt;=1")</f>
        <v>0</v>
      </c>
      <c r="AC16" s="292">
        <f>'様式３（非専従の常勤＋非常勤）'!AB$40</f>
        <v>0</v>
      </c>
      <c r="AD16" s="90">
        <f>'様式２（専従の常勤）'!N$70</f>
        <v>0</v>
      </c>
      <c r="AE16" s="356">
        <f>'様式２（専従の常勤）'!N$72</f>
        <v>0</v>
      </c>
      <c r="AF16" s="90">
        <f>'様式２（専従の常勤）'!N$83</f>
        <v>0</v>
      </c>
      <c r="AG16" s="295">
        <f>'様式２（専従の常勤）'!N$85</f>
        <v>0</v>
      </c>
      <c r="AH16" s="52">
        <f t="shared" si="8"/>
        <v>0</v>
      </c>
      <c r="AI16" s="137">
        <f t="shared" si="9"/>
        <v>-1</v>
      </c>
      <c r="AJ16" s="162"/>
      <c r="AK16" s="655"/>
      <c r="AL16">
        <v>0</v>
      </c>
      <c r="AM16">
        <v>1</v>
      </c>
      <c r="AO16" s="347">
        <f t="shared" si="4"/>
        <v>0</v>
      </c>
      <c r="AP16" s="347">
        <f t="shared" si="10"/>
        <v>0</v>
      </c>
      <c r="AQ16" s="348">
        <f t="shared" si="5"/>
        <v>1</v>
      </c>
      <c r="AR16" s="348">
        <f t="shared" si="6"/>
        <v>-1</v>
      </c>
      <c r="AS16" s="347">
        <f t="shared" si="11"/>
        <v>0</v>
      </c>
    </row>
    <row r="17" spans="1:45" ht="35.1" customHeight="1">
      <c r="A17" s="89" t="s">
        <v>152</v>
      </c>
      <c r="B17" s="214">
        <f t="shared" si="12"/>
        <v>0</v>
      </c>
      <c r="C17" s="48"/>
      <c r="D17" s="51"/>
      <c r="E17" s="48"/>
      <c r="F17" s="48"/>
      <c r="G17" s="48"/>
      <c r="H17" s="48"/>
      <c r="I17" s="49"/>
      <c r="J17" s="18">
        <f t="shared" si="0"/>
        <v>0</v>
      </c>
      <c r="K17" s="18">
        <f t="shared" si="1"/>
        <v>1</v>
      </c>
      <c r="L17" s="18">
        <f>IF('様式１－１（標準時間対応）'!BC23&gt;0,1,0)</f>
        <v>0</v>
      </c>
      <c r="M17" s="122"/>
      <c r="N17" s="53">
        <f>参考_歳児別配置基準!C76+$K17+$L17</f>
        <v>1</v>
      </c>
      <c r="O17" s="169"/>
      <c r="P17" s="170"/>
      <c r="Q17" s="343">
        <f t="shared" si="2"/>
        <v>1</v>
      </c>
      <c r="R17" s="188"/>
      <c r="S17" s="54">
        <f t="shared" si="14"/>
        <v>0</v>
      </c>
      <c r="T17" s="127">
        <f>SUM('様式１－１（標準時間対応）'!BA23:BA24)</f>
        <v>0</v>
      </c>
      <c r="U17" s="54">
        <f t="shared" si="3"/>
        <v>0</v>
      </c>
      <c r="V17" s="54">
        <f>IF(OR(AND('様式１－１（標準時間対応）'!J23&gt;0, '様式１－１（標準時間対応）'!R23&gt;0), '様式１－１（標準時間対応）'!BC23&gt;=ROUND(B17*0.3,0)),1,0)</f>
        <v>1</v>
      </c>
      <c r="W17" s="304">
        <f t="shared" si="13"/>
        <v>0</v>
      </c>
      <c r="X17" s="52">
        <f t="shared" si="7"/>
        <v>2</v>
      </c>
      <c r="Y17" s="157"/>
      <c r="Z17" s="175"/>
      <c r="AA17" s="133">
        <f>'様式２（専従の常勤）'!O58</f>
        <v>0</v>
      </c>
      <c r="AB17" s="90">
        <f>COUNTIFS('様式３（非専従の常勤＋非常勤）'!$AD$9:$AD$38,"&gt;=1")</f>
        <v>0</v>
      </c>
      <c r="AC17" s="292">
        <f>'様式３（非専従の常勤＋非常勤）'!AD$40</f>
        <v>0</v>
      </c>
      <c r="AD17" s="90">
        <f>'様式２（専従の常勤）'!O$70</f>
        <v>0</v>
      </c>
      <c r="AE17" s="356">
        <f>'様式２（専従の常勤）'!O$72</f>
        <v>0</v>
      </c>
      <c r="AF17" s="90">
        <f>'様式２（専従の常勤）'!O$83</f>
        <v>0</v>
      </c>
      <c r="AG17" s="295">
        <f>'様式２（専従の常勤）'!O$85</f>
        <v>0</v>
      </c>
      <c r="AH17" s="52">
        <f t="shared" si="8"/>
        <v>0</v>
      </c>
      <c r="AI17" s="137">
        <f t="shared" si="9"/>
        <v>-1</v>
      </c>
      <c r="AJ17" s="162"/>
      <c r="AK17" s="655"/>
      <c r="AL17">
        <v>0</v>
      </c>
      <c r="AM17">
        <v>1</v>
      </c>
      <c r="AO17" s="347">
        <f t="shared" si="4"/>
        <v>0</v>
      </c>
      <c r="AP17" s="347">
        <f t="shared" si="10"/>
        <v>0</v>
      </c>
      <c r="AQ17" s="348">
        <f t="shared" si="5"/>
        <v>1</v>
      </c>
      <c r="AR17" s="348">
        <f t="shared" si="6"/>
        <v>-1</v>
      </c>
      <c r="AS17" s="347">
        <f t="shared" si="11"/>
        <v>0</v>
      </c>
    </row>
    <row r="18" spans="1:45" ht="35.1" customHeight="1">
      <c r="A18" s="89" t="s">
        <v>153</v>
      </c>
      <c r="B18" s="214">
        <f t="shared" si="12"/>
        <v>0</v>
      </c>
      <c r="C18" s="48"/>
      <c r="D18" s="51"/>
      <c r="E18" s="48"/>
      <c r="F18" s="48"/>
      <c r="G18" s="48"/>
      <c r="H18" s="48"/>
      <c r="I18" s="49"/>
      <c r="J18" s="18">
        <f t="shared" si="0"/>
        <v>0</v>
      </c>
      <c r="K18" s="18">
        <f t="shared" si="1"/>
        <v>1</v>
      </c>
      <c r="L18" s="18">
        <f>IF('様式１－１（標準時間対応）'!BC25&gt;0,1,0)</f>
        <v>0</v>
      </c>
      <c r="M18" s="122"/>
      <c r="N18" s="53">
        <f>参考_歳児別配置基準!C85+$K18+$L18</f>
        <v>1</v>
      </c>
      <c r="O18" s="169"/>
      <c r="P18" s="170"/>
      <c r="Q18" s="343">
        <f t="shared" si="2"/>
        <v>1</v>
      </c>
      <c r="R18" s="188"/>
      <c r="S18" s="54">
        <f t="shared" si="14"/>
        <v>0</v>
      </c>
      <c r="T18" s="127">
        <f>SUM('様式１－１（標準時間対応）'!BA25:BA26)</f>
        <v>0</v>
      </c>
      <c r="U18" s="54">
        <f t="shared" si="3"/>
        <v>0</v>
      </c>
      <c r="V18" s="54">
        <f>IF(OR(AND('様式１－１（標準時間対応）'!J25&gt;0, '様式１－１（標準時間対応）'!R25&gt;0), '様式１－１（標準時間対応）'!BC25&gt;=ROUND(B18*0.3,0)),1,0)</f>
        <v>1</v>
      </c>
      <c r="W18" s="304">
        <f t="shared" si="13"/>
        <v>0</v>
      </c>
      <c r="X18" s="52">
        <f t="shared" si="7"/>
        <v>2</v>
      </c>
      <c r="Y18" s="157"/>
      <c r="Z18" s="175"/>
      <c r="AA18" s="133">
        <f>'様式２（専従の常勤）'!P58</f>
        <v>0</v>
      </c>
      <c r="AB18" s="90">
        <f>COUNTIFS('様式３（非専従の常勤＋非常勤）'!$AF$9:$AF$38,"&gt;=1")</f>
        <v>0</v>
      </c>
      <c r="AC18" s="292">
        <f>'様式３（非専従の常勤＋非常勤）'!AF$40</f>
        <v>0</v>
      </c>
      <c r="AD18" s="90">
        <f>'様式２（専従の常勤）'!P$70</f>
        <v>0</v>
      </c>
      <c r="AE18" s="356">
        <f>'様式２（専従の常勤）'!P$72</f>
        <v>0</v>
      </c>
      <c r="AF18" s="90">
        <f>'様式２（専従の常勤）'!P$83</f>
        <v>0</v>
      </c>
      <c r="AG18" s="295">
        <f>'様式２（専従の常勤）'!P$85</f>
        <v>0</v>
      </c>
      <c r="AH18" s="52">
        <f t="shared" si="8"/>
        <v>0</v>
      </c>
      <c r="AI18" s="137">
        <f t="shared" si="9"/>
        <v>-1</v>
      </c>
      <c r="AJ18" s="162"/>
      <c r="AK18" s="655"/>
      <c r="AL18">
        <v>0</v>
      </c>
      <c r="AM18">
        <v>1</v>
      </c>
      <c r="AO18" s="347">
        <f t="shared" si="4"/>
        <v>0</v>
      </c>
      <c r="AP18" s="347">
        <f t="shared" si="10"/>
        <v>0</v>
      </c>
      <c r="AQ18" s="348">
        <f t="shared" si="5"/>
        <v>1</v>
      </c>
      <c r="AR18" s="348">
        <f t="shared" si="6"/>
        <v>-1</v>
      </c>
      <c r="AS18" s="347">
        <f t="shared" si="11"/>
        <v>0</v>
      </c>
    </row>
    <row r="19" spans="1:45" ht="35.1" customHeight="1">
      <c r="A19" s="89" t="s">
        <v>86</v>
      </c>
      <c r="B19" s="214">
        <f t="shared" si="12"/>
        <v>0</v>
      </c>
      <c r="C19" s="48"/>
      <c r="D19" s="51"/>
      <c r="E19" s="48"/>
      <c r="F19" s="48"/>
      <c r="G19" s="48"/>
      <c r="H19" s="48"/>
      <c r="I19" s="49"/>
      <c r="J19" s="18">
        <f t="shared" si="0"/>
        <v>0</v>
      </c>
      <c r="K19" s="18">
        <f t="shared" si="1"/>
        <v>1</v>
      </c>
      <c r="L19" s="18">
        <f>IF('様式１－１（標準時間対応）'!BC27&gt;0,1,0)</f>
        <v>0</v>
      </c>
      <c r="M19" s="122"/>
      <c r="N19" s="53">
        <f>参考_歳児別配置基準!C94+$K19+$L19</f>
        <v>1</v>
      </c>
      <c r="O19" s="169"/>
      <c r="P19" s="170"/>
      <c r="Q19" s="343">
        <f t="shared" si="2"/>
        <v>1</v>
      </c>
      <c r="R19" s="188"/>
      <c r="S19" s="54">
        <f t="shared" si="14"/>
        <v>0</v>
      </c>
      <c r="T19" s="127">
        <f>SUM('様式１－１（標準時間対応）'!BA27:BA28)</f>
        <v>0</v>
      </c>
      <c r="U19" s="54">
        <f t="shared" si="3"/>
        <v>0</v>
      </c>
      <c r="V19" s="54">
        <f>IF(OR(AND('様式１－１（標準時間対応）'!J27&gt;0, '様式１－１（標準時間対応）'!R27&gt;0), '様式１－１（標準時間対応）'!BC27&gt;=ROUND(B19*0.3,0)),1,0)</f>
        <v>1</v>
      </c>
      <c r="W19" s="304">
        <f t="shared" si="13"/>
        <v>0</v>
      </c>
      <c r="X19" s="52">
        <f t="shared" si="7"/>
        <v>2</v>
      </c>
      <c r="Y19" s="157"/>
      <c r="Z19" s="175"/>
      <c r="AA19" s="133">
        <f>'様式２（専従の常勤）'!Q58</f>
        <v>0</v>
      </c>
      <c r="AB19" s="90">
        <f>COUNTIFS('様式３（非専従の常勤＋非常勤）'!$AH$9:$AH$38,"&gt;=1")</f>
        <v>0</v>
      </c>
      <c r="AC19" s="292">
        <f>'様式３（非専従の常勤＋非常勤）'!AH$40</f>
        <v>0</v>
      </c>
      <c r="AD19" s="90">
        <f>'様式２（専従の常勤）'!Q$70</f>
        <v>0</v>
      </c>
      <c r="AE19" s="356">
        <f>'様式２（専従の常勤）'!Q$72</f>
        <v>0</v>
      </c>
      <c r="AF19" s="90">
        <f>'様式２（専従の常勤）'!Q$83</f>
        <v>0</v>
      </c>
      <c r="AG19" s="295">
        <f>'様式２（専従の常勤）'!Q$85</f>
        <v>0</v>
      </c>
      <c r="AH19" s="52">
        <f t="shared" si="8"/>
        <v>0</v>
      </c>
      <c r="AI19" s="137">
        <f t="shared" si="9"/>
        <v>-1</v>
      </c>
      <c r="AJ19" s="162"/>
      <c r="AK19" s="655"/>
      <c r="AL19">
        <v>0</v>
      </c>
      <c r="AM19">
        <v>1</v>
      </c>
      <c r="AO19" s="347">
        <f t="shared" si="4"/>
        <v>0</v>
      </c>
      <c r="AP19" s="347">
        <f t="shared" si="10"/>
        <v>0</v>
      </c>
      <c r="AQ19" s="348">
        <f t="shared" si="5"/>
        <v>1</v>
      </c>
      <c r="AR19" s="348">
        <f t="shared" si="6"/>
        <v>-1</v>
      </c>
      <c r="AS19" s="347">
        <f t="shared" si="11"/>
        <v>0</v>
      </c>
    </row>
    <row r="20" spans="1:45" ht="35.1" customHeight="1" thickBot="1">
      <c r="A20" s="89" t="s">
        <v>154</v>
      </c>
      <c r="B20" s="192">
        <f>$B19</f>
        <v>0</v>
      </c>
      <c r="C20" s="192"/>
      <c r="D20" s="51"/>
      <c r="E20" s="48"/>
      <c r="F20" s="48"/>
      <c r="G20" s="48"/>
      <c r="H20" s="48"/>
      <c r="I20" s="50"/>
      <c r="J20" s="194">
        <f t="shared" si="0"/>
        <v>0</v>
      </c>
      <c r="K20" s="194">
        <f t="shared" si="1"/>
        <v>1</v>
      </c>
      <c r="L20" s="194">
        <f>IF('様式１－１（標準時間対応）'!BC29&gt;0,1,0)</f>
        <v>0</v>
      </c>
      <c r="M20" s="123"/>
      <c r="N20" s="199">
        <f>参考_歳児別配置基準!C103+$K20+$L20</f>
        <v>1</v>
      </c>
      <c r="O20" s="201"/>
      <c r="P20" s="264"/>
      <c r="Q20" s="344">
        <f t="shared" si="2"/>
        <v>1</v>
      </c>
      <c r="R20" s="204"/>
      <c r="S20" s="205">
        <f>ROUNDDOWN(D20/4,1)-ROUNDDOWN(D20/5,1)</f>
        <v>0</v>
      </c>
      <c r="T20" s="205">
        <f>SUM('様式１－１（標準時間対応）'!BA29:BA30)</f>
        <v>0</v>
      </c>
      <c r="U20" s="205">
        <f t="shared" si="3"/>
        <v>0</v>
      </c>
      <c r="V20" s="205">
        <f>IF(OR(AND('様式１－１（標準時間対応）'!J29&gt;0, '様式１－１（標準時間対応）'!R29&gt;0), '様式１－１（標準時間対応）'!BC29&gt;=ROUND(B20*0.3,0)),1,0)</f>
        <v>1</v>
      </c>
      <c r="W20" s="206">
        <f>ROUNDDOWN(F20/10,1)-ROUNDDOWN(F20/15,1)</f>
        <v>0</v>
      </c>
      <c r="X20" s="208">
        <f t="shared" si="7"/>
        <v>2</v>
      </c>
      <c r="Y20" s="157"/>
      <c r="Z20" s="175"/>
      <c r="AA20" s="212">
        <f>'様式２（専従の常勤）'!R58</f>
        <v>0</v>
      </c>
      <c r="AB20" s="91">
        <f>COUNTIFS('様式３（非専従の常勤＋非常勤）'!$AJ$9:$AJ$38,"&gt;=1")</f>
        <v>0</v>
      </c>
      <c r="AC20" s="293">
        <f>'様式３（非専従の常勤＋非常勤）'!AJ$40</f>
        <v>0</v>
      </c>
      <c r="AD20" s="91">
        <f>'様式２（専従の常勤）'!R$70</f>
        <v>0</v>
      </c>
      <c r="AE20" s="357">
        <f>'様式２（専従の常勤）'!R$72</f>
        <v>0</v>
      </c>
      <c r="AF20" s="91">
        <f>'様式２（専従の常勤）'!R$83</f>
        <v>0</v>
      </c>
      <c r="AG20" s="296">
        <f>'様式２（専従の常勤）'!R$85</f>
        <v>0</v>
      </c>
      <c r="AH20" s="208">
        <f t="shared" si="8"/>
        <v>0</v>
      </c>
      <c r="AI20" s="137">
        <f t="shared" si="9"/>
        <v>-1</v>
      </c>
      <c r="AJ20" s="162"/>
      <c r="AK20" s="655"/>
      <c r="AL20">
        <v>0</v>
      </c>
      <c r="AM20">
        <v>1</v>
      </c>
      <c r="AO20" s="347">
        <f t="shared" si="4"/>
        <v>0</v>
      </c>
      <c r="AP20" s="347">
        <f t="shared" si="10"/>
        <v>0</v>
      </c>
      <c r="AQ20" s="348">
        <f t="shared" si="5"/>
        <v>1</v>
      </c>
      <c r="AR20" s="348">
        <f t="shared" si="6"/>
        <v>-1</v>
      </c>
      <c r="AS20" s="347">
        <f t="shared" si="11"/>
        <v>0</v>
      </c>
    </row>
    <row r="21" spans="1:45" ht="35.25" customHeight="1" thickTop="1" thickBot="1">
      <c r="A21" s="200" t="s">
        <v>155</v>
      </c>
      <c r="B21" s="215">
        <f t="shared" ref="B21:H21" si="15">ROUND(SUM(B9:B20)/12,0)</f>
        <v>0</v>
      </c>
      <c r="C21" s="215">
        <f t="shared" si="15"/>
        <v>0</v>
      </c>
      <c r="D21" s="216">
        <f t="shared" si="15"/>
        <v>0</v>
      </c>
      <c r="E21" s="216">
        <f t="shared" si="15"/>
        <v>0</v>
      </c>
      <c r="F21" s="216">
        <f t="shared" si="15"/>
        <v>0</v>
      </c>
      <c r="G21" s="216">
        <f t="shared" si="15"/>
        <v>0</v>
      </c>
      <c r="H21" s="216">
        <f t="shared" si="15"/>
        <v>0</v>
      </c>
      <c r="I21" s="195"/>
      <c r="J21" s="196">
        <f t="shared" si="0"/>
        <v>0</v>
      </c>
      <c r="K21" s="197">
        <f t="shared" si="1"/>
        <v>1</v>
      </c>
      <c r="L21" s="193">
        <f>IF('様式１－１（標準時間対応）'!BC31&gt;0,1,0)</f>
        <v>0</v>
      </c>
      <c r="M21" s="186"/>
      <c r="N21" s="198">
        <f>ROUND(ROUNDDOWN($C21/3,1)+ROUNDDOWN(($D21)/5,1)+ROUNDDOWN($E21/6,1)+ROUNDDOWN($F21/15,1)+ROUNDDOWN($G21/20,1)+ROUNDDOWN($H21/25,1),0)+$K21+$L21</f>
        <v>1</v>
      </c>
      <c r="O21" s="319">
        <f>ROUND(SUM(O9:O20)/12,1)</f>
        <v>0</v>
      </c>
      <c r="P21" s="320">
        <f>ROUND(SUM(P9:P20)/12,1)</f>
        <v>0</v>
      </c>
      <c r="Q21" s="345">
        <f>SUM(N21:P21)</f>
        <v>1</v>
      </c>
      <c r="R21" s="203">
        <f>ROUNDDOWN(SUM(R9:R20)/12,1)</f>
        <v>0</v>
      </c>
      <c r="S21" s="202">
        <f>ROUND(SUM(S9:S20)/12,1)</f>
        <v>0</v>
      </c>
      <c r="T21" s="202">
        <f>SUM('様式１－１（標準時間対応）'!BA31)</f>
        <v>0</v>
      </c>
      <c r="U21" s="202">
        <f t="shared" si="3"/>
        <v>0</v>
      </c>
      <c r="V21" s="202">
        <f>IF(OR(AND('様式１－１（標準時間対応）'!J31&gt;0, '様式１－１（標準時間対応）'!R31&gt;0), '様式１－１（標準時間対応）'!BC31&gt;=ROUND(B21*0.3,0)),1,0)</f>
        <v>1</v>
      </c>
      <c r="W21" s="305">
        <f>ROUND(SUM(W9:W20)/12,1)</f>
        <v>0</v>
      </c>
      <c r="X21" s="207">
        <f>SUM(N21:P21)+SUM(R21:W21)</f>
        <v>2</v>
      </c>
      <c r="Y21" s="134"/>
      <c r="Z21" s="134"/>
      <c r="AA21" s="213">
        <f>ROUND(SUM(AA9:AA20)/12,1)</f>
        <v>0</v>
      </c>
      <c r="AB21" s="273">
        <f>ROUND(SUM(AB9:AB20)/12,0)</f>
        <v>0</v>
      </c>
      <c r="AC21" s="294">
        <f>ROUND(SUM(AC9:AC20)/12,1)</f>
        <v>0</v>
      </c>
      <c r="AD21" s="273">
        <f>ROUND(SUM(AD9:AD20)/12,0)</f>
        <v>0</v>
      </c>
      <c r="AE21" s="358">
        <f>ROUND(SUM(AE9:AE20)/12,1)</f>
        <v>0</v>
      </c>
      <c r="AF21" s="273">
        <f>ROUND(SUM(AF9:AF20)/12,0)</f>
        <v>0</v>
      </c>
      <c r="AG21" s="297">
        <f>ROUND(SUM(AG9:AG20)/12,1)</f>
        <v>0</v>
      </c>
      <c r="AH21" s="207">
        <f>ROUNDDOWN(AA21+AC21+AE21+AG21,1)</f>
        <v>0</v>
      </c>
      <c r="AI21" s="274">
        <f>AH21-Q21</f>
        <v>-1</v>
      </c>
      <c r="AK21" s="656"/>
    </row>
    <row r="22" spans="1:45" ht="10.5" customHeight="1" thickTop="1" thickBot="1">
      <c r="A22" s="275"/>
      <c r="B22" s="275"/>
      <c r="K22" s="272"/>
      <c r="R22" s="272"/>
      <c r="U22" s="272"/>
      <c r="AK22" s="657"/>
    </row>
    <row r="23" spans="1:45" ht="24.75" customHeight="1" thickTop="1">
      <c r="L23" s="509" t="s">
        <v>156</v>
      </c>
      <c r="M23" s="510"/>
      <c r="N23" s="510"/>
      <c r="O23" s="510"/>
      <c r="P23" s="510"/>
      <c r="Q23" s="511"/>
      <c r="R23" s="531" t="s">
        <v>157</v>
      </c>
      <c r="S23" s="532"/>
      <c r="T23" s="532"/>
      <c r="U23" s="533"/>
      <c r="V23" s="10" t="s">
        <v>158</v>
      </c>
      <c r="W23" s="10"/>
      <c r="AK23" s="657"/>
    </row>
    <row r="24" spans="1:45" ht="24.75" customHeight="1">
      <c r="L24" s="455" t="s">
        <v>159</v>
      </c>
      <c r="M24" s="456"/>
      <c r="N24" s="528" t="s">
        <v>160</v>
      </c>
      <c r="O24" s="456"/>
      <c r="P24" s="529" t="s">
        <v>161</v>
      </c>
      <c r="Q24" s="530"/>
      <c r="R24" s="534"/>
      <c r="S24" s="535"/>
      <c r="T24" s="535"/>
      <c r="U24" s="536"/>
      <c r="V24" s="10" t="s">
        <v>162</v>
      </c>
      <c r="W24" s="10"/>
      <c r="X24" s="10"/>
      <c r="Y24" s="10"/>
      <c r="Z24" s="10"/>
      <c r="AA24" s="10"/>
      <c r="AB24" s="10"/>
      <c r="AC24" s="10"/>
      <c r="AD24" s="10"/>
      <c r="AE24" s="10"/>
      <c r="AF24" s="10"/>
      <c r="AG24" s="10"/>
      <c r="AH24" s="10"/>
      <c r="AI24" s="10"/>
      <c r="AJ24" s="10"/>
      <c r="AK24" s="657"/>
    </row>
    <row r="25" spans="1:45" ht="48" customHeight="1" thickBot="1">
      <c r="L25" s="517">
        <f>【補助金算定に係る確認表】!AE21</f>
        <v>1</v>
      </c>
      <c r="M25" s="518"/>
      <c r="N25" s="522"/>
      <c r="O25" s="523"/>
      <c r="P25" s="524">
        <f>【補助金算定に係る確認表】!AG21</f>
        <v>0</v>
      </c>
      <c r="Q25" s="525"/>
      <c r="R25" s="519" t="s">
        <v>163</v>
      </c>
      <c r="S25" s="520"/>
      <c r="T25" s="521"/>
      <c r="U25" s="277">
        <f>【補助金算定に係る確認表】!$D$21-$X$21</f>
        <v>-2</v>
      </c>
      <c r="V25" s="506" t="s">
        <v>164</v>
      </c>
      <c r="W25" s="507"/>
      <c r="X25" s="507"/>
      <c r="Y25" s="507"/>
      <c r="Z25" s="507"/>
      <c r="AA25" s="507"/>
      <c r="AB25" s="507"/>
      <c r="AC25" s="507"/>
      <c r="AD25" s="507"/>
      <c r="AE25" s="507"/>
      <c r="AF25" s="507"/>
      <c r="AG25" s="507"/>
      <c r="AH25" s="507"/>
      <c r="AI25" s="508"/>
      <c r="AJ25" s="134"/>
      <c r="AK25" s="657"/>
    </row>
    <row r="26" spans="1:45" ht="58.5" customHeight="1" thickTop="1">
      <c r="L26" s="446" t="s">
        <v>165</v>
      </c>
      <c r="M26" s="447"/>
      <c r="N26" s="447"/>
      <c r="O26" s="447"/>
      <c r="P26" s="447"/>
      <c r="Q26" s="448"/>
      <c r="R26" s="282" t="s">
        <v>166</v>
      </c>
      <c r="S26" s="283" t="s">
        <v>167</v>
      </c>
      <c r="T26" s="283" t="s">
        <v>168</v>
      </c>
      <c r="U26" s="283" t="s">
        <v>169</v>
      </c>
      <c r="V26" s="306" t="s">
        <v>170</v>
      </c>
      <c r="W26" s="310" t="s">
        <v>171</v>
      </c>
      <c r="X26" s="272"/>
      <c r="Y26" s="272"/>
      <c r="Z26" s="272"/>
      <c r="AA26" s="272"/>
      <c r="AB26" s="272"/>
      <c r="AC26" s="276"/>
      <c r="AD26" s="272"/>
      <c r="AE26" s="272"/>
      <c r="AF26" s="272"/>
      <c r="AG26" s="272"/>
      <c r="AH26" s="272"/>
      <c r="AI26" s="272"/>
      <c r="AK26" s="657"/>
    </row>
    <row r="27" spans="1:45" ht="36" customHeight="1">
      <c r="L27" s="449" t="s">
        <v>172</v>
      </c>
      <c r="M27" s="450"/>
      <c r="N27" s="450"/>
      <c r="O27" s="450"/>
      <c r="P27" s="450"/>
      <c r="Q27" s="451"/>
      <c r="R27" s="278" t="str">
        <f>IF($R$21=0,"非該当",IF(【補助金算定に係る確認表】!$D$21&gt;$Q$21,"○","-"))</f>
        <v>非該当</v>
      </c>
      <c r="S27" s="266" t="str">
        <f>IF(【補助金算定に係る確認表】!$D$21&gt;($Q$21+$R$21),"○","-")</f>
        <v>-</v>
      </c>
      <c r="T27" s="266" t="str">
        <f>IF(【補助金算定に係る確認表】!$D$21&gt;($Q$21+$R$21+$S$21),"○","-")</f>
        <v>-</v>
      </c>
      <c r="U27" s="266" t="str">
        <f>IF(【補助金算定に係る確認表】!$D$21&gt;($Q$21+$R$21+$S$21+$T$21),"○","-")</f>
        <v>-</v>
      </c>
      <c r="V27" s="307" t="str">
        <f>IF(【補助金算定に係る確認表】!$D$21&gt;($Q$21+$R$21+$S$21+$T$21+$U$21),"○","-")</f>
        <v>-</v>
      </c>
      <c r="W27" s="267" t="str">
        <f>IF(【補助金算定に係る確認表】!$D$21&gt;($Q$21+$R$21+$S$21+$T$21+$U$21+$V$21),"○","-")</f>
        <v>-</v>
      </c>
      <c r="AC27"/>
      <c r="AK27" s="657"/>
    </row>
    <row r="28" spans="1:45" ht="36" customHeight="1">
      <c r="L28" s="452" t="s">
        <v>173</v>
      </c>
      <c r="M28" s="453"/>
      <c r="N28" s="453"/>
      <c r="O28" s="453"/>
      <c r="P28" s="453"/>
      <c r="Q28" s="454"/>
      <c r="R28" s="280"/>
      <c r="S28" s="268">
        <f>IF(S27="○","適用済",(($Q$21+$R$21)+0.1-【補助金算定に係る確認表】!$D$21))</f>
        <v>1.1000000000000001</v>
      </c>
      <c r="T28" s="268">
        <f>IF(T27="○","適用済",(($Q$21+$R$21+$S$21)+0.1-【補助金算定に係る確認表】!$D$21))</f>
        <v>1.1000000000000001</v>
      </c>
      <c r="U28" s="268">
        <f>IF(U27="○","適用済",(($Q$21+$R$21+$S$21+$T$21)+0.1-【補助金算定に係る確認表】!$D$21))</f>
        <v>1.1000000000000001</v>
      </c>
      <c r="V28" s="308">
        <f>IF(V27="○","適用済",(($Q$21+$R$21+$S$21+$T$21+$U$21)+0.1-【補助金算定に係る確認表】!$D$21))</f>
        <v>1.1000000000000001</v>
      </c>
      <c r="W28" s="269">
        <f>IF(W27="○","適用済",(($Q$21+$R$21+$S$21+$T$21+$U$21+$V$21)+0.1-【補助金算定に係る確認表】!$D$21))</f>
        <v>2.1</v>
      </c>
      <c r="AC28"/>
      <c r="AK28" s="657"/>
    </row>
    <row r="29" spans="1:45" ht="63" customHeight="1" thickBot="1">
      <c r="L29" s="526" t="s">
        <v>298</v>
      </c>
      <c r="M29" s="527"/>
      <c r="N29" s="527"/>
      <c r="O29" s="527"/>
      <c r="P29" s="279" t="s">
        <v>174</v>
      </c>
      <c r="Q29" s="284"/>
      <c r="R29" s="281"/>
      <c r="S29" s="270">
        <f>IF(S$28="適用済","適用済",IF($Q$29="",S$28,IF($Q$29&lt;=3,ROUND(S$28*12/(4-$Q$29),1),ROUND(S$28*12/(16-$Q$29),1))))</f>
        <v>1.1000000000000001</v>
      </c>
      <c r="T29" s="270">
        <f>IF(T$28="適用済","適用済",IF($Q$29="",T$28,IF($Q$29&lt;=3,ROUND(T$28*12/(4-$Q$29),1),ROUND(T$28*12/(16-$Q$29),1))))</f>
        <v>1.1000000000000001</v>
      </c>
      <c r="U29" s="270">
        <f>IF(U$28="適用済","適用済",IF($Q$29="",U$28,IF($Q$29&lt;=3,ROUND(U$28*12/(4-$Q$29),1),ROUND(U$28*12/(16-$Q$29),1))))</f>
        <v>1.1000000000000001</v>
      </c>
      <c r="V29" s="309">
        <f>IF(V$28="適用済","適用済",IF($Q$29="",V$28,IF($Q$29&lt;=3,ROUND(V$28*12/(4-$Q$29),1),ROUND(V$28*12/(16-$Q$29),1))))</f>
        <v>1.1000000000000001</v>
      </c>
      <c r="W29" s="311">
        <f>IF(W$28="適用済","適用済",IF($Q$29="",W$28,IF($Q$29&lt;=3,ROUND(W$28*12/(4-$Q$29),1),ROUND(W$28*12/(16-$Q$29),1))))</f>
        <v>2.1</v>
      </c>
      <c r="AC29"/>
      <c r="AK29" s="657"/>
    </row>
    <row r="30" spans="1:45" ht="108.75" customHeight="1" thickTop="1">
      <c r="N30" s="131"/>
      <c r="R30" s="131"/>
      <c r="S30" s="131"/>
      <c r="T30" s="131"/>
      <c r="U30" s="131"/>
      <c r="V30" s="131"/>
      <c r="W30" s="131"/>
    </row>
    <row r="31" spans="1:45">
      <c r="A31" s="537" t="s">
        <v>175</v>
      </c>
      <c r="B31" s="538"/>
      <c r="K31" s="272"/>
      <c r="R31" s="272"/>
      <c r="U31" s="272"/>
    </row>
    <row r="32" spans="1:45">
      <c r="A32" s="515" t="s">
        <v>290</v>
      </c>
      <c r="B32" s="516"/>
      <c r="N32" s="413"/>
      <c r="O32" s="413"/>
      <c r="P32" s="413"/>
      <c r="Q32" s="413"/>
      <c r="R32" s="413"/>
      <c r="S32" s="413"/>
      <c r="T32" s="413"/>
      <c r="U32" s="5"/>
      <c r="V32" s="5"/>
      <c r="W32" s="5"/>
      <c r="AB32" s="76"/>
      <c r="AC32"/>
    </row>
    <row r="33" spans="9:29">
      <c r="N33" s="5"/>
      <c r="R33" s="5"/>
      <c r="S33" s="5"/>
      <c r="T33" s="5"/>
      <c r="U33" s="5"/>
      <c r="V33" s="5"/>
      <c r="W33" s="5"/>
      <c r="AB33" s="76"/>
      <c r="AC33"/>
    </row>
    <row r="34" spans="9:29">
      <c r="N34" s="128"/>
      <c r="R34" s="128"/>
      <c r="S34" s="128"/>
      <c r="T34" s="128"/>
      <c r="U34" s="128"/>
      <c r="V34" s="128"/>
      <c r="W34" s="128"/>
      <c r="AB34" s="76"/>
      <c r="AC34"/>
    </row>
    <row r="35" spans="9:29">
      <c r="I35" t="s">
        <v>176</v>
      </c>
      <c r="N35" s="129"/>
      <c r="R35" s="129"/>
      <c r="S35" s="129"/>
      <c r="T35" s="129"/>
      <c r="U35" s="129"/>
      <c r="V35" s="129"/>
      <c r="W35" s="129"/>
      <c r="AB35" s="76"/>
      <c r="AC35"/>
    </row>
    <row r="36" spans="9:29">
      <c r="N36" s="129"/>
      <c r="R36" s="129"/>
      <c r="S36" s="129"/>
      <c r="T36" s="129"/>
      <c r="U36" s="129"/>
      <c r="V36" s="129"/>
      <c r="W36" s="129"/>
      <c r="AB36" s="76"/>
      <c r="AC36"/>
    </row>
    <row r="37" spans="9:29">
      <c r="N37" s="129"/>
      <c r="R37" s="129"/>
      <c r="S37" s="129"/>
      <c r="T37" s="129"/>
      <c r="U37" s="129"/>
      <c r="V37" s="129"/>
      <c r="W37" s="129"/>
      <c r="AB37" s="76"/>
      <c r="AC37"/>
    </row>
    <row r="38" spans="9:29">
      <c r="N38" s="129"/>
      <c r="R38" s="129"/>
      <c r="S38" s="129"/>
      <c r="T38" s="129"/>
      <c r="U38" s="129"/>
      <c r="V38" s="129"/>
      <c r="W38" s="129"/>
      <c r="AB38" s="76"/>
      <c r="AC38"/>
    </row>
    <row r="39" spans="9:29">
      <c r="N39" s="129"/>
      <c r="R39" s="129"/>
      <c r="S39" s="129"/>
      <c r="T39" s="129"/>
      <c r="U39" s="129"/>
      <c r="V39" s="129"/>
      <c r="W39" s="129"/>
      <c r="AB39" s="76"/>
      <c r="AC39"/>
    </row>
    <row r="42" spans="9:29">
      <c r="M42" s="413"/>
      <c r="N42" s="413"/>
      <c r="O42" s="413"/>
      <c r="P42" s="413"/>
      <c r="Q42" s="413"/>
      <c r="R42" s="413"/>
      <c r="S42" s="413"/>
      <c r="T42" s="413"/>
      <c r="U42" s="5"/>
      <c r="V42" s="5"/>
      <c r="W42" s="5"/>
    </row>
    <row r="43" spans="9:29">
      <c r="M43" s="413"/>
      <c r="N43" s="5"/>
      <c r="R43" s="5"/>
      <c r="S43" s="5"/>
      <c r="T43" s="5"/>
      <c r="U43" s="5"/>
      <c r="V43" s="5"/>
      <c r="W43" s="5"/>
    </row>
    <row r="44" spans="9:29">
      <c r="N44" s="130"/>
      <c r="R44" s="130"/>
      <c r="S44" s="130"/>
      <c r="T44" s="130"/>
      <c r="U44" s="130"/>
      <c r="V44" s="130"/>
      <c r="W44" s="130"/>
    </row>
    <row r="45" spans="9:29">
      <c r="N45" s="131"/>
      <c r="R45" s="131"/>
      <c r="S45" s="131"/>
      <c r="T45" s="131"/>
      <c r="U45" s="131"/>
      <c r="V45" s="131"/>
      <c r="W45" s="131"/>
    </row>
    <row r="46" spans="9:29">
      <c r="N46" s="131"/>
      <c r="R46" s="131"/>
      <c r="S46" s="131"/>
      <c r="T46" s="131"/>
      <c r="U46" s="131"/>
      <c r="V46" s="131"/>
      <c r="W46" s="131"/>
    </row>
    <row r="47" spans="9:29">
      <c r="N47" s="131"/>
      <c r="R47" s="131"/>
      <c r="S47" s="131"/>
      <c r="T47" s="131"/>
      <c r="U47" s="131"/>
      <c r="V47" s="131"/>
      <c r="W47" s="131"/>
    </row>
    <row r="48" spans="9:29">
      <c r="N48" s="131"/>
      <c r="R48" s="131"/>
      <c r="S48" s="131"/>
      <c r="T48" s="131"/>
      <c r="U48" s="131"/>
      <c r="V48" s="131"/>
      <c r="W48" s="131"/>
    </row>
    <row r="49" spans="14:23">
      <c r="N49" s="131"/>
      <c r="R49" s="131"/>
      <c r="S49" s="131"/>
      <c r="T49" s="131"/>
      <c r="U49" s="131"/>
      <c r="V49" s="131"/>
      <c r="W49" s="131"/>
    </row>
  </sheetData>
  <sheetProtection algorithmName="SHA-512" hashValue="dR6cxU8/6id1f6U6y/UQah2Ql8+ZhssV+rDsba5Kk7cs+F/lFBzSzAovGUuOvgWQDmKkHaWBCKYZXMnA4pXU+g==" saltValue="WW7gxOORCp1kPFaByRUoOw==" spinCount="100000" sheet="1" objects="1" scenarios="1"/>
  <mergeCells count="57">
    <mergeCell ref="V25:AI25"/>
    <mergeCell ref="L23:Q23"/>
    <mergeCell ref="A5:A8"/>
    <mergeCell ref="H6:H7"/>
    <mergeCell ref="A32:B32"/>
    <mergeCell ref="N32:T32"/>
    <mergeCell ref="L25:M25"/>
    <mergeCell ref="R25:T25"/>
    <mergeCell ref="N25:O25"/>
    <mergeCell ref="P25:Q25"/>
    <mergeCell ref="L29:O29"/>
    <mergeCell ref="N24:O24"/>
    <mergeCell ref="P24:Q24"/>
    <mergeCell ref="R23:U24"/>
    <mergeCell ref="A31:B31"/>
    <mergeCell ref="AD1:AI2"/>
    <mergeCell ref="X5:X8"/>
    <mergeCell ref="M5:M8"/>
    <mergeCell ref="O6:O8"/>
    <mergeCell ref="V7:V8"/>
    <mergeCell ref="U7:U8"/>
    <mergeCell ref="AH6:AH7"/>
    <mergeCell ref="AD6:AD7"/>
    <mergeCell ref="AB6:AB7"/>
    <mergeCell ref="AA5:AH5"/>
    <mergeCell ref="AA6:AA7"/>
    <mergeCell ref="R5:W6"/>
    <mergeCell ref="W7:W8"/>
    <mergeCell ref="AF6:AF7"/>
    <mergeCell ref="A3:B3"/>
    <mergeCell ref="G6:G7"/>
    <mergeCell ref="J6:J8"/>
    <mergeCell ref="N5:N8"/>
    <mergeCell ref="K5:K8"/>
    <mergeCell ref="C6:C7"/>
    <mergeCell ref="I6:I8"/>
    <mergeCell ref="A4:B4"/>
    <mergeCell ref="C5:J5"/>
    <mergeCell ref="C8:H8"/>
    <mergeCell ref="L5:L8"/>
    <mergeCell ref="E6:E7"/>
    <mergeCell ref="F6:F7"/>
    <mergeCell ref="C4:J4"/>
    <mergeCell ref="B5:B8"/>
    <mergeCell ref="D6:D7"/>
    <mergeCell ref="M42:M43"/>
    <mergeCell ref="N42:T42"/>
    <mergeCell ref="S7:S8"/>
    <mergeCell ref="T7:T8"/>
    <mergeCell ref="Q5:Q8"/>
    <mergeCell ref="R7:R8"/>
    <mergeCell ref="O5:P5"/>
    <mergeCell ref="P6:P8"/>
    <mergeCell ref="L26:Q26"/>
    <mergeCell ref="L27:Q27"/>
    <mergeCell ref="L28:Q28"/>
    <mergeCell ref="L24:M24"/>
  </mergeCells>
  <phoneticPr fontId="2"/>
  <conditionalFormatting sqref="M9:M20">
    <cfRule type="containsText" dxfId="7" priority="16" stopIfTrue="1" operator="containsText" text="未配置">
      <formula>NOT(ISERROR(SEARCH("未配置",M9)))</formula>
    </cfRule>
  </conditionalFormatting>
  <conditionalFormatting sqref="R27:W27">
    <cfRule type="cellIs" dxfId="6" priority="4" operator="equal">
      <formula>"○"</formula>
    </cfRule>
    <cfRule type="cellIs" dxfId="5" priority="5" operator="equal">
      <formula>"-"</formula>
    </cfRule>
  </conditionalFormatting>
  <conditionalFormatting sqref="S28:W29">
    <cfRule type="cellIs" dxfId="4" priority="2" operator="equal">
      <formula>"適用済"</formula>
    </cfRule>
    <cfRule type="cellIs" dxfId="3" priority="3" operator="notEqual">
      <formula>"適用済"</formula>
    </cfRule>
  </conditionalFormatting>
  <conditionalFormatting sqref="U25">
    <cfRule type="cellIs" dxfId="2" priority="6" stopIfTrue="1" operator="lessThan">
      <formula>0</formula>
    </cfRule>
  </conditionalFormatting>
  <conditionalFormatting sqref="AI9:AJ20 AI10:AI21">
    <cfRule type="cellIs" dxfId="1" priority="12" stopIfTrue="1" operator="lessThan">
      <formula>0</formula>
    </cfRule>
  </conditionalFormatting>
  <dataValidations count="5">
    <dataValidation type="list" allowBlank="1" showInputMessage="1" showErrorMessage="1" sqref="I9:I20" xr:uid="{00000000-0002-0000-0000-000000000000}">
      <formula1>$I$35:$I$36</formula1>
    </dataValidation>
    <dataValidation type="list" allowBlank="1" showInputMessage="1" showErrorMessage="1" sqref="O9:O20" xr:uid="{00000000-0002-0000-0000-000001000000}">
      <formula1>"1"</formula1>
    </dataValidation>
    <dataValidation type="list" allowBlank="1" showInputMessage="1" showErrorMessage="1" sqref="M9:M20" xr:uid="{00000000-0002-0000-0000-000002000000}">
      <formula1>"配置,未配置"</formula1>
    </dataValidation>
    <dataValidation type="list" allowBlank="1" showInputMessage="1" showErrorMessage="1" sqref="P9:P20" xr:uid="{D7835410-A4F0-4C94-BC8B-F8C3A11B28EB}">
      <formula1>"1,2"</formula1>
    </dataValidation>
    <dataValidation type="list" allowBlank="1" showInputMessage="1" showErrorMessage="1" sqref="Q29" xr:uid="{5FC21F44-CDD6-43B5-A523-CD90BD32CE16}">
      <formula1>"4,5,6,7,8,9,10,11,12,1,2,3"</formula1>
    </dataValidation>
  </dataValidations>
  <printOptions horizontalCentered="1"/>
  <pageMargins left="0.43307086614173229" right="0.31496062992125984" top="0.82677165354330717" bottom="0.23622047244094491" header="0.55118110236220474" footer="0.27559055118110237"/>
  <pageSetup paperSize="9" scale="49" pageOrder="overThenDown" orientation="landscape" cellComments="asDisplayed" r:id="rId1"/>
  <headerFooter alignWithMargins="0">
    <oddHeader xml:space="preserve">&amp;L&amp;"ＭＳ Ｐゴシック,太字"&amp;16 令和8年度　保育施設職員配置状況確認書（様式１）&amp;C
</oddHead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C000"/>
    <pageSetUpPr fitToPage="1"/>
  </sheetPr>
  <dimension ref="A1:BC33"/>
  <sheetViews>
    <sheetView view="pageBreakPreview" zoomScale="90" zoomScaleNormal="100" zoomScaleSheetLayoutView="90" workbookViewId="0">
      <pane xSplit="3" ySplit="6" topLeftCell="Y7" activePane="bottomRight" state="frozen"/>
      <selection pane="topRight" activeCell="D1" sqref="D1"/>
      <selection pane="bottomLeft" activeCell="A5" sqref="A5"/>
      <selection pane="bottomRight" activeCell="AS22" sqref="AS22"/>
    </sheetView>
  </sheetViews>
  <sheetFormatPr defaultRowHeight="13.5"/>
  <cols>
    <col min="2" max="2" width="6.375" bestFit="1" customWidth="1"/>
    <col min="3" max="3" width="6.375" customWidth="1"/>
    <col min="4" max="4" width="7.625" bestFit="1" customWidth="1"/>
    <col min="5" max="5" width="7.75" customWidth="1"/>
    <col min="6" max="7" width="7.75" bestFit="1" customWidth="1"/>
    <col min="8" max="8" width="8.75" bestFit="1" customWidth="1"/>
    <col min="9" max="9" width="7.375" bestFit="1" customWidth="1"/>
    <col min="10" max="11" width="7.625" customWidth="1"/>
    <col min="12" max="12" width="7.625" bestFit="1" customWidth="1"/>
    <col min="13" max="13" width="7" customWidth="1"/>
    <col min="14" max="14" width="7.625" bestFit="1" customWidth="1"/>
    <col min="15" max="15" width="7.25" bestFit="1" customWidth="1"/>
    <col min="16" max="16" width="8.625" bestFit="1" customWidth="1"/>
    <col min="17" max="17" width="7.25" bestFit="1" customWidth="1"/>
    <col min="18" max="19" width="7.25" customWidth="1"/>
    <col min="20" max="20" width="7.625" bestFit="1" customWidth="1"/>
    <col min="21" max="21" width="6.25" bestFit="1" customWidth="1"/>
    <col min="22" max="22" width="7.625" bestFit="1" customWidth="1"/>
    <col min="23" max="23" width="7.25" bestFit="1" customWidth="1"/>
    <col min="24" max="24" width="8.625" bestFit="1" customWidth="1"/>
    <col min="25" max="25" width="7.25" bestFit="1" customWidth="1"/>
    <col min="26" max="27" width="7.125" customWidth="1"/>
    <col min="28" max="35" width="7.375" customWidth="1"/>
    <col min="36" max="43" width="8" customWidth="1"/>
    <col min="44" max="50" width="7.375" customWidth="1"/>
    <col min="52" max="52" width="1.125" customWidth="1"/>
  </cols>
  <sheetData>
    <row r="1" spans="1:55">
      <c r="A1" s="558" t="s">
        <v>96</v>
      </c>
      <c r="B1" s="484"/>
      <c r="C1" s="484"/>
      <c r="D1" s="559"/>
    </row>
    <row r="2" spans="1:55">
      <c r="A2" s="560"/>
      <c r="B2" s="561"/>
      <c r="C2" s="561"/>
      <c r="D2" s="562"/>
    </row>
    <row r="3" spans="1:55">
      <c r="A3" s="163"/>
      <c r="B3" s="163"/>
      <c r="C3" s="163"/>
      <c r="D3" s="163"/>
    </row>
    <row r="4" spans="1:55">
      <c r="D4" s="164">
        <f>ROUND((8.5-8)/8,3)</f>
        <v>6.3E-2</v>
      </c>
      <c r="E4" s="164">
        <f>ROUND((9-8)/8,3)</f>
        <v>0.125</v>
      </c>
      <c r="F4" s="164">
        <f>ROUND((9.5-8)/8,3)</f>
        <v>0.188</v>
      </c>
      <c r="G4" s="164">
        <f>ROUND((10-8)/8,3)</f>
        <v>0.25</v>
      </c>
      <c r="H4" s="164">
        <f>ROUND((10.5-8)/8,3)</f>
        <v>0.313</v>
      </c>
      <c r="I4" s="164">
        <f>ROUND((11-8)/8,3)</f>
        <v>0.375</v>
      </c>
      <c r="L4" s="164">
        <f>ROUND((8.5-8)/8,3)</f>
        <v>6.3E-2</v>
      </c>
      <c r="M4" s="164">
        <f>ROUND((9-8)/8,3)</f>
        <v>0.125</v>
      </c>
      <c r="N4" s="164">
        <f>ROUND((9.5-8)/8,3)</f>
        <v>0.188</v>
      </c>
      <c r="O4" s="164">
        <f>ROUND((10-8)/8,3)</f>
        <v>0.25</v>
      </c>
      <c r="P4" s="164">
        <f>ROUND((10.5-8)/8,3)</f>
        <v>0.313</v>
      </c>
      <c r="Q4" s="164">
        <f>ROUND((11-8)/8,3)</f>
        <v>0.375</v>
      </c>
      <c r="T4" s="164">
        <f>ROUND((8.5-8)/8,3)</f>
        <v>6.3E-2</v>
      </c>
      <c r="U4" s="164">
        <f>ROUND((9-8)/8,3)</f>
        <v>0.125</v>
      </c>
      <c r="V4" s="164">
        <f>ROUND((9.5-8)/8,3)</f>
        <v>0.188</v>
      </c>
      <c r="W4" s="164">
        <f>ROUND((10-8)/8,3)</f>
        <v>0.25</v>
      </c>
      <c r="X4" s="164">
        <f>ROUND((10.5-8)/8,3)</f>
        <v>0.313</v>
      </c>
      <c r="Y4" s="164">
        <f>ROUND((11-8)/8,3)</f>
        <v>0.375</v>
      </c>
      <c r="AB4" s="164">
        <f>ROUND((8.5-8)/8,3)</f>
        <v>6.3E-2</v>
      </c>
      <c r="AC4" s="164">
        <f>ROUND((9-8)/8,3)</f>
        <v>0.125</v>
      </c>
      <c r="AD4" s="164">
        <f>ROUND((9.5-8)/8,3)</f>
        <v>0.188</v>
      </c>
      <c r="AE4" s="164">
        <f>ROUND((10-8)/8,3)</f>
        <v>0.25</v>
      </c>
      <c r="AF4" s="164">
        <f>ROUND((10.5-8)/8,3)</f>
        <v>0.313</v>
      </c>
      <c r="AG4" s="164">
        <f>ROUND((11-8)/8,3)</f>
        <v>0.375</v>
      </c>
      <c r="AJ4" s="164">
        <f>ROUND((8.5-8)/8,3)</f>
        <v>6.3E-2</v>
      </c>
      <c r="AK4" s="164">
        <f>ROUND((9-8)/8,3)</f>
        <v>0.125</v>
      </c>
      <c r="AL4" s="164">
        <f>ROUND((9.5-8)/8,3)</f>
        <v>0.188</v>
      </c>
      <c r="AM4" s="164">
        <f>ROUND((10-8)/8,3)</f>
        <v>0.25</v>
      </c>
      <c r="AN4" s="164">
        <f>ROUND((10.5-8)/8,3)</f>
        <v>0.313</v>
      </c>
      <c r="AO4" s="164">
        <f>ROUND((11-8)/8,3)</f>
        <v>0.375</v>
      </c>
      <c r="AR4" s="164">
        <f>ROUND((8.5-8)/8,3)</f>
        <v>6.3E-2</v>
      </c>
      <c r="AS4" s="164">
        <f>ROUND((9-8)/8,3)</f>
        <v>0.125</v>
      </c>
      <c r="AT4" s="164">
        <f>ROUND((9.5-8)/8,3)</f>
        <v>0.188</v>
      </c>
      <c r="AU4" s="164">
        <f>ROUND((10-8)/8,3)</f>
        <v>0.25</v>
      </c>
      <c r="AV4" s="164">
        <f>ROUND((10.5-8)/8,3)</f>
        <v>0.313</v>
      </c>
      <c r="AW4" s="164">
        <f>ROUND((11-8)/8,3)</f>
        <v>0.375</v>
      </c>
    </row>
    <row r="5" spans="1:55" ht="20.25" customHeight="1">
      <c r="B5" s="553"/>
      <c r="C5" s="554"/>
      <c r="D5" s="552" t="s">
        <v>177</v>
      </c>
      <c r="E5" s="544"/>
      <c r="F5" s="544"/>
      <c r="G5" s="544"/>
      <c r="H5" s="544"/>
      <c r="I5" s="544"/>
      <c r="J5" s="544"/>
      <c r="K5" s="545"/>
      <c r="L5" s="543" t="s">
        <v>178</v>
      </c>
      <c r="M5" s="544"/>
      <c r="N5" s="544"/>
      <c r="O5" s="544"/>
      <c r="P5" s="544"/>
      <c r="Q5" s="544"/>
      <c r="R5" s="544"/>
      <c r="S5" s="545"/>
      <c r="T5" s="543" t="s">
        <v>179</v>
      </c>
      <c r="U5" s="544"/>
      <c r="V5" s="544"/>
      <c r="W5" s="544"/>
      <c r="X5" s="544"/>
      <c r="Y5" s="544"/>
      <c r="Z5" s="563"/>
      <c r="AA5" s="141"/>
      <c r="AB5" s="543" t="s">
        <v>180</v>
      </c>
      <c r="AC5" s="544"/>
      <c r="AD5" s="544"/>
      <c r="AE5" s="544"/>
      <c r="AF5" s="544"/>
      <c r="AG5" s="544"/>
      <c r="AH5" s="544"/>
      <c r="AI5" s="544"/>
      <c r="AJ5" s="544" t="s">
        <v>181</v>
      </c>
      <c r="AK5" s="544"/>
      <c r="AL5" s="544"/>
      <c r="AM5" s="544"/>
      <c r="AN5" s="544"/>
      <c r="AO5" s="544"/>
      <c r="AP5" s="544"/>
      <c r="AQ5" s="545"/>
      <c r="AR5" s="543" t="s">
        <v>182</v>
      </c>
      <c r="AS5" s="544"/>
      <c r="AT5" s="544"/>
      <c r="AU5" s="544"/>
      <c r="AV5" s="544"/>
      <c r="AW5" s="544"/>
      <c r="AX5" s="544"/>
      <c r="AY5" s="545"/>
      <c r="BB5" s="539" t="s">
        <v>183</v>
      </c>
      <c r="BC5" s="539" t="s">
        <v>184</v>
      </c>
    </row>
    <row r="6" spans="1:55" ht="16.5" customHeight="1">
      <c r="B6" s="555"/>
      <c r="C6" s="556"/>
      <c r="D6" s="15" t="s">
        <v>185</v>
      </c>
      <c r="E6" s="15" t="s">
        <v>186</v>
      </c>
      <c r="F6" s="15" t="s">
        <v>187</v>
      </c>
      <c r="G6" s="15" t="s">
        <v>188</v>
      </c>
      <c r="H6" s="15" t="s">
        <v>189</v>
      </c>
      <c r="I6" s="15" t="s">
        <v>190</v>
      </c>
      <c r="J6" s="138" t="s">
        <v>191</v>
      </c>
      <c r="K6" s="152" t="s">
        <v>192</v>
      </c>
      <c r="L6" s="140" t="s">
        <v>185</v>
      </c>
      <c r="M6" s="15" t="s">
        <v>186</v>
      </c>
      <c r="N6" s="15" t="s">
        <v>187</v>
      </c>
      <c r="O6" s="15" t="s">
        <v>188</v>
      </c>
      <c r="P6" s="15" t="s">
        <v>189</v>
      </c>
      <c r="Q6" s="15" t="s">
        <v>190</v>
      </c>
      <c r="R6" s="138" t="s">
        <v>191</v>
      </c>
      <c r="S6" s="152" t="s">
        <v>192</v>
      </c>
      <c r="T6" s="139" t="s">
        <v>185</v>
      </c>
      <c r="U6" s="15" t="s">
        <v>186</v>
      </c>
      <c r="V6" s="15" t="s">
        <v>187</v>
      </c>
      <c r="W6" s="15" t="s">
        <v>188</v>
      </c>
      <c r="X6" s="15" t="s">
        <v>189</v>
      </c>
      <c r="Y6" s="15" t="s">
        <v>190</v>
      </c>
      <c r="Z6" s="138" t="s">
        <v>191</v>
      </c>
      <c r="AA6" s="152" t="s">
        <v>192</v>
      </c>
      <c r="AB6" s="140" t="s">
        <v>185</v>
      </c>
      <c r="AC6" s="15" t="s">
        <v>186</v>
      </c>
      <c r="AD6" s="15" t="s">
        <v>187</v>
      </c>
      <c r="AE6" s="15" t="s">
        <v>188</v>
      </c>
      <c r="AF6" s="15" t="s">
        <v>189</v>
      </c>
      <c r="AG6" s="15" t="s">
        <v>190</v>
      </c>
      <c r="AH6" s="138" t="s">
        <v>191</v>
      </c>
      <c r="AI6" s="152" t="s">
        <v>192</v>
      </c>
      <c r="AJ6" s="139" t="s">
        <v>185</v>
      </c>
      <c r="AK6" s="15" t="s">
        <v>186</v>
      </c>
      <c r="AL6" s="15" t="s">
        <v>187</v>
      </c>
      <c r="AM6" s="15" t="s">
        <v>188</v>
      </c>
      <c r="AN6" s="15" t="s">
        <v>189</v>
      </c>
      <c r="AO6" s="15" t="s">
        <v>190</v>
      </c>
      <c r="AP6" s="138" t="s">
        <v>191</v>
      </c>
      <c r="AQ6" s="152" t="s">
        <v>192</v>
      </c>
      <c r="AR6" s="155" t="s">
        <v>185</v>
      </c>
      <c r="AS6" s="156" t="s">
        <v>186</v>
      </c>
      <c r="AT6" s="156" t="s">
        <v>187</v>
      </c>
      <c r="AU6" s="156" t="s">
        <v>188</v>
      </c>
      <c r="AV6" s="156" t="s">
        <v>189</v>
      </c>
      <c r="AW6" s="156" t="s">
        <v>190</v>
      </c>
      <c r="AX6" s="156" t="s">
        <v>191</v>
      </c>
      <c r="AY6" s="152" t="s">
        <v>192</v>
      </c>
      <c r="BB6" s="539"/>
      <c r="BC6" s="539"/>
    </row>
    <row r="7" spans="1:55" ht="18.75" customHeight="1">
      <c r="B7" s="547" t="s">
        <v>144</v>
      </c>
      <c r="C7" s="176" t="s">
        <v>193</v>
      </c>
      <c r="D7" s="187"/>
      <c r="E7" s="187"/>
      <c r="F7" s="187"/>
      <c r="G7" s="187"/>
      <c r="H7" s="187"/>
      <c r="I7" s="187"/>
      <c r="J7" s="177">
        <f>SUM(D7:I7)</f>
        <v>0</v>
      </c>
      <c r="K7" s="540">
        <f>ROUND(J8/3*J7,2)</f>
        <v>0</v>
      </c>
      <c r="L7" s="187"/>
      <c r="M7" s="187"/>
      <c r="N7" s="187"/>
      <c r="O7" s="187"/>
      <c r="P7" s="187"/>
      <c r="Q7" s="187"/>
      <c r="R7" s="178">
        <f>SUM(L7:Q7)</f>
        <v>0</v>
      </c>
      <c r="S7" s="540">
        <f>ROUND(R8/5*R7,2)</f>
        <v>0</v>
      </c>
      <c r="T7" s="187"/>
      <c r="U7" s="187"/>
      <c r="V7" s="187"/>
      <c r="W7" s="187"/>
      <c r="X7" s="187"/>
      <c r="Y7" s="187"/>
      <c r="Z7" s="177">
        <f>SUM(T7:Y7)</f>
        <v>0</v>
      </c>
      <c r="AA7" s="540">
        <f>ROUND(Z8/6*Z7,2)</f>
        <v>0</v>
      </c>
      <c r="AB7" s="187"/>
      <c r="AC7" s="187"/>
      <c r="AD7" s="187"/>
      <c r="AE7" s="187"/>
      <c r="AF7" s="187"/>
      <c r="AG7" s="187"/>
      <c r="AH7" s="177">
        <f>SUM(AB7:AG7)</f>
        <v>0</v>
      </c>
      <c r="AI7" s="540">
        <f>ROUND(AH8/15*AH7,2)</f>
        <v>0</v>
      </c>
      <c r="AJ7" s="187"/>
      <c r="AK7" s="187"/>
      <c r="AL7" s="187"/>
      <c r="AM7" s="187"/>
      <c r="AN7" s="187"/>
      <c r="AO7" s="187"/>
      <c r="AP7" s="177">
        <f>SUM(AJ7:AO7)</f>
        <v>0</v>
      </c>
      <c r="AQ7" s="540">
        <f>ROUND(AP8/20*AP7,2)</f>
        <v>0</v>
      </c>
      <c r="AR7" s="187"/>
      <c r="AS7" s="187"/>
      <c r="AT7" s="187"/>
      <c r="AU7" s="187"/>
      <c r="AV7" s="187"/>
      <c r="AW7" s="187"/>
      <c r="AX7" s="179">
        <f>SUM(AR7:AW7)</f>
        <v>0</v>
      </c>
      <c r="AY7" s="540">
        <f>ROUND(AX8/25*AX7,2)</f>
        <v>0</v>
      </c>
      <c r="BA7" s="546">
        <f>ROUND(AY7+AQ7+AI7+AA7+S7+K7,1)</f>
        <v>0</v>
      </c>
      <c r="BB7" s="171" t="str">
        <f>IF(J7+R7=0,"×","○")</f>
        <v>×</v>
      </c>
      <c r="BC7" s="172">
        <f>SUM(J7,R7,Z7,AH7,AP7,AX7)</f>
        <v>0</v>
      </c>
    </row>
    <row r="8" spans="1:55" ht="18.75" customHeight="1">
      <c r="B8" s="548"/>
      <c r="C8" s="180" t="s">
        <v>194</v>
      </c>
      <c r="D8" s="143">
        <f t="shared" ref="D8:I8" si="0">D$4*D7</f>
        <v>0</v>
      </c>
      <c r="E8" s="143">
        <f t="shared" si="0"/>
        <v>0</v>
      </c>
      <c r="F8" s="143">
        <f t="shared" si="0"/>
        <v>0</v>
      </c>
      <c r="G8" s="143">
        <f t="shared" si="0"/>
        <v>0</v>
      </c>
      <c r="H8" s="143">
        <f t="shared" si="0"/>
        <v>0</v>
      </c>
      <c r="I8" s="143">
        <f t="shared" si="0"/>
        <v>0</v>
      </c>
      <c r="J8" s="144">
        <f>IFERROR(ROUND(SUM(D8:I8)/J7,3),0)</f>
        <v>0</v>
      </c>
      <c r="K8" s="541"/>
      <c r="L8" s="142">
        <f t="shared" ref="L8:Q8" si="1">L$4*L7</f>
        <v>0</v>
      </c>
      <c r="M8" s="143">
        <f t="shared" si="1"/>
        <v>0</v>
      </c>
      <c r="N8" s="143">
        <f t="shared" si="1"/>
        <v>0</v>
      </c>
      <c r="O8" s="143">
        <f t="shared" si="1"/>
        <v>0</v>
      </c>
      <c r="P8" s="143">
        <f t="shared" si="1"/>
        <v>0</v>
      </c>
      <c r="Q8" s="143">
        <f t="shared" si="1"/>
        <v>0</v>
      </c>
      <c r="R8" s="144">
        <f>IFERROR(ROUND(SUM(L8:Q8)/R7,3),)</f>
        <v>0</v>
      </c>
      <c r="S8" s="541"/>
      <c r="T8" s="153">
        <f t="shared" ref="T8:Y8" si="2">T$4*T7</f>
        <v>0</v>
      </c>
      <c r="U8" s="143">
        <f t="shared" si="2"/>
        <v>0</v>
      </c>
      <c r="V8" s="143">
        <f t="shared" si="2"/>
        <v>0</v>
      </c>
      <c r="W8" s="143">
        <f t="shared" si="2"/>
        <v>0</v>
      </c>
      <c r="X8" s="143">
        <f t="shared" si="2"/>
        <v>0</v>
      </c>
      <c r="Y8" s="143">
        <f t="shared" si="2"/>
        <v>0</v>
      </c>
      <c r="Z8" s="144">
        <f>IFERROR(ROUND(SUM(T8:Y8)/Z7,3),0)</f>
        <v>0</v>
      </c>
      <c r="AA8" s="541"/>
      <c r="AB8" s="142">
        <f t="shared" ref="AB8:AG8" si="3">AB$4*AB7</f>
        <v>0</v>
      </c>
      <c r="AC8" s="143">
        <f t="shared" si="3"/>
        <v>0</v>
      </c>
      <c r="AD8" s="143">
        <f t="shared" si="3"/>
        <v>0</v>
      </c>
      <c r="AE8" s="143">
        <f t="shared" si="3"/>
        <v>0</v>
      </c>
      <c r="AF8" s="143">
        <f t="shared" si="3"/>
        <v>0</v>
      </c>
      <c r="AG8" s="143">
        <f t="shared" si="3"/>
        <v>0</v>
      </c>
      <c r="AH8" s="144">
        <f>IFERROR(ROUND(SUM(AB8:AG8)/AH7,3),0)</f>
        <v>0</v>
      </c>
      <c r="AI8" s="541"/>
      <c r="AJ8" s="153">
        <f t="shared" ref="AJ8:AO8" si="4">AJ$4*AJ7</f>
        <v>0</v>
      </c>
      <c r="AK8" s="143">
        <f t="shared" si="4"/>
        <v>0</v>
      </c>
      <c r="AL8" s="143">
        <f t="shared" si="4"/>
        <v>0</v>
      </c>
      <c r="AM8" s="143">
        <f t="shared" si="4"/>
        <v>0</v>
      </c>
      <c r="AN8" s="143">
        <f t="shared" si="4"/>
        <v>0</v>
      </c>
      <c r="AO8" s="143">
        <f t="shared" si="4"/>
        <v>0</v>
      </c>
      <c r="AP8" s="144">
        <f>IFERROR(ROUND(SUM(AJ8:AO8)/AP7,3),0)</f>
        <v>0</v>
      </c>
      <c r="AQ8" s="541"/>
      <c r="AR8" s="142">
        <f t="shared" ref="AR8:AW8" si="5">AR$4*AR7</f>
        <v>0</v>
      </c>
      <c r="AS8" s="143">
        <f t="shared" si="5"/>
        <v>0</v>
      </c>
      <c r="AT8" s="143">
        <f t="shared" si="5"/>
        <v>0</v>
      </c>
      <c r="AU8" s="143">
        <f t="shared" si="5"/>
        <v>0</v>
      </c>
      <c r="AV8" s="143">
        <f t="shared" si="5"/>
        <v>0</v>
      </c>
      <c r="AW8" s="143">
        <f t="shared" si="5"/>
        <v>0</v>
      </c>
      <c r="AX8" s="143">
        <f>IFERROR(ROUND(SUM(AR8:AW8)/AX7,3),0)</f>
        <v>0</v>
      </c>
      <c r="AY8" s="541"/>
      <c r="BA8" s="546"/>
      <c r="BB8" s="171"/>
      <c r="BC8" s="10"/>
    </row>
    <row r="9" spans="1:55" ht="18.75" customHeight="1">
      <c r="B9" s="547" t="s">
        <v>195</v>
      </c>
      <c r="C9" s="176" t="s">
        <v>193</v>
      </c>
      <c r="D9" s="187"/>
      <c r="E9" s="187"/>
      <c r="F9" s="187"/>
      <c r="G9" s="187"/>
      <c r="H9" s="187"/>
      <c r="I9" s="187"/>
      <c r="J9" s="178">
        <f>SUM(D9:I9)</f>
        <v>0</v>
      </c>
      <c r="K9" s="540">
        <f>ROUND(J10/3*J9,2)</f>
        <v>0</v>
      </c>
      <c r="L9" s="187"/>
      <c r="M9" s="187"/>
      <c r="N9" s="187"/>
      <c r="O9" s="187"/>
      <c r="P9" s="187"/>
      <c r="Q9" s="187"/>
      <c r="R9" s="178">
        <f>SUM(L9:Q9)</f>
        <v>0</v>
      </c>
      <c r="S9" s="540">
        <f>ROUND(R10/5*R9,2)</f>
        <v>0</v>
      </c>
      <c r="T9" s="187"/>
      <c r="U9" s="187"/>
      <c r="V9" s="187"/>
      <c r="W9" s="187"/>
      <c r="X9" s="187"/>
      <c r="Y9" s="187"/>
      <c r="Z9" s="177">
        <f>SUM(T9:Y9)</f>
        <v>0</v>
      </c>
      <c r="AA9" s="540">
        <f>ROUND(Z10/6*Z9,2)</f>
        <v>0</v>
      </c>
      <c r="AB9" s="187"/>
      <c r="AC9" s="187"/>
      <c r="AD9" s="187"/>
      <c r="AE9" s="187"/>
      <c r="AF9" s="187"/>
      <c r="AG9" s="187"/>
      <c r="AH9" s="177">
        <f>SUM(AB9:AG9)</f>
        <v>0</v>
      </c>
      <c r="AI9" s="540">
        <f>ROUND(AH10/15*AH9,2)</f>
        <v>0</v>
      </c>
      <c r="AJ9" s="187"/>
      <c r="AK9" s="187"/>
      <c r="AL9" s="187"/>
      <c r="AM9" s="187"/>
      <c r="AN9" s="187"/>
      <c r="AO9" s="187"/>
      <c r="AP9" s="177">
        <f>SUM(AJ9:AO9)</f>
        <v>0</v>
      </c>
      <c r="AQ9" s="540">
        <f>ROUND(AP10/20*AP9,2)</f>
        <v>0</v>
      </c>
      <c r="AR9" s="187"/>
      <c r="AS9" s="187"/>
      <c r="AT9" s="187"/>
      <c r="AU9" s="187"/>
      <c r="AV9" s="187"/>
      <c r="AW9" s="187"/>
      <c r="AX9" s="179">
        <f>SUM(AR9:AW9)</f>
        <v>0</v>
      </c>
      <c r="AY9" s="540">
        <f>ROUND(AX10/25*AX9,2)</f>
        <v>0</v>
      </c>
      <c r="BA9" s="546">
        <f t="shared" ref="BA9" si="6">ROUND(AY9+AQ9+AI9+AA9+S9+K9,1)</f>
        <v>0</v>
      </c>
      <c r="BB9" s="171" t="str">
        <f>IF(J9+R9=0,"×","○")</f>
        <v>×</v>
      </c>
      <c r="BC9" s="172">
        <f>SUM(J9,R9,Z9,AH9,AP9,AX9)</f>
        <v>0</v>
      </c>
    </row>
    <row r="10" spans="1:55" ht="18.75" customHeight="1">
      <c r="B10" s="548"/>
      <c r="C10" s="181" t="s">
        <v>194</v>
      </c>
      <c r="D10" s="143">
        <f t="shared" ref="D10:I10" si="7">D$4*D9</f>
        <v>0</v>
      </c>
      <c r="E10" s="143">
        <f t="shared" si="7"/>
        <v>0</v>
      </c>
      <c r="F10" s="143">
        <f t="shared" si="7"/>
        <v>0</v>
      </c>
      <c r="G10" s="143">
        <f t="shared" si="7"/>
        <v>0</v>
      </c>
      <c r="H10" s="143">
        <f t="shared" si="7"/>
        <v>0</v>
      </c>
      <c r="I10" s="143">
        <f t="shared" si="7"/>
        <v>0</v>
      </c>
      <c r="J10" s="144">
        <f>IFERROR(ROUND(SUM(D10:I10)/J9,3),0)</f>
        <v>0</v>
      </c>
      <c r="K10" s="541"/>
      <c r="L10" s="142">
        <f t="shared" ref="L10:Q10" si="8">L$4*L9</f>
        <v>0</v>
      </c>
      <c r="M10" s="143">
        <f t="shared" si="8"/>
        <v>0</v>
      </c>
      <c r="N10" s="143">
        <f t="shared" si="8"/>
        <v>0</v>
      </c>
      <c r="O10" s="143">
        <f t="shared" si="8"/>
        <v>0</v>
      </c>
      <c r="P10" s="143">
        <f t="shared" si="8"/>
        <v>0</v>
      </c>
      <c r="Q10" s="143">
        <f t="shared" si="8"/>
        <v>0</v>
      </c>
      <c r="R10" s="144">
        <f>IFERROR(ROUND(SUM(L10:Q10)/R9,3),0)</f>
        <v>0</v>
      </c>
      <c r="S10" s="541"/>
      <c r="T10" s="153">
        <f t="shared" ref="T10:Y10" si="9">T$4*T9</f>
        <v>0</v>
      </c>
      <c r="U10" s="143">
        <f t="shared" si="9"/>
        <v>0</v>
      </c>
      <c r="V10" s="143">
        <f t="shared" si="9"/>
        <v>0</v>
      </c>
      <c r="W10" s="143">
        <f t="shared" si="9"/>
        <v>0</v>
      </c>
      <c r="X10" s="143">
        <f t="shared" si="9"/>
        <v>0</v>
      </c>
      <c r="Y10" s="143">
        <f t="shared" si="9"/>
        <v>0</v>
      </c>
      <c r="Z10" s="144">
        <f>IFERROR(ROUND(SUM(T10:Y10)/Z9,3),0)</f>
        <v>0</v>
      </c>
      <c r="AA10" s="541"/>
      <c r="AB10" s="142">
        <f t="shared" ref="AB10:AG10" si="10">AB$4*AB9</f>
        <v>0</v>
      </c>
      <c r="AC10" s="143">
        <f t="shared" si="10"/>
        <v>0</v>
      </c>
      <c r="AD10" s="143">
        <f t="shared" si="10"/>
        <v>0</v>
      </c>
      <c r="AE10" s="143">
        <f t="shared" si="10"/>
        <v>0</v>
      </c>
      <c r="AF10" s="143">
        <f t="shared" si="10"/>
        <v>0</v>
      </c>
      <c r="AG10" s="143">
        <f t="shared" si="10"/>
        <v>0</v>
      </c>
      <c r="AH10" s="144">
        <f>IFERROR(ROUND(SUM(AB10:AG10)/AH9,3),0)</f>
        <v>0</v>
      </c>
      <c r="AI10" s="541"/>
      <c r="AJ10" s="153">
        <f t="shared" ref="AJ10:AO10" si="11">AJ$4*AJ9</f>
        <v>0</v>
      </c>
      <c r="AK10" s="143">
        <f t="shared" si="11"/>
        <v>0</v>
      </c>
      <c r="AL10" s="143">
        <f t="shared" si="11"/>
        <v>0</v>
      </c>
      <c r="AM10" s="143">
        <f t="shared" si="11"/>
        <v>0</v>
      </c>
      <c r="AN10" s="143">
        <f t="shared" si="11"/>
        <v>0</v>
      </c>
      <c r="AO10" s="143">
        <f t="shared" si="11"/>
        <v>0</v>
      </c>
      <c r="AP10" s="144">
        <f>IFERROR(ROUND(SUM(AJ10:AO10)/AP9,3),0)</f>
        <v>0</v>
      </c>
      <c r="AQ10" s="541"/>
      <c r="AR10" s="142">
        <f t="shared" ref="AR10:AW10" si="12">AR$4*AR9</f>
        <v>0</v>
      </c>
      <c r="AS10" s="143">
        <f t="shared" si="12"/>
        <v>0</v>
      </c>
      <c r="AT10" s="143">
        <f t="shared" si="12"/>
        <v>0</v>
      </c>
      <c r="AU10" s="143">
        <f t="shared" si="12"/>
        <v>0</v>
      </c>
      <c r="AV10" s="143">
        <f t="shared" si="12"/>
        <v>0</v>
      </c>
      <c r="AW10" s="143">
        <f t="shared" si="12"/>
        <v>0</v>
      </c>
      <c r="AX10" s="143">
        <f>IFERROR(ROUND(SUM(AR10:AW10)/AX9,3),0)</f>
        <v>0</v>
      </c>
      <c r="AY10" s="541"/>
      <c r="BA10" s="546"/>
      <c r="BB10" s="171"/>
      <c r="BC10" s="10"/>
    </row>
    <row r="11" spans="1:55" ht="18.75" customHeight="1">
      <c r="B11" s="547" t="s">
        <v>196</v>
      </c>
      <c r="C11" s="176" t="s">
        <v>193</v>
      </c>
      <c r="D11" s="187"/>
      <c r="E11" s="187"/>
      <c r="F11" s="187"/>
      <c r="G11" s="187"/>
      <c r="H11" s="187"/>
      <c r="I11" s="187"/>
      <c r="J11" s="177">
        <f>SUM(D11:I11)</f>
        <v>0</v>
      </c>
      <c r="K11" s="540">
        <f>ROUND(J12/3*J11,2)</f>
        <v>0</v>
      </c>
      <c r="L11" s="187"/>
      <c r="M11" s="187"/>
      <c r="N11" s="187"/>
      <c r="O11" s="187"/>
      <c r="P11" s="187"/>
      <c r="Q11" s="187"/>
      <c r="R11" s="178">
        <f>SUM(L11:Q11)</f>
        <v>0</v>
      </c>
      <c r="S11" s="540">
        <f>ROUND(R12/5*R11,2)</f>
        <v>0</v>
      </c>
      <c r="T11" s="187"/>
      <c r="U11" s="187"/>
      <c r="V11" s="187"/>
      <c r="W11" s="187"/>
      <c r="X11" s="187"/>
      <c r="Y11" s="187"/>
      <c r="Z11" s="177">
        <f>SUM(T11:Y11)</f>
        <v>0</v>
      </c>
      <c r="AA11" s="540">
        <f>ROUND(Z12/6*Z11,2)</f>
        <v>0</v>
      </c>
      <c r="AB11" s="187"/>
      <c r="AC11" s="187"/>
      <c r="AD11" s="187"/>
      <c r="AE11" s="187"/>
      <c r="AF11" s="187"/>
      <c r="AG11" s="187"/>
      <c r="AH11" s="177">
        <f>SUM(AB11:AG11)</f>
        <v>0</v>
      </c>
      <c r="AI11" s="540">
        <f>ROUND(AH12/15*AH11,2)</f>
        <v>0</v>
      </c>
      <c r="AJ11" s="187"/>
      <c r="AK11" s="187"/>
      <c r="AL11" s="187"/>
      <c r="AM11" s="187"/>
      <c r="AN11" s="187"/>
      <c r="AO11" s="187"/>
      <c r="AP11" s="177">
        <f>SUM(AJ11:AO11)</f>
        <v>0</v>
      </c>
      <c r="AQ11" s="540">
        <f>ROUND(AP12/20*AP11,2)</f>
        <v>0</v>
      </c>
      <c r="AR11" s="187"/>
      <c r="AS11" s="187"/>
      <c r="AT11" s="187"/>
      <c r="AU11" s="187"/>
      <c r="AV11" s="187"/>
      <c r="AW11" s="187"/>
      <c r="AX11" s="179">
        <f>SUM(AR11:AW11)</f>
        <v>0</v>
      </c>
      <c r="AY11" s="540">
        <f>ROUND(AX12/25*AX11,2)</f>
        <v>0</v>
      </c>
      <c r="BA11" s="546">
        <f t="shared" ref="BA11" si="13">ROUND(AY11+AQ11+AI11+AA11+S11+K11,1)</f>
        <v>0</v>
      </c>
      <c r="BB11" s="171" t="str">
        <f>IF(J11+R11=0,"×","○")</f>
        <v>×</v>
      </c>
      <c r="BC11" s="172">
        <f>SUM(J11,R11,Z11,AH11,AP11,AX11)</f>
        <v>0</v>
      </c>
    </row>
    <row r="12" spans="1:55" ht="18.75" customHeight="1">
      <c r="B12" s="548"/>
      <c r="C12" s="180" t="s">
        <v>194</v>
      </c>
      <c r="D12" s="143">
        <f t="shared" ref="D12:I12" si="14">D$4*D11</f>
        <v>0</v>
      </c>
      <c r="E12" s="143">
        <f t="shared" si="14"/>
        <v>0</v>
      </c>
      <c r="F12" s="143">
        <f t="shared" si="14"/>
        <v>0</v>
      </c>
      <c r="G12" s="143">
        <f t="shared" si="14"/>
        <v>0</v>
      </c>
      <c r="H12" s="143">
        <f t="shared" si="14"/>
        <v>0</v>
      </c>
      <c r="I12" s="143">
        <f t="shared" si="14"/>
        <v>0</v>
      </c>
      <c r="J12" s="144">
        <f>IFERROR(ROUND(SUM(D12:I12)/J11,3),0)</f>
        <v>0</v>
      </c>
      <c r="K12" s="541"/>
      <c r="L12" s="142">
        <f t="shared" ref="L12:Q12" si="15">L$4*L11</f>
        <v>0</v>
      </c>
      <c r="M12" s="143">
        <f t="shared" si="15"/>
        <v>0</v>
      </c>
      <c r="N12" s="143">
        <f t="shared" si="15"/>
        <v>0</v>
      </c>
      <c r="O12" s="143">
        <f t="shared" si="15"/>
        <v>0</v>
      </c>
      <c r="P12" s="143">
        <f t="shared" si="15"/>
        <v>0</v>
      </c>
      <c r="Q12" s="143">
        <f t="shared" si="15"/>
        <v>0</v>
      </c>
      <c r="R12" s="144">
        <f>IFERROR(ROUND(SUM(L12:Q12)/R11,3),0)</f>
        <v>0</v>
      </c>
      <c r="S12" s="541"/>
      <c r="T12" s="153">
        <f t="shared" ref="T12:Y12" si="16">T$4*T11</f>
        <v>0</v>
      </c>
      <c r="U12" s="143">
        <f t="shared" si="16"/>
        <v>0</v>
      </c>
      <c r="V12" s="143">
        <f t="shared" si="16"/>
        <v>0</v>
      </c>
      <c r="W12" s="143">
        <f t="shared" si="16"/>
        <v>0</v>
      </c>
      <c r="X12" s="143">
        <f t="shared" si="16"/>
        <v>0</v>
      </c>
      <c r="Y12" s="143">
        <f t="shared" si="16"/>
        <v>0</v>
      </c>
      <c r="Z12" s="144">
        <f>IFERROR(ROUND(SUM(T12:Y12)/Z11,3),0)</f>
        <v>0</v>
      </c>
      <c r="AA12" s="541"/>
      <c r="AB12" s="142">
        <f t="shared" ref="AB12:AG12" si="17">AB$4*AB11</f>
        <v>0</v>
      </c>
      <c r="AC12" s="143">
        <f t="shared" si="17"/>
        <v>0</v>
      </c>
      <c r="AD12" s="143">
        <f t="shared" si="17"/>
        <v>0</v>
      </c>
      <c r="AE12" s="143">
        <f t="shared" si="17"/>
        <v>0</v>
      </c>
      <c r="AF12" s="143">
        <f t="shared" si="17"/>
        <v>0</v>
      </c>
      <c r="AG12" s="143">
        <f t="shared" si="17"/>
        <v>0</v>
      </c>
      <c r="AH12" s="144">
        <f>IFERROR(ROUND(SUM(AB12:AG12)/AH11,3),0)</f>
        <v>0</v>
      </c>
      <c r="AI12" s="541"/>
      <c r="AJ12" s="153">
        <f t="shared" ref="AJ12:AO12" si="18">AJ$4*AJ11</f>
        <v>0</v>
      </c>
      <c r="AK12" s="143">
        <f t="shared" si="18"/>
        <v>0</v>
      </c>
      <c r="AL12" s="143">
        <f t="shared" si="18"/>
        <v>0</v>
      </c>
      <c r="AM12" s="143">
        <f t="shared" si="18"/>
        <v>0</v>
      </c>
      <c r="AN12" s="143">
        <f t="shared" si="18"/>
        <v>0</v>
      </c>
      <c r="AO12" s="143">
        <f t="shared" si="18"/>
        <v>0</v>
      </c>
      <c r="AP12" s="144">
        <f>IFERROR(ROUND(SUM(AJ12:AO12)/AP11,3),0)</f>
        <v>0</v>
      </c>
      <c r="AQ12" s="541"/>
      <c r="AR12" s="142">
        <f t="shared" ref="AR12:AW12" si="19">AR$4*AR11</f>
        <v>0</v>
      </c>
      <c r="AS12" s="143">
        <f t="shared" si="19"/>
        <v>0</v>
      </c>
      <c r="AT12" s="143">
        <f t="shared" si="19"/>
        <v>0</v>
      </c>
      <c r="AU12" s="143">
        <f t="shared" si="19"/>
        <v>0</v>
      </c>
      <c r="AV12" s="143">
        <f t="shared" si="19"/>
        <v>0</v>
      </c>
      <c r="AW12" s="143">
        <f t="shared" si="19"/>
        <v>0</v>
      </c>
      <c r="AX12" s="143">
        <f>IFERROR(ROUND(SUM(AR12:AW12)/AX11,3),0)</f>
        <v>0</v>
      </c>
      <c r="AY12" s="541"/>
      <c r="BA12" s="546"/>
      <c r="BB12" s="171"/>
      <c r="BC12" s="10"/>
    </row>
    <row r="13" spans="1:55" ht="18.75" customHeight="1">
      <c r="B13" s="547" t="s">
        <v>79</v>
      </c>
      <c r="C13" s="176" t="s">
        <v>193</v>
      </c>
      <c r="D13" s="187"/>
      <c r="E13" s="187"/>
      <c r="F13" s="187"/>
      <c r="G13" s="187"/>
      <c r="H13" s="187"/>
      <c r="I13" s="187"/>
      <c r="J13" s="178">
        <f>SUM(D13:I13)</f>
        <v>0</v>
      </c>
      <c r="K13" s="540">
        <f>ROUND(J14/3*J13,2)</f>
        <v>0</v>
      </c>
      <c r="L13" s="187"/>
      <c r="M13" s="187"/>
      <c r="N13" s="187"/>
      <c r="O13" s="187"/>
      <c r="P13" s="187"/>
      <c r="Q13" s="187"/>
      <c r="R13" s="178">
        <f>SUM(L13:Q13)</f>
        <v>0</v>
      </c>
      <c r="S13" s="540">
        <f>ROUND(R14/5*R13,2)</f>
        <v>0</v>
      </c>
      <c r="T13" s="187"/>
      <c r="U13" s="187"/>
      <c r="V13" s="187"/>
      <c r="W13" s="187"/>
      <c r="X13" s="187"/>
      <c r="Y13" s="187"/>
      <c r="Z13" s="177">
        <f>SUM(T13:Y13)</f>
        <v>0</v>
      </c>
      <c r="AA13" s="540">
        <f>ROUND(Z14/6*Z13,2)</f>
        <v>0</v>
      </c>
      <c r="AB13" s="187"/>
      <c r="AC13" s="187"/>
      <c r="AD13" s="187"/>
      <c r="AE13" s="187"/>
      <c r="AF13" s="187"/>
      <c r="AG13" s="187"/>
      <c r="AH13" s="177">
        <f>SUM(AB13:AG13)</f>
        <v>0</v>
      </c>
      <c r="AI13" s="540">
        <f>ROUND(AH14/15*AH13,2)</f>
        <v>0</v>
      </c>
      <c r="AJ13" s="187"/>
      <c r="AK13" s="187"/>
      <c r="AL13" s="187"/>
      <c r="AM13" s="187"/>
      <c r="AN13" s="187"/>
      <c r="AO13" s="187"/>
      <c r="AP13" s="177">
        <f>SUM(AJ13:AO13)</f>
        <v>0</v>
      </c>
      <c r="AQ13" s="540">
        <f>ROUND(AP14/20*AP13,2)</f>
        <v>0</v>
      </c>
      <c r="AR13" s="187"/>
      <c r="AS13" s="187"/>
      <c r="AT13" s="187"/>
      <c r="AU13" s="187"/>
      <c r="AV13" s="187"/>
      <c r="AW13" s="187"/>
      <c r="AX13" s="179">
        <f>SUM(AR13:AW13)</f>
        <v>0</v>
      </c>
      <c r="AY13" s="540">
        <f>ROUND(AX14/25*AX13,2)</f>
        <v>0</v>
      </c>
      <c r="BA13" s="546">
        <f t="shared" ref="BA13" si="20">ROUND(AY13+AQ13+AI13+AA13+S13+K13,1)</f>
        <v>0</v>
      </c>
      <c r="BB13" s="171" t="str">
        <f>IF(J13+R13=0,"×","○")</f>
        <v>×</v>
      </c>
      <c r="BC13" s="172">
        <f>SUM(J13,R13,Z13,AH13,AP13,AX13)</f>
        <v>0</v>
      </c>
    </row>
    <row r="14" spans="1:55" ht="18.75" customHeight="1">
      <c r="B14" s="548"/>
      <c r="C14" s="181" t="s">
        <v>194</v>
      </c>
      <c r="D14" s="143">
        <f t="shared" ref="D14:I14" si="21">D$4*D13</f>
        <v>0</v>
      </c>
      <c r="E14" s="143">
        <f t="shared" si="21"/>
        <v>0</v>
      </c>
      <c r="F14" s="143">
        <f t="shared" si="21"/>
        <v>0</v>
      </c>
      <c r="G14" s="143">
        <f t="shared" si="21"/>
        <v>0</v>
      </c>
      <c r="H14" s="143">
        <f t="shared" si="21"/>
        <v>0</v>
      </c>
      <c r="I14" s="143">
        <f t="shared" si="21"/>
        <v>0</v>
      </c>
      <c r="J14" s="144">
        <f>IFERROR(ROUND(SUM(D14:I14)/J13,3),0)</f>
        <v>0</v>
      </c>
      <c r="K14" s="541"/>
      <c r="L14" s="142">
        <f t="shared" ref="L14:Q14" si="22">L$4*L13</f>
        <v>0</v>
      </c>
      <c r="M14" s="143">
        <f t="shared" si="22"/>
        <v>0</v>
      </c>
      <c r="N14" s="143">
        <f t="shared" si="22"/>
        <v>0</v>
      </c>
      <c r="O14" s="143">
        <f t="shared" si="22"/>
        <v>0</v>
      </c>
      <c r="P14" s="143">
        <f t="shared" si="22"/>
        <v>0</v>
      </c>
      <c r="Q14" s="143">
        <f t="shared" si="22"/>
        <v>0</v>
      </c>
      <c r="R14" s="144">
        <f>IFERROR(ROUND(SUM(L14:Q14)/R13,3),0)</f>
        <v>0</v>
      </c>
      <c r="S14" s="541"/>
      <c r="T14" s="153">
        <f t="shared" ref="T14:Y14" si="23">T$4*T13</f>
        <v>0</v>
      </c>
      <c r="U14" s="143">
        <f t="shared" si="23"/>
        <v>0</v>
      </c>
      <c r="V14" s="143">
        <f t="shared" si="23"/>
        <v>0</v>
      </c>
      <c r="W14" s="143">
        <f t="shared" si="23"/>
        <v>0</v>
      </c>
      <c r="X14" s="143">
        <f t="shared" si="23"/>
        <v>0</v>
      </c>
      <c r="Y14" s="143">
        <f t="shared" si="23"/>
        <v>0</v>
      </c>
      <c r="Z14" s="144">
        <f>IFERROR(ROUND(SUM(T14:Y14)/Z13,3),0)</f>
        <v>0</v>
      </c>
      <c r="AA14" s="541"/>
      <c r="AB14" s="142">
        <f t="shared" ref="AB14:AG14" si="24">AB$4*AB13</f>
        <v>0</v>
      </c>
      <c r="AC14" s="143">
        <f t="shared" si="24"/>
        <v>0</v>
      </c>
      <c r="AD14" s="143">
        <f t="shared" si="24"/>
        <v>0</v>
      </c>
      <c r="AE14" s="143">
        <f t="shared" si="24"/>
        <v>0</v>
      </c>
      <c r="AF14" s="143">
        <f t="shared" si="24"/>
        <v>0</v>
      </c>
      <c r="AG14" s="143">
        <f t="shared" si="24"/>
        <v>0</v>
      </c>
      <c r="AH14" s="144">
        <f>IFERROR(ROUND(SUM(AB14:AG14)/AH13,3),0)</f>
        <v>0</v>
      </c>
      <c r="AI14" s="541"/>
      <c r="AJ14" s="153">
        <f t="shared" ref="AJ14:AO14" si="25">AJ$4*AJ13</f>
        <v>0</v>
      </c>
      <c r="AK14" s="143">
        <f t="shared" si="25"/>
        <v>0</v>
      </c>
      <c r="AL14" s="143">
        <f t="shared" si="25"/>
        <v>0</v>
      </c>
      <c r="AM14" s="143">
        <f t="shared" si="25"/>
        <v>0</v>
      </c>
      <c r="AN14" s="143">
        <f t="shared" si="25"/>
        <v>0</v>
      </c>
      <c r="AO14" s="143">
        <f t="shared" si="25"/>
        <v>0</v>
      </c>
      <c r="AP14" s="144">
        <f>IFERROR(ROUND(SUM(AJ14:AO14)/AP13,3),0)</f>
        <v>0</v>
      </c>
      <c r="AQ14" s="541"/>
      <c r="AR14" s="142">
        <f t="shared" ref="AR14:AW14" si="26">AR$4*AR13</f>
        <v>0</v>
      </c>
      <c r="AS14" s="143">
        <f t="shared" si="26"/>
        <v>0</v>
      </c>
      <c r="AT14" s="143">
        <f t="shared" si="26"/>
        <v>0</v>
      </c>
      <c r="AU14" s="143">
        <f t="shared" si="26"/>
        <v>0</v>
      </c>
      <c r="AV14" s="143">
        <f t="shared" si="26"/>
        <v>0</v>
      </c>
      <c r="AW14" s="143">
        <f t="shared" si="26"/>
        <v>0</v>
      </c>
      <c r="AX14" s="143">
        <f>IFERROR(ROUND(SUM(AR14:AW14)/AX13,3),0)</f>
        <v>0</v>
      </c>
      <c r="AY14" s="541"/>
      <c r="BA14" s="546"/>
      <c r="BB14" s="171"/>
      <c r="BC14" s="10"/>
    </row>
    <row r="15" spans="1:55" ht="18.75" customHeight="1">
      <c r="B15" s="547" t="s">
        <v>80</v>
      </c>
      <c r="C15" s="176" t="s">
        <v>193</v>
      </c>
      <c r="D15" s="187"/>
      <c r="E15" s="187"/>
      <c r="F15" s="187"/>
      <c r="G15" s="187"/>
      <c r="H15" s="187"/>
      <c r="I15" s="187"/>
      <c r="J15" s="177">
        <f>SUM(D15:I15)</f>
        <v>0</v>
      </c>
      <c r="K15" s="540">
        <f>ROUND(J16/3*J15,2)</f>
        <v>0</v>
      </c>
      <c r="L15" s="187"/>
      <c r="M15" s="187"/>
      <c r="N15" s="187"/>
      <c r="O15" s="187"/>
      <c r="P15" s="187"/>
      <c r="Q15" s="187"/>
      <c r="R15" s="178">
        <f>SUM(L15:Q15)</f>
        <v>0</v>
      </c>
      <c r="S15" s="540">
        <f>ROUND(R16/5*R15,2)</f>
        <v>0</v>
      </c>
      <c r="T15" s="187"/>
      <c r="U15" s="187"/>
      <c r="V15" s="187"/>
      <c r="W15" s="187"/>
      <c r="X15" s="187"/>
      <c r="Y15" s="187"/>
      <c r="Z15" s="177">
        <f>SUM(T15:Y15)</f>
        <v>0</v>
      </c>
      <c r="AA15" s="540">
        <f>ROUND(Z16/6*Z15,2)</f>
        <v>0</v>
      </c>
      <c r="AB15" s="187"/>
      <c r="AC15" s="187"/>
      <c r="AD15" s="187"/>
      <c r="AE15" s="187"/>
      <c r="AF15" s="187"/>
      <c r="AG15" s="187"/>
      <c r="AH15" s="177">
        <f>SUM(AB15:AG15)</f>
        <v>0</v>
      </c>
      <c r="AI15" s="540">
        <f>ROUND(AH16/15*AH15,2)</f>
        <v>0</v>
      </c>
      <c r="AJ15" s="187"/>
      <c r="AK15" s="187"/>
      <c r="AL15" s="187"/>
      <c r="AM15" s="187"/>
      <c r="AN15" s="187"/>
      <c r="AO15" s="187"/>
      <c r="AP15" s="177">
        <f>SUM(AJ15:AO15)</f>
        <v>0</v>
      </c>
      <c r="AQ15" s="540">
        <f>ROUND(AP16/20*AP15,2)</f>
        <v>0</v>
      </c>
      <c r="AR15" s="187"/>
      <c r="AS15" s="187"/>
      <c r="AT15" s="187"/>
      <c r="AU15" s="187"/>
      <c r="AV15" s="187"/>
      <c r="AW15" s="187"/>
      <c r="AX15" s="179">
        <f>SUM(AR15:AW15)</f>
        <v>0</v>
      </c>
      <c r="AY15" s="540">
        <f>ROUND(AX16/25*AX15,2)</f>
        <v>0</v>
      </c>
      <c r="BA15" s="546">
        <f t="shared" ref="BA15" si="27">ROUND(AY15+AQ15+AI15+AA15+S15+K15,1)</f>
        <v>0</v>
      </c>
      <c r="BB15" s="171" t="str">
        <f>IF(J15+R15=0,"×","○")</f>
        <v>×</v>
      </c>
      <c r="BC15" s="172">
        <f>SUM(J15,R15,Z15,AH15,AP15,AX15)</f>
        <v>0</v>
      </c>
    </row>
    <row r="16" spans="1:55" ht="18.75" customHeight="1">
      <c r="B16" s="548"/>
      <c r="C16" s="180" t="s">
        <v>194</v>
      </c>
      <c r="D16" s="143">
        <f t="shared" ref="D16:I16" si="28">D$4*D15</f>
        <v>0</v>
      </c>
      <c r="E16" s="143">
        <f t="shared" si="28"/>
        <v>0</v>
      </c>
      <c r="F16" s="143">
        <f t="shared" si="28"/>
        <v>0</v>
      </c>
      <c r="G16" s="143">
        <f t="shared" si="28"/>
        <v>0</v>
      </c>
      <c r="H16" s="143">
        <f t="shared" si="28"/>
        <v>0</v>
      </c>
      <c r="I16" s="143">
        <f t="shared" si="28"/>
        <v>0</v>
      </c>
      <c r="J16" s="144">
        <f>IFERROR(ROUND(SUM(D16:I16)/J15,3),0)</f>
        <v>0</v>
      </c>
      <c r="K16" s="541"/>
      <c r="L16" s="142">
        <f t="shared" ref="L16:Q16" si="29">L$4*L15</f>
        <v>0</v>
      </c>
      <c r="M16" s="143">
        <f t="shared" si="29"/>
        <v>0</v>
      </c>
      <c r="N16" s="143">
        <f t="shared" si="29"/>
        <v>0</v>
      </c>
      <c r="O16" s="143">
        <f t="shared" si="29"/>
        <v>0</v>
      </c>
      <c r="P16" s="143">
        <f t="shared" si="29"/>
        <v>0</v>
      </c>
      <c r="Q16" s="143">
        <f t="shared" si="29"/>
        <v>0</v>
      </c>
      <c r="R16" s="144">
        <f>IFERROR(ROUND(SUM(L16:Q16)/R15,3),0)</f>
        <v>0</v>
      </c>
      <c r="S16" s="541"/>
      <c r="T16" s="153">
        <f t="shared" ref="T16:Y16" si="30">T$4*T15</f>
        <v>0</v>
      </c>
      <c r="U16" s="143">
        <f t="shared" si="30"/>
        <v>0</v>
      </c>
      <c r="V16" s="143">
        <f t="shared" si="30"/>
        <v>0</v>
      </c>
      <c r="W16" s="143">
        <f t="shared" si="30"/>
        <v>0</v>
      </c>
      <c r="X16" s="143">
        <f t="shared" si="30"/>
        <v>0</v>
      </c>
      <c r="Y16" s="143">
        <f t="shared" si="30"/>
        <v>0</v>
      </c>
      <c r="Z16" s="144">
        <f>IFERROR(ROUND(SUM(T16:Y16)/Z15,3),0)</f>
        <v>0</v>
      </c>
      <c r="AA16" s="541"/>
      <c r="AB16" s="142">
        <f t="shared" ref="AB16:AG16" si="31">AB$4*AB15</f>
        <v>0</v>
      </c>
      <c r="AC16" s="143">
        <f t="shared" si="31"/>
        <v>0</v>
      </c>
      <c r="AD16" s="143">
        <f t="shared" si="31"/>
        <v>0</v>
      </c>
      <c r="AE16" s="143">
        <f t="shared" si="31"/>
        <v>0</v>
      </c>
      <c r="AF16" s="143">
        <f t="shared" si="31"/>
        <v>0</v>
      </c>
      <c r="AG16" s="143">
        <f t="shared" si="31"/>
        <v>0</v>
      </c>
      <c r="AH16" s="144">
        <f>IFERROR(ROUND(SUM(AB16:AG16)/AH15,3),0)</f>
        <v>0</v>
      </c>
      <c r="AI16" s="541"/>
      <c r="AJ16" s="153">
        <f t="shared" ref="AJ16:AO16" si="32">AJ$4*AJ15</f>
        <v>0</v>
      </c>
      <c r="AK16" s="143">
        <f t="shared" si="32"/>
        <v>0</v>
      </c>
      <c r="AL16" s="143">
        <f t="shared" si="32"/>
        <v>0</v>
      </c>
      <c r="AM16" s="143">
        <f t="shared" si="32"/>
        <v>0</v>
      </c>
      <c r="AN16" s="143">
        <f t="shared" si="32"/>
        <v>0</v>
      </c>
      <c r="AO16" s="143">
        <f t="shared" si="32"/>
        <v>0</v>
      </c>
      <c r="AP16" s="144">
        <f>IFERROR(ROUND(SUM(AJ16:AO16)/AP15,3),0)</f>
        <v>0</v>
      </c>
      <c r="AQ16" s="541"/>
      <c r="AR16" s="142">
        <f t="shared" ref="AR16:AW16" si="33">AR$4*AR15</f>
        <v>0</v>
      </c>
      <c r="AS16" s="143">
        <f t="shared" si="33"/>
        <v>0</v>
      </c>
      <c r="AT16" s="143">
        <f t="shared" si="33"/>
        <v>0</v>
      </c>
      <c r="AU16" s="143">
        <f t="shared" si="33"/>
        <v>0</v>
      </c>
      <c r="AV16" s="143">
        <f t="shared" si="33"/>
        <v>0</v>
      </c>
      <c r="AW16" s="143">
        <f t="shared" si="33"/>
        <v>0</v>
      </c>
      <c r="AX16" s="143">
        <f>IFERROR(ROUND(SUM(AR16:AW16)/AX15,3),0)</f>
        <v>0</v>
      </c>
      <c r="AY16" s="541"/>
      <c r="BA16" s="546"/>
      <c r="BB16" s="171"/>
      <c r="BC16" s="10"/>
    </row>
    <row r="17" spans="2:55" ht="18.75" customHeight="1">
      <c r="B17" s="547" t="s">
        <v>81</v>
      </c>
      <c r="C17" s="176" t="s">
        <v>193</v>
      </c>
      <c r="D17" s="187"/>
      <c r="E17" s="187"/>
      <c r="F17" s="187"/>
      <c r="G17" s="187"/>
      <c r="H17" s="187"/>
      <c r="I17" s="187"/>
      <c r="J17" s="178">
        <f>SUM(D17:I17)</f>
        <v>0</v>
      </c>
      <c r="K17" s="540">
        <f>ROUND(J18/3*J17,2)</f>
        <v>0</v>
      </c>
      <c r="L17" s="187"/>
      <c r="M17" s="187"/>
      <c r="N17" s="187"/>
      <c r="O17" s="187"/>
      <c r="P17" s="187"/>
      <c r="Q17" s="187"/>
      <c r="R17" s="178">
        <f>SUM(L17:Q17)</f>
        <v>0</v>
      </c>
      <c r="S17" s="540">
        <f>ROUND(R18/5*R17,2)</f>
        <v>0</v>
      </c>
      <c r="T17" s="187"/>
      <c r="U17" s="187"/>
      <c r="V17" s="187"/>
      <c r="W17" s="187"/>
      <c r="X17" s="187"/>
      <c r="Y17" s="187"/>
      <c r="Z17" s="177">
        <f>SUM(T17:Y17)</f>
        <v>0</v>
      </c>
      <c r="AA17" s="540">
        <f>ROUND(Z18/6*Z17,2)</f>
        <v>0</v>
      </c>
      <c r="AB17" s="187"/>
      <c r="AC17" s="187"/>
      <c r="AD17" s="187"/>
      <c r="AE17" s="187"/>
      <c r="AF17" s="187"/>
      <c r="AG17" s="187"/>
      <c r="AH17" s="177">
        <f>SUM(AB17:AG17)</f>
        <v>0</v>
      </c>
      <c r="AI17" s="540">
        <f>ROUND(AH18/15*AH17,2)</f>
        <v>0</v>
      </c>
      <c r="AJ17" s="187"/>
      <c r="AK17" s="187"/>
      <c r="AL17" s="187"/>
      <c r="AM17" s="187"/>
      <c r="AN17" s="187"/>
      <c r="AO17" s="187"/>
      <c r="AP17" s="177">
        <f>SUM(AJ17:AO17)</f>
        <v>0</v>
      </c>
      <c r="AQ17" s="540">
        <f>ROUND(AP18/20*AP17,2)</f>
        <v>0</v>
      </c>
      <c r="AR17" s="187"/>
      <c r="AS17" s="187"/>
      <c r="AT17" s="187"/>
      <c r="AU17" s="187"/>
      <c r="AV17" s="187"/>
      <c r="AW17" s="187"/>
      <c r="AX17" s="179">
        <f>SUM(AR17:AW17)</f>
        <v>0</v>
      </c>
      <c r="AY17" s="540">
        <f>ROUND(AX18/25*AX17,2)</f>
        <v>0</v>
      </c>
      <c r="BA17" s="546">
        <f t="shared" ref="BA17" si="34">ROUND(AY17+AQ17+AI17+AA17+S17+K17,1)</f>
        <v>0</v>
      </c>
      <c r="BB17" s="171" t="str">
        <f>IF(J17+R17=0,"×","○")</f>
        <v>×</v>
      </c>
      <c r="BC17" s="172">
        <f>SUM(J17,R17,Z17,AH17,AP17,AX17)</f>
        <v>0</v>
      </c>
    </row>
    <row r="18" spans="2:55" ht="18.75" customHeight="1">
      <c r="B18" s="548"/>
      <c r="C18" s="181" t="s">
        <v>194</v>
      </c>
      <c r="D18" s="143">
        <f t="shared" ref="D18:I18" si="35">D$4*D17</f>
        <v>0</v>
      </c>
      <c r="E18" s="143">
        <f t="shared" si="35"/>
        <v>0</v>
      </c>
      <c r="F18" s="143">
        <f t="shared" si="35"/>
        <v>0</v>
      </c>
      <c r="G18" s="143">
        <f t="shared" si="35"/>
        <v>0</v>
      </c>
      <c r="H18" s="143">
        <f t="shared" si="35"/>
        <v>0</v>
      </c>
      <c r="I18" s="143">
        <f t="shared" si="35"/>
        <v>0</v>
      </c>
      <c r="J18" s="144">
        <f>IFERROR(ROUND(SUM(D18:I18)/J17,3),0)</f>
        <v>0</v>
      </c>
      <c r="K18" s="541"/>
      <c r="L18" s="142">
        <f t="shared" ref="L18:Q18" si="36">L$4*L17</f>
        <v>0</v>
      </c>
      <c r="M18" s="143">
        <f t="shared" si="36"/>
        <v>0</v>
      </c>
      <c r="N18" s="143">
        <f t="shared" si="36"/>
        <v>0</v>
      </c>
      <c r="O18" s="143">
        <f t="shared" si="36"/>
        <v>0</v>
      </c>
      <c r="P18" s="143">
        <f t="shared" si="36"/>
        <v>0</v>
      </c>
      <c r="Q18" s="143">
        <f t="shared" si="36"/>
        <v>0</v>
      </c>
      <c r="R18" s="144">
        <f>IFERROR(ROUND(SUM(L18:Q18)/R17,3),0)</f>
        <v>0</v>
      </c>
      <c r="S18" s="541"/>
      <c r="T18" s="153">
        <f t="shared" ref="T18:Y18" si="37">T$4*T17</f>
        <v>0</v>
      </c>
      <c r="U18" s="143">
        <f t="shared" si="37"/>
        <v>0</v>
      </c>
      <c r="V18" s="143">
        <f t="shared" si="37"/>
        <v>0</v>
      </c>
      <c r="W18" s="143">
        <f t="shared" si="37"/>
        <v>0</v>
      </c>
      <c r="X18" s="143">
        <f t="shared" si="37"/>
        <v>0</v>
      </c>
      <c r="Y18" s="143">
        <f t="shared" si="37"/>
        <v>0</v>
      </c>
      <c r="Z18" s="144">
        <f>IFERROR(ROUND(SUM(T18:Y18)/Z17,3),0)</f>
        <v>0</v>
      </c>
      <c r="AA18" s="541"/>
      <c r="AB18" s="142">
        <f t="shared" ref="AB18:AG18" si="38">AB$4*AB17</f>
        <v>0</v>
      </c>
      <c r="AC18" s="143">
        <f t="shared" si="38"/>
        <v>0</v>
      </c>
      <c r="AD18" s="143">
        <f t="shared" si="38"/>
        <v>0</v>
      </c>
      <c r="AE18" s="143">
        <f t="shared" si="38"/>
        <v>0</v>
      </c>
      <c r="AF18" s="143">
        <f t="shared" si="38"/>
        <v>0</v>
      </c>
      <c r="AG18" s="143">
        <f t="shared" si="38"/>
        <v>0</v>
      </c>
      <c r="AH18" s="144">
        <f>IFERROR(ROUND(SUM(AB18:AG18)/AH17,3),0)</f>
        <v>0</v>
      </c>
      <c r="AI18" s="541"/>
      <c r="AJ18" s="153">
        <f t="shared" ref="AJ18:AO18" si="39">AJ$4*AJ17</f>
        <v>0</v>
      </c>
      <c r="AK18" s="143">
        <f t="shared" si="39"/>
        <v>0</v>
      </c>
      <c r="AL18" s="143">
        <f>AL$4*AL17</f>
        <v>0</v>
      </c>
      <c r="AM18" s="143">
        <f t="shared" si="39"/>
        <v>0</v>
      </c>
      <c r="AN18" s="143">
        <f t="shared" si="39"/>
        <v>0</v>
      </c>
      <c r="AO18" s="143">
        <f t="shared" si="39"/>
        <v>0</v>
      </c>
      <c r="AP18" s="144">
        <f>IFERROR(ROUND(SUM(AJ18:AO18)/AP17,3),0)</f>
        <v>0</v>
      </c>
      <c r="AQ18" s="541"/>
      <c r="AR18" s="142">
        <f t="shared" ref="AR18:AW18" si="40">AR$4*AR17</f>
        <v>0</v>
      </c>
      <c r="AS18" s="143">
        <f t="shared" si="40"/>
        <v>0</v>
      </c>
      <c r="AT18" s="143">
        <f t="shared" si="40"/>
        <v>0</v>
      </c>
      <c r="AU18" s="143">
        <f t="shared" si="40"/>
        <v>0</v>
      </c>
      <c r="AV18" s="143">
        <f t="shared" si="40"/>
        <v>0</v>
      </c>
      <c r="AW18" s="143">
        <f t="shared" si="40"/>
        <v>0</v>
      </c>
      <c r="AX18" s="143">
        <f>IFERROR(ROUND(SUM(AR18:AW18)/AX17,3),0)</f>
        <v>0</v>
      </c>
      <c r="AY18" s="541"/>
      <c r="BA18" s="546"/>
      <c r="BB18" s="171"/>
      <c r="BC18" s="10"/>
    </row>
    <row r="19" spans="2:55" ht="18.75" customHeight="1">
      <c r="B19" s="547" t="s">
        <v>82</v>
      </c>
      <c r="C19" s="176" t="s">
        <v>193</v>
      </c>
      <c r="D19" s="187"/>
      <c r="E19" s="187"/>
      <c r="F19" s="187"/>
      <c r="G19" s="187"/>
      <c r="H19" s="187"/>
      <c r="I19" s="187"/>
      <c r="J19" s="178">
        <f>SUM(D19:I19)</f>
        <v>0</v>
      </c>
      <c r="K19" s="540">
        <f>ROUND(J20/3*J19,2)</f>
        <v>0</v>
      </c>
      <c r="L19" s="187"/>
      <c r="M19" s="187"/>
      <c r="N19" s="187"/>
      <c r="O19" s="187"/>
      <c r="P19" s="187"/>
      <c r="Q19" s="187"/>
      <c r="R19" s="178">
        <f>SUM(L19:Q19)</f>
        <v>0</v>
      </c>
      <c r="S19" s="540">
        <f>ROUND(R20/5*R19,2)</f>
        <v>0</v>
      </c>
      <c r="T19" s="187"/>
      <c r="U19" s="187"/>
      <c r="V19" s="187"/>
      <c r="W19" s="187"/>
      <c r="X19" s="187"/>
      <c r="Y19" s="187"/>
      <c r="Z19" s="177">
        <f>SUM(T19:Y19)</f>
        <v>0</v>
      </c>
      <c r="AA19" s="540">
        <f>ROUND(Z20/6*Z19,2)</f>
        <v>0</v>
      </c>
      <c r="AB19" s="187"/>
      <c r="AC19" s="187"/>
      <c r="AD19" s="187"/>
      <c r="AE19" s="187"/>
      <c r="AF19" s="187"/>
      <c r="AG19" s="187"/>
      <c r="AH19" s="177">
        <f>SUM(AB19:AG19)</f>
        <v>0</v>
      </c>
      <c r="AI19" s="540">
        <f>ROUND(AH20/15*AH19,2)</f>
        <v>0</v>
      </c>
      <c r="AJ19" s="187"/>
      <c r="AK19" s="187"/>
      <c r="AL19" s="187"/>
      <c r="AM19" s="187"/>
      <c r="AN19" s="187"/>
      <c r="AO19" s="187"/>
      <c r="AP19" s="177">
        <f>SUM(AJ19:AO19)</f>
        <v>0</v>
      </c>
      <c r="AQ19" s="540">
        <f>ROUND(AP20/20*AP19,2)</f>
        <v>0</v>
      </c>
      <c r="AR19" s="187"/>
      <c r="AS19" s="187"/>
      <c r="AT19" s="187"/>
      <c r="AU19" s="187"/>
      <c r="AV19" s="187"/>
      <c r="AW19" s="187"/>
      <c r="AX19" s="179">
        <f>SUM(AR19:AW19)</f>
        <v>0</v>
      </c>
      <c r="AY19" s="540">
        <f>ROUND(AX20/25*AX19,2)</f>
        <v>0</v>
      </c>
      <c r="BA19" s="546">
        <f t="shared" ref="BA19" si="41">ROUND(AY19+AQ19+AI19+AA19+S19+K19,1)</f>
        <v>0</v>
      </c>
      <c r="BB19" s="171" t="str">
        <f>IF(J19+R19=0,"×","○")</f>
        <v>×</v>
      </c>
      <c r="BC19" s="172">
        <f>SUM(J19,R19,Z19,AH19,AP19,AX19)</f>
        <v>0</v>
      </c>
    </row>
    <row r="20" spans="2:55" ht="18.75" customHeight="1">
      <c r="B20" s="548"/>
      <c r="C20" s="180" t="s">
        <v>194</v>
      </c>
      <c r="D20" s="143">
        <f t="shared" ref="D20:I20" si="42">D$4*D19</f>
        <v>0</v>
      </c>
      <c r="E20" s="143">
        <f t="shared" si="42"/>
        <v>0</v>
      </c>
      <c r="F20" s="143">
        <f t="shared" si="42"/>
        <v>0</v>
      </c>
      <c r="G20" s="143">
        <f t="shared" si="42"/>
        <v>0</v>
      </c>
      <c r="H20" s="143">
        <f t="shared" si="42"/>
        <v>0</v>
      </c>
      <c r="I20" s="143">
        <f t="shared" si="42"/>
        <v>0</v>
      </c>
      <c r="J20" s="144">
        <f>IFERROR(ROUND(SUM(D20:I20)/J19,3),0)</f>
        <v>0</v>
      </c>
      <c r="K20" s="541"/>
      <c r="L20" s="142">
        <f t="shared" ref="L20:Q20" si="43">L$4*L19</f>
        <v>0</v>
      </c>
      <c r="M20" s="143">
        <f t="shared" si="43"/>
        <v>0</v>
      </c>
      <c r="N20" s="143">
        <f t="shared" si="43"/>
        <v>0</v>
      </c>
      <c r="O20" s="143">
        <f t="shared" si="43"/>
        <v>0</v>
      </c>
      <c r="P20" s="143">
        <f t="shared" si="43"/>
        <v>0</v>
      </c>
      <c r="Q20" s="143">
        <f t="shared" si="43"/>
        <v>0</v>
      </c>
      <c r="R20" s="144">
        <f>IFERROR(ROUND(SUM(L20:Q20)/R19,3),0)</f>
        <v>0</v>
      </c>
      <c r="S20" s="541"/>
      <c r="T20" s="153">
        <f t="shared" ref="T20:Y20" si="44">T$4*T19</f>
        <v>0</v>
      </c>
      <c r="U20" s="143">
        <f t="shared" si="44"/>
        <v>0</v>
      </c>
      <c r="V20" s="143">
        <f t="shared" si="44"/>
        <v>0</v>
      </c>
      <c r="W20" s="143">
        <f t="shared" si="44"/>
        <v>0</v>
      </c>
      <c r="X20" s="143">
        <f t="shared" si="44"/>
        <v>0</v>
      </c>
      <c r="Y20" s="143">
        <f t="shared" si="44"/>
        <v>0</v>
      </c>
      <c r="Z20" s="144">
        <f>IFERROR(ROUND(SUM(T20:Y20)/Z19,3),0)</f>
        <v>0</v>
      </c>
      <c r="AA20" s="541"/>
      <c r="AB20" s="142">
        <f t="shared" ref="AB20:AG20" si="45">AB$4*AB19</f>
        <v>0</v>
      </c>
      <c r="AC20" s="143">
        <f t="shared" si="45"/>
        <v>0</v>
      </c>
      <c r="AD20" s="143">
        <f t="shared" si="45"/>
        <v>0</v>
      </c>
      <c r="AE20" s="143">
        <f t="shared" si="45"/>
        <v>0</v>
      </c>
      <c r="AF20" s="143">
        <f t="shared" si="45"/>
        <v>0</v>
      </c>
      <c r="AG20" s="143">
        <f t="shared" si="45"/>
        <v>0</v>
      </c>
      <c r="AH20" s="144">
        <f>IFERROR(ROUND(SUM(AB20:AG20)/AH19,3),0)</f>
        <v>0</v>
      </c>
      <c r="AI20" s="541"/>
      <c r="AJ20" s="153">
        <f t="shared" ref="AJ20:AO20" si="46">AJ$4*AJ19</f>
        <v>0</v>
      </c>
      <c r="AK20" s="143">
        <f t="shared" si="46"/>
        <v>0</v>
      </c>
      <c r="AL20" s="143">
        <f t="shared" si="46"/>
        <v>0</v>
      </c>
      <c r="AM20" s="143">
        <f t="shared" si="46"/>
        <v>0</v>
      </c>
      <c r="AN20" s="143">
        <f t="shared" si="46"/>
        <v>0</v>
      </c>
      <c r="AO20" s="143">
        <f t="shared" si="46"/>
        <v>0</v>
      </c>
      <c r="AP20" s="144">
        <f>IFERROR(ROUND(SUM(AJ20:AO20)/AP19,3),0)</f>
        <v>0</v>
      </c>
      <c r="AQ20" s="541"/>
      <c r="AR20" s="142">
        <f t="shared" ref="AR20:AW20" si="47">AR$4*AR19</f>
        <v>0</v>
      </c>
      <c r="AS20" s="143">
        <f t="shared" si="47"/>
        <v>0</v>
      </c>
      <c r="AT20" s="143">
        <f t="shared" si="47"/>
        <v>0</v>
      </c>
      <c r="AU20" s="143">
        <f t="shared" si="47"/>
        <v>0</v>
      </c>
      <c r="AV20" s="143">
        <f t="shared" si="47"/>
        <v>0</v>
      </c>
      <c r="AW20" s="143">
        <f t="shared" si="47"/>
        <v>0</v>
      </c>
      <c r="AX20" s="143">
        <f>IFERROR(ROUND(SUM(AR20:AW20)/AX19,3),0)</f>
        <v>0</v>
      </c>
      <c r="AY20" s="541"/>
      <c r="BA20" s="546"/>
      <c r="BB20" s="171"/>
      <c r="BC20" s="10"/>
    </row>
    <row r="21" spans="2:55" ht="18.75" customHeight="1">
      <c r="B21" s="547" t="s">
        <v>83</v>
      </c>
      <c r="C21" s="176" t="s">
        <v>193</v>
      </c>
      <c r="D21" s="187"/>
      <c r="E21" s="187"/>
      <c r="F21" s="187"/>
      <c r="G21" s="187"/>
      <c r="H21" s="187"/>
      <c r="I21" s="187"/>
      <c r="J21" s="178">
        <f>SUM(D21:I21)</f>
        <v>0</v>
      </c>
      <c r="K21" s="540">
        <f>ROUND(J22/3*J21,2)</f>
        <v>0</v>
      </c>
      <c r="L21" s="187"/>
      <c r="M21" s="187"/>
      <c r="N21" s="187"/>
      <c r="O21" s="187"/>
      <c r="P21" s="187"/>
      <c r="Q21" s="187"/>
      <c r="R21" s="178">
        <f>SUM(L21:Q21)</f>
        <v>0</v>
      </c>
      <c r="S21" s="540">
        <f>ROUND(R22/5*R21,2)</f>
        <v>0</v>
      </c>
      <c r="T21" s="187"/>
      <c r="U21" s="187"/>
      <c r="V21" s="187"/>
      <c r="W21" s="187"/>
      <c r="X21" s="187"/>
      <c r="Y21" s="187"/>
      <c r="Z21" s="177">
        <f>SUM(T21:Y21)</f>
        <v>0</v>
      </c>
      <c r="AA21" s="540">
        <f>ROUND(Z22/6*Z21,2)</f>
        <v>0</v>
      </c>
      <c r="AB21" s="187"/>
      <c r="AC21" s="187"/>
      <c r="AD21" s="187"/>
      <c r="AE21" s="187"/>
      <c r="AF21" s="187"/>
      <c r="AG21" s="187"/>
      <c r="AH21" s="177">
        <f>SUM(AB21:AG21)</f>
        <v>0</v>
      </c>
      <c r="AI21" s="540">
        <f>ROUND(AH22/15*AH21,2)</f>
        <v>0</v>
      </c>
      <c r="AJ21" s="187"/>
      <c r="AK21" s="187"/>
      <c r="AL21" s="187"/>
      <c r="AM21" s="187"/>
      <c r="AN21" s="187"/>
      <c r="AO21" s="187"/>
      <c r="AP21" s="177">
        <f>SUM(AJ21:AO21)</f>
        <v>0</v>
      </c>
      <c r="AQ21" s="540">
        <f>ROUND(AP22/20*AP21,2)</f>
        <v>0</v>
      </c>
      <c r="AR21" s="187"/>
      <c r="AS21" s="187"/>
      <c r="AT21" s="187"/>
      <c r="AU21" s="187"/>
      <c r="AV21" s="187"/>
      <c r="AW21" s="187"/>
      <c r="AX21" s="179">
        <f>SUM(AR21:AW21)</f>
        <v>0</v>
      </c>
      <c r="AY21" s="540">
        <f>ROUND(AX22/25*AX21,2)</f>
        <v>0</v>
      </c>
      <c r="BA21" s="546">
        <f t="shared" ref="BA21" si="48">ROUND(AY21+AQ21+AI21+AA21+S21+K21,1)</f>
        <v>0</v>
      </c>
      <c r="BB21" s="171" t="str">
        <f>IF(J21+R21=0,"×","○")</f>
        <v>×</v>
      </c>
      <c r="BC21" s="172">
        <f>SUM(J21,R21,Z21,AH21,AP21,AX21)</f>
        <v>0</v>
      </c>
    </row>
    <row r="22" spans="2:55" ht="18.75" customHeight="1">
      <c r="B22" s="548"/>
      <c r="C22" s="181" t="s">
        <v>194</v>
      </c>
      <c r="D22" s="143">
        <f t="shared" ref="D22:I22" si="49">D$4*D21</f>
        <v>0</v>
      </c>
      <c r="E22" s="143">
        <f t="shared" si="49"/>
        <v>0</v>
      </c>
      <c r="F22" s="143">
        <f t="shared" si="49"/>
        <v>0</v>
      </c>
      <c r="G22" s="143">
        <f t="shared" si="49"/>
        <v>0</v>
      </c>
      <c r="H22" s="143">
        <f t="shared" si="49"/>
        <v>0</v>
      </c>
      <c r="I22" s="143">
        <f t="shared" si="49"/>
        <v>0</v>
      </c>
      <c r="J22" s="144">
        <f>IFERROR(ROUND(SUM(D22:I22)/J21,3),0)</f>
        <v>0</v>
      </c>
      <c r="K22" s="541"/>
      <c r="L22" s="142">
        <f t="shared" ref="L22:Q22" si="50">L$4*L21</f>
        <v>0</v>
      </c>
      <c r="M22" s="143">
        <f t="shared" si="50"/>
        <v>0</v>
      </c>
      <c r="N22" s="143">
        <f t="shared" si="50"/>
        <v>0</v>
      </c>
      <c r="O22" s="143">
        <f t="shared" si="50"/>
        <v>0</v>
      </c>
      <c r="P22" s="143">
        <f t="shared" si="50"/>
        <v>0</v>
      </c>
      <c r="Q22" s="143">
        <f t="shared" si="50"/>
        <v>0</v>
      </c>
      <c r="R22" s="144">
        <f>IFERROR(ROUND(SUM(L22:Q22)/R21,3),0)</f>
        <v>0</v>
      </c>
      <c r="S22" s="541"/>
      <c r="T22" s="153">
        <f t="shared" ref="T22:Y22" si="51">T$4*T21</f>
        <v>0</v>
      </c>
      <c r="U22" s="143">
        <f t="shared" si="51"/>
        <v>0</v>
      </c>
      <c r="V22" s="143">
        <f t="shared" si="51"/>
        <v>0</v>
      </c>
      <c r="W22" s="143">
        <f t="shared" si="51"/>
        <v>0</v>
      </c>
      <c r="X22" s="143">
        <f t="shared" si="51"/>
        <v>0</v>
      </c>
      <c r="Y22" s="143">
        <f t="shared" si="51"/>
        <v>0</v>
      </c>
      <c r="Z22" s="144">
        <f>IFERROR(ROUND(SUM(T22:Y22)/Z21,3),0)</f>
        <v>0</v>
      </c>
      <c r="AA22" s="541"/>
      <c r="AB22" s="142">
        <f t="shared" ref="AB22:AG22" si="52">AB$4*AB21</f>
        <v>0</v>
      </c>
      <c r="AC22" s="143">
        <f t="shared" si="52"/>
        <v>0</v>
      </c>
      <c r="AD22" s="143">
        <f t="shared" si="52"/>
        <v>0</v>
      </c>
      <c r="AE22" s="143">
        <f t="shared" si="52"/>
        <v>0</v>
      </c>
      <c r="AF22" s="143">
        <f t="shared" si="52"/>
        <v>0</v>
      </c>
      <c r="AG22" s="143">
        <f t="shared" si="52"/>
        <v>0</v>
      </c>
      <c r="AH22" s="144">
        <f>IFERROR(ROUND(SUM(AB22:AG22)/AH21,3),0)</f>
        <v>0</v>
      </c>
      <c r="AI22" s="541"/>
      <c r="AJ22" s="153">
        <f t="shared" ref="AJ22:AO22" si="53">AJ$4*AJ21</f>
        <v>0</v>
      </c>
      <c r="AK22" s="143">
        <f t="shared" si="53"/>
        <v>0</v>
      </c>
      <c r="AL22" s="143">
        <f t="shared" si="53"/>
        <v>0</v>
      </c>
      <c r="AM22" s="143">
        <f t="shared" si="53"/>
        <v>0</v>
      </c>
      <c r="AN22" s="143">
        <f t="shared" si="53"/>
        <v>0</v>
      </c>
      <c r="AO22" s="143">
        <f t="shared" si="53"/>
        <v>0</v>
      </c>
      <c r="AP22" s="144">
        <f>IFERROR(ROUND(SUM(AJ22:AO22)/AP21,3),0)</f>
        <v>0</v>
      </c>
      <c r="AQ22" s="541"/>
      <c r="AR22" s="142">
        <f t="shared" ref="AR22:AW22" si="54">AR$4*AR21</f>
        <v>0</v>
      </c>
      <c r="AS22" s="143">
        <f t="shared" si="54"/>
        <v>0</v>
      </c>
      <c r="AT22" s="143">
        <f t="shared" si="54"/>
        <v>0</v>
      </c>
      <c r="AU22" s="143">
        <f t="shared" si="54"/>
        <v>0</v>
      </c>
      <c r="AV22" s="143">
        <f t="shared" si="54"/>
        <v>0</v>
      </c>
      <c r="AW22" s="143">
        <f t="shared" si="54"/>
        <v>0</v>
      </c>
      <c r="AX22" s="143">
        <f>IFERROR(ROUND(SUM(AR22:AW22)/AX21,3),0)</f>
        <v>0</v>
      </c>
      <c r="AY22" s="541"/>
      <c r="BA22" s="546"/>
      <c r="BB22" s="171"/>
      <c r="BC22" s="10"/>
    </row>
    <row r="23" spans="2:55" ht="18.75" customHeight="1">
      <c r="B23" s="547" t="s">
        <v>84</v>
      </c>
      <c r="C23" s="176" t="s">
        <v>193</v>
      </c>
      <c r="D23" s="187"/>
      <c r="E23" s="187"/>
      <c r="F23" s="187"/>
      <c r="G23" s="187"/>
      <c r="H23" s="187"/>
      <c r="I23" s="187"/>
      <c r="J23" s="178">
        <f>SUM(D23:I23)</f>
        <v>0</v>
      </c>
      <c r="K23" s="540">
        <f>ROUND(J24/3*J23,2)</f>
        <v>0</v>
      </c>
      <c r="L23" s="187"/>
      <c r="M23" s="187"/>
      <c r="N23" s="187"/>
      <c r="O23" s="187"/>
      <c r="P23" s="187"/>
      <c r="Q23" s="187"/>
      <c r="R23" s="178">
        <f>SUM(L23:Q23)</f>
        <v>0</v>
      </c>
      <c r="S23" s="540">
        <f>ROUND(R24/5*R23,2)</f>
        <v>0</v>
      </c>
      <c r="T23" s="187"/>
      <c r="U23" s="187"/>
      <c r="V23" s="187"/>
      <c r="W23" s="187"/>
      <c r="X23" s="187"/>
      <c r="Y23" s="187"/>
      <c r="Z23" s="177">
        <f>SUM(T23:Y23)</f>
        <v>0</v>
      </c>
      <c r="AA23" s="540">
        <f>ROUND(Z24/6*Z23,2)</f>
        <v>0</v>
      </c>
      <c r="AB23" s="187"/>
      <c r="AC23" s="187"/>
      <c r="AD23" s="187"/>
      <c r="AE23" s="187"/>
      <c r="AF23" s="187"/>
      <c r="AG23" s="187"/>
      <c r="AH23" s="177">
        <f>SUM(AB23:AG23)</f>
        <v>0</v>
      </c>
      <c r="AI23" s="540">
        <f>ROUND(AH24/15*AH23,2)</f>
        <v>0</v>
      </c>
      <c r="AJ23" s="187"/>
      <c r="AK23" s="187"/>
      <c r="AL23" s="187"/>
      <c r="AM23" s="187"/>
      <c r="AN23" s="187"/>
      <c r="AO23" s="187"/>
      <c r="AP23" s="177">
        <f>SUM(AJ23:AO23)</f>
        <v>0</v>
      </c>
      <c r="AQ23" s="540">
        <f>ROUND(AP24/20*AP23,2)</f>
        <v>0</v>
      </c>
      <c r="AR23" s="187"/>
      <c r="AS23" s="187"/>
      <c r="AT23" s="187"/>
      <c r="AU23" s="187"/>
      <c r="AV23" s="187"/>
      <c r="AW23" s="187"/>
      <c r="AX23" s="179">
        <f>SUM(AR23:AW23)</f>
        <v>0</v>
      </c>
      <c r="AY23" s="540">
        <f>ROUND(AX24/25*AX23,2)</f>
        <v>0</v>
      </c>
      <c r="BA23" s="546">
        <f t="shared" ref="BA23" si="55">ROUND(AY23+AQ23+AI23+AA23+S23+K23,1)</f>
        <v>0</v>
      </c>
      <c r="BB23" s="171" t="str">
        <f>IF(J23+R23=0,"×","○")</f>
        <v>×</v>
      </c>
      <c r="BC23" s="172">
        <f>SUM(J23,R23,Z23,AH23,AP23,AX23)</f>
        <v>0</v>
      </c>
    </row>
    <row r="24" spans="2:55" ht="18.75" customHeight="1">
      <c r="B24" s="548"/>
      <c r="C24" s="181" t="s">
        <v>194</v>
      </c>
      <c r="D24" s="143">
        <f t="shared" ref="D24:I24" si="56">D$4*D23</f>
        <v>0</v>
      </c>
      <c r="E24" s="143">
        <f t="shared" si="56"/>
        <v>0</v>
      </c>
      <c r="F24" s="143">
        <f t="shared" si="56"/>
        <v>0</v>
      </c>
      <c r="G24" s="143">
        <f t="shared" si="56"/>
        <v>0</v>
      </c>
      <c r="H24" s="143">
        <f t="shared" si="56"/>
        <v>0</v>
      </c>
      <c r="I24" s="143">
        <f t="shared" si="56"/>
        <v>0</v>
      </c>
      <c r="J24" s="144">
        <f>IFERROR(ROUND(SUM(D24:I24)/J23,3),0)</f>
        <v>0</v>
      </c>
      <c r="K24" s="541"/>
      <c r="L24" s="142">
        <f t="shared" ref="L24:Q24" si="57">L$4*L23</f>
        <v>0</v>
      </c>
      <c r="M24" s="143">
        <f t="shared" si="57"/>
        <v>0</v>
      </c>
      <c r="N24" s="143">
        <f t="shared" si="57"/>
        <v>0</v>
      </c>
      <c r="O24" s="143">
        <f t="shared" si="57"/>
        <v>0</v>
      </c>
      <c r="P24" s="143">
        <f t="shared" si="57"/>
        <v>0</v>
      </c>
      <c r="Q24" s="143">
        <f t="shared" si="57"/>
        <v>0</v>
      </c>
      <c r="R24" s="144">
        <f>IFERROR(ROUND(SUM(L24:Q24)/R23,3),0)</f>
        <v>0</v>
      </c>
      <c r="S24" s="541"/>
      <c r="T24" s="153">
        <f t="shared" ref="T24:Y24" si="58">T$4*T23</f>
        <v>0</v>
      </c>
      <c r="U24" s="143">
        <f t="shared" si="58"/>
        <v>0</v>
      </c>
      <c r="V24" s="143">
        <f t="shared" si="58"/>
        <v>0</v>
      </c>
      <c r="W24" s="143">
        <f t="shared" si="58"/>
        <v>0</v>
      </c>
      <c r="X24" s="143">
        <f t="shared" si="58"/>
        <v>0</v>
      </c>
      <c r="Y24" s="143">
        <f t="shared" si="58"/>
        <v>0</v>
      </c>
      <c r="Z24" s="144">
        <f>IFERROR(ROUND(SUM(T24:Y24)/Z23,3),0)</f>
        <v>0</v>
      </c>
      <c r="AA24" s="541"/>
      <c r="AB24" s="142">
        <f t="shared" ref="AB24:AG24" si="59">AB$4*AB23</f>
        <v>0</v>
      </c>
      <c r="AC24" s="143">
        <f t="shared" si="59"/>
        <v>0</v>
      </c>
      <c r="AD24" s="143">
        <f t="shared" si="59"/>
        <v>0</v>
      </c>
      <c r="AE24" s="143">
        <f t="shared" si="59"/>
        <v>0</v>
      </c>
      <c r="AF24" s="143">
        <f t="shared" si="59"/>
        <v>0</v>
      </c>
      <c r="AG24" s="143">
        <f t="shared" si="59"/>
        <v>0</v>
      </c>
      <c r="AH24" s="144">
        <f>IFERROR(ROUND(SUM(AB24:AG24)/AH23,3),0)</f>
        <v>0</v>
      </c>
      <c r="AI24" s="541"/>
      <c r="AJ24" s="153">
        <f t="shared" ref="AJ24:AO24" si="60">AJ$4*AJ23</f>
        <v>0</v>
      </c>
      <c r="AK24" s="143">
        <f t="shared" si="60"/>
        <v>0</v>
      </c>
      <c r="AL24" s="143">
        <f t="shared" si="60"/>
        <v>0</v>
      </c>
      <c r="AM24" s="143">
        <f t="shared" si="60"/>
        <v>0</v>
      </c>
      <c r="AN24" s="143">
        <f t="shared" si="60"/>
        <v>0</v>
      </c>
      <c r="AO24" s="143">
        <f t="shared" si="60"/>
        <v>0</v>
      </c>
      <c r="AP24" s="144">
        <f>IFERROR(ROUND(SUM(AJ24:AO24)/AP23,3),0)</f>
        <v>0</v>
      </c>
      <c r="AQ24" s="541"/>
      <c r="AR24" s="142">
        <f t="shared" ref="AR24:AW24" si="61">AR$4*AR23</f>
        <v>0</v>
      </c>
      <c r="AS24" s="143">
        <f t="shared" si="61"/>
        <v>0</v>
      </c>
      <c r="AT24" s="143">
        <f t="shared" si="61"/>
        <v>0</v>
      </c>
      <c r="AU24" s="143">
        <f t="shared" si="61"/>
        <v>0</v>
      </c>
      <c r="AV24" s="143">
        <f t="shared" si="61"/>
        <v>0</v>
      </c>
      <c r="AW24" s="143">
        <f t="shared" si="61"/>
        <v>0</v>
      </c>
      <c r="AX24" s="143">
        <f>IFERROR(ROUND(SUM(AR24:AW24)/AX23,3),0)</f>
        <v>0</v>
      </c>
      <c r="AY24" s="541"/>
      <c r="BA24" s="546"/>
      <c r="BB24" s="171"/>
      <c r="BC24" s="10"/>
    </row>
    <row r="25" spans="2:55" ht="18.75" customHeight="1">
      <c r="B25" s="547" t="s">
        <v>85</v>
      </c>
      <c r="C25" s="176" t="s">
        <v>193</v>
      </c>
      <c r="D25" s="187"/>
      <c r="E25" s="187"/>
      <c r="F25" s="187"/>
      <c r="G25" s="187"/>
      <c r="H25" s="187"/>
      <c r="I25" s="187"/>
      <c r="J25" s="178">
        <f>SUM(D25:I25)</f>
        <v>0</v>
      </c>
      <c r="K25" s="540">
        <f>ROUND(J26/3*J25,2)</f>
        <v>0</v>
      </c>
      <c r="L25" s="187"/>
      <c r="M25" s="187"/>
      <c r="N25" s="187"/>
      <c r="O25" s="187"/>
      <c r="P25" s="187"/>
      <c r="Q25" s="187"/>
      <c r="R25" s="178">
        <f>SUM(L25:Q25)</f>
        <v>0</v>
      </c>
      <c r="S25" s="540">
        <f>ROUND(R26/5*R25,2)</f>
        <v>0</v>
      </c>
      <c r="T25" s="187"/>
      <c r="U25" s="187"/>
      <c r="V25" s="187"/>
      <c r="W25" s="187"/>
      <c r="X25" s="187"/>
      <c r="Y25" s="187"/>
      <c r="Z25" s="177">
        <f>SUM(T25:Y25)</f>
        <v>0</v>
      </c>
      <c r="AA25" s="540">
        <f>ROUND(Z26/6*Z25,2)</f>
        <v>0</v>
      </c>
      <c r="AB25" s="187"/>
      <c r="AC25" s="187"/>
      <c r="AD25" s="187"/>
      <c r="AE25" s="187"/>
      <c r="AF25" s="187"/>
      <c r="AG25" s="187"/>
      <c r="AH25" s="177">
        <f>SUM(AB25:AG25)</f>
        <v>0</v>
      </c>
      <c r="AI25" s="540">
        <f>ROUND(AH26/15*AH25,2)</f>
        <v>0</v>
      </c>
      <c r="AJ25" s="187"/>
      <c r="AK25" s="187"/>
      <c r="AL25" s="187"/>
      <c r="AM25" s="187"/>
      <c r="AN25" s="187"/>
      <c r="AO25" s="187"/>
      <c r="AP25" s="177">
        <f>SUM(AJ25:AO25)</f>
        <v>0</v>
      </c>
      <c r="AQ25" s="540">
        <f>ROUND(AP26/20*AP25,2)</f>
        <v>0</v>
      </c>
      <c r="AR25" s="187"/>
      <c r="AS25" s="187"/>
      <c r="AT25" s="187"/>
      <c r="AU25" s="187"/>
      <c r="AV25" s="187"/>
      <c r="AW25" s="187"/>
      <c r="AX25" s="179">
        <f>SUM(AR25:AW25)</f>
        <v>0</v>
      </c>
      <c r="AY25" s="540">
        <f>ROUND(AX26/25*AX25,2)</f>
        <v>0</v>
      </c>
      <c r="BA25" s="546">
        <f t="shared" ref="BA25" si="62">ROUND(AY25+AQ25+AI25+AA25+S25+K25,1)</f>
        <v>0</v>
      </c>
      <c r="BB25" s="171" t="str">
        <f>IF(J25+R25=0,"×","○")</f>
        <v>×</v>
      </c>
      <c r="BC25" s="172">
        <f>SUM(J25,R25,Z25,AH25,AP25,AX25)</f>
        <v>0</v>
      </c>
    </row>
    <row r="26" spans="2:55" ht="18.75" customHeight="1">
      <c r="B26" s="548"/>
      <c r="C26" s="181" t="s">
        <v>194</v>
      </c>
      <c r="D26" s="143">
        <f t="shared" ref="D26:I26" si="63">D$4*D25</f>
        <v>0</v>
      </c>
      <c r="E26" s="143">
        <f t="shared" si="63"/>
        <v>0</v>
      </c>
      <c r="F26" s="143">
        <f t="shared" si="63"/>
        <v>0</v>
      </c>
      <c r="G26" s="143">
        <f t="shared" si="63"/>
        <v>0</v>
      </c>
      <c r="H26" s="143">
        <f t="shared" si="63"/>
        <v>0</v>
      </c>
      <c r="I26" s="143">
        <f t="shared" si="63"/>
        <v>0</v>
      </c>
      <c r="J26" s="144">
        <f>IFERROR(ROUND(SUM(D26:I26)/J25,3),0)</f>
        <v>0</v>
      </c>
      <c r="K26" s="541"/>
      <c r="L26" s="142">
        <f t="shared" ref="L26:Q26" si="64">L$4*L25</f>
        <v>0</v>
      </c>
      <c r="M26" s="143">
        <f t="shared" si="64"/>
        <v>0</v>
      </c>
      <c r="N26" s="143">
        <f t="shared" si="64"/>
        <v>0</v>
      </c>
      <c r="O26" s="143">
        <f t="shared" si="64"/>
        <v>0</v>
      </c>
      <c r="P26" s="143">
        <f t="shared" si="64"/>
        <v>0</v>
      </c>
      <c r="Q26" s="143">
        <f t="shared" si="64"/>
        <v>0</v>
      </c>
      <c r="R26" s="144">
        <f>IFERROR(ROUND(SUM(L26:Q26)/R25,3),0)</f>
        <v>0</v>
      </c>
      <c r="S26" s="541"/>
      <c r="T26" s="153">
        <f t="shared" ref="T26:Y26" si="65">T$4*T25</f>
        <v>0</v>
      </c>
      <c r="U26" s="143">
        <f t="shared" si="65"/>
        <v>0</v>
      </c>
      <c r="V26" s="143">
        <f t="shared" si="65"/>
        <v>0</v>
      </c>
      <c r="W26" s="143">
        <f t="shared" si="65"/>
        <v>0</v>
      </c>
      <c r="X26" s="143">
        <f t="shared" si="65"/>
        <v>0</v>
      </c>
      <c r="Y26" s="143">
        <f t="shared" si="65"/>
        <v>0</v>
      </c>
      <c r="Z26" s="144">
        <f>IFERROR(ROUND(SUM(T26:Y26)/Z25,3),0)</f>
        <v>0</v>
      </c>
      <c r="AA26" s="541"/>
      <c r="AB26" s="142">
        <f t="shared" ref="AB26:AG26" si="66">AB$4*AB25</f>
        <v>0</v>
      </c>
      <c r="AC26" s="143">
        <f t="shared" si="66"/>
        <v>0</v>
      </c>
      <c r="AD26" s="143">
        <f t="shared" si="66"/>
        <v>0</v>
      </c>
      <c r="AE26" s="143">
        <f t="shared" si="66"/>
        <v>0</v>
      </c>
      <c r="AF26" s="143">
        <f t="shared" si="66"/>
        <v>0</v>
      </c>
      <c r="AG26" s="143">
        <f t="shared" si="66"/>
        <v>0</v>
      </c>
      <c r="AH26" s="144">
        <f>IFERROR(ROUND(SUM(AB26:AG26)/AH25,3),0)</f>
        <v>0</v>
      </c>
      <c r="AI26" s="541"/>
      <c r="AJ26" s="153">
        <f t="shared" ref="AJ26:AO26" si="67">AJ$4*AJ25</f>
        <v>0</v>
      </c>
      <c r="AK26" s="143">
        <f t="shared" si="67"/>
        <v>0</v>
      </c>
      <c r="AL26" s="143">
        <f t="shared" si="67"/>
        <v>0</v>
      </c>
      <c r="AM26" s="143">
        <f t="shared" si="67"/>
        <v>0</v>
      </c>
      <c r="AN26" s="143">
        <f t="shared" si="67"/>
        <v>0</v>
      </c>
      <c r="AO26" s="143">
        <f t="shared" si="67"/>
        <v>0</v>
      </c>
      <c r="AP26" s="144">
        <f>IFERROR(ROUND(SUM(AJ26:AO26)/AP25,3),0)</f>
        <v>0</v>
      </c>
      <c r="AQ26" s="541"/>
      <c r="AR26" s="142">
        <f t="shared" ref="AR26:AW26" si="68">AR$4*AR25</f>
        <v>0</v>
      </c>
      <c r="AS26" s="143">
        <f t="shared" si="68"/>
        <v>0</v>
      </c>
      <c r="AT26" s="143">
        <f t="shared" si="68"/>
        <v>0</v>
      </c>
      <c r="AU26" s="143">
        <f t="shared" si="68"/>
        <v>0</v>
      </c>
      <c r="AV26" s="143">
        <f t="shared" si="68"/>
        <v>0</v>
      </c>
      <c r="AW26" s="143">
        <f t="shared" si="68"/>
        <v>0</v>
      </c>
      <c r="AX26" s="143">
        <f>IFERROR(ROUND(SUM(AR26:AW26)/AX25,3),0)</f>
        <v>0</v>
      </c>
      <c r="AY26" s="541"/>
      <c r="BA26" s="546"/>
      <c r="BB26" s="171"/>
      <c r="BC26" s="10"/>
    </row>
    <row r="27" spans="2:55" ht="18.75" customHeight="1">
      <c r="B27" s="547" t="s">
        <v>86</v>
      </c>
      <c r="C27" s="176" t="s">
        <v>193</v>
      </c>
      <c r="D27" s="187"/>
      <c r="E27" s="187"/>
      <c r="F27" s="187"/>
      <c r="G27" s="187"/>
      <c r="H27" s="187"/>
      <c r="I27" s="187"/>
      <c r="J27" s="178">
        <f>SUM(D27:I27)</f>
        <v>0</v>
      </c>
      <c r="K27" s="540">
        <f>ROUND(J28/3*J27,2)</f>
        <v>0</v>
      </c>
      <c r="L27" s="187"/>
      <c r="M27" s="187"/>
      <c r="N27" s="187"/>
      <c r="O27" s="187"/>
      <c r="P27" s="187"/>
      <c r="Q27" s="187"/>
      <c r="R27" s="178">
        <f>SUM(L27:Q27)</f>
        <v>0</v>
      </c>
      <c r="S27" s="540">
        <f>ROUND(R28/5*R27,2)</f>
        <v>0</v>
      </c>
      <c r="T27" s="187"/>
      <c r="U27" s="187"/>
      <c r="V27" s="187"/>
      <c r="W27" s="187"/>
      <c r="X27" s="187"/>
      <c r="Y27" s="187"/>
      <c r="Z27" s="177">
        <f>SUM(T27:Y27)</f>
        <v>0</v>
      </c>
      <c r="AA27" s="540">
        <f>ROUND(Z28/6*Z27,2)</f>
        <v>0</v>
      </c>
      <c r="AB27" s="187"/>
      <c r="AC27" s="187"/>
      <c r="AD27" s="187"/>
      <c r="AE27" s="187"/>
      <c r="AF27" s="187"/>
      <c r="AG27" s="187"/>
      <c r="AH27" s="177">
        <f>SUM(AB27:AG27)</f>
        <v>0</v>
      </c>
      <c r="AI27" s="540">
        <f>ROUND(AH28/15*AH27,2)</f>
        <v>0</v>
      </c>
      <c r="AJ27" s="187"/>
      <c r="AK27" s="187"/>
      <c r="AL27" s="187"/>
      <c r="AM27" s="187"/>
      <c r="AN27" s="187"/>
      <c r="AO27" s="187"/>
      <c r="AP27" s="177">
        <f>SUM(AJ27:AO27)</f>
        <v>0</v>
      </c>
      <c r="AQ27" s="540">
        <f>ROUND(AP28/20*AP27,2)</f>
        <v>0</v>
      </c>
      <c r="AR27" s="187"/>
      <c r="AS27" s="187"/>
      <c r="AT27" s="187"/>
      <c r="AU27" s="187"/>
      <c r="AV27" s="187"/>
      <c r="AW27" s="187"/>
      <c r="AX27" s="179">
        <f>SUM(AR27:AW27)</f>
        <v>0</v>
      </c>
      <c r="AY27" s="540">
        <f>ROUND(AX28/25*AX27,2)</f>
        <v>0</v>
      </c>
      <c r="BA27" s="546">
        <f t="shared" ref="BA27" si="69">ROUND(AY27+AQ27+AI27+AA27+S27+K27,1)</f>
        <v>0</v>
      </c>
      <c r="BB27" s="171" t="str">
        <f>IF(J27+R27=0,"×","○")</f>
        <v>×</v>
      </c>
      <c r="BC27" s="172">
        <f>SUM(J27,R27,Z27,AH27,AP27,AX27)</f>
        <v>0</v>
      </c>
    </row>
    <row r="28" spans="2:55" ht="18.75" customHeight="1">
      <c r="B28" s="548"/>
      <c r="C28" s="181" t="s">
        <v>194</v>
      </c>
      <c r="D28" s="143">
        <f t="shared" ref="D28:I28" si="70">D$4*D27</f>
        <v>0</v>
      </c>
      <c r="E28" s="143">
        <f t="shared" si="70"/>
        <v>0</v>
      </c>
      <c r="F28" s="143">
        <f t="shared" si="70"/>
        <v>0</v>
      </c>
      <c r="G28" s="143">
        <f t="shared" si="70"/>
        <v>0</v>
      </c>
      <c r="H28" s="143">
        <f t="shared" si="70"/>
        <v>0</v>
      </c>
      <c r="I28" s="143">
        <f t="shared" si="70"/>
        <v>0</v>
      </c>
      <c r="J28" s="144">
        <f>IFERROR(ROUND(SUM(D28:I28)/J27,3),0)</f>
        <v>0</v>
      </c>
      <c r="K28" s="541"/>
      <c r="L28" s="142">
        <f t="shared" ref="L28:Q28" si="71">L$4*L27</f>
        <v>0</v>
      </c>
      <c r="M28" s="143">
        <f t="shared" si="71"/>
        <v>0</v>
      </c>
      <c r="N28" s="143">
        <f t="shared" si="71"/>
        <v>0</v>
      </c>
      <c r="O28" s="143">
        <f t="shared" si="71"/>
        <v>0</v>
      </c>
      <c r="P28" s="143">
        <f t="shared" si="71"/>
        <v>0</v>
      </c>
      <c r="Q28" s="143">
        <f t="shared" si="71"/>
        <v>0</v>
      </c>
      <c r="R28" s="144">
        <f>IFERROR(ROUND(SUM(L28:Q28)/R27,3),0)</f>
        <v>0</v>
      </c>
      <c r="S28" s="541"/>
      <c r="T28" s="153">
        <f t="shared" ref="T28:Y28" si="72">T$4*T27</f>
        <v>0</v>
      </c>
      <c r="U28" s="143">
        <f t="shared" si="72"/>
        <v>0</v>
      </c>
      <c r="V28" s="143">
        <f t="shared" si="72"/>
        <v>0</v>
      </c>
      <c r="W28" s="143">
        <f t="shared" si="72"/>
        <v>0</v>
      </c>
      <c r="X28" s="143">
        <f t="shared" si="72"/>
        <v>0</v>
      </c>
      <c r="Y28" s="143">
        <f t="shared" si="72"/>
        <v>0</v>
      </c>
      <c r="Z28" s="144">
        <f>IFERROR(ROUND(SUM(T28:Y28)/Z27,3),0)</f>
        <v>0</v>
      </c>
      <c r="AA28" s="541"/>
      <c r="AB28" s="142">
        <f t="shared" ref="AB28:AG28" si="73">AB$4*AB27</f>
        <v>0</v>
      </c>
      <c r="AC28" s="143">
        <f t="shared" si="73"/>
        <v>0</v>
      </c>
      <c r="AD28" s="143">
        <f t="shared" si="73"/>
        <v>0</v>
      </c>
      <c r="AE28" s="143">
        <f t="shared" si="73"/>
        <v>0</v>
      </c>
      <c r="AF28" s="143">
        <f t="shared" si="73"/>
        <v>0</v>
      </c>
      <c r="AG28" s="143">
        <f t="shared" si="73"/>
        <v>0</v>
      </c>
      <c r="AH28" s="144">
        <f>IFERROR(ROUND(SUM(AB28:AG28)/AH27,3),0)</f>
        <v>0</v>
      </c>
      <c r="AI28" s="541"/>
      <c r="AJ28" s="153">
        <f t="shared" ref="AJ28:AO28" si="74">AJ$4*AJ27</f>
        <v>0</v>
      </c>
      <c r="AK28" s="143">
        <f t="shared" si="74"/>
        <v>0</v>
      </c>
      <c r="AL28" s="143">
        <f t="shared" si="74"/>
        <v>0</v>
      </c>
      <c r="AM28" s="143">
        <f t="shared" si="74"/>
        <v>0</v>
      </c>
      <c r="AN28" s="143">
        <f t="shared" si="74"/>
        <v>0</v>
      </c>
      <c r="AO28" s="143">
        <f t="shared" si="74"/>
        <v>0</v>
      </c>
      <c r="AP28" s="144">
        <f>IFERROR(ROUND(SUM(AJ28:AO28)/AP27,3),0)</f>
        <v>0</v>
      </c>
      <c r="AQ28" s="541"/>
      <c r="AR28" s="142">
        <f t="shared" ref="AR28:AW28" si="75">AR$4*AR27</f>
        <v>0</v>
      </c>
      <c r="AS28" s="143">
        <f t="shared" si="75"/>
        <v>0</v>
      </c>
      <c r="AT28" s="143">
        <f t="shared" si="75"/>
        <v>0</v>
      </c>
      <c r="AU28" s="143">
        <f t="shared" si="75"/>
        <v>0</v>
      </c>
      <c r="AV28" s="143">
        <f t="shared" si="75"/>
        <v>0</v>
      </c>
      <c r="AW28" s="143">
        <f t="shared" si="75"/>
        <v>0</v>
      </c>
      <c r="AX28" s="143">
        <f>IFERROR(ROUND(SUM(AR28:AW28)/AX27,3),0)</f>
        <v>0</v>
      </c>
      <c r="AY28" s="541"/>
      <c r="BA28" s="546"/>
      <c r="BB28" s="171"/>
      <c r="BC28" s="10"/>
    </row>
    <row r="29" spans="2:55" ht="18.75" customHeight="1">
      <c r="B29" s="547" t="s">
        <v>87</v>
      </c>
      <c r="C29" s="189" t="s">
        <v>193</v>
      </c>
      <c r="D29" s="187"/>
      <c r="E29" s="187"/>
      <c r="F29" s="187"/>
      <c r="G29" s="187"/>
      <c r="H29" s="187"/>
      <c r="I29" s="187"/>
      <c r="J29" s="178">
        <f>SUM(D29:I29)</f>
        <v>0</v>
      </c>
      <c r="K29" s="540">
        <f>ROUND(J30/3*J29,2)</f>
        <v>0</v>
      </c>
      <c r="L29" s="187"/>
      <c r="M29" s="187"/>
      <c r="N29" s="187"/>
      <c r="O29" s="187"/>
      <c r="P29" s="187"/>
      <c r="Q29" s="187"/>
      <c r="R29" s="178">
        <f>SUM(L29:Q29)</f>
        <v>0</v>
      </c>
      <c r="S29" s="540">
        <f>ROUND(R30/5*R29,2)</f>
        <v>0</v>
      </c>
      <c r="T29" s="187"/>
      <c r="U29" s="187"/>
      <c r="V29" s="187"/>
      <c r="W29" s="187"/>
      <c r="X29" s="187"/>
      <c r="Y29" s="187"/>
      <c r="Z29" s="177">
        <f>SUM(T29:Y29)</f>
        <v>0</v>
      </c>
      <c r="AA29" s="540">
        <f>ROUND(Z30/6*Z29,2)</f>
        <v>0</v>
      </c>
      <c r="AB29" s="187"/>
      <c r="AC29" s="187"/>
      <c r="AD29" s="187"/>
      <c r="AE29" s="187"/>
      <c r="AF29" s="187"/>
      <c r="AG29" s="187"/>
      <c r="AH29" s="177">
        <f>SUM(AB29:AG29)</f>
        <v>0</v>
      </c>
      <c r="AI29" s="540">
        <f>ROUND(AH30/15*AH29,2)</f>
        <v>0</v>
      </c>
      <c r="AJ29" s="187"/>
      <c r="AK29" s="187"/>
      <c r="AL29" s="187"/>
      <c r="AM29" s="187"/>
      <c r="AN29" s="187"/>
      <c r="AO29" s="187"/>
      <c r="AP29" s="177">
        <f>SUM(AJ29:AO29)</f>
        <v>0</v>
      </c>
      <c r="AQ29" s="540">
        <f>ROUND(AP30/20*AP29,2)</f>
        <v>0</v>
      </c>
      <c r="AR29" s="187"/>
      <c r="AS29" s="187"/>
      <c r="AT29" s="187"/>
      <c r="AU29" s="187"/>
      <c r="AV29" s="187"/>
      <c r="AW29" s="187"/>
      <c r="AX29" s="179">
        <f>SUM(AR29:AW29)</f>
        <v>0</v>
      </c>
      <c r="AY29" s="540">
        <f>ROUND(AX30/25*AX29,2)</f>
        <v>0</v>
      </c>
      <c r="BA29" s="546">
        <f t="shared" ref="BA29" si="76">ROUND(AY29+AQ29+AI29+AA29+S29+K29,1)</f>
        <v>0</v>
      </c>
      <c r="BB29" s="171" t="str">
        <f>IF(J29+R29=0,"×","○")</f>
        <v>×</v>
      </c>
      <c r="BC29" s="172">
        <f>SUM(J29,R29,Z29,AH29,AP29,AX29)</f>
        <v>0</v>
      </c>
    </row>
    <row r="30" spans="2:55" ht="18.75" customHeight="1" thickBot="1">
      <c r="B30" s="557"/>
      <c r="C30" s="182" t="s">
        <v>194</v>
      </c>
      <c r="D30" s="145">
        <f t="shared" ref="D30:I30" si="77">D$4*D29</f>
        <v>0</v>
      </c>
      <c r="E30" s="145">
        <f t="shared" si="77"/>
        <v>0</v>
      </c>
      <c r="F30" s="145">
        <f t="shared" si="77"/>
        <v>0</v>
      </c>
      <c r="G30" s="145">
        <f t="shared" si="77"/>
        <v>0</v>
      </c>
      <c r="H30" s="145">
        <f t="shared" si="77"/>
        <v>0</v>
      </c>
      <c r="I30" s="145">
        <f t="shared" si="77"/>
        <v>0</v>
      </c>
      <c r="J30" s="146">
        <f>IFERROR(ROUND(SUM(D30:I30)/J29,3),0)</f>
        <v>0</v>
      </c>
      <c r="K30" s="542"/>
      <c r="L30" s="147">
        <f t="shared" ref="L30:Q30" si="78">L$4*L29</f>
        <v>0</v>
      </c>
      <c r="M30" s="145">
        <f t="shared" si="78"/>
        <v>0</v>
      </c>
      <c r="N30" s="145">
        <f t="shared" si="78"/>
        <v>0</v>
      </c>
      <c r="O30" s="145">
        <f t="shared" si="78"/>
        <v>0</v>
      </c>
      <c r="P30" s="145">
        <f t="shared" si="78"/>
        <v>0</v>
      </c>
      <c r="Q30" s="145">
        <f t="shared" si="78"/>
        <v>0</v>
      </c>
      <c r="R30" s="146">
        <f>IFERROR(ROUND(SUM(L30:Q30)/R29,3),0)</f>
        <v>0</v>
      </c>
      <c r="S30" s="542"/>
      <c r="T30" s="154">
        <f t="shared" ref="T30:Y30" si="79">T$4*T29</f>
        <v>0</v>
      </c>
      <c r="U30" s="145">
        <f t="shared" si="79"/>
        <v>0</v>
      </c>
      <c r="V30" s="145">
        <f t="shared" si="79"/>
        <v>0</v>
      </c>
      <c r="W30" s="145">
        <f t="shared" si="79"/>
        <v>0</v>
      </c>
      <c r="X30" s="145">
        <f t="shared" si="79"/>
        <v>0</v>
      </c>
      <c r="Y30" s="145">
        <f t="shared" si="79"/>
        <v>0</v>
      </c>
      <c r="Z30" s="146">
        <f>IFERROR(ROUND(SUM(T30:Y30)/Z29,3),0)</f>
        <v>0</v>
      </c>
      <c r="AA30" s="542"/>
      <c r="AB30" s="147">
        <f t="shared" ref="AB30:AG30" si="80">AB$4*AB29</f>
        <v>0</v>
      </c>
      <c r="AC30" s="145">
        <f t="shared" si="80"/>
        <v>0</v>
      </c>
      <c r="AD30" s="145">
        <f t="shared" si="80"/>
        <v>0</v>
      </c>
      <c r="AE30" s="145">
        <f t="shared" si="80"/>
        <v>0</v>
      </c>
      <c r="AF30" s="145">
        <f t="shared" si="80"/>
        <v>0</v>
      </c>
      <c r="AG30" s="145">
        <f t="shared" si="80"/>
        <v>0</v>
      </c>
      <c r="AH30" s="146">
        <f>IFERROR(ROUND(SUM(AB30:AG30)/AH29,3),0)</f>
        <v>0</v>
      </c>
      <c r="AI30" s="542"/>
      <c r="AJ30" s="154">
        <f t="shared" ref="AJ30:AO30" si="81">AJ$4*AJ29</f>
        <v>0</v>
      </c>
      <c r="AK30" s="145">
        <f t="shared" si="81"/>
        <v>0</v>
      </c>
      <c r="AL30" s="145">
        <f t="shared" si="81"/>
        <v>0</v>
      </c>
      <c r="AM30" s="145">
        <f t="shared" si="81"/>
        <v>0</v>
      </c>
      <c r="AN30" s="145">
        <f t="shared" si="81"/>
        <v>0</v>
      </c>
      <c r="AO30" s="145">
        <f t="shared" si="81"/>
        <v>0</v>
      </c>
      <c r="AP30" s="146">
        <f>IFERROR(ROUND(SUM(AJ30:AO30)/AP29,3),)</f>
        <v>0</v>
      </c>
      <c r="AQ30" s="542"/>
      <c r="AR30" s="147">
        <f t="shared" ref="AR30:AW30" si="82">AR$4*AR29</f>
        <v>0</v>
      </c>
      <c r="AS30" s="145">
        <f t="shared" si="82"/>
        <v>0</v>
      </c>
      <c r="AT30" s="145">
        <f t="shared" si="82"/>
        <v>0</v>
      </c>
      <c r="AU30" s="145">
        <f t="shared" si="82"/>
        <v>0</v>
      </c>
      <c r="AV30" s="145">
        <f t="shared" si="82"/>
        <v>0</v>
      </c>
      <c r="AW30" s="145">
        <f t="shared" si="82"/>
        <v>0</v>
      </c>
      <c r="AX30" s="148">
        <f>IFERROR(ROUND(SUM(AR30:AW30)/AX29,3),0)</f>
        <v>0</v>
      </c>
      <c r="AY30" s="541"/>
      <c r="BA30" s="546"/>
    </row>
    <row r="31" spans="2:55" ht="20.25" customHeight="1">
      <c r="B31" s="549" t="s">
        <v>197</v>
      </c>
      <c r="C31" s="176" t="s">
        <v>193</v>
      </c>
      <c r="D31" s="209">
        <f>ROUND(SUM(D7,D9,D11,D13,D15,D17,D19,D21,D23,D25,D27,D29)/12,0)</f>
        <v>0</v>
      </c>
      <c r="E31" s="210">
        <f t="shared" ref="E31:I31" si="83">ROUND(SUM(E7,E9,E11,E13,E15,E17,E19,E21,E23,E25,E27,E29)/12,0)</f>
        <v>0</v>
      </c>
      <c r="F31" s="210">
        <f t="shared" si="83"/>
        <v>0</v>
      </c>
      <c r="G31" s="210">
        <f t="shared" si="83"/>
        <v>0</v>
      </c>
      <c r="H31" s="210">
        <f t="shared" si="83"/>
        <v>0</v>
      </c>
      <c r="I31" s="210">
        <f t="shared" si="83"/>
        <v>0</v>
      </c>
      <c r="J31" s="210">
        <f>SUM(D31:I31)</f>
        <v>0</v>
      </c>
      <c r="K31" s="540">
        <f>ROUND(J32/3*J31,2)</f>
        <v>0</v>
      </c>
      <c r="L31" s="209">
        <f>ROUND(SUM(L7,L9,L11,L13,L15,L17,L19,L21,L23,L25,L27,L29)/12,0)</f>
        <v>0</v>
      </c>
      <c r="M31" s="210">
        <f t="shared" ref="M31:Q31" si="84">ROUND(SUM(M7,M9,M11,M13,M15,M17,M19,M21,M23,M25,M27,M29)/12,0)</f>
        <v>0</v>
      </c>
      <c r="N31" s="210">
        <f t="shared" si="84"/>
        <v>0</v>
      </c>
      <c r="O31" s="210">
        <f t="shared" si="84"/>
        <v>0</v>
      </c>
      <c r="P31" s="210">
        <f t="shared" si="84"/>
        <v>0</v>
      </c>
      <c r="Q31" s="210">
        <f t="shared" si="84"/>
        <v>0</v>
      </c>
      <c r="R31" s="210">
        <f>SUM(L31:Q31)</f>
        <v>0</v>
      </c>
      <c r="S31" s="540">
        <f>ROUND(R32/5*R31,2)</f>
        <v>0</v>
      </c>
      <c r="T31" s="209">
        <f>ROUND(SUM(T7,T9,T11,T13,T15,T17,T19,T21,T23,T25,T27,T29)/12,0)</f>
        <v>0</v>
      </c>
      <c r="U31" s="210">
        <f t="shared" ref="U31:Y31" si="85">ROUND(SUM(U7,U9,U11,U13,U15,U17,U19,U21,U23,U25,U27,U29)/12,0)</f>
        <v>0</v>
      </c>
      <c r="V31" s="210">
        <f t="shared" si="85"/>
        <v>0</v>
      </c>
      <c r="W31" s="210">
        <f t="shared" si="85"/>
        <v>0</v>
      </c>
      <c r="X31" s="210">
        <f t="shared" si="85"/>
        <v>0</v>
      </c>
      <c r="Y31" s="210">
        <f t="shared" si="85"/>
        <v>0</v>
      </c>
      <c r="Z31" s="210">
        <f>SUM(T31:Y31)</f>
        <v>0</v>
      </c>
      <c r="AA31" s="540">
        <f>ROUND(Z32/6*Z31,2)</f>
        <v>0</v>
      </c>
      <c r="AB31" s="209">
        <f t="shared" ref="AB31:AG31" si="86">ROUND(SUM(AB7,AB9,AB11,AB13,AB15,AB17,AB19,AB21,AB23,AB25,AB27,AB29)/12,0)</f>
        <v>0</v>
      </c>
      <c r="AC31" s="210">
        <f t="shared" si="86"/>
        <v>0</v>
      </c>
      <c r="AD31" s="210">
        <f t="shared" si="86"/>
        <v>0</v>
      </c>
      <c r="AE31" s="210">
        <f t="shared" si="86"/>
        <v>0</v>
      </c>
      <c r="AF31" s="210">
        <f t="shared" si="86"/>
        <v>0</v>
      </c>
      <c r="AG31" s="210">
        <f t="shared" si="86"/>
        <v>0</v>
      </c>
      <c r="AH31" s="210">
        <f>SUM(AB31:AG31)</f>
        <v>0</v>
      </c>
      <c r="AI31" s="540">
        <f>ROUND(AH32/15*AH31,2)</f>
        <v>0</v>
      </c>
      <c r="AJ31" s="209">
        <f t="shared" ref="AJ31:AO31" si="87">ROUND(SUM(AJ7,AJ9,AJ11,AJ13,AJ15,AJ17,AJ19,AJ21,AJ23,AJ25,AJ27,AJ29)/12,0)</f>
        <v>0</v>
      </c>
      <c r="AK31" s="210">
        <f t="shared" si="87"/>
        <v>0</v>
      </c>
      <c r="AL31" s="210">
        <f t="shared" si="87"/>
        <v>0</v>
      </c>
      <c r="AM31" s="210">
        <f t="shared" si="87"/>
        <v>0</v>
      </c>
      <c r="AN31" s="210">
        <f t="shared" si="87"/>
        <v>0</v>
      </c>
      <c r="AO31" s="210">
        <f t="shared" si="87"/>
        <v>0</v>
      </c>
      <c r="AP31" s="210">
        <f>SUM(AJ31:AO31)</f>
        <v>0</v>
      </c>
      <c r="AQ31" s="540">
        <f>ROUND(AP32/20*AP31,2)</f>
        <v>0</v>
      </c>
      <c r="AR31" s="209">
        <f t="shared" ref="AR31:AW31" si="88">ROUND(SUM(AR7,AR9,AR11,AR13,AR15,AR17,AR19,AR21,AR23,AR25,AR27,AR29)/12,0)</f>
        <v>0</v>
      </c>
      <c r="AS31" s="210">
        <f t="shared" si="88"/>
        <v>0</v>
      </c>
      <c r="AT31" s="210">
        <f t="shared" si="88"/>
        <v>0</v>
      </c>
      <c r="AU31" s="210">
        <f t="shared" si="88"/>
        <v>0</v>
      </c>
      <c r="AV31" s="210">
        <f t="shared" si="88"/>
        <v>0</v>
      </c>
      <c r="AW31" s="210">
        <f t="shared" si="88"/>
        <v>0</v>
      </c>
      <c r="AX31" s="210">
        <f>SUM(AR31:AW31)</f>
        <v>0</v>
      </c>
      <c r="AY31" s="540">
        <f>ROUND(AX32/25*AX31,2)</f>
        <v>0</v>
      </c>
      <c r="BA31" s="546">
        <f>ROUND(AY31+AQ31+AI31+AA31+S31+K31,1)</f>
        <v>0</v>
      </c>
      <c r="BB31" s="171" t="str">
        <f>IF(J31+R31=0,"×","○")</f>
        <v>×</v>
      </c>
      <c r="BC31" s="172">
        <f>SUM(J31,R31,Z31,AH31,AP31,AX31)</f>
        <v>0</v>
      </c>
    </row>
    <row r="32" spans="2:55" ht="20.25" customHeight="1" thickBot="1">
      <c r="B32" s="550"/>
      <c r="C32" s="183" t="s">
        <v>194</v>
      </c>
      <c r="D32" s="149">
        <f t="shared" ref="D32:I32" si="89">D$4*D31</f>
        <v>0</v>
      </c>
      <c r="E32" s="148">
        <f t="shared" si="89"/>
        <v>0</v>
      </c>
      <c r="F32" s="148">
        <f t="shared" si="89"/>
        <v>0</v>
      </c>
      <c r="G32" s="148">
        <f t="shared" si="89"/>
        <v>0</v>
      </c>
      <c r="H32" s="148">
        <f t="shared" si="89"/>
        <v>0</v>
      </c>
      <c r="I32" s="148">
        <f t="shared" si="89"/>
        <v>0</v>
      </c>
      <c r="J32" s="151">
        <f>IFERROR(ROUND(SUM(D32:I32)/J31,3),0)</f>
        <v>0</v>
      </c>
      <c r="K32" s="542"/>
      <c r="L32" s="149">
        <f t="shared" ref="L32:Q32" si="90">L$4*L31</f>
        <v>0</v>
      </c>
      <c r="M32" s="148">
        <f t="shared" si="90"/>
        <v>0</v>
      </c>
      <c r="N32" s="148">
        <f t="shared" si="90"/>
        <v>0</v>
      </c>
      <c r="O32" s="148">
        <f t="shared" si="90"/>
        <v>0</v>
      </c>
      <c r="P32" s="148">
        <f t="shared" si="90"/>
        <v>0</v>
      </c>
      <c r="Q32" s="148">
        <f t="shared" si="90"/>
        <v>0</v>
      </c>
      <c r="R32" s="151">
        <f>IFERROR(ROUND(SUM(L32:Q32)/R31,3),0)</f>
        <v>0</v>
      </c>
      <c r="S32" s="542"/>
      <c r="T32" s="149">
        <f t="shared" ref="T32:Y32" si="91">T$4*T31</f>
        <v>0</v>
      </c>
      <c r="U32" s="148">
        <f t="shared" si="91"/>
        <v>0</v>
      </c>
      <c r="V32" s="148">
        <f t="shared" si="91"/>
        <v>0</v>
      </c>
      <c r="W32" s="148">
        <f t="shared" si="91"/>
        <v>0</v>
      </c>
      <c r="X32" s="148">
        <f t="shared" si="91"/>
        <v>0</v>
      </c>
      <c r="Y32" s="148">
        <f t="shared" si="91"/>
        <v>0</v>
      </c>
      <c r="Z32" s="151">
        <f>IFERROR(ROUND(SUM(T32:Y32)/Z31,3),0)</f>
        <v>0</v>
      </c>
      <c r="AA32" s="542"/>
      <c r="AB32" s="149">
        <f t="shared" ref="AB32:AG32" si="92">AB$4*AB31</f>
        <v>0</v>
      </c>
      <c r="AC32" s="148">
        <f t="shared" si="92"/>
        <v>0</v>
      </c>
      <c r="AD32" s="148">
        <f t="shared" si="92"/>
        <v>0</v>
      </c>
      <c r="AE32" s="148">
        <f t="shared" si="92"/>
        <v>0</v>
      </c>
      <c r="AF32" s="148">
        <f t="shared" si="92"/>
        <v>0</v>
      </c>
      <c r="AG32" s="148">
        <f t="shared" si="92"/>
        <v>0</v>
      </c>
      <c r="AH32" s="151">
        <f>IFERROR(ROUND(SUM(AB32:AG32)/AH31,3),0)</f>
        <v>0</v>
      </c>
      <c r="AI32" s="542"/>
      <c r="AJ32" s="149">
        <f t="shared" ref="AJ32:AO32" si="93">AJ$4*AJ31</f>
        <v>0</v>
      </c>
      <c r="AK32" s="148">
        <f t="shared" si="93"/>
        <v>0</v>
      </c>
      <c r="AL32" s="148">
        <f t="shared" si="93"/>
        <v>0</v>
      </c>
      <c r="AM32" s="148">
        <f t="shared" si="93"/>
        <v>0</v>
      </c>
      <c r="AN32" s="148">
        <f t="shared" si="93"/>
        <v>0</v>
      </c>
      <c r="AO32" s="148">
        <f t="shared" si="93"/>
        <v>0</v>
      </c>
      <c r="AP32" s="151">
        <f>IFERROR(ROUND(SUM(AJ32:AO32)/AP31,3),0)</f>
        <v>0</v>
      </c>
      <c r="AQ32" s="542"/>
      <c r="AR32" s="149">
        <f t="shared" ref="AR32:AW32" si="94">AR$4*AR31</f>
        <v>0</v>
      </c>
      <c r="AS32" s="148">
        <f t="shared" si="94"/>
        <v>0</v>
      </c>
      <c r="AT32" s="148">
        <f t="shared" si="94"/>
        <v>0</v>
      </c>
      <c r="AU32" s="148">
        <f t="shared" si="94"/>
        <v>0</v>
      </c>
      <c r="AV32" s="148">
        <f t="shared" si="94"/>
        <v>0</v>
      </c>
      <c r="AW32" s="148">
        <f t="shared" si="94"/>
        <v>0</v>
      </c>
      <c r="AX32" s="151">
        <f>IFERROR(ROUND(SUM(AR32:AW32)/AX31,3),0)</f>
        <v>0</v>
      </c>
      <c r="AY32" s="542"/>
      <c r="BA32" s="546"/>
    </row>
    <row r="33" spans="2:50" ht="20.25" customHeight="1">
      <c r="B33" s="551"/>
      <c r="C33" s="551"/>
      <c r="J33" s="150"/>
      <c r="K33" s="150"/>
      <c r="R33" s="150"/>
      <c r="S33" s="150"/>
      <c r="Z33" s="150"/>
      <c r="AA33" s="150"/>
      <c r="AH33" s="150"/>
      <c r="AI33" s="150"/>
      <c r="AP33" s="150"/>
      <c r="AQ33" s="150"/>
      <c r="AX33" s="150"/>
    </row>
  </sheetData>
  <sheetProtection algorithmName="SHA-512" hashValue="lNGmCEb7F+jOFDMSXi7fvgEBfe2vV4ehvyArJ5XTDX+BUtxIrYhhifyBefMFfbKkg6uzsr70YcGqynPFWR3spg==" saltValue="C2fYSNzySg9cx7N7MnfkQA==" spinCount="100000" sheet="1" objects="1" scenarios="1"/>
  <mergeCells count="115">
    <mergeCell ref="A1:D2"/>
    <mergeCell ref="BA15:BA16"/>
    <mergeCell ref="BA17:BA18"/>
    <mergeCell ref="BA19:BA20"/>
    <mergeCell ref="BA21:BA22"/>
    <mergeCell ref="BA23:BA24"/>
    <mergeCell ref="AY23:AY24"/>
    <mergeCell ref="AY25:AY26"/>
    <mergeCell ref="AQ27:AQ28"/>
    <mergeCell ref="AR5:AY5"/>
    <mergeCell ref="AY7:AY8"/>
    <mergeCell ref="AY9:AY10"/>
    <mergeCell ref="AY11:AY12"/>
    <mergeCell ref="AY13:AY14"/>
    <mergeCell ref="AY15:AY16"/>
    <mergeCell ref="AI21:AI22"/>
    <mergeCell ref="AI23:AI24"/>
    <mergeCell ref="AI25:AI26"/>
    <mergeCell ref="AI27:AI28"/>
    <mergeCell ref="S21:S22"/>
    <mergeCell ref="T5:Z5"/>
    <mergeCell ref="AJ5:AQ5"/>
    <mergeCell ref="AB5:AI5"/>
    <mergeCell ref="B9:B10"/>
    <mergeCell ref="B33:C33"/>
    <mergeCell ref="D5:K5"/>
    <mergeCell ref="K7:K8"/>
    <mergeCell ref="K9:K10"/>
    <mergeCell ref="K11:K12"/>
    <mergeCell ref="K13:K14"/>
    <mergeCell ref="K15:K16"/>
    <mergeCell ref="K17:K18"/>
    <mergeCell ref="K19:K20"/>
    <mergeCell ref="K21:K22"/>
    <mergeCell ref="K23:K24"/>
    <mergeCell ref="K25:K26"/>
    <mergeCell ref="K27:K28"/>
    <mergeCell ref="K29:K30"/>
    <mergeCell ref="B5:C6"/>
    <mergeCell ref="B29:B30"/>
    <mergeCell ref="B17:B18"/>
    <mergeCell ref="B19:B20"/>
    <mergeCell ref="B21:B22"/>
    <mergeCell ref="B23:B24"/>
    <mergeCell ref="B25:B26"/>
    <mergeCell ref="B27:B28"/>
    <mergeCell ref="B7:B8"/>
    <mergeCell ref="B11:B12"/>
    <mergeCell ref="B13:B14"/>
    <mergeCell ref="B15:B16"/>
    <mergeCell ref="S25:S26"/>
    <mergeCell ref="BA31:BA32"/>
    <mergeCell ref="K31:K32"/>
    <mergeCell ref="S31:S32"/>
    <mergeCell ref="AA31:AA32"/>
    <mergeCell ref="AI31:AI32"/>
    <mergeCell ref="AQ31:AQ32"/>
    <mergeCell ref="AY31:AY32"/>
    <mergeCell ref="B31:B32"/>
    <mergeCell ref="AI29:AI30"/>
    <mergeCell ref="AQ17:AQ18"/>
    <mergeCell ref="AQ19:AQ20"/>
    <mergeCell ref="AQ21:AQ22"/>
    <mergeCell ref="S27:S28"/>
    <mergeCell ref="S29:S30"/>
    <mergeCell ref="AI15:AI16"/>
    <mergeCell ref="AI17:AI18"/>
    <mergeCell ref="BA11:BA12"/>
    <mergeCell ref="BA13:BA14"/>
    <mergeCell ref="BA27:BA28"/>
    <mergeCell ref="BA29:BA30"/>
    <mergeCell ref="BA25:BA26"/>
    <mergeCell ref="AY21:AY22"/>
    <mergeCell ref="AQ29:AQ30"/>
    <mergeCell ref="AQ11:AQ12"/>
    <mergeCell ref="BB5:BB6"/>
    <mergeCell ref="AQ23:AQ24"/>
    <mergeCell ref="AQ25:AQ26"/>
    <mergeCell ref="BA7:BA8"/>
    <mergeCell ref="BA9:BA10"/>
    <mergeCell ref="AQ7:AQ8"/>
    <mergeCell ref="AQ9:AQ10"/>
    <mergeCell ref="L5:S5"/>
    <mergeCell ref="S7:S8"/>
    <mergeCell ref="S9:S10"/>
    <mergeCell ref="S11:S12"/>
    <mergeCell ref="S13:S14"/>
    <mergeCell ref="S15:S16"/>
    <mergeCell ref="S17:S18"/>
    <mergeCell ref="S19:S20"/>
    <mergeCell ref="S23:S24"/>
    <mergeCell ref="BC5:BC6"/>
    <mergeCell ref="AA7:AA8"/>
    <mergeCell ref="AA9:AA10"/>
    <mergeCell ref="AA11:AA12"/>
    <mergeCell ref="AA13:AA14"/>
    <mergeCell ref="AA15:AA16"/>
    <mergeCell ref="AA17:AA18"/>
    <mergeCell ref="AA27:AA28"/>
    <mergeCell ref="AA29:AA30"/>
    <mergeCell ref="AA19:AA20"/>
    <mergeCell ref="AA21:AA22"/>
    <mergeCell ref="AA23:AA24"/>
    <mergeCell ref="AA25:AA26"/>
    <mergeCell ref="AQ15:AQ16"/>
    <mergeCell ref="AQ13:AQ14"/>
    <mergeCell ref="AI7:AI8"/>
    <mergeCell ref="AI9:AI10"/>
    <mergeCell ref="AI11:AI12"/>
    <mergeCell ref="AI13:AI14"/>
    <mergeCell ref="AY17:AY18"/>
    <mergeCell ref="AY19:AY20"/>
    <mergeCell ref="AY27:AY28"/>
    <mergeCell ref="AY29:AY30"/>
    <mergeCell ref="AI19:AI20"/>
  </mergeCells>
  <phoneticPr fontId="2"/>
  <pageMargins left="0.7" right="0.7" top="0.75" bottom="0.75" header="0.3" footer="0.3"/>
  <pageSetup paperSize="9" scale="23"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C000"/>
    <pageSetUpPr fitToPage="1"/>
  </sheetPr>
  <dimension ref="A1:V89"/>
  <sheetViews>
    <sheetView view="pageBreakPreview" zoomScale="85" zoomScaleNormal="80" zoomScaleSheetLayoutView="85" zoomScalePageLayoutView="70" workbookViewId="0">
      <selection activeCell="A75" sqref="A75"/>
    </sheetView>
  </sheetViews>
  <sheetFormatPr defaultColWidth="9" defaultRowHeight="13.5"/>
  <cols>
    <col min="1" max="1" width="4.375" customWidth="1"/>
    <col min="2" max="2" width="17.25" customWidth="1"/>
    <col min="3" max="3" width="14.875" customWidth="1"/>
    <col min="4" max="6" width="10.625" customWidth="1"/>
    <col min="7" max="18" width="9.25" customWidth="1"/>
    <col min="19" max="19" width="4.25" customWidth="1"/>
    <col min="20" max="21" width="8.375" customWidth="1"/>
    <col min="22" max="29" width="7.25" customWidth="1"/>
    <col min="30" max="30" width="10.375" customWidth="1"/>
    <col min="31" max="31" width="17.375" customWidth="1"/>
  </cols>
  <sheetData>
    <row r="1" spans="1:19" ht="18" customHeight="1" thickBot="1">
      <c r="A1" s="6"/>
      <c r="B1" s="12" t="s">
        <v>198</v>
      </c>
      <c r="C1" s="211">
        <f>様式１!C3</f>
        <v>0</v>
      </c>
      <c r="D1" s="7"/>
      <c r="E1" s="7"/>
      <c r="F1" s="7"/>
      <c r="G1" s="9"/>
      <c r="M1" s="8"/>
      <c r="N1" s="10"/>
      <c r="O1" s="8"/>
      <c r="P1" s="8"/>
    </row>
    <row r="2" spans="1:19" ht="21.95" customHeight="1" thickTop="1" thickBot="1">
      <c r="A2" s="92"/>
      <c r="B2" s="92" t="s">
        <v>199</v>
      </c>
      <c r="C2" s="584">
        <f>様式１!C4</f>
        <v>0</v>
      </c>
      <c r="D2" s="585"/>
      <c r="E2" s="585"/>
      <c r="F2" s="586"/>
      <c r="G2" s="116"/>
      <c r="H2" s="105"/>
      <c r="I2" s="105"/>
      <c r="J2" s="105"/>
      <c r="K2" s="96"/>
      <c r="L2" s="96"/>
      <c r="M2" s="96"/>
      <c r="N2" s="96"/>
      <c r="O2" s="96"/>
      <c r="P2" s="96"/>
      <c r="Q2" s="5"/>
      <c r="R2" s="5"/>
      <c r="S2" s="5"/>
    </row>
    <row r="3" spans="1:19" ht="21.95" customHeight="1" thickTop="1">
      <c r="A3" s="92"/>
      <c r="B3" s="92"/>
      <c r="C3" s="96"/>
      <c r="D3" s="96"/>
      <c r="E3" s="96"/>
      <c r="F3" s="96"/>
      <c r="G3" s="105"/>
      <c r="H3" s="105"/>
      <c r="I3" s="106"/>
      <c r="J3" s="105"/>
      <c r="K3" s="96"/>
      <c r="L3" s="96"/>
      <c r="M3" s="96"/>
      <c r="N3" s="96"/>
      <c r="O3" s="96"/>
      <c r="P3" s="96"/>
      <c r="Q3" s="5"/>
      <c r="R3" s="5"/>
      <c r="S3" s="5"/>
    </row>
    <row r="4" spans="1:19" ht="33.75" customHeight="1">
      <c r="A4" s="11"/>
      <c r="B4" s="11"/>
      <c r="C4" s="11"/>
      <c r="D4" s="11"/>
      <c r="E4" s="11"/>
      <c r="F4" s="11"/>
      <c r="G4" s="413"/>
      <c r="H4" s="413"/>
      <c r="J4" s="413"/>
      <c r="K4" s="413"/>
      <c r="M4" s="5"/>
      <c r="N4" s="5"/>
      <c r="O4" s="5"/>
      <c r="P4" s="5"/>
      <c r="Q4" s="5"/>
      <c r="R4" s="5"/>
      <c r="S4" s="5"/>
    </row>
    <row r="5" spans="1:19" ht="24.75" customHeight="1" thickBot="1">
      <c r="A5" s="13" t="s">
        <v>200</v>
      </c>
      <c r="B5" s="13"/>
      <c r="C5" s="14"/>
      <c r="D5" s="14"/>
      <c r="E5" s="14"/>
      <c r="F5" s="14"/>
    </row>
    <row r="6" spans="1:19" ht="28.5" customHeight="1">
      <c r="A6" s="575" t="s">
        <v>201</v>
      </c>
      <c r="B6" s="495" t="s">
        <v>202</v>
      </c>
      <c r="C6" s="554"/>
      <c r="D6" s="568" t="s">
        <v>203</v>
      </c>
      <c r="E6" s="544"/>
      <c r="F6" s="544"/>
      <c r="G6" s="580" t="s">
        <v>204</v>
      </c>
      <c r="H6" s="581"/>
      <c r="I6" s="581"/>
      <c r="J6" s="581"/>
      <c r="K6" s="581"/>
      <c r="L6" s="581"/>
      <c r="M6" s="581"/>
      <c r="N6" s="581"/>
      <c r="O6" s="581"/>
      <c r="P6" s="581"/>
      <c r="Q6" s="581"/>
      <c r="R6" s="582"/>
      <c r="S6" s="5"/>
    </row>
    <row r="7" spans="1:19" ht="27" customHeight="1">
      <c r="A7" s="576"/>
      <c r="B7" s="555"/>
      <c r="C7" s="556"/>
      <c r="D7" s="109" t="s">
        <v>205</v>
      </c>
      <c r="E7" s="110" t="s">
        <v>206</v>
      </c>
      <c r="F7" s="111" t="s">
        <v>207</v>
      </c>
      <c r="G7" s="93">
        <v>4</v>
      </c>
      <c r="H7" s="94">
        <v>5</v>
      </c>
      <c r="I7" s="94">
        <v>6</v>
      </c>
      <c r="J7" s="94">
        <v>7</v>
      </c>
      <c r="K7" s="94">
        <v>8</v>
      </c>
      <c r="L7" s="94">
        <v>9</v>
      </c>
      <c r="M7" s="94">
        <v>10</v>
      </c>
      <c r="N7" s="94">
        <v>11</v>
      </c>
      <c r="O7" s="94">
        <v>12</v>
      </c>
      <c r="P7" s="94">
        <v>1</v>
      </c>
      <c r="Q7" s="94">
        <v>2</v>
      </c>
      <c r="R7" s="95">
        <v>3</v>
      </c>
      <c r="S7" s="5"/>
    </row>
    <row r="8" spans="1:19" ht="22.5" customHeight="1">
      <c r="A8" s="15">
        <v>1</v>
      </c>
      <c r="B8" s="571"/>
      <c r="C8" s="572"/>
      <c r="D8" s="107"/>
      <c r="E8" s="108"/>
      <c r="F8" s="112"/>
      <c r="G8" s="97"/>
      <c r="H8" s="190"/>
      <c r="I8" s="99"/>
      <c r="J8" s="98"/>
      <c r="K8" s="99"/>
      <c r="L8" s="98"/>
      <c r="M8" s="99"/>
      <c r="N8" s="98"/>
      <c r="O8" s="99"/>
      <c r="P8" s="98"/>
      <c r="Q8" s="99"/>
      <c r="R8" s="100"/>
      <c r="S8" s="5"/>
    </row>
    <row r="9" spans="1:19" ht="22.5" customHeight="1">
      <c r="A9" s="15">
        <v>2</v>
      </c>
      <c r="B9" s="571"/>
      <c r="C9" s="572"/>
      <c r="D9" s="107"/>
      <c r="E9" s="108"/>
      <c r="F9" s="112"/>
      <c r="G9" s="97"/>
      <c r="H9" s="190"/>
      <c r="I9" s="99"/>
      <c r="J9" s="98"/>
      <c r="K9" s="99"/>
      <c r="L9" s="98"/>
      <c r="M9" s="99"/>
      <c r="N9" s="98"/>
      <c r="O9" s="99"/>
      <c r="P9" s="98"/>
      <c r="Q9" s="99"/>
      <c r="R9" s="100"/>
      <c r="S9" s="5"/>
    </row>
    <row r="10" spans="1:19" ht="22.5" customHeight="1">
      <c r="A10" s="15">
        <v>3</v>
      </c>
      <c r="B10" s="571"/>
      <c r="C10" s="572"/>
      <c r="D10" s="107"/>
      <c r="E10" s="108"/>
      <c r="F10" s="112"/>
      <c r="G10" s="97"/>
      <c r="H10" s="190"/>
      <c r="I10" s="99"/>
      <c r="J10" s="98"/>
      <c r="K10" s="99"/>
      <c r="L10" s="98"/>
      <c r="M10" s="99"/>
      <c r="N10" s="98"/>
      <c r="O10" s="99"/>
      <c r="P10" s="98"/>
      <c r="Q10" s="99"/>
      <c r="R10" s="100"/>
      <c r="S10" s="5"/>
    </row>
    <row r="11" spans="1:19" ht="22.5" customHeight="1">
      <c r="A11" s="15">
        <v>4</v>
      </c>
      <c r="B11" s="571"/>
      <c r="C11" s="572"/>
      <c r="D11" s="107"/>
      <c r="E11" s="108"/>
      <c r="F11" s="112"/>
      <c r="G11" s="97"/>
      <c r="H11" s="190"/>
      <c r="I11" s="99"/>
      <c r="J11" s="98"/>
      <c r="K11" s="99"/>
      <c r="L11" s="98"/>
      <c r="M11" s="99"/>
      <c r="N11" s="98"/>
      <c r="O11" s="99"/>
      <c r="P11" s="98"/>
      <c r="Q11" s="99"/>
      <c r="R11" s="100"/>
      <c r="S11" s="5"/>
    </row>
    <row r="12" spans="1:19" ht="22.5" customHeight="1">
      <c r="A12" s="15">
        <v>5</v>
      </c>
      <c r="B12" s="571"/>
      <c r="C12" s="572"/>
      <c r="D12" s="107"/>
      <c r="E12" s="108"/>
      <c r="F12" s="112"/>
      <c r="G12" s="97"/>
      <c r="H12" s="190"/>
      <c r="I12" s="99"/>
      <c r="J12" s="98"/>
      <c r="K12" s="99"/>
      <c r="L12" s="98"/>
      <c r="M12" s="99"/>
      <c r="N12" s="98"/>
      <c r="O12" s="99"/>
      <c r="P12" s="98"/>
      <c r="Q12" s="99"/>
      <c r="R12" s="100"/>
      <c r="S12" s="5"/>
    </row>
    <row r="13" spans="1:19" ht="22.5" customHeight="1">
      <c r="A13" s="15">
        <v>6</v>
      </c>
      <c r="B13" s="571"/>
      <c r="C13" s="572"/>
      <c r="D13" s="107"/>
      <c r="E13" s="108"/>
      <c r="F13" s="112"/>
      <c r="G13" s="97"/>
      <c r="H13" s="98"/>
      <c r="I13" s="99"/>
      <c r="J13" s="98"/>
      <c r="K13" s="99"/>
      <c r="L13" s="98"/>
      <c r="M13" s="99"/>
      <c r="N13" s="98"/>
      <c r="O13" s="99"/>
      <c r="P13" s="98"/>
      <c r="Q13" s="99"/>
      <c r="R13" s="100"/>
      <c r="S13" s="5"/>
    </row>
    <row r="14" spans="1:19" ht="22.5" customHeight="1">
      <c r="A14" s="15">
        <v>7</v>
      </c>
      <c r="B14" s="571"/>
      <c r="C14" s="572"/>
      <c r="D14" s="107"/>
      <c r="E14" s="108"/>
      <c r="F14" s="112"/>
      <c r="G14" s="97"/>
      <c r="H14" s="98"/>
      <c r="I14" s="99"/>
      <c r="J14" s="98"/>
      <c r="K14" s="99"/>
      <c r="L14" s="98"/>
      <c r="M14" s="99"/>
      <c r="N14" s="98"/>
      <c r="O14" s="99"/>
      <c r="P14" s="98"/>
      <c r="Q14" s="99"/>
      <c r="R14" s="100"/>
      <c r="S14" s="5"/>
    </row>
    <row r="15" spans="1:19" ht="22.5" customHeight="1">
      <c r="A15" s="15">
        <v>8</v>
      </c>
      <c r="B15" s="571"/>
      <c r="C15" s="572"/>
      <c r="D15" s="107"/>
      <c r="E15" s="108"/>
      <c r="F15" s="112"/>
      <c r="G15" s="97"/>
      <c r="H15" s="98"/>
      <c r="I15" s="99"/>
      <c r="J15" s="98"/>
      <c r="K15" s="99"/>
      <c r="L15" s="98"/>
      <c r="M15" s="99"/>
      <c r="N15" s="98"/>
      <c r="O15" s="99"/>
      <c r="P15" s="98"/>
      <c r="Q15" s="99"/>
      <c r="R15" s="100"/>
      <c r="S15" s="5"/>
    </row>
    <row r="16" spans="1:19" ht="22.5" customHeight="1">
      <c r="A16" s="15">
        <v>9</v>
      </c>
      <c r="B16" s="571"/>
      <c r="C16" s="572"/>
      <c r="D16" s="107"/>
      <c r="E16" s="108"/>
      <c r="F16" s="112"/>
      <c r="G16" s="97"/>
      <c r="H16" s="98"/>
      <c r="I16" s="99"/>
      <c r="J16" s="98"/>
      <c r="K16" s="99"/>
      <c r="L16" s="98"/>
      <c r="M16" s="99"/>
      <c r="N16" s="98"/>
      <c r="O16" s="99"/>
      <c r="P16" s="98"/>
      <c r="Q16" s="99"/>
      <c r="R16" s="100"/>
      <c r="S16" s="5"/>
    </row>
    <row r="17" spans="1:19" ht="22.5" customHeight="1">
      <c r="A17" s="15">
        <v>10</v>
      </c>
      <c r="B17" s="571"/>
      <c r="C17" s="572"/>
      <c r="D17" s="107"/>
      <c r="E17" s="108"/>
      <c r="F17" s="112"/>
      <c r="G17" s="97"/>
      <c r="H17" s="98"/>
      <c r="I17" s="99"/>
      <c r="J17" s="98"/>
      <c r="K17" s="99"/>
      <c r="L17" s="98"/>
      <c r="M17" s="99"/>
      <c r="N17" s="98"/>
      <c r="O17" s="99"/>
      <c r="P17" s="98"/>
      <c r="Q17" s="99"/>
      <c r="R17" s="100"/>
      <c r="S17" s="5"/>
    </row>
    <row r="18" spans="1:19" ht="22.5" customHeight="1">
      <c r="A18" s="15">
        <v>11</v>
      </c>
      <c r="B18" s="571"/>
      <c r="C18" s="572"/>
      <c r="D18" s="107"/>
      <c r="E18" s="108"/>
      <c r="F18" s="112"/>
      <c r="G18" s="97"/>
      <c r="H18" s="98"/>
      <c r="I18" s="99"/>
      <c r="J18" s="98"/>
      <c r="K18" s="99"/>
      <c r="L18" s="98"/>
      <c r="M18" s="99"/>
      <c r="N18" s="98"/>
      <c r="O18" s="99"/>
      <c r="P18" s="98"/>
      <c r="Q18" s="99"/>
      <c r="R18" s="100"/>
      <c r="S18" s="5"/>
    </row>
    <row r="19" spans="1:19" ht="22.5" customHeight="1">
      <c r="A19" s="15">
        <v>12</v>
      </c>
      <c r="B19" s="571"/>
      <c r="C19" s="572"/>
      <c r="D19" s="107"/>
      <c r="E19" s="108"/>
      <c r="F19" s="112"/>
      <c r="G19" s="97"/>
      <c r="H19" s="98"/>
      <c r="I19" s="99"/>
      <c r="J19" s="98"/>
      <c r="K19" s="99"/>
      <c r="L19" s="98"/>
      <c r="M19" s="99"/>
      <c r="N19" s="98"/>
      <c r="O19" s="99"/>
      <c r="P19" s="98"/>
      <c r="Q19" s="99"/>
      <c r="R19" s="100"/>
      <c r="S19" s="5"/>
    </row>
    <row r="20" spans="1:19" ht="22.5" customHeight="1">
      <c r="A20" s="15">
        <v>13</v>
      </c>
      <c r="B20" s="571"/>
      <c r="C20" s="572"/>
      <c r="D20" s="107"/>
      <c r="E20" s="108"/>
      <c r="F20" s="112"/>
      <c r="G20" s="97"/>
      <c r="H20" s="98"/>
      <c r="I20" s="99"/>
      <c r="J20" s="98"/>
      <c r="K20" s="99"/>
      <c r="L20" s="98"/>
      <c r="M20" s="99"/>
      <c r="N20" s="98"/>
      <c r="O20" s="99"/>
      <c r="P20" s="98"/>
      <c r="Q20" s="99"/>
      <c r="R20" s="100"/>
      <c r="S20" s="5"/>
    </row>
    <row r="21" spans="1:19" ht="22.5" customHeight="1">
      <c r="A21" s="15">
        <v>14</v>
      </c>
      <c r="B21" s="571"/>
      <c r="C21" s="572"/>
      <c r="D21" s="107"/>
      <c r="E21" s="108"/>
      <c r="F21" s="112"/>
      <c r="G21" s="97"/>
      <c r="H21" s="98"/>
      <c r="I21" s="99"/>
      <c r="J21" s="98"/>
      <c r="K21" s="99"/>
      <c r="L21" s="98"/>
      <c r="M21" s="99"/>
      <c r="N21" s="98"/>
      <c r="O21" s="99"/>
      <c r="P21" s="98"/>
      <c r="Q21" s="99"/>
      <c r="R21" s="100"/>
      <c r="S21" s="5"/>
    </row>
    <row r="22" spans="1:19" ht="22.5" customHeight="1">
      <c r="A22" s="15">
        <v>15</v>
      </c>
      <c r="B22" s="571"/>
      <c r="C22" s="572"/>
      <c r="D22" s="107"/>
      <c r="E22" s="108"/>
      <c r="F22" s="112"/>
      <c r="G22" s="97"/>
      <c r="H22" s="98"/>
      <c r="I22" s="99"/>
      <c r="J22" s="98"/>
      <c r="K22" s="99"/>
      <c r="L22" s="98"/>
      <c r="M22" s="99"/>
      <c r="N22" s="98"/>
      <c r="O22" s="99"/>
      <c r="P22" s="98"/>
      <c r="Q22" s="99"/>
      <c r="R22" s="100"/>
      <c r="S22" s="5"/>
    </row>
    <row r="23" spans="1:19" ht="22.5" customHeight="1">
      <c r="A23" s="15">
        <v>16</v>
      </c>
      <c r="B23" s="571"/>
      <c r="C23" s="572"/>
      <c r="D23" s="107"/>
      <c r="E23" s="108"/>
      <c r="F23" s="112"/>
      <c r="G23" s="97"/>
      <c r="H23" s="98"/>
      <c r="I23" s="99"/>
      <c r="J23" s="98"/>
      <c r="K23" s="99"/>
      <c r="L23" s="98"/>
      <c r="M23" s="99"/>
      <c r="N23" s="98"/>
      <c r="O23" s="99"/>
      <c r="P23" s="98"/>
      <c r="Q23" s="99"/>
      <c r="R23" s="100"/>
      <c r="S23" s="5"/>
    </row>
    <row r="24" spans="1:19" ht="22.5" customHeight="1">
      <c r="A24" s="15">
        <v>17</v>
      </c>
      <c r="B24" s="571"/>
      <c r="C24" s="572"/>
      <c r="D24" s="107"/>
      <c r="E24" s="108"/>
      <c r="F24" s="112"/>
      <c r="G24" s="97"/>
      <c r="H24" s="98"/>
      <c r="I24" s="99"/>
      <c r="J24" s="98"/>
      <c r="K24" s="99"/>
      <c r="L24" s="98"/>
      <c r="M24" s="99"/>
      <c r="N24" s="98"/>
      <c r="O24" s="99"/>
      <c r="P24" s="98"/>
      <c r="Q24" s="99"/>
      <c r="R24" s="100"/>
      <c r="S24" s="5"/>
    </row>
    <row r="25" spans="1:19" ht="22.5" customHeight="1">
      <c r="A25" s="15">
        <v>18</v>
      </c>
      <c r="B25" s="571"/>
      <c r="C25" s="572"/>
      <c r="D25" s="107"/>
      <c r="E25" s="108"/>
      <c r="F25" s="112"/>
      <c r="G25" s="97"/>
      <c r="H25" s="98"/>
      <c r="I25" s="99"/>
      <c r="J25" s="98"/>
      <c r="K25" s="99"/>
      <c r="L25" s="98"/>
      <c r="M25" s="99"/>
      <c r="N25" s="98"/>
      <c r="O25" s="99"/>
      <c r="P25" s="98"/>
      <c r="Q25" s="99"/>
      <c r="R25" s="100"/>
      <c r="S25" s="5"/>
    </row>
    <row r="26" spans="1:19" ht="22.5" customHeight="1">
      <c r="A26" s="15">
        <v>19</v>
      </c>
      <c r="B26" s="571"/>
      <c r="C26" s="572"/>
      <c r="D26" s="107"/>
      <c r="E26" s="108"/>
      <c r="F26" s="112"/>
      <c r="G26" s="97"/>
      <c r="H26" s="98"/>
      <c r="I26" s="99"/>
      <c r="J26" s="98"/>
      <c r="K26" s="99"/>
      <c r="L26" s="98"/>
      <c r="M26" s="99"/>
      <c r="N26" s="98"/>
      <c r="O26" s="99"/>
      <c r="P26" s="98"/>
      <c r="Q26" s="99"/>
      <c r="R26" s="100"/>
      <c r="S26" s="5"/>
    </row>
    <row r="27" spans="1:19" ht="22.5" customHeight="1">
      <c r="A27" s="15">
        <v>20</v>
      </c>
      <c r="B27" s="571"/>
      <c r="C27" s="572"/>
      <c r="D27" s="107"/>
      <c r="E27" s="108"/>
      <c r="F27" s="112"/>
      <c r="G27" s="97"/>
      <c r="H27" s="98"/>
      <c r="I27" s="99"/>
      <c r="J27" s="98"/>
      <c r="K27" s="99"/>
      <c r="L27" s="98"/>
      <c r="M27" s="99"/>
      <c r="N27" s="98"/>
      <c r="O27" s="99"/>
      <c r="P27" s="98"/>
      <c r="Q27" s="99"/>
      <c r="R27" s="100"/>
      <c r="S27" s="5"/>
    </row>
    <row r="28" spans="1:19" ht="22.5" customHeight="1">
      <c r="A28" s="15">
        <v>21</v>
      </c>
      <c r="B28" s="571"/>
      <c r="C28" s="572"/>
      <c r="D28" s="107"/>
      <c r="E28" s="108"/>
      <c r="F28" s="112"/>
      <c r="G28" s="97"/>
      <c r="H28" s="98"/>
      <c r="I28" s="99"/>
      <c r="J28" s="98"/>
      <c r="K28" s="99"/>
      <c r="L28" s="98"/>
      <c r="M28" s="99"/>
      <c r="N28" s="98"/>
      <c r="O28" s="99"/>
      <c r="P28" s="98"/>
      <c r="Q28" s="99"/>
      <c r="R28" s="100"/>
      <c r="S28" s="5"/>
    </row>
    <row r="29" spans="1:19" ht="22.5" customHeight="1">
      <c r="A29" s="15">
        <v>22</v>
      </c>
      <c r="B29" s="571"/>
      <c r="C29" s="572"/>
      <c r="D29" s="107"/>
      <c r="E29" s="108"/>
      <c r="F29" s="112"/>
      <c r="G29" s="97"/>
      <c r="H29" s="98"/>
      <c r="I29" s="99"/>
      <c r="J29" s="98"/>
      <c r="K29" s="99"/>
      <c r="L29" s="98"/>
      <c r="M29" s="99"/>
      <c r="N29" s="98"/>
      <c r="O29" s="99"/>
      <c r="P29" s="98"/>
      <c r="Q29" s="99"/>
      <c r="R29" s="100"/>
      <c r="S29" s="5"/>
    </row>
    <row r="30" spans="1:19" ht="22.5" customHeight="1">
      <c r="A30" s="15">
        <v>23</v>
      </c>
      <c r="B30" s="571"/>
      <c r="C30" s="572"/>
      <c r="D30" s="107"/>
      <c r="E30" s="108"/>
      <c r="F30" s="112"/>
      <c r="G30" s="97"/>
      <c r="H30" s="98"/>
      <c r="I30" s="99"/>
      <c r="J30" s="98"/>
      <c r="K30" s="99"/>
      <c r="L30" s="98"/>
      <c r="M30" s="99"/>
      <c r="N30" s="98"/>
      <c r="O30" s="99"/>
      <c r="P30" s="98"/>
      <c r="Q30" s="99"/>
      <c r="R30" s="100"/>
      <c r="S30" s="5"/>
    </row>
    <row r="31" spans="1:19" ht="22.5" customHeight="1">
      <c r="A31" s="15">
        <v>24</v>
      </c>
      <c r="B31" s="571"/>
      <c r="C31" s="572"/>
      <c r="D31" s="107"/>
      <c r="E31" s="108"/>
      <c r="F31" s="112"/>
      <c r="G31" s="97"/>
      <c r="H31" s="98"/>
      <c r="I31" s="99"/>
      <c r="J31" s="98"/>
      <c r="K31" s="99"/>
      <c r="L31" s="98"/>
      <c r="M31" s="99"/>
      <c r="N31" s="98"/>
      <c r="O31" s="99"/>
      <c r="P31" s="98"/>
      <c r="Q31" s="99"/>
      <c r="R31" s="100"/>
      <c r="S31" s="5"/>
    </row>
    <row r="32" spans="1:19" ht="22.5" customHeight="1">
      <c r="A32" s="15">
        <v>25</v>
      </c>
      <c r="B32" s="571"/>
      <c r="C32" s="572"/>
      <c r="D32" s="107"/>
      <c r="E32" s="108"/>
      <c r="F32" s="112"/>
      <c r="G32" s="97"/>
      <c r="H32" s="98"/>
      <c r="I32" s="99"/>
      <c r="J32" s="98"/>
      <c r="K32" s="99"/>
      <c r="L32" s="98"/>
      <c r="M32" s="99"/>
      <c r="N32" s="98"/>
      <c r="O32" s="99"/>
      <c r="P32" s="98"/>
      <c r="Q32" s="99"/>
      <c r="R32" s="100"/>
      <c r="S32" s="5"/>
    </row>
    <row r="33" spans="1:19" ht="22.5" customHeight="1">
      <c r="A33" s="15">
        <v>26</v>
      </c>
      <c r="B33" s="571"/>
      <c r="C33" s="572"/>
      <c r="D33" s="107"/>
      <c r="E33" s="108"/>
      <c r="F33" s="112"/>
      <c r="G33" s="97"/>
      <c r="H33" s="98"/>
      <c r="I33" s="99"/>
      <c r="J33" s="98"/>
      <c r="K33" s="99"/>
      <c r="L33" s="98"/>
      <c r="M33" s="99"/>
      <c r="N33" s="98"/>
      <c r="O33" s="99"/>
      <c r="P33" s="98"/>
      <c r="Q33" s="99"/>
      <c r="R33" s="100"/>
      <c r="S33" s="5"/>
    </row>
    <row r="34" spans="1:19" ht="22.5" customHeight="1">
      <c r="A34" s="15">
        <v>27</v>
      </c>
      <c r="B34" s="571"/>
      <c r="C34" s="572"/>
      <c r="D34" s="107"/>
      <c r="E34" s="108"/>
      <c r="F34" s="112"/>
      <c r="G34" s="97"/>
      <c r="H34" s="98"/>
      <c r="I34" s="99"/>
      <c r="J34" s="98"/>
      <c r="K34" s="99"/>
      <c r="L34" s="98"/>
      <c r="M34" s="99"/>
      <c r="N34" s="98"/>
      <c r="O34" s="99"/>
      <c r="P34" s="98"/>
      <c r="Q34" s="99"/>
      <c r="R34" s="100"/>
      <c r="S34" s="5"/>
    </row>
    <row r="35" spans="1:19" ht="22.5" customHeight="1">
      <c r="A35" s="15">
        <v>28</v>
      </c>
      <c r="B35" s="571"/>
      <c r="C35" s="572"/>
      <c r="D35" s="107"/>
      <c r="E35" s="108"/>
      <c r="F35" s="112"/>
      <c r="G35" s="97"/>
      <c r="H35" s="98"/>
      <c r="I35" s="99"/>
      <c r="J35" s="98"/>
      <c r="K35" s="99"/>
      <c r="L35" s="98"/>
      <c r="M35" s="99"/>
      <c r="N35" s="98"/>
      <c r="O35" s="99"/>
      <c r="P35" s="98"/>
      <c r="Q35" s="99"/>
      <c r="R35" s="100"/>
      <c r="S35" s="5"/>
    </row>
    <row r="36" spans="1:19" ht="22.5" customHeight="1">
      <c r="A36" s="15">
        <v>29</v>
      </c>
      <c r="B36" s="571"/>
      <c r="C36" s="572"/>
      <c r="D36" s="107"/>
      <c r="E36" s="108"/>
      <c r="F36" s="112"/>
      <c r="G36" s="97"/>
      <c r="H36" s="98"/>
      <c r="I36" s="99"/>
      <c r="J36" s="98"/>
      <c r="K36" s="99"/>
      <c r="L36" s="98"/>
      <c r="M36" s="99"/>
      <c r="N36" s="98"/>
      <c r="O36" s="99"/>
      <c r="P36" s="98"/>
      <c r="Q36" s="99"/>
      <c r="R36" s="100"/>
      <c r="S36" s="5"/>
    </row>
    <row r="37" spans="1:19" ht="22.5" customHeight="1">
      <c r="A37" s="15">
        <v>30</v>
      </c>
      <c r="B37" s="571"/>
      <c r="C37" s="572"/>
      <c r="D37" s="107"/>
      <c r="E37" s="108"/>
      <c r="F37" s="112"/>
      <c r="G37" s="97"/>
      <c r="H37" s="98"/>
      <c r="I37" s="99"/>
      <c r="J37" s="98"/>
      <c r="K37" s="99"/>
      <c r="L37" s="98"/>
      <c r="M37" s="99"/>
      <c r="N37" s="98"/>
      <c r="O37" s="99"/>
      <c r="P37" s="98"/>
      <c r="Q37" s="99"/>
      <c r="R37" s="100"/>
      <c r="S37" s="5"/>
    </row>
    <row r="38" spans="1:19" ht="22.5" customHeight="1">
      <c r="A38" s="15">
        <v>31</v>
      </c>
      <c r="B38" s="571"/>
      <c r="C38" s="572"/>
      <c r="D38" s="107"/>
      <c r="E38" s="108"/>
      <c r="F38" s="112"/>
      <c r="G38" s="97"/>
      <c r="H38" s="98"/>
      <c r="I38" s="99"/>
      <c r="J38" s="98"/>
      <c r="K38" s="99"/>
      <c r="L38" s="98"/>
      <c r="M38" s="99"/>
      <c r="N38" s="98"/>
      <c r="O38" s="99"/>
      <c r="P38" s="98"/>
      <c r="Q38" s="99"/>
      <c r="R38" s="100"/>
      <c r="S38" s="5"/>
    </row>
    <row r="39" spans="1:19" ht="22.5" customHeight="1">
      <c r="A39" s="15">
        <v>32</v>
      </c>
      <c r="B39" s="571"/>
      <c r="C39" s="572"/>
      <c r="D39" s="107"/>
      <c r="E39" s="108"/>
      <c r="F39" s="112"/>
      <c r="G39" s="97"/>
      <c r="H39" s="98"/>
      <c r="I39" s="99"/>
      <c r="J39" s="98"/>
      <c r="K39" s="99"/>
      <c r="L39" s="98"/>
      <c r="M39" s="99"/>
      <c r="N39" s="98"/>
      <c r="O39" s="99"/>
      <c r="P39" s="98"/>
      <c r="Q39" s="99"/>
      <c r="R39" s="100"/>
      <c r="S39" s="5"/>
    </row>
    <row r="40" spans="1:19" ht="22.5" customHeight="1">
      <c r="A40" s="15">
        <v>33</v>
      </c>
      <c r="B40" s="571"/>
      <c r="C40" s="572"/>
      <c r="D40" s="107"/>
      <c r="E40" s="108"/>
      <c r="F40" s="112"/>
      <c r="G40" s="97"/>
      <c r="H40" s="98"/>
      <c r="I40" s="99"/>
      <c r="J40" s="98"/>
      <c r="K40" s="99"/>
      <c r="L40" s="98"/>
      <c r="M40" s="99"/>
      <c r="N40" s="98"/>
      <c r="O40" s="99"/>
      <c r="P40" s="98"/>
      <c r="Q40" s="99"/>
      <c r="R40" s="100"/>
      <c r="S40" s="5"/>
    </row>
    <row r="41" spans="1:19" ht="22.5" customHeight="1">
      <c r="A41" s="15">
        <v>34</v>
      </c>
      <c r="B41" s="571"/>
      <c r="C41" s="572"/>
      <c r="D41" s="107"/>
      <c r="E41" s="108"/>
      <c r="F41" s="112"/>
      <c r="G41" s="97"/>
      <c r="H41" s="98"/>
      <c r="I41" s="99"/>
      <c r="J41" s="98"/>
      <c r="K41" s="99"/>
      <c r="L41" s="98"/>
      <c r="M41" s="99"/>
      <c r="N41" s="98"/>
      <c r="O41" s="99"/>
      <c r="P41" s="98"/>
      <c r="Q41" s="99"/>
      <c r="R41" s="100"/>
      <c r="S41" s="5"/>
    </row>
    <row r="42" spans="1:19" ht="22.5" customHeight="1">
      <c r="A42" s="15">
        <v>35</v>
      </c>
      <c r="B42" s="571"/>
      <c r="C42" s="572"/>
      <c r="D42" s="107"/>
      <c r="E42" s="108"/>
      <c r="F42" s="112"/>
      <c r="G42" s="97"/>
      <c r="H42" s="98"/>
      <c r="I42" s="99"/>
      <c r="J42" s="98"/>
      <c r="K42" s="99"/>
      <c r="L42" s="98"/>
      <c r="M42" s="99"/>
      <c r="N42" s="98"/>
      <c r="O42" s="99"/>
      <c r="P42" s="98"/>
      <c r="Q42" s="99"/>
      <c r="R42" s="100"/>
      <c r="S42" s="5"/>
    </row>
    <row r="43" spans="1:19" ht="22.5" customHeight="1">
      <c r="A43" s="15">
        <v>36</v>
      </c>
      <c r="B43" s="571"/>
      <c r="C43" s="572"/>
      <c r="D43" s="107"/>
      <c r="E43" s="108"/>
      <c r="F43" s="112"/>
      <c r="G43" s="97"/>
      <c r="H43" s="98"/>
      <c r="I43" s="99"/>
      <c r="J43" s="98"/>
      <c r="K43" s="99"/>
      <c r="L43" s="98"/>
      <c r="M43" s="99"/>
      <c r="N43" s="98"/>
      <c r="O43" s="99"/>
      <c r="P43" s="98"/>
      <c r="Q43" s="99"/>
      <c r="R43" s="100"/>
      <c r="S43" s="5"/>
    </row>
    <row r="44" spans="1:19" ht="22.5" customHeight="1">
      <c r="A44" s="15">
        <v>37</v>
      </c>
      <c r="B44" s="571"/>
      <c r="C44" s="572"/>
      <c r="D44" s="107"/>
      <c r="E44" s="108"/>
      <c r="F44" s="112"/>
      <c r="G44" s="97"/>
      <c r="H44" s="98"/>
      <c r="I44" s="99"/>
      <c r="J44" s="98"/>
      <c r="K44" s="99"/>
      <c r="L44" s="98"/>
      <c r="M44" s="99"/>
      <c r="N44" s="98"/>
      <c r="O44" s="99"/>
      <c r="P44" s="98"/>
      <c r="Q44" s="99"/>
      <c r="R44" s="100"/>
      <c r="S44" s="5"/>
    </row>
    <row r="45" spans="1:19" ht="22.5" customHeight="1">
      <c r="A45" s="15">
        <v>38</v>
      </c>
      <c r="B45" s="571"/>
      <c r="C45" s="572"/>
      <c r="D45" s="107"/>
      <c r="E45" s="108"/>
      <c r="F45" s="112"/>
      <c r="G45" s="97"/>
      <c r="H45" s="98"/>
      <c r="I45" s="99"/>
      <c r="J45" s="98"/>
      <c r="K45" s="99"/>
      <c r="L45" s="98"/>
      <c r="M45" s="99"/>
      <c r="N45" s="98"/>
      <c r="O45" s="99"/>
      <c r="P45" s="98"/>
      <c r="Q45" s="99"/>
      <c r="R45" s="100"/>
      <c r="S45" s="5"/>
    </row>
    <row r="46" spans="1:19" ht="22.5" customHeight="1">
      <c r="A46" s="15">
        <v>39</v>
      </c>
      <c r="B46" s="571"/>
      <c r="C46" s="572"/>
      <c r="D46" s="107"/>
      <c r="E46" s="108"/>
      <c r="F46" s="112"/>
      <c r="G46" s="97"/>
      <c r="H46" s="98"/>
      <c r="I46" s="99"/>
      <c r="J46" s="98"/>
      <c r="K46" s="99"/>
      <c r="L46" s="98"/>
      <c r="M46" s="99"/>
      <c r="N46" s="98"/>
      <c r="O46" s="99"/>
      <c r="P46" s="98"/>
      <c r="Q46" s="99"/>
      <c r="R46" s="100"/>
      <c r="S46" s="5"/>
    </row>
    <row r="47" spans="1:19" ht="22.5" customHeight="1">
      <c r="A47" s="15">
        <v>40</v>
      </c>
      <c r="B47" s="571"/>
      <c r="C47" s="572"/>
      <c r="D47" s="107"/>
      <c r="E47" s="108"/>
      <c r="F47" s="112"/>
      <c r="G47" s="97"/>
      <c r="H47" s="98"/>
      <c r="I47" s="99"/>
      <c r="J47" s="98"/>
      <c r="K47" s="99"/>
      <c r="L47" s="98"/>
      <c r="M47" s="99"/>
      <c r="N47" s="98"/>
      <c r="O47" s="99"/>
      <c r="P47" s="98"/>
      <c r="Q47" s="99"/>
      <c r="R47" s="100"/>
      <c r="S47" s="5"/>
    </row>
    <row r="48" spans="1:19" ht="22.5" customHeight="1">
      <c r="A48" s="15">
        <v>41</v>
      </c>
      <c r="B48" s="571"/>
      <c r="C48" s="572"/>
      <c r="D48" s="107"/>
      <c r="E48" s="108"/>
      <c r="F48" s="112"/>
      <c r="G48" s="97"/>
      <c r="H48" s="98"/>
      <c r="I48" s="99"/>
      <c r="J48" s="98"/>
      <c r="K48" s="99"/>
      <c r="L48" s="98"/>
      <c r="M48" s="99"/>
      <c r="N48" s="98"/>
      <c r="O48" s="99"/>
      <c r="P48" s="98"/>
      <c r="Q48" s="99"/>
      <c r="R48" s="100"/>
      <c r="S48" s="5"/>
    </row>
    <row r="49" spans="1:21" ht="22.5" customHeight="1">
      <c r="A49" s="15">
        <v>42</v>
      </c>
      <c r="B49" s="571"/>
      <c r="C49" s="572"/>
      <c r="D49" s="107"/>
      <c r="E49" s="108"/>
      <c r="F49" s="112"/>
      <c r="G49" s="97"/>
      <c r="H49" s="98"/>
      <c r="I49" s="99"/>
      <c r="J49" s="98"/>
      <c r="K49" s="99"/>
      <c r="L49" s="98"/>
      <c r="M49" s="99"/>
      <c r="N49" s="98"/>
      <c r="O49" s="99"/>
      <c r="P49" s="98"/>
      <c r="Q49" s="99"/>
      <c r="R49" s="100"/>
      <c r="S49" s="5"/>
    </row>
    <row r="50" spans="1:21" ht="22.5" customHeight="1">
      <c r="A50" s="15">
        <v>43</v>
      </c>
      <c r="B50" s="571"/>
      <c r="C50" s="572"/>
      <c r="D50" s="107"/>
      <c r="E50" s="108"/>
      <c r="F50" s="112"/>
      <c r="G50" s="97"/>
      <c r="H50" s="98"/>
      <c r="I50" s="99"/>
      <c r="J50" s="98"/>
      <c r="K50" s="99"/>
      <c r="L50" s="98"/>
      <c r="M50" s="99"/>
      <c r="N50" s="98"/>
      <c r="O50" s="99"/>
      <c r="P50" s="98"/>
      <c r="Q50" s="99"/>
      <c r="R50" s="100"/>
      <c r="S50" s="5"/>
    </row>
    <row r="51" spans="1:21" ht="22.5" customHeight="1">
      <c r="A51" s="15">
        <v>44</v>
      </c>
      <c r="B51" s="571"/>
      <c r="C51" s="572"/>
      <c r="D51" s="107"/>
      <c r="E51" s="108"/>
      <c r="F51" s="112"/>
      <c r="G51" s="97"/>
      <c r="H51" s="98"/>
      <c r="I51" s="99"/>
      <c r="J51" s="98"/>
      <c r="K51" s="99"/>
      <c r="L51" s="98"/>
      <c r="M51" s="99"/>
      <c r="N51" s="98"/>
      <c r="O51" s="99"/>
      <c r="P51" s="98"/>
      <c r="Q51" s="99"/>
      <c r="R51" s="100"/>
      <c r="S51" s="5"/>
    </row>
    <row r="52" spans="1:21" ht="22.5" customHeight="1">
      <c r="A52" s="15">
        <v>45</v>
      </c>
      <c r="B52" s="571"/>
      <c r="C52" s="572"/>
      <c r="D52" s="107"/>
      <c r="E52" s="108"/>
      <c r="F52" s="112"/>
      <c r="G52" s="97"/>
      <c r="H52" s="98"/>
      <c r="I52" s="99"/>
      <c r="J52" s="98"/>
      <c r="K52" s="99"/>
      <c r="L52" s="98"/>
      <c r="M52" s="99"/>
      <c r="N52" s="98"/>
      <c r="O52" s="99"/>
      <c r="P52" s="98"/>
      <c r="Q52" s="99"/>
      <c r="R52" s="100"/>
      <c r="S52" s="5"/>
    </row>
    <row r="53" spans="1:21" ht="22.5" customHeight="1">
      <c r="A53" s="15">
        <v>46</v>
      </c>
      <c r="B53" s="571"/>
      <c r="C53" s="572"/>
      <c r="D53" s="107"/>
      <c r="E53" s="108"/>
      <c r="F53" s="112"/>
      <c r="G53" s="97"/>
      <c r="H53" s="98"/>
      <c r="I53" s="99"/>
      <c r="J53" s="98"/>
      <c r="K53" s="99"/>
      <c r="L53" s="98"/>
      <c r="M53" s="99"/>
      <c r="N53" s="98"/>
      <c r="O53" s="99"/>
      <c r="P53" s="98"/>
      <c r="Q53" s="99"/>
      <c r="R53" s="100"/>
      <c r="S53" s="5"/>
    </row>
    <row r="54" spans="1:21" ht="22.5" customHeight="1">
      <c r="A54" s="15">
        <v>47</v>
      </c>
      <c r="B54" s="571"/>
      <c r="C54" s="572"/>
      <c r="D54" s="107"/>
      <c r="E54" s="108"/>
      <c r="F54" s="112"/>
      <c r="G54" s="97"/>
      <c r="H54" s="98"/>
      <c r="I54" s="99"/>
      <c r="J54" s="98"/>
      <c r="K54" s="99"/>
      <c r="L54" s="98"/>
      <c r="M54" s="99"/>
      <c r="N54" s="98"/>
      <c r="O54" s="99"/>
      <c r="P54" s="98"/>
      <c r="Q54" s="99"/>
      <c r="R54" s="100"/>
      <c r="S54" s="5"/>
    </row>
    <row r="55" spans="1:21" ht="22.5" customHeight="1">
      <c r="A55" s="15">
        <v>48</v>
      </c>
      <c r="B55" s="571"/>
      <c r="C55" s="572"/>
      <c r="D55" s="107"/>
      <c r="E55" s="108"/>
      <c r="F55" s="112"/>
      <c r="G55" s="97"/>
      <c r="H55" s="98"/>
      <c r="I55" s="99"/>
      <c r="J55" s="98"/>
      <c r="K55" s="99"/>
      <c r="L55" s="98"/>
      <c r="M55" s="99"/>
      <c r="N55" s="98"/>
      <c r="O55" s="99"/>
      <c r="P55" s="98"/>
      <c r="Q55" s="99"/>
      <c r="R55" s="100"/>
      <c r="S55" s="5"/>
    </row>
    <row r="56" spans="1:21" ht="22.5" customHeight="1">
      <c r="A56" s="15">
        <v>49</v>
      </c>
      <c r="B56" s="571"/>
      <c r="C56" s="572"/>
      <c r="D56" s="107"/>
      <c r="E56" s="108"/>
      <c r="F56" s="112"/>
      <c r="G56" s="97"/>
      <c r="H56" s="98"/>
      <c r="I56" s="99"/>
      <c r="J56" s="98"/>
      <c r="K56" s="99"/>
      <c r="L56" s="98"/>
      <c r="M56" s="99"/>
      <c r="N56" s="98"/>
      <c r="O56" s="99"/>
      <c r="P56" s="98"/>
      <c r="Q56" s="99"/>
      <c r="R56" s="100"/>
      <c r="S56" s="5"/>
    </row>
    <row r="57" spans="1:21" ht="22.5" customHeight="1" thickBot="1">
      <c r="A57" s="15">
        <v>50</v>
      </c>
      <c r="B57" s="573"/>
      <c r="C57" s="574"/>
      <c r="D57" s="107"/>
      <c r="E57" s="108"/>
      <c r="F57" s="112"/>
      <c r="G57" s="101"/>
      <c r="H57" s="102"/>
      <c r="I57" s="103"/>
      <c r="J57" s="102"/>
      <c r="K57" s="103"/>
      <c r="L57" s="102"/>
      <c r="M57" s="103"/>
      <c r="N57" s="102"/>
      <c r="O57" s="103"/>
      <c r="P57" s="102"/>
      <c r="Q57" s="103"/>
      <c r="R57" s="104"/>
      <c r="S57" s="5"/>
    </row>
    <row r="58" spans="1:21" ht="25.5" customHeight="1" thickBot="1">
      <c r="A58" s="578" t="s">
        <v>208</v>
      </c>
      <c r="B58" s="579"/>
      <c r="C58" s="579"/>
      <c r="D58" s="579"/>
      <c r="E58" s="544"/>
      <c r="F58" s="544"/>
      <c r="G58" s="113">
        <f>COUNTIF(G8:G57,"○")</f>
        <v>0</v>
      </c>
      <c r="H58" s="114">
        <f>COUNTIF(H8:H57,"○")</f>
        <v>0</v>
      </c>
      <c r="I58" s="114">
        <f t="shared" ref="I58:R58" si="0">COUNTIF(I8:I57,"○")</f>
        <v>0</v>
      </c>
      <c r="J58" s="114">
        <f t="shared" si="0"/>
        <v>0</v>
      </c>
      <c r="K58" s="114">
        <f t="shared" si="0"/>
        <v>0</v>
      </c>
      <c r="L58" s="114">
        <f t="shared" si="0"/>
        <v>0</v>
      </c>
      <c r="M58" s="114">
        <f t="shared" si="0"/>
        <v>0</v>
      </c>
      <c r="N58" s="114">
        <f t="shared" si="0"/>
        <v>0</v>
      </c>
      <c r="O58" s="114">
        <f t="shared" si="0"/>
        <v>0</v>
      </c>
      <c r="P58" s="114">
        <f t="shared" si="0"/>
        <v>0</v>
      </c>
      <c r="Q58" s="114">
        <f t="shared" si="0"/>
        <v>0</v>
      </c>
      <c r="R58" s="115">
        <f t="shared" si="0"/>
        <v>0</v>
      </c>
      <c r="S58" s="5"/>
    </row>
    <row r="59" spans="1:21" s="117" customFormat="1" ht="22.5" customHeight="1">
      <c r="S59" s="118"/>
    </row>
    <row r="60" spans="1:21" s="117" customFormat="1" ht="72.75" customHeight="1">
      <c r="S60" s="118"/>
    </row>
    <row r="61" spans="1:21" s="117" customFormat="1" ht="22.5" customHeight="1">
      <c r="S61" s="118"/>
    </row>
    <row r="62" spans="1:21" s="117" customFormat="1" ht="25.5" customHeight="1" thickBot="1">
      <c r="A62" s="9" t="s">
        <v>209</v>
      </c>
      <c r="S62" s="118"/>
    </row>
    <row r="63" spans="1:21" s="117" customFormat="1" ht="22.5" customHeight="1">
      <c r="A63" s="575" t="s">
        <v>201</v>
      </c>
      <c r="B63" s="495" t="s">
        <v>210</v>
      </c>
      <c r="C63" s="554"/>
      <c r="D63" s="568" t="s">
        <v>203</v>
      </c>
      <c r="E63" s="544"/>
      <c r="F63" s="544"/>
      <c r="G63" s="580" t="s">
        <v>204</v>
      </c>
      <c r="H63" s="581"/>
      <c r="I63" s="581"/>
      <c r="J63" s="581"/>
      <c r="K63" s="581"/>
      <c r="L63" s="581"/>
      <c r="M63" s="581"/>
      <c r="N63" s="581"/>
      <c r="O63" s="581"/>
      <c r="P63" s="581"/>
      <c r="Q63" s="581"/>
      <c r="R63" s="582"/>
      <c r="S63" s="118"/>
      <c r="T63" s="577" t="s">
        <v>211</v>
      </c>
      <c r="U63" s="577"/>
    </row>
    <row r="64" spans="1:21" s="117" customFormat="1" ht="22.5" customHeight="1">
      <c r="A64" s="576"/>
      <c r="B64" s="555"/>
      <c r="C64" s="556"/>
      <c r="D64" s="109" t="s">
        <v>212</v>
      </c>
      <c r="E64" s="110" t="s">
        <v>213</v>
      </c>
      <c r="F64" s="111" t="s">
        <v>214</v>
      </c>
      <c r="G64" s="93">
        <v>4</v>
      </c>
      <c r="H64" s="94">
        <v>5</v>
      </c>
      <c r="I64" s="94">
        <v>6</v>
      </c>
      <c r="J64" s="94">
        <v>7</v>
      </c>
      <c r="K64" s="94">
        <v>8</v>
      </c>
      <c r="L64" s="94">
        <v>9</v>
      </c>
      <c r="M64" s="94">
        <v>10</v>
      </c>
      <c r="N64" s="94">
        <v>11</v>
      </c>
      <c r="O64" s="94">
        <v>12</v>
      </c>
      <c r="P64" s="94">
        <v>1</v>
      </c>
      <c r="Q64" s="94">
        <v>2</v>
      </c>
      <c r="R64" s="95">
        <v>3</v>
      </c>
      <c r="S64" s="118"/>
      <c r="T64" s="577"/>
      <c r="U64" s="577"/>
    </row>
    <row r="65" spans="1:22" s="117" customFormat="1" ht="22.5" customHeight="1">
      <c r="A65" s="15">
        <v>1</v>
      </c>
      <c r="B65" s="571"/>
      <c r="C65" s="572"/>
      <c r="D65" s="107"/>
      <c r="E65" s="108"/>
      <c r="F65" s="112"/>
      <c r="G65" s="371"/>
      <c r="H65" s="372"/>
      <c r="I65" s="373"/>
      <c r="J65" s="374"/>
      <c r="K65" s="373"/>
      <c r="L65" s="374"/>
      <c r="M65" s="373"/>
      <c r="N65" s="374"/>
      <c r="O65" s="373"/>
      <c r="P65" s="374"/>
      <c r="Q65" s="373"/>
      <c r="R65" s="375"/>
      <c r="S65" s="118"/>
      <c r="T65" s="577"/>
      <c r="U65" s="577"/>
    </row>
    <row r="66" spans="1:22" s="117" customFormat="1" ht="22.5" customHeight="1">
      <c r="A66" s="15">
        <v>2</v>
      </c>
      <c r="B66" s="571"/>
      <c r="C66" s="572"/>
      <c r="D66" s="107"/>
      <c r="E66" s="108"/>
      <c r="F66" s="112"/>
      <c r="G66" s="371"/>
      <c r="H66" s="372"/>
      <c r="I66" s="373"/>
      <c r="J66" s="374"/>
      <c r="K66" s="373"/>
      <c r="L66" s="374"/>
      <c r="M66" s="373"/>
      <c r="N66" s="374"/>
      <c r="O66" s="373"/>
      <c r="P66" s="374"/>
      <c r="Q66" s="373"/>
      <c r="R66" s="375"/>
      <c r="S66" s="118"/>
      <c r="T66" s="119">
        <f>'様式３（非専従の常勤＋非常勤）'!$L$5</f>
        <v>0</v>
      </c>
      <c r="U66" s="120" t="s">
        <v>215</v>
      </c>
    </row>
    <row r="67" spans="1:22" s="117" customFormat="1" ht="22.5" customHeight="1">
      <c r="A67" s="15">
        <v>3</v>
      </c>
      <c r="B67" s="571"/>
      <c r="C67" s="572"/>
      <c r="D67" s="107"/>
      <c r="E67" s="108"/>
      <c r="F67" s="112"/>
      <c r="G67" s="371"/>
      <c r="H67" s="374"/>
      <c r="I67" s="373"/>
      <c r="J67" s="374"/>
      <c r="K67" s="373"/>
      <c r="L67" s="374"/>
      <c r="M67" s="373"/>
      <c r="N67" s="374"/>
      <c r="O67" s="373"/>
      <c r="P67" s="374"/>
      <c r="Q67" s="373"/>
      <c r="R67" s="375"/>
      <c r="S67" s="118"/>
    </row>
    <row r="68" spans="1:22" s="117" customFormat="1" ht="22.5" customHeight="1">
      <c r="A68" s="15">
        <v>4</v>
      </c>
      <c r="B68" s="571"/>
      <c r="C68" s="572"/>
      <c r="D68" s="107"/>
      <c r="E68" s="108"/>
      <c r="F68" s="112"/>
      <c r="G68" s="371"/>
      <c r="H68" s="374"/>
      <c r="I68" s="373"/>
      <c r="J68" s="374"/>
      <c r="K68" s="373"/>
      <c r="L68" s="374"/>
      <c r="M68" s="373"/>
      <c r="N68" s="374"/>
      <c r="O68" s="373"/>
      <c r="P68" s="374"/>
      <c r="Q68" s="373"/>
      <c r="R68" s="375"/>
      <c r="S68" s="118"/>
    </row>
    <row r="69" spans="1:22" s="117" customFormat="1" ht="22.5" customHeight="1">
      <c r="A69" s="15">
        <v>5</v>
      </c>
      <c r="B69" s="571"/>
      <c r="C69" s="572"/>
      <c r="D69" s="107"/>
      <c r="E69" s="108"/>
      <c r="F69" s="112"/>
      <c r="G69" s="371"/>
      <c r="H69" s="374"/>
      <c r="I69" s="373"/>
      <c r="J69" s="374"/>
      <c r="K69" s="373"/>
      <c r="L69" s="374"/>
      <c r="M69" s="373"/>
      <c r="N69" s="374"/>
      <c r="O69" s="373"/>
      <c r="P69" s="374"/>
      <c r="Q69" s="373"/>
      <c r="R69" s="375"/>
      <c r="S69" s="118"/>
    </row>
    <row r="70" spans="1:22" s="117" customFormat="1" ht="22.5" customHeight="1">
      <c r="A70" s="578" t="s">
        <v>216</v>
      </c>
      <c r="B70" s="579"/>
      <c r="C70" s="579"/>
      <c r="D70" s="579"/>
      <c r="E70" s="544"/>
      <c r="F70" s="544"/>
      <c r="G70" s="259">
        <f>COUNTIF(G65:G69,"&gt;0")</f>
        <v>0</v>
      </c>
      <c r="H70" s="191">
        <f>COUNTIF(H65:H69,"&gt;0")</f>
        <v>0</v>
      </c>
      <c r="I70" s="191">
        <f t="shared" ref="I70:R70" si="1">COUNTIF(I65:I69,"&gt;0")</f>
        <v>0</v>
      </c>
      <c r="J70" s="191">
        <f t="shared" si="1"/>
        <v>0</v>
      </c>
      <c r="K70" s="191">
        <f t="shared" si="1"/>
        <v>0</v>
      </c>
      <c r="L70" s="191">
        <f t="shared" si="1"/>
        <v>0</v>
      </c>
      <c r="M70" s="191">
        <f t="shared" si="1"/>
        <v>0</v>
      </c>
      <c r="N70" s="191">
        <f t="shared" si="1"/>
        <v>0</v>
      </c>
      <c r="O70" s="191">
        <f t="shared" si="1"/>
        <v>0</v>
      </c>
      <c r="P70" s="191">
        <f t="shared" si="1"/>
        <v>0</v>
      </c>
      <c r="Q70" s="191">
        <f t="shared" si="1"/>
        <v>0</v>
      </c>
      <c r="R70" s="260">
        <f t="shared" si="1"/>
        <v>0</v>
      </c>
      <c r="S70" s="121"/>
      <c r="T70" s="121"/>
      <c r="U70" s="121"/>
      <c r="V70" s="121"/>
    </row>
    <row r="71" spans="1:22" s="117" customFormat="1" ht="22.5" customHeight="1">
      <c r="A71" s="578" t="s">
        <v>217</v>
      </c>
      <c r="B71" s="579"/>
      <c r="C71" s="579"/>
      <c r="D71" s="579"/>
      <c r="E71" s="544"/>
      <c r="F71" s="544"/>
      <c r="G71" s="285">
        <f>IFERROR(SUM(G65:G69)/$T$66,0)</f>
        <v>0</v>
      </c>
      <c r="H71" s="286">
        <f>IFERROR(SUM(H65:H69)/$T$66,0)</f>
        <v>0</v>
      </c>
      <c r="I71" s="286">
        <f t="shared" ref="I71:R71" si="2">IFERROR(SUM(I65:I69)/$T$66,0)</f>
        <v>0</v>
      </c>
      <c r="J71" s="286">
        <f t="shared" si="2"/>
        <v>0</v>
      </c>
      <c r="K71" s="286">
        <f t="shared" si="2"/>
        <v>0</v>
      </c>
      <c r="L71" s="286">
        <f t="shared" si="2"/>
        <v>0</v>
      </c>
      <c r="M71" s="286">
        <f t="shared" si="2"/>
        <v>0</v>
      </c>
      <c r="N71" s="286">
        <f t="shared" si="2"/>
        <v>0</v>
      </c>
      <c r="O71" s="286">
        <f t="shared" si="2"/>
        <v>0</v>
      </c>
      <c r="P71" s="286">
        <f t="shared" si="2"/>
        <v>0</v>
      </c>
      <c r="Q71" s="286">
        <f t="shared" si="2"/>
        <v>0</v>
      </c>
      <c r="R71" s="287">
        <f t="shared" si="2"/>
        <v>0</v>
      </c>
      <c r="S71" s="118"/>
    </row>
    <row r="72" spans="1:22" s="117" customFormat="1" ht="22.5" customHeight="1">
      <c r="A72" s="565" t="s">
        <v>218</v>
      </c>
      <c r="B72" s="566"/>
      <c r="C72" s="566"/>
      <c r="D72" s="566"/>
      <c r="E72" s="567"/>
      <c r="F72" s="567"/>
      <c r="G72" s="288">
        <f>IF(G71&gt;=1,1,G71)</f>
        <v>0</v>
      </c>
      <c r="H72" s="289">
        <f t="shared" ref="H72:R72" si="3">IF(H71&gt;=1,1,H71)</f>
        <v>0</v>
      </c>
      <c r="I72" s="289">
        <f t="shared" si="3"/>
        <v>0</v>
      </c>
      <c r="J72" s="289">
        <f t="shared" si="3"/>
        <v>0</v>
      </c>
      <c r="K72" s="289">
        <f t="shared" si="3"/>
        <v>0</v>
      </c>
      <c r="L72" s="289">
        <f t="shared" si="3"/>
        <v>0</v>
      </c>
      <c r="M72" s="289">
        <f t="shared" si="3"/>
        <v>0</v>
      </c>
      <c r="N72" s="289">
        <f t="shared" si="3"/>
        <v>0</v>
      </c>
      <c r="O72" s="289">
        <f t="shared" si="3"/>
        <v>0</v>
      </c>
      <c r="P72" s="289">
        <f t="shared" si="3"/>
        <v>0</v>
      </c>
      <c r="Q72" s="289">
        <f t="shared" si="3"/>
        <v>0</v>
      </c>
      <c r="R72" s="290">
        <f t="shared" si="3"/>
        <v>0</v>
      </c>
      <c r="S72" s="291"/>
    </row>
    <row r="73" spans="1:22" s="117" customFormat="1" ht="22.5" customHeight="1" thickBot="1">
      <c r="G73" s="261" t="str">
        <f>IF(AND(様式１!$C9&lt;=3,G72&gt;0),"注","")</f>
        <v/>
      </c>
      <c r="H73" s="262" t="str">
        <f>IF(AND(様式１!$C10&lt;=3,H72&gt;0),"注","")</f>
        <v/>
      </c>
      <c r="I73" s="262" t="str">
        <f>IF(AND(様式１!$C11&lt;=3,I72&gt;0),"注","")</f>
        <v/>
      </c>
      <c r="J73" s="262" t="str">
        <f>IF(AND(様式１!$C12&lt;=3,J72&gt;0),"注","")</f>
        <v/>
      </c>
      <c r="K73" s="262" t="str">
        <f>IF(AND(様式１!$C13&lt;=3,K72&gt;0),"注","")</f>
        <v/>
      </c>
      <c r="L73" s="262" t="str">
        <f>IF(AND(様式１!$C14&lt;=3,L72&gt;0),"注","")</f>
        <v/>
      </c>
      <c r="M73" s="262" t="str">
        <f>IF(AND(様式１!$C15&lt;=3,M72&gt;0),"注","")</f>
        <v/>
      </c>
      <c r="N73" s="262" t="str">
        <f>IF(AND(様式１!$C16&lt;=3,N72&gt;0),"注","")</f>
        <v/>
      </c>
      <c r="O73" s="262" t="str">
        <f>IF(AND(様式１!$C17&lt;=3,O72&gt;0),"注","")</f>
        <v/>
      </c>
      <c r="P73" s="262" t="str">
        <f>IF(AND(様式１!$C18&lt;=3,P72&gt;0),"注","")</f>
        <v/>
      </c>
      <c r="Q73" s="262" t="str">
        <f>IF(AND(様式１!$C19&lt;=3,Q72&gt;0),"注","")</f>
        <v/>
      </c>
      <c r="R73" s="263" t="str">
        <f>IF(AND(様式１!$C20&lt;=3,R72&gt;0),"注","")</f>
        <v/>
      </c>
      <c r="S73" s="118"/>
    </row>
    <row r="74" spans="1:22" ht="91.5" customHeight="1">
      <c r="S74" s="5"/>
    </row>
    <row r="75" spans="1:22" s="117" customFormat="1" ht="25.5" customHeight="1" thickBot="1">
      <c r="A75" s="9" t="s">
        <v>219</v>
      </c>
      <c r="S75" s="118"/>
    </row>
    <row r="76" spans="1:22" s="117" customFormat="1" ht="22.5" customHeight="1">
      <c r="A76" s="575" t="s">
        <v>201</v>
      </c>
      <c r="B76" s="495" t="s">
        <v>210</v>
      </c>
      <c r="C76" s="554"/>
      <c r="D76" s="568" t="s">
        <v>203</v>
      </c>
      <c r="E76" s="569"/>
      <c r="F76" s="570"/>
      <c r="G76" s="580" t="s">
        <v>204</v>
      </c>
      <c r="H76" s="581"/>
      <c r="I76" s="581"/>
      <c r="J76" s="581"/>
      <c r="K76" s="581"/>
      <c r="L76" s="581"/>
      <c r="M76" s="581"/>
      <c r="N76" s="581"/>
      <c r="O76" s="581"/>
      <c r="P76" s="581"/>
      <c r="Q76" s="581"/>
      <c r="R76" s="582"/>
      <c r="S76" s="118"/>
      <c r="T76" s="583" t="s">
        <v>297</v>
      </c>
      <c r="U76" s="583"/>
    </row>
    <row r="77" spans="1:22" s="117" customFormat="1" ht="39.75" customHeight="1">
      <c r="A77" s="576"/>
      <c r="B77" s="555"/>
      <c r="C77" s="556"/>
      <c r="D77" s="361" t="s">
        <v>292</v>
      </c>
      <c r="E77" s="111" t="s">
        <v>293</v>
      </c>
      <c r="F77" s="350" t="s">
        <v>220</v>
      </c>
      <c r="G77" s="93">
        <v>4</v>
      </c>
      <c r="H77" s="94">
        <v>5</v>
      </c>
      <c r="I77" s="94">
        <v>6</v>
      </c>
      <c r="J77" s="94">
        <v>7</v>
      </c>
      <c r="K77" s="94">
        <v>8</v>
      </c>
      <c r="L77" s="94">
        <v>9</v>
      </c>
      <c r="M77" s="94">
        <v>10</v>
      </c>
      <c r="N77" s="94">
        <v>11</v>
      </c>
      <c r="O77" s="94">
        <v>12</v>
      </c>
      <c r="P77" s="94">
        <v>1</v>
      </c>
      <c r="Q77" s="94">
        <v>2</v>
      </c>
      <c r="R77" s="95">
        <v>3</v>
      </c>
      <c r="S77" s="118"/>
      <c r="T77" s="364" t="s">
        <v>295</v>
      </c>
      <c r="U77" s="364" t="s">
        <v>296</v>
      </c>
    </row>
    <row r="78" spans="1:22" s="117" customFormat="1" ht="22.5" customHeight="1">
      <c r="A78" s="15">
        <v>1</v>
      </c>
      <c r="B78" s="571"/>
      <c r="C78" s="572"/>
      <c r="D78" s="107"/>
      <c r="E78" s="112"/>
      <c r="F78" s="112"/>
      <c r="G78" s="371"/>
      <c r="H78" s="372"/>
      <c r="I78" s="373"/>
      <c r="J78" s="374"/>
      <c r="K78" s="373"/>
      <c r="L78" s="374"/>
      <c r="M78" s="373"/>
      <c r="N78" s="374"/>
      <c r="O78" s="373"/>
      <c r="P78" s="374"/>
      <c r="Q78" s="373"/>
      <c r="R78" s="375"/>
      <c r="S78" s="118"/>
      <c r="T78" s="363">
        <f>IF(D78=$D$87,1,0)</f>
        <v>0</v>
      </c>
      <c r="U78" s="363">
        <f>IF(OR(D78=$D$87,E78=$D$87,F78=$D$87),1,0)-T78</f>
        <v>0</v>
      </c>
    </row>
    <row r="79" spans="1:22" s="117" customFormat="1" ht="22.5" customHeight="1">
      <c r="A79" s="15">
        <v>2</v>
      </c>
      <c r="B79" s="571"/>
      <c r="C79" s="572"/>
      <c r="D79" s="107"/>
      <c r="E79" s="112"/>
      <c r="F79" s="112"/>
      <c r="G79" s="371"/>
      <c r="H79" s="372"/>
      <c r="I79" s="373"/>
      <c r="J79" s="374"/>
      <c r="K79" s="373"/>
      <c r="L79" s="374"/>
      <c r="M79" s="373"/>
      <c r="N79" s="374"/>
      <c r="O79" s="373"/>
      <c r="P79" s="374"/>
      <c r="Q79" s="373"/>
      <c r="R79" s="375"/>
      <c r="S79" s="118"/>
      <c r="T79" s="363">
        <f t="shared" ref="T79:T81" si="4">IF(D79=$D$87,1,0)</f>
        <v>0</v>
      </c>
      <c r="U79" s="363">
        <f>IF(OR(D79=$D$87,E79=$D$87,F79=$D$87),1,0)-T79</f>
        <v>0</v>
      </c>
    </row>
    <row r="80" spans="1:22" s="117" customFormat="1" ht="22.5" customHeight="1">
      <c r="A80" s="15">
        <v>3</v>
      </c>
      <c r="B80" s="571"/>
      <c r="C80" s="572"/>
      <c r="D80" s="107"/>
      <c r="E80" s="112"/>
      <c r="F80" s="112"/>
      <c r="G80" s="371"/>
      <c r="H80" s="374"/>
      <c r="I80" s="373"/>
      <c r="J80" s="374"/>
      <c r="K80" s="373"/>
      <c r="L80" s="374"/>
      <c r="M80" s="373"/>
      <c r="N80" s="374"/>
      <c r="O80" s="373"/>
      <c r="P80" s="374"/>
      <c r="Q80" s="373"/>
      <c r="R80" s="375"/>
      <c r="S80" s="118"/>
      <c r="T80" s="363">
        <f t="shared" si="4"/>
        <v>0</v>
      </c>
      <c r="U80" s="363">
        <f>IF(OR(D80=$D$87,E80=$D$87,F80=$D$87),1,0)-T80</f>
        <v>0</v>
      </c>
    </row>
    <row r="81" spans="1:22" s="117" customFormat="1" ht="22.5" customHeight="1">
      <c r="A81" s="15">
        <v>4</v>
      </c>
      <c r="B81" s="571"/>
      <c r="C81" s="572"/>
      <c r="D81" s="107"/>
      <c r="E81" s="112"/>
      <c r="F81" s="112"/>
      <c r="G81" s="371"/>
      <c r="H81" s="374"/>
      <c r="I81" s="373"/>
      <c r="J81" s="374"/>
      <c r="K81" s="373"/>
      <c r="L81" s="374"/>
      <c r="M81" s="373"/>
      <c r="N81" s="374"/>
      <c r="O81" s="373"/>
      <c r="P81" s="374"/>
      <c r="Q81" s="373"/>
      <c r="R81" s="375"/>
      <c r="S81" s="118"/>
      <c r="T81" s="363">
        <f t="shared" si="4"/>
        <v>0</v>
      </c>
      <c r="U81" s="363">
        <f>IF(OR(D81=$D$87,E81=$D$87,F81=$D$87),1,0)-T81</f>
        <v>0</v>
      </c>
    </row>
    <row r="82" spans="1:22" s="117" customFormat="1" ht="22.5" customHeight="1">
      <c r="A82" s="15">
        <v>5</v>
      </c>
      <c r="B82" s="571"/>
      <c r="C82" s="572"/>
      <c r="D82" s="107"/>
      <c r="E82" s="112"/>
      <c r="F82" s="112"/>
      <c r="G82" s="371"/>
      <c r="H82" s="374"/>
      <c r="I82" s="373"/>
      <c r="J82" s="374"/>
      <c r="K82" s="373"/>
      <c r="L82" s="374"/>
      <c r="M82" s="373"/>
      <c r="N82" s="374"/>
      <c r="O82" s="373"/>
      <c r="P82" s="374"/>
      <c r="Q82" s="373"/>
      <c r="R82" s="375"/>
      <c r="S82" s="118"/>
      <c r="T82" s="363">
        <f>IF(D82=$D$87,1,0)</f>
        <v>0</v>
      </c>
      <c r="U82" s="363">
        <f>IF(OR(D82=$D$87,E82=$D$87,F82=$D$87),1,0)-T82</f>
        <v>0</v>
      </c>
    </row>
    <row r="83" spans="1:22" s="117" customFormat="1" ht="22.5" customHeight="1">
      <c r="A83" s="578" t="s">
        <v>216</v>
      </c>
      <c r="B83" s="579"/>
      <c r="C83" s="579"/>
      <c r="D83" s="579"/>
      <c r="E83" s="544"/>
      <c r="F83" s="544"/>
      <c r="G83" s="259">
        <f>COUNTIF(G78:G82,"&gt;0")</f>
        <v>0</v>
      </c>
      <c r="H83" s="191">
        <f>COUNTIF(H78:H82,"&gt;0")</f>
        <v>0</v>
      </c>
      <c r="I83" s="191">
        <f t="shared" ref="I83:R83" si="5">COUNTIF(I78:I82,"&gt;0")</f>
        <v>0</v>
      </c>
      <c r="J83" s="191">
        <f t="shared" si="5"/>
        <v>0</v>
      </c>
      <c r="K83" s="191">
        <f t="shared" si="5"/>
        <v>0</v>
      </c>
      <c r="L83" s="191">
        <f t="shared" si="5"/>
        <v>0</v>
      </c>
      <c r="M83" s="191">
        <f t="shared" si="5"/>
        <v>0</v>
      </c>
      <c r="N83" s="191">
        <f t="shared" si="5"/>
        <v>0</v>
      </c>
      <c r="O83" s="191">
        <f t="shared" si="5"/>
        <v>0</v>
      </c>
      <c r="P83" s="191">
        <f t="shared" si="5"/>
        <v>0</v>
      </c>
      <c r="Q83" s="191">
        <f t="shared" si="5"/>
        <v>0</v>
      </c>
      <c r="R83" s="260">
        <f t="shared" si="5"/>
        <v>0</v>
      </c>
      <c r="S83" s="121"/>
      <c r="T83" s="121"/>
      <c r="U83" s="121"/>
      <c r="V83" s="121"/>
    </row>
    <row r="84" spans="1:22" s="117" customFormat="1" ht="22.5" customHeight="1">
      <c r="A84" s="578" t="s">
        <v>221</v>
      </c>
      <c r="B84" s="579"/>
      <c r="C84" s="579"/>
      <c r="D84" s="579"/>
      <c r="E84" s="544"/>
      <c r="F84" s="544"/>
      <c r="G84" s="354">
        <f>IFERROR(SUM(G78:G82)/$T$66,0)</f>
        <v>0</v>
      </c>
      <c r="H84" s="286">
        <f t="shared" ref="H84:Q84" si="6">IFERROR(SUM(H78:H82)/$T$66,0)</f>
        <v>0</v>
      </c>
      <c r="I84" s="286">
        <f t="shared" si="6"/>
        <v>0</v>
      </c>
      <c r="J84" s="286">
        <f t="shared" si="6"/>
        <v>0</v>
      </c>
      <c r="K84" s="286">
        <f t="shared" si="6"/>
        <v>0</v>
      </c>
      <c r="L84" s="286">
        <f t="shared" si="6"/>
        <v>0</v>
      </c>
      <c r="M84" s="286">
        <f t="shared" si="6"/>
        <v>0</v>
      </c>
      <c r="N84" s="286">
        <f t="shared" si="6"/>
        <v>0</v>
      </c>
      <c r="O84" s="286">
        <f t="shared" si="6"/>
        <v>0</v>
      </c>
      <c r="P84" s="286">
        <f t="shared" si="6"/>
        <v>0</v>
      </c>
      <c r="Q84" s="286">
        <f t="shared" si="6"/>
        <v>0</v>
      </c>
      <c r="R84" s="287">
        <f>IFERROR(SUM(R78:R82)/$T$66,0)</f>
        <v>0</v>
      </c>
      <c r="S84" s="118"/>
    </row>
    <row r="85" spans="1:22" s="117" customFormat="1" ht="22.5" customHeight="1" thickBot="1">
      <c r="A85" s="565" t="s">
        <v>218</v>
      </c>
      <c r="B85" s="566"/>
      <c r="C85" s="566"/>
      <c r="D85" s="566"/>
      <c r="E85" s="567"/>
      <c r="F85" s="567"/>
      <c r="G85" s="351">
        <f>IF(G84&gt;=1,1,G84)</f>
        <v>0</v>
      </c>
      <c r="H85" s="352">
        <f t="shared" ref="H85:R85" si="7">IF(H84&gt;=1,1,H84)</f>
        <v>0</v>
      </c>
      <c r="I85" s="352">
        <f t="shared" si="7"/>
        <v>0</v>
      </c>
      <c r="J85" s="352">
        <f t="shared" si="7"/>
        <v>0</v>
      </c>
      <c r="K85" s="352">
        <f t="shared" si="7"/>
        <v>0</v>
      </c>
      <c r="L85" s="352">
        <f t="shared" si="7"/>
        <v>0</v>
      </c>
      <c r="M85" s="352">
        <f t="shared" si="7"/>
        <v>0</v>
      </c>
      <c r="N85" s="352">
        <f t="shared" si="7"/>
        <v>0</v>
      </c>
      <c r="O85" s="352">
        <f t="shared" si="7"/>
        <v>0</v>
      </c>
      <c r="P85" s="352">
        <f t="shared" si="7"/>
        <v>0</v>
      </c>
      <c r="Q85" s="352">
        <f t="shared" si="7"/>
        <v>0</v>
      </c>
      <c r="R85" s="353">
        <f t="shared" si="7"/>
        <v>0</v>
      </c>
      <c r="S85" s="291"/>
    </row>
    <row r="86" spans="1:22" ht="14.25" customHeight="1">
      <c r="S86" s="5"/>
    </row>
    <row r="87" spans="1:22">
      <c r="D87" t="s">
        <v>176</v>
      </c>
      <c r="G87" t="s">
        <v>176</v>
      </c>
    </row>
    <row r="89" spans="1:22" s="117" customFormat="1" ht="22.5" customHeight="1">
      <c r="A89" s="564" t="s">
        <v>294</v>
      </c>
      <c r="B89" s="564"/>
      <c r="C89" s="564"/>
      <c r="D89" s="564"/>
      <c r="E89" s="564"/>
      <c r="F89" s="564"/>
      <c r="G89" s="362">
        <f>IFERROR(SUMIF($T78:$T82,1,G78:G82)/$T$66,0)+
IF(IFERROR(SUMIF($U78:$U82,1,G78:G82)/$T$66,0)&gt;1,1,
IFERROR(SUMIF($U78:$U82,1,G78:G82)/$T$66,0))
-G85</f>
        <v>0</v>
      </c>
      <c r="H89" s="362">
        <f t="shared" ref="H89:Q89" si="8">IFERROR(SUMIF($T78:$T82,1,H78:H82)/$T$66,0)+
IF(IFERROR(SUMIF($U78:$U82,1,H78:H82)/$T$66,0)&gt;1,1,
IFERROR(SUMIF($U78:$U82,1,H78:H82)/$T$66,0))
-H85</f>
        <v>0</v>
      </c>
      <c r="I89" s="362">
        <f t="shared" si="8"/>
        <v>0</v>
      </c>
      <c r="J89" s="362">
        <f t="shared" si="8"/>
        <v>0</v>
      </c>
      <c r="K89" s="362">
        <f t="shared" si="8"/>
        <v>0</v>
      </c>
      <c r="L89" s="362">
        <f t="shared" si="8"/>
        <v>0</v>
      </c>
      <c r="M89" s="362">
        <f t="shared" si="8"/>
        <v>0</v>
      </c>
      <c r="N89" s="362">
        <f t="shared" si="8"/>
        <v>0</v>
      </c>
      <c r="O89" s="362">
        <f t="shared" si="8"/>
        <v>0</v>
      </c>
      <c r="P89" s="362">
        <f t="shared" si="8"/>
        <v>0</v>
      </c>
      <c r="Q89" s="362">
        <f t="shared" si="8"/>
        <v>0</v>
      </c>
      <c r="R89" s="362">
        <f>IFERROR(SUMIF($T78:$T82,1,R78:R82)/$T$66,0)+
IF(IFERROR(SUMIF($U78:$U82,1,R78:R82)/$T$66,0)&gt;1,1,
IFERROR(SUMIF($U78:$U82,1,R78:R82)/$T$66,0))
-R85</f>
        <v>0</v>
      </c>
      <c r="S89" s="291"/>
    </row>
  </sheetData>
  <sheetProtection algorithmName="SHA-512" hashValue="0gMso/Yqn+UPZE1SGk0zzoniPIqkafRpXk8FOOLqqahK4UJ+MYsgHV5sRMSKYNfLRbEyvqS+wGaEO3kM5FRP3w==" saltValue="Yx99P+xCbGGtNNSag47Pdw==" spinCount="100000" sheet="1" objects="1" scenarios="1"/>
  <mergeCells count="85">
    <mergeCell ref="B76:C77"/>
    <mergeCell ref="A84:F84"/>
    <mergeCell ref="B79:C79"/>
    <mergeCell ref="B80:C80"/>
    <mergeCell ref="B81:C81"/>
    <mergeCell ref="B82:C82"/>
    <mergeCell ref="A83:F83"/>
    <mergeCell ref="B11:C11"/>
    <mergeCell ref="B78:C78"/>
    <mergeCell ref="A58:F58"/>
    <mergeCell ref="D6:F6"/>
    <mergeCell ref="B30:C30"/>
    <mergeCell ref="B31:C31"/>
    <mergeCell ref="B32:C32"/>
    <mergeCell ref="B33:C33"/>
    <mergeCell ref="B14:C14"/>
    <mergeCell ref="B15:C15"/>
    <mergeCell ref="B16:C16"/>
    <mergeCell ref="B17:C17"/>
    <mergeCell ref="B18:C18"/>
    <mergeCell ref="B19:C19"/>
    <mergeCell ref="B47:C47"/>
    <mergeCell ref="B44:C44"/>
    <mergeCell ref="B43:C43"/>
    <mergeCell ref="B29:C29"/>
    <mergeCell ref="B34:C34"/>
    <mergeCell ref="B39:C39"/>
    <mergeCell ref="B40:C40"/>
    <mergeCell ref="B42:C42"/>
    <mergeCell ref="B35:C35"/>
    <mergeCell ref="B36:C36"/>
    <mergeCell ref="B37:C37"/>
    <mergeCell ref="B38:C38"/>
    <mergeCell ref="B41:C41"/>
    <mergeCell ref="B9:C9"/>
    <mergeCell ref="B10:C10"/>
    <mergeCell ref="G4:H4"/>
    <mergeCell ref="J4:K4"/>
    <mergeCell ref="A6:A7"/>
    <mergeCell ref="G6:R6"/>
    <mergeCell ref="G76:R76"/>
    <mergeCell ref="T76:U76"/>
    <mergeCell ref="C2:F2"/>
    <mergeCell ref="B13:C13"/>
    <mergeCell ref="B20:C20"/>
    <mergeCell ref="B21:C21"/>
    <mergeCell ref="B28:C28"/>
    <mergeCell ref="B22:C22"/>
    <mergeCell ref="B23:C23"/>
    <mergeCell ref="B24:C24"/>
    <mergeCell ref="B12:C12"/>
    <mergeCell ref="B25:C25"/>
    <mergeCell ref="B26:C26"/>
    <mergeCell ref="B27:C27"/>
    <mergeCell ref="B6:C7"/>
    <mergeCell ref="B8:C8"/>
    <mergeCell ref="T63:U65"/>
    <mergeCell ref="A72:F72"/>
    <mergeCell ref="B66:C66"/>
    <mergeCell ref="B67:C67"/>
    <mergeCell ref="A70:F70"/>
    <mergeCell ref="A71:F71"/>
    <mergeCell ref="A63:A64"/>
    <mergeCell ref="B63:C64"/>
    <mergeCell ref="D63:F63"/>
    <mergeCell ref="G63:R63"/>
    <mergeCell ref="B65:C65"/>
    <mergeCell ref="B68:C68"/>
    <mergeCell ref="B69:C69"/>
    <mergeCell ref="A89:F89"/>
    <mergeCell ref="A85:F85"/>
    <mergeCell ref="D76:F76"/>
    <mergeCell ref="B45:C45"/>
    <mergeCell ref="B46:C46"/>
    <mergeCell ref="B57:C57"/>
    <mergeCell ref="B48:C48"/>
    <mergeCell ref="B49:C49"/>
    <mergeCell ref="B50:C50"/>
    <mergeCell ref="B56:C56"/>
    <mergeCell ref="B55:C55"/>
    <mergeCell ref="B51:C51"/>
    <mergeCell ref="B52:C52"/>
    <mergeCell ref="B53:C53"/>
    <mergeCell ref="B54:C54"/>
    <mergeCell ref="A76:A77"/>
  </mergeCells>
  <phoneticPr fontId="2"/>
  <dataValidations count="3">
    <dataValidation type="list" allowBlank="1" showInputMessage="1" showErrorMessage="1" sqref="G8:R57" xr:uid="{00000000-0002-0000-0200-000000000000}">
      <formula1>$G$87</formula1>
    </dataValidation>
    <dataValidation type="list" allowBlank="1" showInputMessage="1" showErrorMessage="1" sqref="D65:F69 D8:F57 E78:F82 D78:D79 D81:D82 D80" xr:uid="{00000000-0002-0000-0200-000001000000}">
      <formula1>$D$87:$D$87</formula1>
    </dataValidation>
    <dataValidation type="decimal" operator="greaterThan" allowBlank="1" showInputMessage="1" showErrorMessage="1" sqref="G78:R82 G65:R69" xr:uid="{32E758D1-7E9F-4CB3-BFF2-9A564F8EF920}">
      <formula1>0</formula1>
    </dataValidation>
  </dataValidations>
  <pageMargins left="0.62992125984251968" right="0.31496062992125984" top="0.82677165354330717" bottom="0.43307086614173229" header="0.51181102362204722" footer="0.27559055118110237"/>
  <pageSetup paperSize="9" scale="39" pageOrder="overThenDown" orientation="portrait" cellComments="asDisplayed" r:id="rId1"/>
  <headerFooter alignWithMargins="0">
    <oddHeader>&amp;L&amp;"ＭＳ Ｐゴシック,太字"&amp;22 令和６年度　保育施設職員配置状況確認書（様式２（常勤保育士等））</oddHead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C000"/>
    <pageSetUpPr fitToPage="1"/>
  </sheetPr>
  <dimension ref="A1:AL58"/>
  <sheetViews>
    <sheetView view="pageBreakPreview" zoomScale="90" zoomScaleNormal="80" zoomScaleSheetLayoutView="90" zoomScalePageLayoutView="70" workbookViewId="0">
      <selection activeCell="L5" sqref="L5:M5"/>
    </sheetView>
  </sheetViews>
  <sheetFormatPr defaultColWidth="9" defaultRowHeight="13.5"/>
  <cols>
    <col min="1" max="1" width="4.375" customWidth="1"/>
    <col min="2" max="2" width="17.375" customWidth="1"/>
    <col min="3" max="3" width="8.25" bestFit="1" customWidth="1"/>
    <col min="4" max="4" width="2.875" customWidth="1"/>
    <col min="5" max="5" width="3.125" customWidth="1"/>
    <col min="6" max="6" width="2.75" customWidth="1"/>
    <col min="7" max="7" width="3.125" customWidth="1"/>
    <col min="8" max="8" width="5.125" customWidth="1"/>
    <col min="9" max="9" width="2.75" customWidth="1"/>
    <col min="10" max="10" width="3.125" customWidth="1"/>
    <col min="11" max="11" width="2.75" customWidth="1"/>
    <col min="12" max="12" width="7.625" customWidth="1"/>
    <col min="13" max="13" width="3.625" customWidth="1"/>
    <col min="14" max="14" width="7.625" customWidth="1"/>
    <col min="15" max="15" width="5" customWidth="1"/>
    <col min="16" max="16" width="7.625" customWidth="1"/>
    <col min="17" max="17" width="5" customWidth="1"/>
    <col min="18" max="18" width="7.625" customWidth="1"/>
    <col min="19" max="19" width="5" customWidth="1"/>
    <col min="20" max="20" width="7.625" customWidth="1"/>
    <col min="21" max="21" width="5" customWidth="1"/>
    <col min="22" max="22" width="7.625" customWidth="1"/>
    <col min="23" max="23" width="5" customWidth="1"/>
    <col min="24" max="24" width="7.625" customWidth="1"/>
    <col min="25" max="25" width="5" customWidth="1"/>
    <col min="26" max="26" width="7.625" customWidth="1"/>
    <col min="27" max="27" width="5" customWidth="1"/>
    <col min="28" max="28" width="7.625" customWidth="1"/>
    <col min="29" max="29" width="5" customWidth="1"/>
    <col min="30" max="30" width="7.625" customWidth="1"/>
    <col min="31" max="31" width="5" customWidth="1"/>
    <col min="32" max="32" width="7.625" customWidth="1"/>
    <col min="33" max="33" width="5" customWidth="1"/>
    <col min="34" max="34" width="7.625" customWidth="1"/>
    <col min="35" max="35" width="5" customWidth="1"/>
    <col min="36" max="36" width="7.625" customWidth="1"/>
    <col min="37" max="37" width="5" customWidth="1"/>
    <col min="38" max="38" width="8.125" customWidth="1"/>
    <col min="39" max="48" width="7.25" customWidth="1"/>
    <col min="49" max="49" width="10.375" customWidth="1"/>
    <col min="50" max="50" width="17.375" customWidth="1"/>
  </cols>
  <sheetData>
    <row r="1" spans="1:38" ht="18" customHeight="1" thickBot="1">
      <c r="A1" s="6"/>
      <c r="B1" s="92" t="s">
        <v>198</v>
      </c>
      <c r="C1" s="125">
        <f>様式１!C3</f>
        <v>0</v>
      </c>
      <c r="D1" s="8"/>
      <c r="E1" s="8"/>
      <c r="F1" s="8"/>
      <c r="G1" s="8"/>
      <c r="H1" s="8"/>
      <c r="I1" s="8"/>
      <c r="J1" s="8"/>
      <c r="K1" s="8"/>
      <c r="N1" s="9"/>
      <c r="O1" s="10"/>
      <c r="Z1" s="8"/>
      <c r="AA1" s="8"/>
      <c r="AB1" s="10"/>
      <c r="AC1" s="10"/>
      <c r="AD1" s="8"/>
      <c r="AE1" s="8"/>
      <c r="AF1" s="8"/>
      <c r="AG1" s="8"/>
    </row>
    <row r="2" spans="1:38" ht="21.95" customHeight="1" thickTop="1" thickBot="1">
      <c r="A2" s="592" t="s">
        <v>199</v>
      </c>
      <c r="B2" s="593"/>
      <c r="C2" s="594">
        <f>様式１!C4</f>
        <v>0</v>
      </c>
      <c r="D2" s="595"/>
      <c r="E2" s="595"/>
      <c r="F2" s="595"/>
      <c r="G2" s="595"/>
      <c r="H2" s="595"/>
      <c r="I2" s="595"/>
      <c r="J2" s="595"/>
      <c r="K2" s="595"/>
      <c r="L2" s="595"/>
      <c r="M2" s="596"/>
      <c r="N2" s="37"/>
      <c r="O2" s="38"/>
      <c r="P2" s="38"/>
      <c r="Q2" s="38"/>
      <c r="R2" s="16"/>
      <c r="S2" s="16"/>
      <c r="T2" s="413"/>
      <c r="U2" s="413"/>
      <c r="V2" s="413"/>
      <c r="W2" s="413"/>
      <c r="X2" s="16"/>
      <c r="Y2" s="16"/>
      <c r="Z2" s="5"/>
      <c r="AA2" s="5"/>
      <c r="AB2" s="5"/>
      <c r="AC2" s="5"/>
      <c r="AD2" s="5"/>
      <c r="AE2" s="5"/>
      <c r="AF2" s="5"/>
      <c r="AG2" s="5"/>
      <c r="AH2" s="5"/>
      <c r="AI2" s="5"/>
      <c r="AJ2" s="5"/>
      <c r="AK2" s="5"/>
      <c r="AL2" s="5"/>
    </row>
    <row r="3" spans="1:38" ht="60" customHeight="1" thickTop="1">
      <c r="A3" s="11"/>
      <c r="B3" s="11"/>
      <c r="C3" s="11"/>
      <c r="D3" s="11"/>
      <c r="E3" s="11"/>
      <c r="F3" s="11"/>
      <c r="G3" s="11"/>
      <c r="H3" s="11"/>
      <c r="I3" s="11"/>
      <c r="J3" s="11"/>
      <c r="K3" s="11"/>
      <c r="N3" s="413"/>
      <c r="O3" s="413"/>
      <c r="P3" s="413"/>
      <c r="Q3" s="413"/>
      <c r="T3" s="413"/>
      <c r="U3" s="413"/>
      <c r="V3" s="413"/>
      <c r="W3" s="413"/>
      <c r="Z3" s="5"/>
      <c r="AA3" s="5"/>
      <c r="AB3" s="5"/>
      <c r="AC3" s="5"/>
      <c r="AD3" s="5"/>
      <c r="AE3" s="5"/>
      <c r="AF3" s="5"/>
      <c r="AG3" s="5"/>
      <c r="AH3" s="5"/>
      <c r="AI3" s="5"/>
      <c r="AJ3" s="5"/>
      <c r="AK3" s="5"/>
      <c r="AL3" s="5"/>
    </row>
    <row r="4" spans="1:38" ht="24.75" customHeight="1" thickBot="1">
      <c r="A4" s="11" t="s">
        <v>222</v>
      </c>
      <c r="B4" s="14"/>
      <c r="C4" s="8"/>
      <c r="D4" s="8"/>
      <c r="E4" s="8"/>
      <c r="F4" s="8"/>
      <c r="G4" s="8"/>
      <c r="H4" s="8"/>
      <c r="I4" s="8"/>
      <c r="J4" s="8"/>
      <c r="K4" s="8"/>
    </row>
    <row r="5" spans="1:38" ht="51.75" customHeight="1" thickBot="1">
      <c r="A5" s="587" t="s">
        <v>223</v>
      </c>
      <c r="B5" s="588"/>
      <c r="C5" s="588"/>
      <c r="D5" s="588"/>
      <c r="E5" s="588"/>
      <c r="F5" s="588"/>
      <c r="G5" s="588"/>
      <c r="H5" s="588"/>
      <c r="I5" s="588"/>
      <c r="J5" s="588"/>
      <c r="K5" s="589"/>
      <c r="L5" s="590"/>
      <c r="M5" s="591"/>
      <c r="N5" s="355" t="str">
        <f>IF(L5="","←就業規則で定める常勤職員の月勤務時間を入力","")</f>
        <v>←就業規則で定める常勤職員の月勤務時間を入力</v>
      </c>
    </row>
    <row r="6" spans="1:38" ht="28.5" customHeight="1">
      <c r="A6" s="575" t="s">
        <v>201</v>
      </c>
      <c r="B6" s="575" t="s">
        <v>202</v>
      </c>
      <c r="C6" s="597" t="s">
        <v>224</v>
      </c>
      <c r="D6" s="597"/>
      <c r="E6" s="597"/>
      <c r="F6" s="597"/>
      <c r="G6" s="597"/>
      <c r="H6" s="597"/>
      <c r="I6" s="597"/>
      <c r="J6" s="597"/>
      <c r="K6" s="598"/>
      <c r="L6" s="602" t="s">
        <v>225</v>
      </c>
      <c r="M6" s="603"/>
      <c r="N6" s="580" t="s">
        <v>226</v>
      </c>
      <c r="O6" s="581"/>
      <c r="P6" s="581"/>
      <c r="Q6" s="581"/>
      <c r="R6" s="581"/>
      <c r="S6" s="581"/>
      <c r="T6" s="581"/>
      <c r="U6" s="581"/>
      <c r="V6" s="581"/>
      <c r="W6" s="581"/>
      <c r="X6" s="581"/>
      <c r="Y6" s="581"/>
      <c r="Z6" s="581"/>
      <c r="AA6" s="581"/>
      <c r="AB6" s="581"/>
      <c r="AC6" s="581"/>
      <c r="AD6" s="581"/>
      <c r="AE6" s="581"/>
      <c r="AF6" s="581"/>
      <c r="AG6" s="581"/>
      <c r="AH6" s="581"/>
      <c r="AI6" s="581"/>
      <c r="AJ6" s="581"/>
      <c r="AK6" s="582"/>
      <c r="AL6" s="72"/>
    </row>
    <row r="7" spans="1:38" ht="27" customHeight="1">
      <c r="A7" s="576"/>
      <c r="B7" s="615"/>
      <c r="C7" s="539"/>
      <c r="D7" s="539"/>
      <c r="E7" s="539"/>
      <c r="F7" s="539"/>
      <c r="G7" s="539"/>
      <c r="H7" s="539"/>
      <c r="I7" s="539"/>
      <c r="J7" s="539"/>
      <c r="K7" s="599"/>
      <c r="L7" s="604"/>
      <c r="M7" s="605"/>
      <c r="N7" s="606">
        <v>4</v>
      </c>
      <c r="O7" s="607"/>
      <c r="P7" s="607">
        <v>5</v>
      </c>
      <c r="Q7" s="607"/>
      <c r="R7" s="607">
        <v>6</v>
      </c>
      <c r="S7" s="607"/>
      <c r="T7" s="607">
        <v>7</v>
      </c>
      <c r="U7" s="607"/>
      <c r="V7" s="607">
        <v>8</v>
      </c>
      <c r="W7" s="607"/>
      <c r="X7" s="607">
        <v>9</v>
      </c>
      <c r="Y7" s="607"/>
      <c r="Z7" s="607">
        <v>10</v>
      </c>
      <c r="AA7" s="607"/>
      <c r="AB7" s="607">
        <v>11</v>
      </c>
      <c r="AC7" s="607"/>
      <c r="AD7" s="607">
        <v>12</v>
      </c>
      <c r="AE7" s="607"/>
      <c r="AF7" s="607">
        <v>1</v>
      </c>
      <c r="AG7" s="607"/>
      <c r="AH7" s="607">
        <v>2</v>
      </c>
      <c r="AI7" s="607"/>
      <c r="AJ7" s="607">
        <v>3</v>
      </c>
      <c r="AK7" s="608"/>
      <c r="AL7" s="72"/>
    </row>
    <row r="8" spans="1:38">
      <c r="A8" s="612"/>
      <c r="B8" s="616"/>
      <c r="C8" s="600"/>
      <c r="D8" s="600"/>
      <c r="E8" s="600"/>
      <c r="F8" s="600"/>
      <c r="G8" s="600"/>
      <c r="H8" s="600"/>
      <c r="I8" s="600"/>
      <c r="J8" s="600"/>
      <c r="K8" s="601"/>
      <c r="L8" s="20" t="s">
        <v>215</v>
      </c>
      <c r="M8" s="21" t="s">
        <v>227</v>
      </c>
      <c r="N8" s="73" t="s">
        <v>215</v>
      </c>
      <c r="O8" s="29" t="s">
        <v>227</v>
      </c>
      <c r="P8" s="30" t="s">
        <v>215</v>
      </c>
      <c r="Q8" s="74" t="s">
        <v>227</v>
      </c>
      <c r="R8" s="75" t="s">
        <v>215</v>
      </c>
      <c r="S8" s="29" t="s">
        <v>227</v>
      </c>
      <c r="T8" s="30" t="s">
        <v>215</v>
      </c>
      <c r="U8" s="74" t="s">
        <v>227</v>
      </c>
      <c r="V8" s="75" t="s">
        <v>215</v>
      </c>
      <c r="W8" s="29" t="s">
        <v>227</v>
      </c>
      <c r="X8" s="30" t="s">
        <v>215</v>
      </c>
      <c r="Y8" s="74" t="s">
        <v>227</v>
      </c>
      <c r="Z8" s="75" t="s">
        <v>215</v>
      </c>
      <c r="AA8" s="29" t="s">
        <v>227</v>
      </c>
      <c r="AB8" s="30" t="s">
        <v>215</v>
      </c>
      <c r="AC8" s="74" t="s">
        <v>227</v>
      </c>
      <c r="AD8" s="30" t="s">
        <v>215</v>
      </c>
      <c r="AE8" s="29" t="s">
        <v>227</v>
      </c>
      <c r="AF8" s="30" t="s">
        <v>215</v>
      </c>
      <c r="AG8" s="29" t="s">
        <v>227</v>
      </c>
      <c r="AH8" s="28" t="s">
        <v>215</v>
      </c>
      <c r="AI8" s="29" t="s">
        <v>227</v>
      </c>
      <c r="AJ8" s="30" t="s">
        <v>215</v>
      </c>
      <c r="AK8" s="41" t="s">
        <v>227</v>
      </c>
      <c r="AL8" s="5"/>
    </row>
    <row r="9" spans="1:38" ht="26.1" customHeight="1">
      <c r="A9" s="15">
        <v>1</v>
      </c>
      <c r="B9" s="1"/>
      <c r="C9" s="31"/>
      <c r="D9" s="71" t="s">
        <v>228</v>
      </c>
      <c r="E9" s="47"/>
      <c r="F9" s="71" t="s">
        <v>229</v>
      </c>
      <c r="G9" s="71" t="s">
        <v>230</v>
      </c>
      <c r="H9" s="31"/>
      <c r="I9" s="71" t="s">
        <v>228</v>
      </c>
      <c r="J9" s="47"/>
      <c r="K9" s="71" t="s">
        <v>231</v>
      </c>
      <c r="L9" s="22"/>
      <c r="M9" s="23"/>
      <c r="N9" s="56">
        <f>IF(AND($C9=$C$44,$E9=4),$L9,0)</f>
        <v>0</v>
      </c>
      <c r="O9" s="57">
        <f t="shared" ref="O9:O38" si="0">IF(AND($C9=$C$44,$E9=4),$M9,0)</f>
        <v>0</v>
      </c>
      <c r="P9" s="58">
        <f>IF(AND($C9=$C$44,$E9&lt;=5,$H9=$C$44,$J9&gt;=5),$L9,IF(AND($C9=$C$44,$E9&lt;=5,$H9=$C$45,$J9&lt;=3),$L9,0))</f>
        <v>0</v>
      </c>
      <c r="Q9" s="59">
        <f t="shared" ref="Q9:Q38" si="1">IF(AND($C9=$C$44,$E9&lt;=5,$H9=$C$44,$J9&gt;=5),$M9,IF(AND($C9=$C$44,$E9&lt;=5,$H9=$C$45,$J9&lt;=3),$M9,0))</f>
        <v>0</v>
      </c>
      <c r="R9" s="60">
        <f t="shared" ref="R9:R38" si="2">IF(AND($C9=$C$44,$E9&lt;=6,$H9=$C$44,$J9&gt;=6),$L9,IF(AND($C9=$C$44,$E9&lt;=6,$H9=$C$45,$J9&lt;=3),$L9,0))</f>
        <v>0</v>
      </c>
      <c r="S9" s="61">
        <f t="shared" ref="S9:S38" si="3">IF(AND($C9=$C$44,$E9&lt;=6,$H9=$C$44,$J9&gt;=6),$M9,IF(AND($C9=$C$44,$E9&lt;=6,$H9=$C$45,$J9&lt;=3),$M9,0))</f>
        <v>0</v>
      </c>
      <c r="T9" s="58">
        <f t="shared" ref="T9:T38" si="4">IF(AND($C9=$C$44,$E9&lt;=7,$H9=$C$44,$J9&gt;=7),$L9,IF(AND($C9=$C$44,$E9&lt;=7,$H9=$C$45,$J9&lt;=3),$L9,0))</f>
        <v>0</v>
      </c>
      <c r="U9" s="59">
        <f t="shared" ref="U9:U38" si="5">IF(AND($C9=$C$44,$E9&lt;=7,$H9=$C$44,$J9&gt;=7),$M9,IF(AND($C9=$C$44,$E9&lt;=7,$H9=$C$45,$J9&lt;=3),$M9,0))</f>
        <v>0</v>
      </c>
      <c r="V9" s="60">
        <f t="shared" ref="V9:V38" si="6">IF(AND($C9=$C$44,$E9&lt;=8,$H9=$C$44,$J9&gt;=8),$L9,IF(AND($C9=$C$44,$E9&lt;=8,$H9=$C$45,$J9&lt;=3),$L9,0))</f>
        <v>0</v>
      </c>
      <c r="W9" s="61">
        <f t="shared" ref="W9:W38" si="7">IF(AND($C9=$C$44,$E9&lt;=8,$H9=$C$44,$J9&gt;=8),$M9,IF(AND($C9=$C$44,$E9&lt;=8,$H9=$C$45,$J9&lt;=3),$M9,0))</f>
        <v>0</v>
      </c>
      <c r="X9" s="58">
        <f t="shared" ref="X9:X38" si="8">IF(AND($C9=$C$44,$E9&lt;=9,$H9=$C$44,$J9&gt;=9),$L9,IF(AND($C9=$C$44,$E9&lt;=9,$H9=$C$45,$J9&lt;=3),$L9,0))</f>
        <v>0</v>
      </c>
      <c r="Y9" s="59">
        <f t="shared" ref="Y9:Y38" si="9">IF(AND($C9=$C$44,$E9&lt;=9,$H9=$C$44,$J9&gt;=9),$M9,IF(AND($C9=$C$44,$E9&lt;=9,$H9=$C$45,$J9&lt;=3),$M9,0))</f>
        <v>0</v>
      </c>
      <c r="Z9" s="60">
        <f t="shared" ref="Z9:Z38" si="10">IF(AND($C9=$C$44,$E9&lt;=10,$H9=$C$44,$J9&gt;=10),$L9,IF(AND($C9=$C$44,$E9&lt;=10,$H9=$C$45,$J9&lt;=3),$L9,0))</f>
        <v>0</v>
      </c>
      <c r="AA9" s="61">
        <f t="shared" ref="AA9:AA38" si="11">IF(AND($C9=$C$44,$E9&lt;=10,$H9=$C$44,$J9&gt;=10),$M9,IF(AND($C9=$C$44,$E9&lt;=10,$H9=$C$45,$J9&lt;=3),$M9,0))</f>
        <v>0</v>
      </c>
      <c r="AB9" s="58">
        <f t="shared" ref="AB9:AB38" si="12">IF(AND($C9=$C$44,$E9&lt;=11,$H9=$C$44,$J9&gt;=11),$L9,IF(AND($C9=$C$44,$E9&lt;=11,$H9=$C$45,$J9&lt;=3),$L9,0))</f>
        <v>0</v>
      </c>
      <c r="AC9" s="59">
        <f t="shared" ref="AC9:AC38" si="13">IF(AND($C9=$C$44,$E9&lt;=11,$H9=$C$44,$J9&gt;=11),$M9,IF(AND($C9=$C$44,$E9&lt;=11,$H9=$C$45,$J9&lt;=3),$M9,0))</f>
        <v>0</v>
      </c>
      <c r="AD9" s="60">
        <f t="shared" ref="AD9:AD38" si="14">IF(AND($C9=$C$44,$E9&lt;=12,$H9=$C$44,$J9=12),$L9,IF(AND($C9=$C$44,$E9&lt;=12,$H9=$C$45,$J9&lt;=3),$L9,0))</f>
        <v>0</v>
      </c>
      <c r="AE9" s="61">
        <f t="shared" ref="AE9:AE38" si="15">IF(AND($C9=$C$44,$E9&lt;=12,$H9=$C$44,$J9=12),$M9,IF(AND($C9=$C$44,$E9&lt;=12,$H9=$C$45,$J9&lt;=3),$M9,0))</f>
        <v>0</v>
      </c>
      <c r="AF9" s="58">
        <f t="shared" ref="AF9:AF38" si="16">IF(AND($C9=$C$44,$E9&lt;=12,$H9=$C$45,$J9&lt;=3),$L9,IF(AND($C9=$C$45,$E9=1,$H9=$C$45,$J9&lt;=3),$L9,0))</f>
        <v>0</v>
      </c>
      <c r="AG9" s="59">
        <f t="shared" ref="AG9:AG38" si="17">IF(AND($C9=$C$44,$E9&lt;=12,$H9=$C$45,$J9&lt;=3),$M9,IF(AND($C9=$C$45,$E9=1,$H9=$C$45,$J9&lt;=3),$M9,0))</f>
        <v>0</v>
      </c>
      <c r="AH9" s="60">
        <f t="shared" ref="AH9:AH38" si="18">IF(AND($C9=$C$44,$E9&lt;=12,$H9=$C$45,$J9&gt;=2),$L9,IF(AND($C9=$C$45,$E9&lt;=2,$H9=$C$45,$J9&gt;1),$L9,0))</f>
        <v>0</v>
      </c>
      <c r="AI9" s="61">
        <f t="shared" ref="AI9:AI38" si="19">IF(AND($C9=$C$44,$E9&lt;=12,$H9=$C$45,$J9&gt;=2),$M9,IF(AND($C9=$C$45,$E9&lt;=2,$H9=$C$45,$J9&gt;1),$M9,0))</f>
        <v>0</v>
      </c>
      <c r="AJ9" s="58">
        <f t="shared" ref="AJ9:AJ38" si="20">IF(AND($C9=$C$44,$E9&lt;=12,$H9=$C$45,$J9=3),$L9,IF(AND($C9=$C$45,$E9&lt;=3,$H9=$C$45,$J9=3),$L9,0))</f>
        <v>0</v>
      </c>
      <c r="AK9" s="62">
        <f t="shared" ref="AK9:AK38" si="21">IF(AND($C9=$C$44,$E9&lt;=12,$H9=$C$45,$J9=3),$M9,IF(AND($C9=$C$45,$E9&lt;=3,$H9=$C$45,$J9=3),$M9,0))</f>
        <v>0</v>
      </c>
      <c r="AL9" s="5"/>
    </row>
    <row r="10" spans="1:38" ht="26.1" customHeight="1">
      <c r="A10" s="15">
        <v>2</v>
      </c>
      <c r="B10" s="1"/>
      <c r="C10" s="31"/>
      <c r="D10" s="71" t="s">
        <v>228</v>
      </c>
      <c r="E10" s="47"/>
      <c r="F10" s="71" t="s">
        <v>229</v>
      </c>
      <c r="G10" s="71" t="s">
        <v>230</v>
      </c>
      <c r="H10" s="31"/>
      <c r="I10" s="71" t="s">
        <v>228</v>
      </c>
      <c r="J10" s="47"/>
      <c r="K10" s="71" t="s">
        <v>231</v>
      </c>
      <c r="L10" s="22"/>
      <c r="M10" s="23"/>
      <c r="N10" s="56">
        <f t="shared" ref="N10:N38" si="22">IF(AND($C10=$C$44,$E10=4),$L10,0)</f>
        <v>0</v>
      </c>
      <c r="O10" s="57">
        <f t="shared" si="0"/>
        <v>0</v>
      </c>
      <c r="P10" s="58">
        <f t="shared" ref="P10:P38" si="23">IF(AND($C10=$C$44,$E10&lt;=5,$H10=$C$44,$J10&gt;=5),$L10,IF(AND($C10=$C$44,$E10&lt;=5,$H10=$C$45,$J10&lt;=3),$L10,0))</f>
        <v>0</v>
      </c>
      <c r="Q10" s="59">
        <f t="shared" si="1"/>
        <v>0</v>
      </c>
      <c r="R10" s="60">
        <f t="shared" si="2"/>
        <v>0</v>
      </c>
      <c r="S10" s="61">
        <f t="shared" si="3"/>
        <v>0</v>
      </c>
      <c r="T10" s="58">
        <f t="shared" si="4"/>
        <v>0</v>
      </c>
      <c r="U10" s="59">
        <f t="shared" si="5"/>
        <v>0</v>
      </c>
      <c r="V10" s="60">
        <f t="shared" si="6"/>
        <v>0</v>
      </c>
      <c r="W10" s="61">
        <f t="shared" si="7"/>
        <v>0</v>
      </c>
      <c r="X10" s="58">
        <f t="shared" si="8"/>
        <v>0</v>
      </c>
      <c r="Y10" s="59">
        <f t="shared" si="9"/>
        <v>0</v>
      </c>
      <c r="Z10" s="60">
        <f t="shared" si="10"/>
        <v>0</v>
      </c>
      <c r="AA10" s="61">
        <f t="shared" si="11"/>
        <v>0</v>
      </c>
      <c r="AB10" s="58">
        <f t="shared" si="12"/>
        <v>0</v>
      </c>
      <c r="AC10" s="59">
        <f t="shared" si="13"/>
        <v>0</v>
      </c>
      <c r="AD10" s="60">
        <f t="shared" si="14"/>
        <v>0</v>
      </c>
      <c r="AE10" s="61">
        <f t="shared" si="15"/>
        <v>0</v>
      </c>
      <c r="AF10" s="58">
        <f t="shared" si="16"/>
        <v>0</v>
      </c>
      <c r="AG10" s="59">
        <f t="shared" si="17"/>
        <v>0</v>
      </c>
      <c r="AH10" s="60">
        <f t="shared" si="18"/>
        <v>0</v>
      </c>
      <c r="AI10" s="61">
        <f t="shared" si="19"/>
        <v>0</v>
      </c>
      <c r="AJ10" s="58">
        <f t="shared" si="20"/>
        <v>0</v>
      </c>
      <c r="AK10" s="62">
        <f t="shared" si="21"/>
        <v>0</v>
      </c>
      <c r="AL10" s="5"/>
    </row>
    <row r="11" spans="1:38" ht="26.1" customHeight="1">
      <c r="A11" s="15">
        <v>3</v>
      </c>
      <c r="B11" s="1"/>
      <c r="C11" s="31"/>
      <c r="D11" s="71" t="s">
        <v>228</v>
      </c>
      <c r="E11" s="47"/>
      <c r="F11" s="71" t="s">
        <v>229</v>
      </c>
      <c r="G11" s="71" t="s">
        <v>230</v>
      </c>
      <c r="H11" s="31"/>
      <c r="I11" s="71" t="s">
        <v>228</v>
      </c>
      <c r="J11" s="47"/>
      <c r="K11" s="71" t="s">
        <v>231</v>
      </c>
      <c r="L11" s="22"/>
      <c r="M11" s="23"/>
      <c r="N11" s="56">
        <f t="shared" si="22"/>
        <v>0</v>
      </c>
      <c r="O11" s="57">
        <f t="shared" si="0"/>
        <v>0</v>
      </c>
      <c r="P11" s="58">
        <f t="shared" si="23"/>
        <v>0</v>
      </c>
      <c r="Q11" s="59">
        <f t="shared" si="1"/>
        <v>0</v>
      </c>
      <c r="R11" s="60">
        <f t="shared" si="2"/>
        <v>0</v>
      </c>
      <c r="S11" s="61">
        <f t="shared" si="3"/>
        <v>0</v>
      </c>
      <c r="T11" s="58">
        <f t="shared" si="4"/>
        <v>0</v>
      </c>
      <c r="U11" s="59">
        <f t="shared" si="5"/>
        <v>0</v>
      </c>
      <c r="V11" s="60">
        <f t="shared" si="6"/>
        <v>0</v>
      </c>
      <c r="W11" s="61">
        <f t="shared" si="7"/>
        <v>0</v>
      </c>
      <c r="X11" s="58">
        <f t="shared" si="8"/>
        <v>0</v>
      </c>
      <c r="Y11" s="59">
        <f t="shared" si="9"/>
        <v>0</v>
      </c>
      <c r="Z11" s="60">
        <f t="shared" si="10"/>
        <v>0</v>
      </c>
      <c r="AA11" s="61">
        <f t="shared" si="11"/>
        <v>0</v>
      </c>
      <c r="AB11" s="58">
        <f t="shared" si="12"/>
        <v>0</v>
      </c>
      <c r="AC11" s="59">
        <f t="shared" si="13"/>
        <v>0</v>
      </c>
      <c r="AD11" s="60">
        <f t="shared" si="14"/>
        <v>0</v>
      </c>
      <c r="AE11" s="61">
        <f t="shared" si="15"/>
        <v>0</v>
      </c>
      <c r="AF11" s="58">
        <f t="shared" si="16"/>
        <v>0</v>
      </c>
      <c r="AG11" s="59">
        <f t="shared" si="17"/>
        <v>0</v>
      </c>
      <c r="AH11" s="60">
        <f t="shared" si="18"/>
        <v>0</v>
      </c>
      <c r="AI11" s="61">
        <f t="shared" si="19"/>
        <v>0</v>
      </c>
      <c r="AJ11" s="58">
        <f t="shared" si="20"/>
        <v>0</v>
      </c>
      <c r="AK11" s="62">
        <f t="shared" si="21"/>
        <v>0</v>
      </c>
      <c r="AL11" s="5"/>
    </row>
    <row r="12" spans="1:38" ht="26.1" customHeight="1">
      <c r="A12" s="15">
        <v>4</v>
      </c>
      <c r="B12" s="1"/>
      <c r="C12" s="31"/>
      <c r="D12" s="71" t="s">
        <v>228</v>
      </c>
      <c r="E12" s="47"/>
      <c r="F12" s="71" t="s">
        <v>229</v>
      </c>
      <c r="G12" s="71" t="s">
        <v>230</v>
      </c>
      <c r="H12" s="31"/>
      <c r="I12" s="71" t="s">
        <v>228</v>
      </c>
      <c r="J12" s="47"/>
      <c r="K12" s="71" t="s">
        <v>231</v>
      </c>
      <c r="L12" s="22"/>
      <c r="M12" s="23"/>
      <c r="N12" s="56">
        <f t="shared" si="22"/>
        <v>0</v>
      </c>
      <c r="O12" s="57">
        <f t="shared" si="0"/>
        <v>0</v>
      </c>
      <c r="P12" s="58">
        <f t="shared" si="23"/>
        <v>0</v>
      </c>
      <c r="Q12" s="59">
        <f t="shared" si="1"/>
        <v>0</v>
      </c>
      <c r="R12" s="60">
        <f t="shared" si="2"/>
        <v>0</v>
      </c>
      <c r="S12" s="61">
        <f t="shared" si="3"/>
        <v>0</v>
      </c>
      <c r="T12" s="58">
        <f t="shared" si="4"/>
        <v>0</v>
      </c>
      <c r="U12" s="59">
        <f t="shared" si="5"/>
        <v>0</v>
      </c>
      <c r="V12" s="60">
        <f t="shared" si="6"/>
        <v>0</v>
      </c>
      <c r="W12" s="61">
        <f t="shared" si="7"/>
        <v>0</v>
      </c>
      <c r="X12" s="58">
        <f t="shared" si="8"/>
        <v>0</v>
      </c>
      <c r="Y12" s="59">
        <f t="shared" si="9"/>
        <v>0</v>
      </c>
      <c r="Z12" s="60">
        <f t="shared" si="10"/>
        <v>0</v>
      </c>
      <c r="AA12" s="61">
        <f t="shared" si="11"/>
        <v>0</v>
      </c>
      <c r="AB12" s="58">
        <f t="shared" si="12"/>
        <v>0</v>
      </c>
      <c r="AC12" s="59">
        <f t="shared" si="13"/>
        <v>0</v>
      </c>
      <c r="AD12" s="60">
        <f t="shared" si="14"/>
        <v>0</v>
      </c>
      <c r="AE12" s="61">
        <f t="shared" si="15"/>
        <v>0</v>
      </c>
      <c r="AF12" s="58">
        <f t="shared" si="16"/>
        <v>0</v>
      </c>
      <c r="AG12" s="59">
        <f t="shared" si="17"/>
        <v>0</v>
      </c>
      <c r="AH12" s="60">
        <f t="shared" si="18"/>
        <v>0</v>
      </c>
      <c r="AI12" s="61">
        <f t="shared" si="19"/>
        <v>0</v>
      </c>
      <c r="AJ12" s="58">
        <f t="shared" si="20"/>
        <v>0</v>
      </c>
      <c r="AK12" s="62">
        <f t="shared" si="21"/>
        <v>0</v>
      </c>
      <c r="AL12" s="5"/>
    </row>
    <row r="13" spans="1:38" ht="26.1" customHeight="1">
      <c r="A13" s="15">
        <v>5</v>
      </c>
      <c r="B13" s="1"/>
      <c r="C13" s="31"/>
      <c r="D13" s="71" t="s">
        <v>228</v>
      </c>
      <c r="E13" s="47"/>
      <c r="F13" s="71" t="s">
        <v>229</v>
      </c>
      <c r="G13" s="71" t="s">
        <v>230</v>
      </c>
      <c r="H13" s="31"/>
      <c r="I13" s="71" t="s">
        <v>228</v>
      </c>
      <c r="J13" s="47"/>
      <c r="K13" s="71" t="s">
        <v>231</v>
      </c>
      <c r="L13" s="22"/>
      <c r="M13" s="23"/>
      <c r="N13" s="56">
        <f t="shared" si="22"/>
        <v>0</v>
      </c>
      <c r="O13" s="57">
        <f t="shared" si="0"/>
        <v>0</v>
      </c>
      <c r="P13" s="58">
        <f t="shared" si="23"/>
        <v>0</v>
      </c>
      <c r="Q13" s="59">
        <f t="shared" si="1"/>
        <v>0</v>
      </c>
      <c r="R13" s="60">
        <f t="shared" si="2"/>
        <v>0</v>
      </c>
      <c r="S13" s="61">
        <f t="shared" si="3"/>
        <v>0</v>
      </c>
      <c r="T13" s="58">
        <f t="shared" si="4"/>
        <v>0</v>
      </c>
      <c r="U13" s="59">
        <f t="shared" si="5"/>
        <v>0</v>
      </c>
      <c r="V13" s="60">
        <f t="shared" si="6"/>
        <v>0</v>
      </c>
      <c r="W13" s="61">
        <f t="shared" si="7"/>
        <v>0</v>
      </c>
      <c r="X13" s="58">
        <f t="shared" si="8"/>
        <v>0</v>
      </c>
      <c r="Y13" s="59">
        <f t="shared" si="9"/>
        <v>0</v>
      </c>
      <c r="Z13" s="60">
        <f t="shared" si="10"/>
        <v>0</v>
      </c>
      <c r="AA13" s="61">
        <f t="shared" si="11"/>
        <v>0</v>
      </c>
      <c r="AB13" s="58">
        <f t="shared" si="12"/>
        <v>0</v>
      </c>
      <c r="AC13" s="59">
        <f t="shared" si="13"/>
        <v>0</v>
      </c>
      <c r="AD13" s="60">
        <f t="shared" si="14"/>
        <v>0</v>
      </c>
      <c r="AE13" s="61">
        <f t="shared" si="15"/>
        <v>0</v>
      </c>
      <c r="AF13" s="58">
        <f t="shared" si="16"/>
        <v>0</v>
      </c>
      <c r="AG13" s="59">
        <f t="shared" si="17"/>
        <v>0</v>
      </c>
      <c r="AH13" s="60">
        <f t="shared" si="18"/>
        <v>0</v>
      </c>
      <c r="AI13" s="61">
        <f t="shared" si="19"/>
        <v>0</v>
      </c>
      <c r="AJ13" s="58">
        <f t="shared" si="20"/>
        <v>0</v>
      </c>
      <c r="AK13" s="62">
        <f t="shared" si="21"/>
        <v>0</v>
      </c>
      <c r="AL13" s="5"/>
    </row>
    <row r="14" spans="1:38" ht="26.1" customHeight="1">
      <c r="A14" s="15">
        <v>6</v>
      </c>
      <c r="B14" s="1"/>
      <c r="C14" s="31"/>
      <c r="D14" s="71" t="s">
        <v>228</v>
      </c>
      <c r="E14" s="47"/>
      <c r="F14" s="71" t="s">
        <v>229</v>
      </c>
      <c r="G14" s="71" t="s">
        <v>230</v>
      </c>
      <c r="H14" s="31"/>
      <c r="I14" s="71" t="s">
        <v>228</v>
      </c>
      <c r="J14" s="47"/>
      <c r="K14" s="71" t="s">
        <v>231</v>
      </c>
      <c r="L14" s="22"/>
      <c r="M14" s="23"/>
      <c r="N14" s="56">
        <f t="shared" si="22"/>
        <v>0</v>
      </c>
      <c r="O14" s="57">
        <f t="shared" si="0"/>
        <v>0</v>
      </c>
      <c r="P14" s="58">
        <f t="shared" si="23"/>
        <v>0</v>
      </c>
      <c r="Q14" s="59">
        <f t="shared" si="1"/>
        <v>0</v>
      </c>
      <c r="R14" s="60">
        <f t="shared" si="2"/>
        <v>0</v>
      </c>
      <c r="S14" s="61">
        <f t="shared" si="3"/>
        <v>0</v>
      </c>
      <c r="T14" s="58">
        <f t="shared" si="4"/>
        <v>0</v>
      </c>
      <c r="U14" s="59">
        <f t="shared" si="5"/>
        <v>0</v>
      </c>
      <c r="V14" s="60">
        <f t="shared" si="6"/>
        <v>0</v>
      </c>
      <c r="W14" s="61">
        <f t="shared" si="7"/>
        <v>0</v>
      </c>
      <c r="X14" s="58">
        <f t="shared" si="8"/>
        <v>0</v>
      </c>
      <c r="Y14" s="59">
        <f t="shared" si="9"/>
        <v>0</v>
      </c>
      <c r="Z14" s="60">
        <f t="shared" si="10"/>
        <v>0</v>
      </c>
      <c r="AA14" s="61">
        <f t="shared" si="11"/>
        <v>0</v>
      </c>
      <c r="AB14" s="58">
        <f t="shared" si="12"/>
        <v>0</v>
      </c>
      <c r="AC14" s="59">
        <f t="shared" si="13"/>
        <v>0</v>
      </c>
      <c r="AD14" s="60">
        <f t="shared" si="14"/>
        <v>0</v>
      </c>
      <c r="AE14" s="61">
        <f t="shared" si="15"/>
        <v>0</v>
      </c>
      <c r="AF14" s="58">
        <f t="shared" si="16"/>
        <v>0</v>
      </c>
      <c r="AG14" s="59">
        <f t="shared" si="17"/>
        <v>0</v>
      </c>
      <c r="AH14" s="60">
        <f t="shared" si="18"/>
        <v>0</v>
      </c>
      <c r="AI14" s="61">
        <f t="shared" si="19"/>
        <v>0</v>
      </c>
      <c r="AJ14" s="58">
        <f t="shared" si="20"/>
        <v>0</v>
      </c>
      <c r="AK14" s="62">
        <f t="shared" si="21"/>
        <v>0</v>
      </c>
      <c r="AL14" s="5"/>
    </row>
    <row r="15" spans="1:38" ht="26.1" customHeight="1">
      <c r="A15" s="15">
        <v>7</v>
      </c>
      <c r="B15" s="1"/>
      <c r="C15" s="31"/>
      <c r="D15" s="71" t="s">
        <v>228</v>
      </c>
      <c r="E15" s="47"/>
      <c r="F15" s="71" t="s">
        <v>229</v>
      </c>
      <c r="G15" s="71" t="s">
        <v>230</v>
      </c>
      <c r="H15" s="31"/>
      <c r="I15" s="71" t="s">
        <v>228</v>
      </c>
      <c r="J15" s="47"/>
      <c r="K15" s="71" t="s">
        <v>231</v>
      </c>
      <c r="L15" s="22"/>
      <c r="M15" s="23"/>
      <c r="N15" s="56">
        <f t="shared" si="22"/>
        <v>0</v>
      </c>
      <c r="O15" s="57">
        <f t="shared" si="0"/>
        <v>0</v>
      </c>
      <c r="P15" s="58">
        <f t="shared" si="23"/>
        <v>0</v>
      </c>
      <c r="Q15" s="59">
        <f t="shared" si="1"/>
        <v>0</v>
      </c>
      <c r="R15" s="60">
        <f t="shared" si="2"/>
        <v>0</v>
      </c>
      <c r="S15" s="61">
        <f t="shared" si="3"/>
        <v>0</v>
      </c>
      <c r="T15" s="58">
        <f t="shared" si="4"/>
        <v>0</v>
      </c>
      <c r="U15" s="59">
        <f t="shared" si="5"/>
        <v>0</v>
      </c>
      <c r="V15" s="60">
        <f t="shared" si="6"/>
        <v>0</v>
      </c>
      <c r="W15" s="61">
        <f t="shared" si="7"/>
        <v>0</v>
      </c>
      <c r="X15" s="58">
        <f t="shared" si="8"/>
        <v>0</v>
      </c>
      <c r="Y15" s="59">
        <f t="shared" si="9"/>
        <v>0</v>
      </c>
      <c r="Z15" s="60">
        <f t="shared" si="10"/>
        <v>0</v>
      </c>
      <c r="AA15" s="61">
        <f t="shared" si="11"/>
        <v>0</v>
      </c>
      <c r="AB15" s="58">
        <f t="shared" si="12"/>
        <v>0</v>
      </c>
      <c r="AC15" s="59">
        <f t="shared" si="13"/>
        <v>0</v>
      </c>
      <c r="AD15" s="60">
        <f t="shared" si="14"/>
        <v>0</v>
      </c>
      <c r="AE15" s="61">
        <f t="shared" si="15"/>
        <v>0</v>
      </c>
      <c r="AF15" s="58">
        <f t="shared" si="16"/>
        <v>0</v>
      </c>
      <c r="AG15" s="59">
        <f t="shared" si="17"/>
        <v>0</v>
      </c>
      <c r="AH15" s="60">
        <f t="shared" si="18"/>
        <v>0</v>
      </c>
      <c r="AI15" s="61">
        <f t="shared" si="19"/>
        <v>0</v>
      </c>
      <c r="AJ15" s="58">
        <f t="shared" si="20"/>
        <v>0</v>
      </c>
      <c r="AK15" s="62">
        <f t="shared" si="21"/>
        <v>0</v>
      </c>
      <c r="AL15" s="5"/>
    </row>
    <row r="16" spans="1:38" ht="26.1" customHeight="1">
      <c r="A16" s="15">
        <v>8</v>
      </c>
      <c r="B16" s="1"/>
      <c r="C16" s="31"/>
      <c r="D16" s="71" t="s">
        <v>228</v>
      </c>
      <c r="E16" s="47"/>
      <c r="F16" s="71" t="s">
        <v>229</v>
      </c>
      <c r="G16" s="71" t="s">
        <v>230</v>
      </c>
      <c r="H16" s="31"/>
      <c r="I16" s="71" t="s">
        <v>228</v>
      </c>
      <c r="J16" s="47"/>
      <c r="K16" s="71" t="s">
        <v>231</v>
      </c>
      <c r="L16" s="22"/>
      <c r="M16" s="23"/>
      <c r="N16" s="56">
        <f t="shared" si="22"/>
        <v>0</v>
      </c>
      <c r="O16" s="57">
        <f t="shared" si="0"/>
        <v>0</v>
      </c>
      <c r="P16" s="58">
        <f t="shared" si="23"/>
        <v>0</v>
      </c>
      <c r="Q16" s="59">
        <f t="shared" si="1"/>
        <v>0</v>
      </c>
      <c r="R16" s="60">
        <f t="shared" si="2"/>
        <v>0</v>
      </c>
      <c r="S16" s="61">
        <f t="shared" si="3"/>
        <v>0</v>
      </c>
      <c r="T16" s="58">
        <f t="shared" si="4"/>
        <v>0</v>
      </c>
      <c r="U16" s="59">
        <f t="shared" si="5"/>
        <v>0</v>
      </c>
      <c r="V16" s="60">
        <f t="shared" si="6"/>
        <v>0</v>
      </c>
      <c r="W16" s="61">
        <f t="shared" si="7"/>
        <v>0</v>
      </c>
      <c r="X16" s="58">
        <f t="shared" si="8"/>
        <v>0</v>
      </c>
      <c r="Y16" s="59">
        <f t="shared" si="9"/>
        <v>0</v>
      </c>
      <c r="Z16" s="60">
        <f t="shared" si="10"/>
        <v>0</v>
      </c>
      <c r="AA16" s="61">
        <f t="shared" si="11"/>
        <v>0</v>
      </c>
      <c r="AB16" s="58">
        <f t="shared" si="12"/>
        <v>0</v>
      </c>
      <c r="AC16" s="59">
        <f t="shared" si="13"/>
        <v>0</v>
      </c>
      <c r="AD16" s="60">
        <f t="shared" si="14"/>
        <v>0</v>
      </c>
      <c r="AE16" s="61">
        <f t="shared" si="15"/>
        <v>0</v>
      </c>
      <c r="AF16" s="58">
        <f t="shared" si="16"/>
        <v>0</v>
      </c>
      <c r="AG16" s="59">
        <f t="shared" si="17"/>
        <v>0</v>
      </c>
      <c r="AH16" s="60">
        <f t="shared" si="18"/>
        <v>0</v>
      </c>
      <c r="AI16" s="61">
        <f t="shared" si="19"/>
        <v>0</v>
      </c>
      <c r="AJ16" s="58">
        <f t="shared" si="20"/>
        <v>0</v>
      </c>
      <c r="AK16" s="62">
        <f t="shared" si="21"/>
        <v>0</v>
      </c>
      <c r="AL16" s="5"/>
    </row>
    <row r="17" spans="1:38" ht="26.1" customHeight="1">
      <c r="A17" s="15">
        <v>9</v>
      </c>
      <c r="B17" s="1"/>
      <c r="C17" s="31"/>
      <c r="D17" s="71" t="s">
        <v>228</v>
      </c>
      <c r="E17" s="47"/>
      <c r="F17" s="71" t="s">
        <v>229</v>
      </c>
      <c r="G17" s="71" t="s">
        <v>230</v>
      </c>
      <c r="H17" s="31"/>
      <c r="I17" s="71" t="s">
        <v>228</v>
      </c>
      <c r="J17" s="47"/>
      <c r="K17" s="71" t="s">
        <v>231</v>
      </c>
      <c r="L17" s="22"/>
      <c r="M17" s="23"/>
      <c r="N17" s="56">
        <f t="shared" si="22"/>
        <v>0</v>
      </c>
      <c r="O17" s="57">
        <f t="shared" si="0"/>
        <v>0</v>
      </c>
      <c r="P17" s="58">
        <f t="shared" si="23"/>
        <v>0</v>
      </c>
      <c r="Q17" s="59">
        <f t="shared" si="1"/>
        <v>0</v>
      </c>
      <c r="R17" s="60">
        <f t="shared" si="2"/>
        <v>0</v>
      </c>
      <c r="S17" s="61">
        <f t="shared" si="3"/>
        <v>0</v>
      </c>
      <c r="T17" s="58">
        <f t="shared" si="4"/>
        <v>0</v>
      </c>
      <c r="U17" s="59">
        <f t="shared" si="5"/>
        <v>0</v>
      </c>
      <c r="V17" s="60">
        <f t="shared" si="6"/>
        <v>0</v>
      </c>
      <c r="W17" s="61">
        <f t="shared" si="7"/>
        <v>0</v>
      </c>
      <c r="X17" s="58">
        <f t="shared" si="8"/>
        <v>0</v>
      </c>
      <c r="Y17" s="59">
        <f t="shared" si="9"/>
        <v>0</v>
      </c>
      <c r="Z17" s="60">
        <f t="shared" si="10"/>
        <v>0</v>
      </c>
      <c r="AA17" s="61">
        <f t="shared" si="11"/>
        <v>0</v>
      </c>
      <c r="AB17" s="58">
        <f t="shared" si="12"/>
        <v>0</v>
      </c>
      <c r="AC17" s="59">
        <f t="shared" si="13"/>
        <v>0</v>
      </c>
      <c r="AD17" s="60">
        <f t="shared" si="14"/>
        <v>0</v>
      </c>
      <c r="AE17" s="61">
        <f t="shared" si="15"/>
        <v>0</v>
      </c>
      <c r="AF17" s="58">
        <f t="shared" si="16"/>
        <v>0</v>
      </c>
      <c r="AG17" s="59">
        <f t="shared" si="17"/>
        <v>0</v>
      </c>
      <c r="AH17" s="60">
        <f t="shared" si="18"/>
        <v>0</v>
      </c>
      <c r="AI17" s="61">
        <f t="shared" si="19"/>
        <v>0</v>
      </c>
      <c r="AJ17" s="58">
        <f t="shared" si="20"/>
        <v>0</v>
      </c>
      <c r="AK17" s="62">
        <f t="shared" si="21"/>
        <v>0</v>
      </c>
      <c r="AL17" s="5"/>
    </row>
    <row r="18" spans="1:38" ht="26.1" customHeight="1">
      <c r="A18" s="15">
        <v>10</v>
      </c>
      <c r="B18" s="1"/>
      <c r="C18" s="31"/>
      <c r="D18" s="71" t="s">
        <v>228</v>
      </c>
      <c r="E18" s="47"/>
      <c r="F18" s="71" t="s">
        <v>229</v>
      </c>
      <c r="G18" s="71" t="s">
        <v>230</v>
      </c>
      <c r="H18" s="31"/>
      <c r="I18" s="71" t="s">
        <v>228</v>
      </c>
      <c r="J18" s="47"/>
      <c r="K18" s="71" t="s">
        <v>231</v>
      </c>
      <c r="L18" s="22"/>
      <c r="M18" s="23"/>
      <c r="N18" s="56">
        <f t="shared" si="22"/>
        <v>0</v>
      </c>
      <c r="O18" s="57">
        <f t="shared" si="0"/>
        <v>0</v>
      </c>
      <c r="P18" s="58">
        <f t="shared" si="23"/>
        <v>0</v>
      </c>
      <c r="Q18" s="59">
        <f t="shared" si="1"/>
        <v>0</v>
      </c>
      <c r="R18" s="60">
        <f t="shared" si="2"/>
        <v>0</v>
      </c>
      <c r="S18" s="61">
        <f t="shared" si="3"/>
        <v>0</v>
      </c>
      <c r="T18" s="58">
        <f t="shared" si="4"/>
        <v>0</v>
      </c>
      <c r="U18" s="59">
        <f t="shared" si="5"/>
        <v>0</v>
      </c>
      <c r="V18" s="60">
        <f t="shared" si="6"/>
        <v>0</v>
      </c>
      <c r="W18" s="61">
        <f t="shared" si="7"/>
        <v>0</v>
      </c>
      <c r="X18" s="58">
        <f t="shared" si="8"/>
        <v>0</v>
      </c>
      <c r="Y18" s="59">
        <f t="shared" si="9"/>
        <v>0</v>
      </c>
      <c r="Z18" s="60">
        <f t="shared" si="10"/>
        <v>0</v>
      </c>
      <c r="AA18" s="61">
        <f t="shared" si="11"/>
        <v>0</v>
      </c>
      <c r="AB18" s="58">
        <f t="shared" si="12"/>
        <v>0</v>
      </c>
      <c r="AC18" s="59">
        <f t="shared" si="13"/>
        <v>0</v>
      </c>
      <c r="AD18" s="60">
        <f t="shared" si="14"/>
        <v>0</v>
      </c>
      <c r="AE18" s="61">
        <f t="shared" si="15"/>
        <v>0</v>
      </c>
      <c r="AF18" s="58">
        <f t="shared" si="16"/>
        <v>0</v>
      </c>
      <c r="AG18" s="59">
        <f t="shared" si="17"/>
        <v>0</v>
      </c>
      <c r="AH18" s="60">
        <f t="shared" si="18"/>
        <v>0</v>
      </c>
      <c r="AI18" s="61">
        <f t="shared" si="19"/>
        <v>0</v>
      </c>
      <c r="AJ18" s="58">
        <f t="shared" si="20"/>
        <v>0</v>
      </c>
      <c r="AK18" s="62">
        <f t="shared" si="21"/>
        <v>0</v>
      </c>
      <c r="AL18" s="5"/>
    </row>
    <row r="19" spans="1:38" ht="26.1" customHeight="1">
      <c r="A19" s="15">
        <v>11</v>
      </c>
      <c r="B19" s="1"/>
      <c r="C19" s="31"/>
      <c r="D19" s="71" t="s">
        <v>228</v>
      </c>
      <c r="E19" s="47"/>
      <c r="F19" s="71" t="s">
        <v>229</v>
      </c>
      <c r="G19" s="71" t="s">
        <v>230</v>
      </c>
      <c r="H19" s="31"/>
      <c r="I19" s="71" t="s">
        <v>228</v>
      </c>
      <c r="J19" s="47"/>
      <c r="K19" s="71" t="s">
        <v>231</v>
      </c>
      <c r="L19" s="22"/>
      <c r="M19" s="23"/>
      <c r="N19" s="56">
        <f t="shared" si="22"/>
        <v>0</v>
      </c>
      <c r="O19" s="57">
        <f t="shared" si="0"/>
        <v>0</v>
      </c>
      <c r="P19" s="58">
        <f t="shared" si="23"/>
        <v>0</v>
      </c>
      <c r="Q19" s="59">
        <f t="shared" si="1"/>
        <v>0</v>
      </c>
      <c r="R19" s="60">
        <f t="shared" si="2"/>
        <v>0</v>
      </c>
      <c r="S19" s="61">
        <f t="shared" si="3"/>
        <v>0</v>
      </c>
      <c r="T19" s="58">
        <f t="shared" si="4"/>
        <v>0</v>
      </c>
      <c r="U19" s="59">
        <f t="shared" si="5"/>
        <v>0</v>
      </c>
      <c r="V19" s="60">
        <f t="shared" si="6"/>
        <v>0</v>
      </c>
      <c r="W19" s="61">
        <f t="shared" si="7"/>
        <v>0</v>
      </c>
      <c r="X19" s="58">
        <f t="shared" si="8"/>
        <v>0</v>
      </c>
      <c r="Y19" s="59">
        <f t="shared" si="9"/>
        <v>0</v>
      </c>
      <c r="Z19" s="60">
        <f t="shared" si="10"/>
        <v>0</v>
      </c>
      <c r="AA19" s="61">
        <f t="shared" si="11"/>
        <v>0</v>
      </c>
      <c r="AB19" s="58">
        <f t="shared" si="12"/>
        <v>0</v>
      </c>
      <c r="AC19" s="59">
        <f t="shared" si="13"/>
        <v>0</v>
      </c>
      <c r="AD19" s="60">
        <f t="shared" si="14"/>
        <v>0</v>
      </c>
      <c r="AE19" s="61">
        <f t="shared" si="15"/>
        <v>0</v>
      </c>
      <c r="AF19" s="58">
        <f t="shared" si="16"/>
        <v>0</v>
      </c>
      <c r="AG19" s="59">
        <f t="shared" si="17"/>
        <v>0</v>
      </c>
      <c r="AH19" s="60">
        <f t="shared" si="18"/>
        <v>0</v>
      </c>
      <c r="AI19" s="61">
        <f t="shared" si="19"/>
        <v>0</v>
      </c>
      <c r="AJ19" s="58">
        <f t="shared" si="20"/>
        <v>0</v>
      </c>
      <c r="AK19" s="62">
        <f t="shared" si="21"/>
        <v>0</v>
      </c>
      <c r="AL19" s="5"/>
    </row>
    <row r="20" spans="1:38" ht="26.1" customHeight="1">
      <c r="A20" s="15">
        <v>12</v>
      </c>
      <c r="B20" s="1"/>
      <c r="C20" s="31"/>
      <c r="D20" s="71" t="s">
        <v>228</v>
      </c>
      <c r="E20" s="47"/>
      <c r="F20" s="71" t="s">
        <v>229</v>
      </c>
      <c r="G20" s="71" t="s">
        <v>230</v>
      </c>
      <c r="H20" s="31"/>
      <c r="I20" s="71" t="s">
        <v>228</v>
      </c>
      <c r="J20" s="47"/>
      <c r="K20" s="71" t="s">
        <v>231</v>
      </c>
      <c r="L20" s="22"/>
      <c r="M20" s="23"/>
      <c r="N20" s="56">
        <f t="shared" si="22"/>
        <v>0</v>
      </c>
      <c r="O20" s="57">
        <f t="shared" si="0"/>
        <v>0</v>
      </c>
      <c r="P20" s="58">
        <f t="shared" si="23"/>
        <v>0</v>
      </c>
      <c r="Q20" s="59">
        <f t="shared" si="1"/>
        <v>0</v>
      </c>
      <c r="R20" s="60">
        <f t="shared" si="2"/>
        <v>0</v>
      </c>
      <c r="S20" s="61">
        <f t="shared" si="3"/>
        <v>0</v>
      </c>
      <c r="T20" s="58">
        <f t="shared" si="4"/>
        <v>0</v>
      </c>
      <c r="U20" s="59">
        <f t="shared" si="5"/>
        <v>0</v>
      </c>
      <c r="V20" s="60">
        <f t="shared" si="6"/>
        <v>0</v>
      </c>
      <c r="W20" s="61">
        <f t="shared" si="7"/>
        <v>0</v>
      </c>
      <c r="X20" s="58">
        <f t="shared" si="8"/>
        <v>0</v>
      </c>
      <c r="Y20" s="59">
        <f t="shared" si="9"/>
        <v>0</v>
      </c>
      <c r="Z20" s="60">
        <f t="shared" si="10"/>
        <v>0</v>
      </c>
      <c r="AA20" s="61">
        <f t="shared" si="11"/>
        <v>0</v>
      </c>
      <c r="AB20" s="58">
        <f t="shared" si="12"/>
        <v>0</v>
      </c>
      <c r="AC20" s="59">
        <f t="shared" si="13"/>
        <v>0</v>
      </c>
      <c r="AD20" s="60">
        <f t="shared" si="14"/>
        <v>0</v>
      </c>
      <c r="AE20" s="61">
        <f t="shared" si="15"/>
        <v>0</v>
      </c>
      <c r="AF20" s="58">
        <f t="shared" si="16"/>
        <v>0</v>
      </c>
      <c r="AG20" s="59">
        <f t="shared" si="17"/>
        <v>0</v>
      </c>
      <c r="AH20" s="60">
        <f t="shared" si="18"/>
        <v>0</v>
      </c>
      <c r="AI20" s="61">
        <f t="shared" si="19"/>
        <v>0</v>
      </c>
      <c r="AJ20" s="58">
        <f t="shared" si="20"/>
        <v>0</v>
      </c>
      <c r="AK20" s="62">
        <f t="shared" si="21"/>
        <v>0</v>
      </c>
      <c r="AL20" s="5"/>
    </row>
    <row r="21" spans="1:38" ht="26.1" customHeight="1">
      <c r="A21" s="15">
        <v>13</v>
      </c>
      <c r="B21" s="1"/>
      <c r="C21" s="31"/>
      <c r="D21" s="71" t="s">
        <v>228</v>
      </c>
      <c r="E21" s="47"/>
      <c r="F21" s="71" t="s">
        <v>229</v>
      </c>
      <c r="G21" s="71" t="s">
        <v>230</v>
      </c>
      <c r="H21" s="31"/>
      <c r="I21" s="71" t="s">
        <v>228</v>
      </c>
      <c r="J21" s="47"/>
      <c r="K21" s="71" t="s">
        <v>231</v>
      </c>
      <c r="L21" s="22"/>
      <c r="M21" s="23"/>
      <c r="N21" s="56">
        <f t="shared" si="22"/>
        <v>0</v>
      </c>
      <c r="O21" s="57">
        <f t="shared" si="0"/>
        <v>0</v>
      </c>
      <c r="P21" s="58">
        <f t="shared" si="23"/>
        <v>0</v>
      </c>
      <c r="Q21" s="59">
        <f t="shared" si="1"/>
        <v>0</v>
      </c>
      <c r="R21" s="60">
        <f t="shared" si="2"/>
        <v>0</v>
      </c>
      <c r="S21" s="61">
        <f t="shared" si="3"/>
        <v>0</v>
      </c>
      <c r="T21" s="58">
        <f t="shared" si="4"/>
        <v>0</v>
      </c>
      <c r="U21" s="59">
        <f t="shared" si="5"/>
        <v>0</v>
      </c>
      <c r="V21" s="60">
        <f t="shared" si="6"/>
        <v>0</v>
      </c>
      <c r="W21" s="61">
        <f t="shared" si="7"/>
        <v>0</v>
      </c>
      <c r="X21" s="58">
        <f t="shared" si="8"/>
        <v>0</v>
      </c>
      <c r="Y21" s="59">
        <f t="shared" si="9"/>
        <v>0</v>
      </c>
      <c r="Z21" s="60">
        <f t="shared" si="10"/>
        <v>0</v>
      </c>
      <c r="AA21" s="61">
        <f t="shared" si="11"/>
        <v>0</v>
      </c>
      <c r="AB21" s="58">
        <f t="shared" si="12"/>
        <v>0</v>
      </c>
      <c r="AC21" s="59">
        <f t="shared" si="13"/>
        <v>0</v>
      </c>
      <c r="AD21" s="60">
        <f t="shared" si="14"/>
        <v>0</v>
      </c>
      <c r="AE21" s="61">
        <f t="shared" si="15"/>
        <v>0</v>
      </c>
      <c r="AF21" s="58">
        <f t="shared" si="16"/>
        <v>0</v>
      </c>
      <c r="AG21" s="59">
        <f t="shared" si="17"/>
        <v>0</v>
      </c>
      <c r="AH21" s="60">
        <f t="shared" si="18"/>
        <v>0</v>
      </c>
      <c r="AI21" s="61">
        <f t="shared" si="19"/>
        <v>0</v>
      </c>
      <c r="AJ21" s="58">
        <f t="shared" si="20"/>
        <v>0</v>
      </c>
      <c r="AK21" s="62">
        <f t="shared" si="21"/>
        <v>0</v>
      </c>
      <c r="AL21" s="5"/>
    </row>
    <row r="22" spans="1:38" ht="26.1" customHeight="1">
      <c r="A22" s="15">
        <v>14</v>
      </c>
      <c r="B22" s="1"/>
      <c r="C22" s="31"/>
      <c r="D22" s="71" t="s">
        <v>228</v>
      </c>
      <c r="E22" s="47"/>
      <c r="F22" s="71" t="s">
        <v>229</v>
      </c>
      <c r="G22" s="71" t="s">
        <v>230</v>
      </c>
      <c r="H22" s="31"/>
      <c r="I22" s="71" t="s">
        <v>228</v>
      </c>
      <c r="J22" s="47"/>
      <c r="K22" s="71" t="s">
        <v>231</v>
      </c>
      <c r="L22" s="22"/>
      <c r="M22" s="23"/>
      <c r="N22" s="56">
        <f t="shared" si="22"/>
        <v>0</v>
      </c>
      <c r="O22" s="57">
        <f t="shared" si="0"/>
        <v>0</v>
      </c>
      <c r="P22" s="58">
        <f t="shared" si="23"/>
        <v>0</v>
      </c>
      <c r="Q22" s="59">
        <f t="shared" si="1"/>
        <v>0</v>
      </c>
      <c r="R22" s="60">
        <f t="shared" si="2"/>
        <v>0</v>
      </c>
      <c r="S22" s="61">
        <f t="shared" si="3"/>
        <v>0</v>
      </c>
      <c r="T22" s="58">
        <f t="shared" si="4"/>
        <v>0</v>
      </c>
      <c r="U22" s="59">
        <f t="shared" si="5"/>
        <v>0</v>
      </c>
      <c r="V22" s="60">
        <f t="shared" si="6"/>
        <v>0</v>
      </c>
      <c r="W22" s="61">
        <f t="shared" si="7"/>
        <v>0</v>
      </c>
      <c r="X22" s="58">
        <f t="shared" si="8"/>
        <v>0</v>
      </c>
      <c r="Y22" s="59">
        <f t="shared" si="9"/>
        <v>0</v>
      </c>
      <c r="Z22" s="60">
        <f t="shared" si="10"/>
        <v>0</v>
      </c>
      <c r="AA22" s="61">
        <f t="shared" si="11"/>
        <v>0</v>
      </c>
      <c r="AB22" s="58">
        <f t="shared" si="12"/>
        <v>0</v>
      </c>
      <c r="AC22" s="59">
        <f t="shared" si="13"/>
        <v>0</v>
      </c>
      <c r="AD22" s="60">
        <f t="shared" si="14"/>
        <v>0</v>
      </c>
      <c r="AE22" s="61">
        <f t="shared" si="15"/>
        <v>0</v>
      </c>
      <c r="AF22" s="58">
        <f t="shared" si="16"/>
        <v>0</v>
      </c>
      <c r="AG22" s="59">
        <f t="shared" si="17"/>
        <v>0</v>
      </c>
      <c r="AH22" s="60">
        <f t="shared" si="18"/>
        <v>0</v>
      </c>
      <c r="AI22" s="61">
        <f t="shared" si="19"/>
        <v>0</v>
      </c>
      <c r="AJ22" s="58">
        <f t="shared" si="20"/>
        <v>0</v>
      </c>
      <c r="AK22" s="62">
        <f t="shared" si="21"/>
        <v>0</v>
      </c>
      <c r="AL22" s="5"/>
    </row>
    <row r="23" spans="1:38" ht="26.1" customHeight="1">
      <c r="A23" s="15">
        <v>15</v>
      </c>
      <c r="B23" s="1"/>
      <c r="C23" s="31"/>
      <c r="D23" s="71" t="s">
        <v>228</v>
      </c>
      <c r="E23" s="47"/>
      <c r="F23" s="71" t="s">
        <v>229</v>
      </c>
      <c r="G23" s="71" t="s">
        <v>230</v>
      </c>
      <c r="H23" s="31"/>
      <c r="I23" s="71" t="s">
        <v>228</v>
      </c>
      <c r="J23" s="47"/>
      <c r="K23" s="71" t="s">
        <v>231</v>
      </c>
      <c r="L23" s="22"/>
      <c r="M23" s="23"/>
      <c r="N23" s="56">
        <f t="shared" si="22"/>
        <v>0</v>
      </c>
      <c r="O23" s="57">
        <f t="shared" si="0"/>
        <v>0</v>
      </c>
      <c r="P23" s="58">
        <f t="shared" si="23"/>
        <v>0</v>
      </c>
      <c r="Q23" s="59">
        <f t="shared" si="1"/>
        <v>0</v>
      </c>
      <c r="R23" s="60">
        <f t="shared" si="2"/>
        <v>0</v>
      </c>
      <c r="S23" s="61">
        <f t="shared" si="3"/>
        <v>0</v>
      </c>
      <c r="T23" s="58">
        <f t="shared" si="4"/>
        <v>0</v>
      </c>
      <c r="U23" s="59">
        <f t="shared" si="5"/>
        <v>0</v>
      </c>
      <c r="V23" s="60">
        <f t="shared" si="6"/>
        <v>0</v>
      </c>
      <c r="W23" s="61">
        <f t="shared" si="7"/>
        <v>0</v>
      </c>
      <c r="X23" s="58">
        <f t="shared" si="8"/>
        <v>0</v>
      </c>
      <c r="Y23" s="59">
        <f t="shared" si="9"/>
        <v>0</v>
      </c>
      <c r="Z23" s="60">
        <f t="shared" si="10"/>
        <v>0</v>
      </c>
      <c r="AA23" s="61">
        <f t="shared" si="11"/>
        <v>0</v>
      </c>
      <c r="AB23" s="58">
        <f t="shared" si="12"/>
        <v>0</v>
      </c>
      <c r="AC23" s="59">
        <f t="shared" si="13"/>
        <v>0</v>
      </c>
      <c r="AD23" s="60">
        <f t="shared" si="14"/>
        <v>0</v>
      </c>
      <c r="AE23" s="61">
        <f t="shared" si="15"/>
        <v>0</v>
      </c>
      <c r="AF23" s="58">
        <f t="shared" si="16"/>
        <v>0</v>
      </c>
      <c r="AG23" s="59">
        <f t="shared" si="17"/>
        <v>0</v>
      </c>
      <c r="AH23" s="60">
        <f t="shared" si="18"/>
        <v>0</v>
      </c>
      <c r="AI23" s="61">
        <f t="shared" si="19"/>
        <v>0</v>
      </c>
      <c r="AJ23" s="58">
        <f t="shared" si="20"/>
        <v>0</v>
      </c>
      <c r="AK23" s="62">
        <f t="shared" si="21"/>
        <v>0</v>
      </c>
      <c r="AL23" s="5"/>
    </row>
    <row r="24" spans="1:38" ht="26.1" customHeight="1">
      <c r="A24" s="15">
        <v>16</v>
      </c>
      <c r="B24" s="1"/>
      <c r="C24" s="31"/>
      <c r="D24" s="71" t="s">
        <v>228</v>
      </c>
      <c r="E24" s="47"/>
      <c r="F24" s="71" t="s">
        <v>229</v>
      </c>
      <c r="G24" s="71" t="s">
        <v>230</v>
      </c>
      <c r="H24" s="31"/>
      <c r="I24" s="71" t="s">
        <v>228</v>
      </c>
      <c r="J24" s="47"/>
      <c r="K24" s="71" t="s">
        <v>231</v>
      </c>
      <c r="L24" s="22"/>
      <c r="M24" s="23"/>
      <c r="N24" s="56">
        <f t="shared" si="22"/>
        <v>0</v>
      </c>
      <c r="O24" s="57">
        <f t="shared" si="0"/>
        <v>0</v>
      </c>
      <c r="P24" s="58">
        <f t="shared" si="23"/>
        <v>0</v>
      </c>
      <c r="Q24" s="59">
        <f t="shared" si="1"/>
        <v>0</v>
      </c>
      <c r="R24" s="60">
        <f t="shared" si="2"/>
        <v>0</v>
      </c>
      <c r="S24" s="61">
        <f t="shared" si="3"/>
        <v>0</v>
      </c>
      <c r="T24" s="58">
        <f t="shared" si="4"/>
        <v>0</v>
      </c>
      <c r="U24" s="59">
        <f t="shared" si="5"/>
        <v>0</v>
      </c>
      <c r="V24" s="60">
        <f t="shared" si="6"/>
        <v>0</v>
      </c>
      <c r="W24" s="61">
        <f t="shared" si="7"/>
        <v>0</v>
      </c>
      <c r="X24" s="58">
        <f t="shared" si="8"/>
        <v>0</v>
      </c>
      <c r="Y24" s="59">
        <f t="shared" si="9"/>
        <v>0</v>
      </c>
      <c r="Z24" s="60">
        <f t="shared" si="10"/>
        <v>0</v>
      </c>
      <c r="AA24" s="61">
        <f t="shared" si="11"/>
        <v>0</v>
      </c>
      <c r="AB24" s="58">
        <f t="shared" si="12"/>
        <v>0</v>
      </c>
      <c r="AC24" s="59">
        <f t="shared" si="13"/>
        <v>0</v>
      </c>
      <c r="AD24" s="60">
        <f t="shared" si="14"/>
        <v>0</v>
      </c>
      <c r="AE24" s="61">
        <f t="shared" si="15"/>
        <v>0</v>
      </c>
      <c r="AF24" s="58">
        <f t="shared" si="16"/>
        <v>0</v>
      </c>
      <c r="AG24" s="59">
        <f t="shared" si="17"/>
        <v>0</v>
      </c>
      <c r="AH24" s="60">
        <f t="shared" si="18"/>
        <v>0</v>
      </c>
      <c r="AI24" s="61">
        <f t="shared" si="19"/>
        <v>0</v>
      </c>
      <c r="AJ24" s="58">
        <f t="shared" si="20"/>
        <v>0</v>
      </c>
      <c r="AK24" s="62">
        <f t="shared" si="21"/>
        <v>0</v>
      </c>
      <c r="AL24" s="5"/>
    </row>
    <row r="25" spans="1:38" ht="26.1" customHeight="1">
      <c r="A25" s="15">
        <v>17</v>
      </c>
      <c r="B25" s="1"/>
      <c r="C25" s="31"/>
      <c r="D25" s="71" t="s">
        <v>228</v>
      </c>
      <c r="E25" s="47"/>
      <c r="F25" s="71" t="s">
        <v>229</v>
      </c>
      <c r="G25" s="71" t="s">
        <v>230</v>
      </c>
      <c r="H25" s="31"/>
      <c r="I25" s="71" t="s">
        <v>228</v>
      </c>
      <c r="J25" s="47"/>
      <c r="K25" s="71" t="s">
        <v>231</v>
      </c>
      <c r="L25" s="22"/>
      <c r="M25" s="23"/>
      <c r="N25" s="56">
        <f t="shared" si="22"/>
        <v>0</v>
      </c>
      <c r="O25" s="57">
        <f t="shared" si="0"/>
        <v>0</v>
      </c>
      <c r="P25" s="58">
        <f t="shared" si="23"/>
        <v>0</v>
      </c>
      <c r="Q25" s="59">
        <f t="shared" si="1"/>
        <v>0</v>
      </c>
      <c r="R25" s="60">
        <f t="shared" si="2"/>
        <v>0</v>
      </c>
      <c r="S25" s="61">
        <f t="shared" si="3"/>
        <v>0</v>
      </c>
      <c r="T25" s="58">
        <f t="shared" si="4"/>
        <v>0</v>
      </c>
      <c r="U25" s="59">
        <f t="shared" si="5"/>
        <v>0</v>
      </c>
      <c r="V25" s="60">
        <f t="shared" si="6"/>
        <v>0</v>
      </c>
      <c r="W25" s="61">
        <f t="shared" si="7"/>
        <v>0</v>
      </c>
      <c r="X25" s="58">
        <f t="shared" si="8"/>
        <v>0</v>
      </c>
      <c r="Y25" s="59">
        <f t="shared" si="9"/>
        <v>0</v>
      </c>
      <c r="Z25" s="60">
        <f t="shared" si="10"/>
        <v>0</v>
      </c>
      <c r="AA25" s="61">
        <f t="shared" si="11"/>
        <v>0</v>
      </c>
      <c r="AB25" s="58">
        <f t="shared" si="12"/>
        <v>0</v>
      </c>
      <c r="AC25" s="59">
        <f t="shared" si="13"/>
        <v>0</v>
      </c>
      <c r="AD25" s="60">
        <f t="shared" si="14"/>
        <v>0</v>
      </c>
      <c r="AE25" s="61">
        <f t="shared" si="15"/>
        <v>0</v>
      </c>
      <c r="AF25" s="58">
        <f t="shared" si="16"/>
        <v>0</v>
      </c>
      <c r="AG25" s="59">
        <f t="shared" si="17"/>
        <v>0</v>
      </c>
      <c r="AH25" s="60">
        <f t="shared" si="18"/>
        <v>0</v>
      </c>
      <c r="AI25" s="61">
        <f t="shared" si="19"/>
        <v>0</v>
      </c>
      <c r="AJ25" s="58">
        <f t="shared" si="20"/>
        <v>0</v>
      </c>
      <c r="AK25" s="62">
        <f t="shared" si="21"/>
        <v>0</v>
      </c>
      <c r="AL25" s="5"/>
    </row>
    <row r="26" spans="1:38" ht="26.1" customHeight="1">
      <c r="A26" s="15">
        <v>18</v>
      </c>
      <c r="B26" s="1"/>
      <c r="C26" s="31"/>
      <c r="D26" s="71" t="s">
        <v>228</v>
      </c>
      <c r="E26" s="47"/>
      <c r="F26" s="71" t="s">
        <v>229</v>
      </c>
      <c r="G26" s="71" t="s">
        <v>230</v>
      </c>
      <c r="H26" s="31"/>
      <c r="I26" s="71" t="s">
        <v>228</v>
      </c>
      <c r="J26" s="47"/>
      <c r="K26" s="71" t="s">
        <v>231</v>
      </c>
      <c r="L26" s="22"/>
      <c r="M26" s="23"/>
      <c r="N26" s="63">
        <f t="shared" si="22"/>
        <v>0</v>
      </c>
      <c r="O26" s="57">
        <f t="shared" si="0"/>
        <v>0</v>
      </c>
      <c r="P26" s="58">
        <f t="shared" si="23"/>
        <v>0</v>
      </c>
      <c r="Q26" s="59">
        <f t="shared" si="1"/>
        <v>0</v>
      </c>
      <c r="R26" s="60">
        <f t="shared" si="2"/>
        <v>0</v>
      </c>
      <c r="S26" s="61">
        <f t="shared" si="3"/>
        <v>0</v>
      </c>
      <c r="T26" s="58">
        <f t="shared" si="4"/>
        <v>0</v>
      </c>
      <c r="U26" s="59">
        <f t="shared" si="5"/>
        <v>0</v>
      </c>
      <c r="V26" s="60">
        <f t="shared" si="6"/>
        <v>0</v>
      </c>
      <c r="W26" s="61">
        <f t="shared" si="7"/>
        <v>0</v>
      </c>
      <c r="X26" s="58">
        <f t="shared" si="8"/>
        <v>0</v>
      </c>
      <c r="Y26" s="59">
        <f t="shared" si="9"/>
        <v>0</v>
      </c>
      <c r="Z26" s="60">
        <f t="shared" si="10"/>
        <v>0</v>
      </c>
      <c r="AA26" s="61">
        <f t="shared" si="11"/>
        <v>0</v>
      </c>
      <c r="AB26" s="58">
        <f t="shared" si="12"/>
        <v>0</v>
      </c>
      <c r="AC26" s="59">
        <f t="shared" si="13"/>
        <v>0</v>
      </c>
      <c r="AD26" s="60">
        <f t="shared" si="14"/>
        <v>0</v>
      </c>
      <c r="AE26" s="61">
        <f t="shared" si="15"/>
        <v>0</v>
      </c>
      <c r="AF26" s="58">
        <f t="shared" si="16"/>
        <v>0</v>
      </c>
      <c r="AG26" s="59">
        <f t="shared" si="17"/>
        <v>0</v>
      </c>
      <c r="AH26" s="60">
        <f t="shared" si="18"/>
        <v>0</v>
      </c>
      <c r="AI26" s="61">
        <f t="shared" si="19"/>
        <v>0</v>
      </c>
      <c r="AJ26" s="58">
        <f t="shared" si="20"/>
        <v>0</v>
      </c>
      <c r="AK26" s="62">
        <f t="shared" si="21"/>
        <v>0</v>
      </c>
      <c r="AL26" s="5"/>
    </row>
    <row r="27" spans="1:38" ht="26.1" customHeight="1">
      <c r="A27" s="15">
        <v>19</v>
      </c>
      <c r="B27" s="1"/>
      <c r="C27" s="31"/>
      <c r="D27" s="71" t="s">
        <v>228</v>
      </c>
      <c r="E27" s="47"/>
      <c r="F27" s="71" t="s">
        <v>229</v>
      </c>
      <c r="G27" s="71" t="s">
        <v>230</v>
      </c>
      <c r="H27" s="31"/>
      <c r="I27" s="71" t="s">
        <v>228</v>
      </c>
      <c r="J27" s="47"/>
      <c r="K27" s="71" t="s">
        <v>231</v>
      </c>
      <c r="L27" s="22"/>
      <c r="M27" s="23"/>
      <c r="N27" s="63">
        <f t="shared" si="22"/>
        <v>0</v>
      </c>
      <c r="O27" s="57">
        <f t="shared" si="0"/>
        <v>0</v>
      </c>
      <c r="P27" s="58">
        <f t="shared" si="23"/>
        <v>0</v>
      </c>
      <c r="Q27" s="59">
        <f t="shared" si="1"/>
        <v>0</v>
      </c>
      <c r="R27" s="60">
        <f t="shared" si="2"/>
        <v>0</v>
      </c>
      <c r="S27" s="61">
        <f t="shared" si="3"/>
        <v>0</v>
      </c>
      <c r="T27" s="58">
        <f t="shared" si="4"/>
        <v>0</v>
      </c>
      <c r="U27" s="59">
        <f t="shared" si="5"/>
        <v>0</v>
      </c>
      <c r="V27" s="60">
        <f t="shared" si="6"/>
        <v>0</v>
      </c>
      <c r="W27" s="61">
        <f t="shared" si="7"/>
        <v>0</v>
      </c>
      <c r="X27" s="58">
        <f t="shared" si="8"/>
        <v>0</v>
      </c>
      <c r="Y27" s="59">
        <f t="shared" si="9"/>
        <v>0</v>
      </c>
      <c r="Z27" s="60">
        <f t="shared" si="10"/>
        <v>0</v>
      </c>
      <c r="AA27" s="61">
        <f t="shared" si="11"/>
        <v>0</v>
      </c>
      <c r="AB27" s="58">
        <f t="shared" si="12"/>
        <v>0</v>
      </c>
      <c r="AC27" s="59">
        <f t="shared" si="13"/>
        <v>0</v>
      </c>
      <c r="AD27" s="60">
        <f t="shared" si="14"/>
        <v>0</v>
      </c>
      <c r="AE27" s="61">
        <f t="shared" si="15"/>
        <v>0</v>
      </c>
      <c r="AF27" s="58">
        <f t="shared" si="16"/>
        <v>0</v>
      </c>
      <c r="AG27" s="59">
        <f t="shared" si="17"/>
        <v>0</v>
      </c>
      <c r="AH27" s="60">
        <f t="shared" si="18"/>
        <v>0</v>
      </c>
      <c r="AI27" s="61">
        <f t="shared" si="19"/>
        <v>0</v>
      </c>
      <c r="AJ27" s="58">
        <f t="shared" si="20"/>
        <v>0</v>
      </c>
      <c r="AK27" s="62">
        <f t="shared" si="21"/>
        <v>0</v>
      </c>
      <c r="AL27" s="5"/>
    </row>
    <row r="28" spans="1:38" ht="26.1" customHeight="1">
      <c r="A28" s="15">
        <v>20</v>
      </c>
      <c r="B28" s="1"/>
      <c r="C28" s="31"/>
      <c r="D28" s="71" t="s">
        <v>228</v>
      </c>
      <c r="E28" s="47"/>
      <c r="F28" s="71" t="s">
        <v>229</v>
      </c>
      <c r="G28" s="71" t="s">
        <v>230</v>
      </c>
      <c r="H28" s="31"/>
      <c r="I28" s="71" t="s">
        <v>228</v>
      </c>
      <c r="J28" s="47"/>
      <c r="K28" s="71" t="s">
        <v>231</v>
      </c>
      <c r="L28" s="22"/>
      <c r="M28" s="23"/>
      <c r="N28" s="63">
        <f t="shared" si="22"/>
        <v>0</v>
      </c>
      <c r="O28" s="57">
        <f t="shared" si="0"/>
        <v>0</v>
      </c>
      <c r="P28" s="58">
        <f t="shared" si="23"/>
        <v>0</v>
      </c>
      <c r="Q28" s="59">
        <f t="shared" si="1"/>
        <v>0</v>
      </c>
      <c r="R28" s="60">
        <f t="shared" si="2"/>
        <v>0</v>
      </c>
      <c r="S28" s="61">
        <f t="shared" si="3"/>
        <v>0</v>
      </c>
      <c r="T28" s="58">
        <f t="shared" si="4"/>
        <v>0</v>
      </c>
      <c r="U28" s="59">
        <f t="shared" si="5"/>
        <v>0</v>
      </c>
      <c r="V28" s="60">
        <f t="shared" si="6"/>
        <v>0</v>
      </c>
      <c r="W28" s="61">
        <f t="shared" si="7"/>
        <v>0</v>
      </c>
      <c r="X28" s="58">
        <f t="shared" si="8"/>
        <v>0</v>
      </c>
      <c r="Y28" s="59">
        <f t="shared" si="9"/>
        <v>0</v>
      </c>
      <c r="Z28" s="60">
        <f t="shared" si="10"/>
        <v>0</v>
      </c>
      <c r="AA28" s="61">
        <f t="shared" si="11"/>
        <v>0</v>
      </c>
      <c r="AB28" s="58">
        <f t="shared" si="12"/>
        <v>0</v>
      </c>
      <c r="AC28" s="59">
        <f t="shared" si="13"/>
        <v>0</v>
      </c>
      <c r="AD28" s="60">
        <f t="shared" si="14"/>
        <v>0</v>
      </c>
      <c r="AE28" s="61">
        <f t="shared" si="15"/>
        <v>0</v>
      </c>
      <c r="AF28" s="58">
        <f t="shared" si="16"/>
        <v>0</v>
      </c>
      <c r="AG28" s="59">
        <f t="shared" si="17"/>
        <v>0</v>
      </c>
      <c r="AH28" s="60">
        <f t="shared" si="18"/>
        <v>0</v>
      </c>
      <c r="AI28" s="61">
        <f t="shared" si="19"/>
        <v>0</v>
      </c>
      <c r="AJ28" s="58">
        <f t="shared" si="20"/>
        <v>0</v>
      </c>
      <c r="AK28" s="62">
        <f t="shared" si="21"/>
        <v>0</v>
      </c>
      <c r="AL28" s="5"/>
    </row>
    <row r="29" spans="1:38" ht="26.1" customHeight="1">
      <c r="A29" s="15">
        <v>21</v>
      </c>
      <c r="B29" s="1"/>
      <c r="C29" s="31"/>
      <c r="D29" s="71" t="s">
        <v>228</v>
      </c>
      <c r="E29" s="47"/>
      <c r="F29" s="71" t="s">
        <v>229</v>
      </c>
      <c r="G29" s="71" t="s">
        <v>230</v>
      </c>
      <c r="H29" s="31"/>
      <c r="I29" s="71" t="s">
        <v>228</v>
      </c>
      <c r="J29" s="47"/>
      <c r="K29" s="71" t="s">
        <v>231</v>
      </c>
      <c r="L29" s="22"/>
      <c r="M29" s="23"/>
      <c r="N29" s="63">
        <f t="shared" si="22"/>
        <v>0</v>
      </c>
      <c r="O29" s="57">
        <f t="shared" si="0"/>
        <v>0</v>
      </c>
      <c r="P29" s="58">
        <f t="shared" si="23"/>
        <v>0</v>
      </c>
      <c r="Q29" s="59">
        <f t="shared" si="1"/>
        <v>0</v>
      </c>
      <c r="R29" s="60">
        <f t="shared" si="2"/>
        <v>0</v>
      </c>
      <c r="S29" s="61">
        <f t="shared" si="3"/>
        <v>0</v>
      </c>
      <c r="T29" s="58">
        <f t="shared" si="4"/>
        <v>0</v>
      </c>
      <c r="U29" s="59">
        <f t="shared" si="5"/>
        <v>0</v>
      </c>
      <c r="V29" s="60">
        <f t="shared" si="6"/>
        <v>0</v>
      </c>
      <c r="W29" s="61">
        <f t="shared" si="7"/>
        <v>0</v>
      </c>
      <c r="X29" s="58">
        <f t="shared" si="8"/>
        <v>0</v>
      </c>
      <c r="Y29" s="59">
        <f t="shared" si="9"/>
        <v>0</v>
      </c>
      <c r="Z29" s="60">
        <f t="shared" si="10"/>
        <v>0</v>
      </c>
      <c r="AA29" s="61">
        <f t="shared" si="11"/>
        <v>0</v>
      </c>
      <c r="AB29" s="58">
        <f t="shared" si="12"/>
        <v>0</v>
      </c>
      <c r="AC29" s="59">
        <f t="shared" si="13"/>
        <v>0</v>
      </c>
      <c r="AD29" s="60">
        <f t="shared" si="14"/>
        <v>0</v>
      </c>
      <c r="AE29" s="61">
        <f t="shared" si="15"/>
        <v>0</v>
      </c>
      <c r="AF29" s="58">
        <f t="shared" si="16"/>
        <v>0</v>
      </c>
      <c r="AG29" s="59">
        <f t="shared" si="17"/>
        <v>0</v>
      </c>
      <c r="AH29" s="60">
        <f t="shared" si="18"/>
        <v>0</v>
      </c>
      <c r="AI29" s="61">
        <f t="shared" si="19"/>
        <v>0</v>
      </c>
      <c r="AJ29" s="58">
        <f t="shared" si="20"/>
        <v>0</v>
      </c>
      <c r="AK29" s="62">
        <f t="shared" si="21"/>
        <v>0</v>
      </c>
      <c r="AL29" s="5"/>
    </row>
    <row r="30" spans="1:38" ht="26.1" customHeight="1">
      <c r="A30" s="15">
        <v>22</v>
      </c>
      <c r="B30" s="1"/>
      <c r="C30" s="31"/>
      <c r="D30" s="71" t="s">
        <v>228</v>
      </c>
      <c r="E30" s="47"/>
      <c r="F30" s="71" t="s">
        <v>229</v>
      </c>
      <c r="G30" s="71" t="s">
        <v>230</v>
      </c>
      <c r="H30" s="31"/>
      <c r="I30" s="71" t="s">
        <v>228</v>
      </c>
      <c r="J30" s="47"/>
      <c r="K30" s="71" t="s">
        <v>231</v>
      </c>
      <c r="L30" s="22"/>
      <c r="M30" s="23"/>
      <c r="N30" s="63">
        <f t="shared" si="22"/>
        <v>0</v>
      </c>
      <c r="O30" s="57">
        <f t="shared" si="0"/>
        <v>0</v>
      </c>
      <c r="P30" s="58">
        <f t="shared" si="23"/>
        <v>0</v>
      </c>
      <c r="Q30" s="59">
        <f t="shared" si="1"/>
        <v>0</v>
      </c>
      <c r="R30" s="60">
        <f t="shared" si="2"/>
        <v>0</v>
      </c>
      <c r="S30" s="61">
        <f t="shared" si="3"/>
        <v>0</v>
      </c>
      <c r="T30" s="58">
        <f t="shared" si="4"/>
        <v>0</v>
      </c>
      <c r="U30" s="59">
        <f t="shared" si="5"/>
        <v>0</v>
      </c>
      <c r="V30" s="60">
        <f t="shared" si="6"/>
        <v>0</v>
      </c>
      <c r="W30" s="61">
        <f t="shared" si="7"/>
        <v>0</v>
      </c>
      <c r="X30" s="58">
        <f t="shared" si="8"/>
        <v>0</v>
      </c>
      <c r="Y30" s="59">
        <f t="shared" si="9"/>
        <v>0</v>
      </c>
      <c r="Z30" s="60">
        <f t="shared" si="10"/>
        <v>0</v>
      </c>
      <c r="AA30" s="61">
        <f t="shared" si="11"/>
        <v>0</v>
      </c>
      <c r="AB30" s="58">
        <f t="shared" si="12"/>
        <v>0</v>
      </c>
      <c r="AC30" s="59">
        <f t="shared" si="13"/>
        <v>0</v>
      </c>
      <c r="AD30" s="60">
        <f t="shared" si="14"/>
        <v>0</v>
      </c>
      <c r="AE30" s="61">
        <f t="shared" si="15"/>
        <v>0</v>
      </c>
      <c r="AF30" s="58">
        <f t="shared" si="16"/>
        <v>0</v>
      </c>
      <c r="AG30" s="59">
        <f t="shared" si="17"/>
        <v>0</v>
      </c>
      <c r="AH30" s="60">
        <f t="shared" si="18"/>
        <v>0</v>
      </c>
      <c r="AI30" s="61">
        <f t="shared" si="19"/>
        <v>0</v>
      </c>
      <c r="AJ30" s="58">
        <f t="shared" si="20"/>
        <v>0</v>
      </c>
      <c r="AK30" s="62">
        <f t="shared" si="21"/>
        <v>0</v>
      </c>
      <c r="AL30" s="5"/>
    </row>
    <row r="31" spans="1:38" ht="26.1" customHeight="1">
      <c r="A31" s="15">
        <v>23</v>
      </c>
      <c r="B31" s="1"/>
      <c r="C31" s="31"/>
      <c r="D31" s="71" t="s">
        <v>228</v>
      </c>
      <c r="E31" s="47"/>
      <c r="F31" s="71" t="s">
        <v>229</v>
      </c>
      <c r="G31" s="71" t="s">
        <v>230</v>
      </c>
      <c r="H31" s="31"/>
      <c r="I31" s="71" t="s">
        <v>228</v>
      </c>
      <c r="J31" s="47"/>
      <c r="K31" s="71" t="s">
        <v>231</v>
      </c>
      <c r="L31" s="22"/>
      <c r="M31" s="23"/>
      <c r="N31" s="63">
        <f t="shared" si="22"/>
        <v>0</v>
      </c>
      <c r="O31" s="57">
        <f t="shared" si="0"/>
        <v>0</v>
      </c>
      <c r="P31" s="58">
        <f t="shared" si="23"/>
        <v>0</v>
      </c>
      <c r="Q31" s="59">
        <f t="shared" si="1"/>
        <v>0</v>
      </c>
      <c r="R31" s="60">
        <f t="shared" si="2"/>
        <v>0</v>
      </c>
      <c r="S31" s="61">
        <f t="shared" si="3"/>
        <v>0</v>
      </c>
      <c r="T31" s="58">
        <f t="shared" si="4"/>
        <v>0</v>
      </c>
      <c r="U31" s="59">
        <f t="shared" si="5"/>
        <v>0</v>
      </c>
      <c r="V31" s="60">
        <f t="shared" si="6"/>
        <v>0</v>
      </c>
      <c r="W31" s="61">
        <f t="shared" si="7"/>
        <v>0</v>
      </c>
      <c r="X31" s="58">
        <f t="shared" si="8"/>
        <v>0</v>
      </c>
      <c r="Y31" s="59">
        <f t="shared" si="9"/>
        <v>0</v>
      </c>
      <c r="Z31" s="60">
        <f t="shared" si="10"/>
        <v>0</v>
      </c>
      <c r="AA31" s="61">
        <f t="shared" si="11"/>
        <v>0</v>
      </c>
      <c r="AB31" s="58">
        <f t="shared" si="12"/>
        <v>0</v>
      </c>
      <c r="AC31" s="59">
        <f t="shared" si="13"/>
        <v>0</v>
      </c>
      <c r="AD31" s="60">
        <f t="shared" si="14"/>
        <v>0</v>
      </c>
      <c r="AE31" s="61">
        <f t="shared" si="15"/>
        <v>0</v>
      </c>
      <c r="AF31" s="58">
        <f t="shared" si="16"/>
        <v>0</v>
      </c>
      <c r="AG31" s="59">
        <f t="shared" si="17"/>
        <v>0</v>
      </c>
      <c r="AH31" s="60">
        <f t="shared" si="18"/>
        <v>0</v>
      </c>
      <c r="AI31" s="61">
        <f t="shared" si="19"/>
        <v>0</v>
      </c>
      <c r="AJ31" s="58">
        <f t="shared" si="20"/>
        <v>0</v>
      </c>
      <c r="AK31" s="62">
        <f t="shared" si="21"/>
        <v>0</v>
      </c>
      <c r="AL31" s="5"/>
    </row>
    <row r="32" spans="1:38" ht="26.1" customHeight="1">
      <c r="A32" s="15">
        <v>24</v>
      </c>
      <c r="B32" s="1"/>
      <c r="C32" s="31"/>
      <c r="D32" s="71" t="s">
        <v>228</v>
      </c>
      <c r="E32" s="47"/>
      <c r="F32" s="71" t="s">
        <v>229</v>
      </c>
      <c r="G32" s="71" t="s">
        <v>230</v>
      </c>
      <c r="H32" s="31"/>
      <c r="I32" s="71" t="s">
        <v>228</v>
      </c>
      <c r="J32" s="47"/>
      <c r="K32" s="71" t="s">
        <v>231</v>
      </c>
      <c r="L32" s="22"/>
      <c r="M32" s="23"/>
      <c r="N32" s="63">
        <f t="shared" si="22"/>
        <v>0</v>
      </c>
      <c r="O32" s="57">
        <f t="shared" si="0"/>
        <v>0</v>
      </c>
      <c r="P32" s="58">
        <f t="shared" si="23"/>
        <v>0</v>
      </c>
      <c r="Q32" s="59">
        <f t="shared" si="1"/>
        <v>0</v>
      </c>
      <c r="R32" s="60">
        <f t="shared" si="2"/>
        <v>0</v>
      </c>
      <c r="S32" s="61">
        <f t="shared" si="3"/>
        <v>0</v>
      </c>
      <c r="T32" s="58">
        <f t="shared" si="4"/>
        <v>0</v>
      </c>
      <c r="U32" s="59">
        <f t="shared" si="5"/>
        <v>0</v>
      </c>
      <c r="V32" s="60">
        <f t="shared" si="6"/>
        <v>0</v>
      </c>
      <c r="W32" s="61">
        <f t="shared" si="7"/>
        <v>0</v>
      </c>
      <c r="X32" s="58">
        <f t="shared" si="8"/>
        <v>0</v>
      </c>
      <c r="Y32" s="59">
        <f t="shared" si="9"/>
        <v>0</v>
      </c>
      <c r="Z32" s="60">
        <f t="shared" si="10"/>
        <v>0</v>
      </c>
      <c r="AA32" s="61">
        <f t="shared" si="11"/>
        <v>0</v>
      </c>
      <c r="AB32" s="58">
        <f t="shared" si="12"/>
        <v>0</v>
      </c>
      <c r="AC32" s="59">
        <f t="shared" si="13"/>
        <v>0</v>
      </c>
      <c r="AD32" s="60">
        <f t="shared" si="14"/>
        <v>0</v>
      </c>
      <c r="AE32" s="61">
        <f t="shared" si="15"/>
        <v>0</v>
      </c>
      <c r="AF32" s="58">
        <f t="shared" si="16"/>
        <v>0</v>
      </c>
      <c r="AG32" s="59">
        <f t="shared" si="17"/>
        <v>0</v>
      </c>
      <c r="AH32" s="60">
        <f t="shared" si="18"/>
        <v>0</v>
      </c>
      <c r="AI32" s="61">
        <f t="shared" si="19"/>
        <v>0</v>
      </c>
      <c r="AJ32" s="58">
        <f t="shared" si="20"/>
        <v>0</v>
      </c>
      <c r="AK32" s="62">
        <f t="shared" si="21"/>
        <v>0</v>
      </c>
      <c r="AL32" s="5"/>
    </row>
    <row r="33" spans="1:38" ht="26.1" customHeight="1">
      <c r="A33" s="15">
        <v>25</v>
      </c>
      <c r="B33" s="1"/>
      <c r="C33" s="31"/>
      <c r="D33" s="71" t="s">
        <v>228</v>
      </c>
      <c r="E33" s="47"/>
      <c r="F33" s="71" t="s">
        <v>229</v>
      </c>
      <c r="G33" s="71" t="s">
        <v>230</v>
      </c>
      <c r="H33" s="31"/>
      <c r="I33" s="71" t="s">
        <v>228</v>
      </c>
      <c r="J33" s="47"/>
      <c r="K33" s="71" t="s">
        <v>231</v>
      </c>
      <c r="L33" s="22"/>
      <c r="M33" s="23"/>
      <c r="N33" s="63">
        <f t="shared" si="22"/>
        <v>0</v>
      </c>
      <c r="O33" s="57">
        <f t="shared" si="0"/>
        <v>0</v>
      </c>
      <c r="P33" s="58">
        <f t="shared" si="23"/>
        <v>0</v>
      </c>
      <c r="Q33" s="59">
        <f t="shared" si="1"/>
        <v>0</v>
      </c>
      <c r="R33" s="60">
        <f t="shared" si="2"/>
        <v>0</v>
      </c>
      <c r="S33" s="61">
        <f t="shared" si="3"/>
        <v>0</v>
      </c>
      <c r="T33" s="58">
        <f t="shared" si="4"/>
        <v>0</v>
      </c>
      <c r="U33" s="59">
        <f t="shared" si="5"/>
        <v>0</v>
      </c>
      <c r="V33" s="60">
        <f t="shared" si="6"/>
        <v>0</v>
      </c>
      <c r="W33" s="61">
        <f t="shared" si="7"/>
        <v>0</v>
      </c>
      <c r="X33" s="58">
        <f t="shared" si="8"/>
        <v>0</v>
      </c>
      <c r="Y33" s="59">
        <f t="shared" si="9"/>
        <v>0</v>
      </c>
      <c r="Z33" s="60">
        <f t="shared" si="10"/>
        <v>0</v>
      </c>
      <c r="AA33" s="61">
        <f t="shared" si="11"/>
        <v>0</v>
      </c>
      <c r="AB33" s="58">
        <f t="shared" si="12"/>
        <v>0</v>
      </c>
      <c r="AC33" s="59">
        <f t="shared" si="13"/>
        <v>0</v>
      </c>
      <c r="AD33" s="60">
        <f t="shared" si="14"/>
        <v>0</v>
      </c>
      <c r="AE33" s="61">
        <f t="shared" si="15"/>
        <v>0</v>
      </c>
      <c r="AF33" s="58">
        <f t="shared" si="16"/>
        <v>0</v>
      </c>
      <c r="AG33" s="59">
        <f t="shared" si="17"/>
        <v>0</v>
      </c>
      <c r="AH33" s="60">
        <f t="shared" si="18"/>
        <v>0</v>
      </c>
      <c r="AI33" s="61">
        <f t="shared" si="19"/>
        <v>0</v>
      </c>
      <c r="AJ33" s="58">
        <f t="shared" si="20"/>
        <v>0</v>
      </c>
      <c r="AK33" s="62">
        <f t="shared" si="21"/>
        <v>0</v>
      </c>
      <c r="AL33" s="5"/>
    </row>
    <row r="34" spans="1:38" ht="26.1" customHeight="1">
      <c r="A34" s="15">
        <v>26</v>
      </c>
      <c r="B34" s="1"/>
      <c r="C34" s="31"/>
      <c r="D34" s="71" t="s">
        <v>228</v>
      </c>
      <c r="E34" s="47"/>
      <c r="F34" s="71" t="s">
        <v>229</v>
      </c>
      <c r="G34" s="71" t="s">
        <v>230</v>
      </c>
      <c r="H34" s="31"/>
      <c r="I34" s="71" t="s">
        <v>228</v>
      </c>
      <c r="J34" s="47"/>
      <c r="K34" s="71" t="s">
        <v>231</v>
      </c>
      <c r="L34" s="22"/>
      <c r="M34" s="23"/>
      <c r="N34" s="63">
        <f t="shared" si="22"/>
        <v>0</v>
      </c>
      <c r="O34" s="57">
        <f t="shared" si="0"/>
        <v>0</v>
      </c>
      <c r="P34" s="58">
        <f t="shared" si="23"/>
        <v>0</v>
      </c>
      <c r="Q34" s="59">
        <f t="shared" si="1"/>
        <v>0</v>
      </c>
      <c r="R34" s="60">
        <f t="shared" si="2"/>
        <v>0</v>
      </c>
      <c r="S34" s="61">
        <f t="shared" si="3"/>
        <v>0</v>
      </c>
      <c r="T34" s="58">
        <f t="shared" si="4"/>
        <v>0</v>
      </c>
      <c r="U34" s="59">
        <f t="shared" si="5"/>
        <v>0</v>
      </c>
      <c r="V34" s="60">
        <f t="shared" si="6"/>
        <v>0</v>
      </c>
      <c r="W34" s="61">
        <f t="shared" si="7"/>
        <v>0</v>
      </c>
      <c r="X34" s="58">
        <f t="shared" si="8"/>
        <v>0</v>
      </c>
      <c r="Y34" s="59">
        <f t="shared" si="9"/>
        <v>0</v>
      </c>
      <c r="Z34" s="60">
        <f t="shared" si="10"/>
        <v>0</v>
      </c>
      <c r="AA34" s="61">
        <f t="shared" si="11"/>
        <v>0</v>
      </c>
      <c r="AB34" s="58">
        <f t="shared" si="12"/>
        <v>0</v>
      </c>
      <c r="AC34" s="59">
        <f t="shared" si="13"/>
        <v>0</v>
      </c>
      <c r="AD34" s="60">
        <f t="shared" si="14"/>
        <v>0</v>
      </c>
      <c r="AE34" s="61">
        <f t="shared" si="15"/>
        <v>0</v>
      </c>
      <c r="AF34" s="58">
        <f t="shared" si="16"/>
        <v>0</v>
      </c>
      <c r="AG34" s="59">
        <f t="shared" si="17"/>
        <v>0</v>
      </c>
      <c r="AH34" s="60">
        <f t="shared" si="18"/>
        <v>0</v>
      </c>
      <c r="AI34" s="61">
        <f t="shared" si="19"/>
        <v>0</v>
      </c>
      <c r="AJ34" s="58">
        <f t="shared" si="20"/>
        <v>0</v>
      </c>
      <c r="AK34" s="62">
        <f t="shared" si="21"/>
        <v>0</v>
      </c>
      <c r="AL34" s="5"/>
    </row>
    <row r="35" spans="1:38" ht="26.1" customHeight="1">
      <c r="A35" s="15">
        <v>27</v>
      </c>
      <c r="B35" s="1"/>
      <c r="C35" s="31"/>
      <c r="D35" s="71" t="s">
        <v>228</v>
      </c>
      <c r="E35" s="47"/>
      <c r="F35" s="71" t="s">
        <v>229</v>
      </c>
      <c r="G35" s="71" t="s">
        <v>230</v>
      </c>
      <c r="H35" s="31"/>
      <c r="I35" s="71" t="s">
        <v>228</v>
      </c>
      <c r="J35" s="47"/>
      <c r="K35" s="71" t="s">
        <v>231</v>
      </c>
      <c r="L35" s="22"/>
      <c r="M35" s="23"/>
      <c r="N35" s="63">
        <f t="shared" si="22"/>
        <v>0</v>
      </c>
      <c r="O35" s="57">
        <f t="shared" si="0"/>
        <v>0</v>
      </c>
      <c r="P35" s="58">
        <f t="shared" si="23"/>
        <v>0</v>
      </c>
      <c r="Q35" s="59">
        <f t="shared" si="1"/>
        <v>0</v>
      </c>
      <c r="R35" s="60">
        <f t="shared" si="2"/>
        <v>0</v>
      </c>
      <c r="S35" s="61">
        <f t="shared" si="3"/>
        <v>0</v>
      </c>
      <c r="T35" s="58">
        <f t="shared" si="4"/>
        <v>0</v>
      </c>
      <c r="U35" s="59">
        <f t="shared" si="5"/>
        <v>0</v>
      </c>
      <c r="V35" s="60">
        <f t="shared" si="6"/>
        <v>0</v>
      </c>
      <c r="W35" s="61">
        <f t="shared" si="7"/>
        <v>0</v>
      </c>
      <c r="X35" s="58">
        <f t="shared" si="8"/>
        <v>0</v>
      </c>
      <c r="Y35" s="59">
        <f t="shared" si="9"/>
        <v>0</v>
      </c>
      <c r="Z35" s="60">
        <f t="shared" si="10"/>
        <v>0</v>
      </c>
      <c r="AA35" s="61">
        <f t="shared" si="11"/>
        <v>0</v>
      </c>
      <c r="AB35" s="58">
        <f t="shared" si="12"/>
        <v>0</v>
      </c>
      <c r="AC35" s="59">
        <f t="shared" si="13"/>
        <v>0</v>
      </c>
      <c r="AD35" s="60">
        <f t="shared" si="14"/>
        <v>0</v>
      </c>
      <c r="AE35" s="61">
        <f t="shared" si="15"/>
        <v>0</v>
      </c>
      <c r="AF35" s="58">
        <f t="shared" si="16"/>
        <v>0</v>
      </c>
      <c r="AG35" s="59">
        <f t="shared" si="17"/>
        <v>0</v>
      </c>
      <c r="AH35" s="60">
        <f t="shared" si="18"/>
        <v>0</v>
      </c>
      <c r="AI35" s="61">
        <f t="shared" si="19"/>
        <v>0</v>
      </c>
      <c r="AJ35" s="58">
        <f t="shared" si="20"/>
        <v>0</v>
      </c>
      <c r="AK35" s="62">
        <f t="shared" si="21"/>
        <v>0</v>
      </c>
      <c r="AL35" s="5"/>
    </row>
    <row r="36" spans="1:38" ht="26.1" customHeight="1">
      <c r="A36" s="15">
        <v>28</v>
      </c>
      <c r="B36" s="1"/>
      <c r="C36" s="31"/>
      <c r="D36" s="71" t="s">
        <v>228</v>
      </c>
      <c r="E36" s="47"/>
      <c r="F36" s="71" t="s">
        <v>229</v>
      </c>
      <c r="G36" s="71" t="s">
        <v>230</v>
      </c>
      <c r="H36" s="31"/>
      <c r="I36" s="71" t="s">
        <v>228</v>
      </c>
      <c r="J36" s="47"/>
      <c r="K36" s="71" t="s">
        <v>231</v>
      </c>
      <c r="L36" s="22"/>
      <c r="M36" s="23"/>
      <c r="N36" s="63">
        <f t="shared" si="22"/>
        <v>0</v>
      </c>
      <c r="O36" s="57">
        <f t="shared" si="0"/>
        <v>0</v>
      </c>
      <c r="P36" s="58">
        <f t="shared" si="23"/>
        <v>0</v>
      </c>
      <c r="Q36" s="59">
        <f t="shared" si="1"/>
        <v>0</v>
      </c>
      <c r="R36" s="60">
        <f t="shared" si="2"/>
        <v>0</v>
      </c>
      <c r="S36" s="61">
        <f t="shared" si="3"/>
        <v>0</v>
      </c>
      <c r="T36" s="58">
        <f t="shared" si="4"/>
        <v>0</v>
      </c>
      <c r="U36" s="59">
        <f t="shared" si="5"/>
        <v>0</v>
      </c>
      <c r="V36" s="60">
        <f t="shared" si="6"/>
        <v>0</v>
      </c>
      <c r="W36" s="61">
        <f t="shared" si="7"/>
        <v>0</v>
      </c>
      <c r="X36" s="58">
        <f t="shared" si="8"/>
        <v>0</v>
      </c>
      <c r="Y36" s="59">
        <f t="shared" si="9"/>
        <v>0</v>
      </c>
      <c r="Z36" s="60">
        <f t="shared" si="10"/>
        <v>0</v>
      </c>
      <c r="AA36" s="61">
        <f t="shared" si="11"/>
        <v>0</v>
      </c>
      <c r="AB36" s="58">
        <f t="shared" si="12"/>
        <v>0</v>
      </c>
      <c r="AC36" s="59">
        <f t="shared" si="13"/>
        <v>0</v>
      </c>
      <c r="AD36" s="60">
        <f t="shared" si="14"/>
        <v>0</v>
      </c>
      <c r="AE36" s="61">
        <f t="shared" si="15"/>
        <v>0</v>
      </c>
      <c r="AF36" s="58">
        <f t="shared" si="16"/>
        <v>0</v>
      </c>
      <c r="AG36" s="59">
        <f t="shared" si="17"/>
        <v>0</v>
      </c>
      <c r="AH36" s="60">
        <f t="shared" si="18"/>
        <v>0</v>
      </c>
      <c r="AI36" s="61">
        <f t="shared" si="19"/>
        <v>0</v>
      </c>
      <c r="AJ36" s="58">
        <f t="shared" si="20"/>
        <v>0</v>
      </c>
      <c r="AK36" s="62">
        <f t="shared" si="21"/>
        <v>0</v>
      </c>
      <c r="AL36" s="5"/>
    </row>
    <row r="37" spans="1:38" ht="26.1" customHeight="1">
      <c r="A37" s="15">
        <v>29</v>
      </c>
      <c r="B37" s="1"/>
      <c r="C37" s="31"/>
      <c r="D37" s="71" t="s">
        <v>228</v>
      </c>
      <c r="E37" s="47"/>
      <c r="F37" s="71" t="s">
        <v>229</v>
      </c>
      <c r="G37" s="71" t="s">
        <v>230</v>
      </c>
      <c r="H37" s="31"/>
      <c r="I37" s="71" t="s">
        <v>228</v>
      </c>
      <c r="J37" s="47"/>
      <c r="K37" s="71" t="s">
        <v>231</v>
      </c>
      <c r="L37" s="22"/>
      <c r="M37" s="23"/>
      <c r="N37" s="63">
        <f t="shared" si="22"/>
        <v>0</v>
      </c>
      <c r="O37" s="57">
        <f t="shared" si="0"/>
        <v>0</v>
      </c>
      <c r="P37" s="58">
        <f t="shared" si="23"/>
        <v>0</v>
      </c>
      <c r="Q37" s="59">
        <f t="shared" si="1"/>
        <v>0</v>
      </c>
      <c r="R37" s="60">
        <f t="shared" si="2"/>
        <v>0</v>
      </c>
      <c r="S37" s="61">
        <f t="shared" si="3"/>
        <v>0</v>
      </c>
      <c r="T37" s="58">
        <f t="shared" si="4"/>
        <v>0</v>
      </c>
      <c r="U37" s="59">
        <f t="shared" si="5"/>
        <v>0</v>
      </c>
      <c r="V37" s="60">
        <f t="shared" si="6"/>
        <v>0</v>
      </c>
      <c r="W37" s="61">
        <f t="shared" si="7"/>
        <v>0</v>
      </c>
      <c r="X37" s="58">
        <f t="shared" si="8"/>
        <v>0</v>
      </c>
      <c r="Y37" s="59">
        <f t="shared" si="9"/>
        <v>0</v>
      </c>
      <c r="Z37" s="60">
        <f t="shared" si="10"/>
        <v>0</v>
      </c>
      <c r="AA37" s="61">
        <f t="shared" si="11"/>
        <v>0</v>
      </c>
      <c r="AB37" s="58">
        <f t="shared" si="12"/>
        <v>0</v>
      </c>
      <c r="AC37" s="59">
        <f t="shared" si="13"/>
        <v>0</v>
      </c>
      <c r="AD37" s="60">
        <f t="shared" si="14"/>
        <v>0</v>
      </c>
      <c r="AE37" s="61">
        <f t="shared" si="15"/>
        <v>0</v>
      </c>
      <c r="AF37" s="58">
        <f t="shared" si="16"/>
        <v>0</v>
      </c>
      <c r="AG37" s="59">
        <f t="shared" si="17"/>
        <v>0</v>
      </c>
      <c r="AH37" s="60">
        <f t="shared" si="18"/>
        <v>0</v>
      </c>
      <c r="AI37" s="61">
        <f t="shared" si="19"/>
        <v>0</v>
      </c>
      <c r="AJ37" s="58">
        <f t="shared" si="20"/>
        <v>0</v>
      </c>
      <c r="AK37" s="62">
        <f t="shared" si="21"/>
        <v>0</v>
      </c>
      <c r="AL37" s="5"/>
    </row>
    <row r="38" spans="1:38" ht="26.1" customHeight="1" thickBot="1">
      <c r="A38" s="15">
        <v>30</v>
      </c>
      <c r="B38" s="1"/>
      <c r="C38" s="31"/>
      <c r="D38" s="71" t="s">
        <v>228</v>
      </c>
      <c r="E38" s="47"/>
      <c r="F38" s="71" t="s">
        <v>229</v>
      </c>
      <c r="G38" s="71" t="s">
        <v>230</v>
      </c>
      <c r="H38" s="31"/>
      <c r="I38" s="71" t="s">
        <v>228</v>
      </c>
      <c r="J38" s="47"/>
      <c r="K38" s="71" t="s">
        <v>231</v>
      </c>
      <c r="L38" s="24"/>
      <c r="M38" s="25"/>
      <c r="N38" s="64">
        <f t="shared" si="22"/>
        <v>0</v>
      </c>
      <c r="O38" s="65">
        <f t="shared" si="0"/>
        <v>0</v>
      </c>
      <c r="P38" s="66">
        <f t="shared" si="23"/>
        <v>0</v>
      </c>
      <c r="Q38" s="67">
        <f t="shared" si="1"/>
        <v>0</v>
      </c>
      <c r="R38" s="68">
        <f t="shared" si="2"/>
        <v>0</v>
      </c>
      <c r="S38" s="69">
        <f t="shared" si="3"/>
        <v>0</v>
      </c>
      <c r="T38" s="66">
        <f t="shared" si="4"/>
        <v>0</v>
      </c>
      <c r="U38" s="67">
        <f t="shared" si="5"/>
        <v>0</v>
      </c>
      <c r="V38" s="68">
        <f t="shared" si="6"/>
        <v>0</v>
      </c>
      <c r="W38" s="69">
        <f t="shared" si="7"/>
        <v>0</v>
      </c>
      <c r="X38" s="66">
        <f t="shared" si="8"/>
        <v>0</v>
      </c>
      <c r="Y38" s="67">
        <f t="shared" si="9"/>
        <v>0</v>
      </c>
      <c r="Z38" s="68">
        <f t="shared" si="10"/>
        <v>0</v>
      </c>
      <c r="AA38" s="69">
        <f t="shared" si="11"/>
        <v>0</v>
      </c>
      <c r="AB38" s="66">
        <f t="shared" si="12"/>
        <v>0</v>
      </c>
      <c r="AC38" s="67">
        <f t="shared" si="13"/>
        <v>0</v>
      </c>
      <c r="AD38" s="68">
        <f t="shared" si="14"/>
        <v>0</v>
      </c>
      <c r="AE38" s="69">
        <f t="shared" si="15"/>
        <v>0</v>
      </c>
      <c r="AF38" s="66">
        <f t="shared" si="16"/>
        <v>0</v>
      </c>
      <c r="AG38" s="67">
        <f t="shared" si="17"/>
        <v>0</v>
      </c>
      <c r="AH38" s="68">
        <f t="shared" si="18"/>
        <v>0</v>
      </c>
      <c r="AI38" s="69">
        <f t="shared" si="19"/>
        <v>0</v>
      </c>
      <c r="AJ38" s="66">
        <f t="shared" si="20"/>
        <v>0</v>
      </c>
      <c r="AK38" s="70">
        <f t="shared" si="21"/>
        <v>0</v>
      </c>
      <c r="AL38" s="5"/>
    </row>
    <row r="39" spans="1:38" ht="26.1" customHeight="1">
      <c r="A39" s="613" t="s">
        <v>232</v>
      </c>
      <c r="B39" s="469"/>
      <c r="C39" s="469"/>
      <c r="D39" s="469"/>
      <c r="E39" s="469"/>
      <c r="F39" s="469"/>
      <c r="G39" s="469"/>
      <c r="H39" s="469"/>
      <c r="I39" s="469"/>
      <c r="J39" s="469"/>
      <c r="K39" s="614"/>
      <c r="L39" s="609">
        <f>(SUM(L9:L38)*60+SUM(M9:M38))/60</f>
        <v>0</v>
      </c>
      <c r="M39" s="610"/>
      <c r="N39" s="609">
        <f>(SUM(N9:N38)*60+SUM(O9:O38))/60</f>
        <v>0</v>
      </c>
      <c r="O39" s="610"/>
      <c r="P39" s="609">
        <f>(SUM(P9:P38)*60+SUM(Q9:Q38))/60</f>
        <v>0</v>
      </c>
      <c r="Q39" s="610"/>
      <c r="R39" s="609">
        <f>(SUM(R9:R38)*60+SUM(S9:S38))/60</f>
        <v>0</v>
      </c>
      <c r="S39" s="610"/>
      <c r="T39" s="609">
        <f>(SUM(T9:T38)*60+SUM(U9:U38))/60</f>
        <v>0</v>
      </c>
      <c r="U39" s="610"/>
      <c r="V39" s="609">
        <f>(SUM(V9:V38)*60+SUM(W9:W38))/60</f>
        <v>0</v>
      </c>
      <c r="W39" s="610"/>
      <c r="X39" s="609">
        <f>(SUM(X9:X38)*60+SUM(Y9:Y38))/60</f>
        <v>0</v>
      </c>
      <c r="Y39" s="610"/>
      <c r="Z39" s="609">
        <f>(SUM(Z9:Z38)*60+SUM(AA9:AA38))/60</f>
        <v>0</v>
      </c>
      <c r="AA39" s="610"/>
      <c r="AB39" s="609">
        <f>(SUM(AB9:AB38)*60+SUM(AC9:AC38))/60</f>
        <v>0</v>
      </c>
      <c r="AC39" s="610"/>
      <c r="AD39" s="609">
        <f>(SUM(AD9:AD38)*60+SUM(AE9:AE38))/60</f>
        <v>0</v>
      </c>
      <c r="AE39" s="610"/>
      <c r="AF39" s="609">
        <f>(SUM(AF9:AF38)*60+SUM(AG9:AG38))/60</f>
        <v>0</v>
      </c>
      <c r="AG39" s="610"/>
      <c r="AH39" s="611">
        <f>(SUM(AH9:AH38)*60+SUM(AI9:AI38))/60</f>
        <v>0</v>
      </c>
      <c r="AI39" s="610"/>
      <c r="AJ39" s="609">
        <f>(SUM(AJ9:AJ38)*60+SUM(AK9:AK38))/60</f>
        <v>0</v>
      </c>
      <c r="AK39" s="610"/>
      <c r="AL39" s="5"/>
    </row>
    <row r="40" spans="1:38" ht="26.1" customHeight="1">
      <c r="A40" s="617" t="s">
        <v>233</v>
      </c>
      <c r="B40" s="618"/>
      <c r="C40" s="618"/>
      <c r="D40" s="618"/>
      <c r="E40" s="618"/>
      <c r="F40" s="618"/>
      <c r="G40" s="618"/>
      <c r="H40" s="618"/>
      <c r="I40" s="618"/>
      <c r="J40" s="618"/>
      <c r="K40" s="619"/>
      <c r="L40" s="620">
        <f>IFERROR(L39/$L$5,0)</f>
        <v>0</v>
      </c>
      <c r="M40" s="621"/>
      <c r="N40" s="620">
        <f t="shared" ref="N40" si="24">IFERROR(N39/$L$5,0)</f>
        <v>0</v>
      </c>
      <c r="O40" s="621"/>
      <c r="P40" s="620">
        <f t="shared" ref="P40" si="25">IFERROR(P39/$L$5,0)</f>
        <v>0</v>
      </c>
      <c r="Q40" s="621"/>
      <c r="R40" s="620">
        <f t="shared" ref="R40" si="26">IFERROR(R39/$L$5,0)</f>
        <v>0</v>
      </c>
      <c r="S40" s="621"/>
      <c r="T40" s="620">
        <f t="shared" ref="T40" si="27">IFERROR(T39/$L$5,0)</f>
        <v>0</v>
      </c>
      <c r="U40" s="621"/>
      <c r="V40" s="620">
        <f t="shared" ref="V40" si="28">IFERROR(V39/$L$5,0)</f>
        <v>0</v>
      </c>
      <c r="W40" s="621"/>
      <c r="X40" s="620">
        <f t="shared" ref="X40" si="29">IFERROR(X39/$L$5,0)</f>
        <v>0</v>
      </c>
      <c r="Y40" s="621"/>
      <c r="Z40" s="620">
        <f t="shared" ref="Z40" si="30">IFERROR(Z39/$L$5,0)</f>
        <v>0</v>
      </c>
      <c r="AA40" s="621"/>
      <c r="AB40" s="620">
        <f t="shared" ref="AB40" si="31">IFERROR(AB39/$L$5,0)</f>
        <v>0</v>
      </c>
      <c r="AC40" s="621"/>
      <c r="AD40" s="620">
        <f t="shared" ref="AD40" si="32">IFERROR(AD39/$L$5,0)</f>
        <v>0</v>
      </c>
      <c r="AE40" s="621"/>
      <c r="AF40" s="620">
        <f t="shared" ref="AF40" si="33">IFERROR(AF39/$L$5,0)</f>
        <v>0</v>
      </c>
      <c r="AG40" s="621"/>
      <c r="AH40" s="620">
        <f t="shared" ref="AH40" si="34">IFERROR(AH39/$L$5,0)</f>
        <v>0</v>
      </c>
      <c r="AI40" s="621"/>
      <c r="AJ40" s="620">
        <f t="shared" ref="AJ40" si="35">IFERROR(AJ39/$L$5,0)</f>
        <v>0</v>
      </c>
      <c r="AK40" s="621"/>
      <c r="AL40" s="5"/>
    </row>
    <row r="41" spans="1:38">
      <c r="AL41" s="5"/>
    </row>
    <row r="42" spans="1:38">
      <c r="AL42" s="5"/>
    </row>
    <row r="43" spans="1:38">
      <c r="AL43" s="5"/>
    </row>
    <row r="44" spans="1:38">
      <c r="C44">
        <v>2026</v>
      </c>
    </row>
    <row r="45" spans="1:38">
      <c r="C45">
        <v>2027</v>
      </c>
    </row>
    <row r="47" spans="1:38">
      <c r="D47">
        <v>4</v>
      </c>
    </row>
    <row r="48" spans="1:38">
      <c r="D48">
        <v>5</v>
      </c>
    </row>
    <row r="49" spans="4:16">
      <c r="D49">
        <v>6</v>
      </c>
      <c r="O49">
        <v>1.46</v>
      </c>
      <c r="P49">
        <f>ROUND(O49,0)</f>
        <v>1</v>
      </c>
    </row>
    <row r="50" spans="4:16">
      <c r="D50">
        <v>7</v>
      </c>
    </row>
    <row r="51" spans="4:16">
      <c r="D51">
        <v>8</v>
      </c>
    </row>
    <row r="52" spans="4:16">
      <c r="D52">
        <v>9</v>
      </c>
    </row>
    <row r="53" spans="4:16">
      <c r="D53">
        <v>10</v>
      </c>
    </row>
    <row r="54" spans="4:16">
      <c r="D54">
        <v>11</v>
      </c>
    </row>
    <row r="55" spans="4:16">
      <c r="D55">
        <v>12</v>
      </c>
    </row>
    <row r="56" spans="4:16">
      <c r="D56">
        <v>1</v>
      </c>
    </row>
    <row r="57" spans="4:16">
      <c r="D57">
        <v>2</v>
      </c>
    </row>
    <row r="58" spans="4:16">
      <c r="D58">
        <v>3</v>
      </c>
    </row>
  </sheetData>
  <sheetProtection algorithmName="SHA-512" hashValue="5Hf1p5/WMBIjmq7umtlo3EToBCDO1k5PWkYbHwqTAT1Boc2C3PYZ4DaBzfs1y+qtqvDiCVfK+KLGLGu1pMHBdg==" saltValue="q5Kfewx2wKng7AIksNcKBA==" spinCount="100000" sheet="1" objects="1" scenarios="1"/>
  <mergeCells count="52">
    <mergeCell ref="T40:U40"/>
    <mergeCell ref="V40:W40"/>
    <mergeCell ref="AJ40:AK40"/>
    <mergeCell ref="X40:Y40"/>
    <mergeCell ref="Z40:AA40"/>
    <mergeCell ref="AB40:AC40"/>
    <mergeCell ref="AD40:AE40"/>
    <mergeCell ref="AF40:AG40"/>
    <mergeCell ref="AH40:AI40"/>
    <mergeCell ref="A40:K40"/>
    <mergeCell ref="L40:M40"/>
    <mergeCell ref="N40:O40"/>
    <mergeCell ref="P40:Q40"/>
    <mergeCell ref="R40:S40"/>
    <mergeCell ref="AD39:AE39"/>
    <mergeCell ref="AF39:AG39"/>
    <mergeCell ref="AH39:AI39"/>
    <mergeCell ref="AJ39:AK39"/>
    <mergeCell ref="A6:A8"/>
    <mergeCell ref="T39:U39"/>
    <mergeCell ref="V39:W39"/>
    <mergeCell ref="X39:Y39"/>
    <mergeCell ref="Z39:AA39"/>
    <mergeCell ref="AB39:AC39"/>
    <mergeCell ref="A39:K39"/>
    <mergeCell ref="L39:M39"/>
    <mergeCell ref="N39:O39"/>
    <mergeCell ref="P39:Q39"/>
    <mergeCell ref="R39:S39"/>
    <mergeCell ref="B6:B8"/>
    <mergeCell ref="C6:K8"/>
    <mergeCell ref="L6:M7"/>
    <mergeCell ref="N6:AK6"/>
    <mergeCell ref="N7:O7"/>
    <mergeCell ref="P7:Q7"/>
    <mergeCell ref="R7:S7"/>
    <mergeCell ref="T7:U7"/>
    <mergeCell ref="V7:W7"/>
    <mergeCell ref="X7:Y7"/>
    <mergeCell ref="Z7:AA7"/>
    <mergeCell ref="AB7:AC7"/>
    <mergeCell ref="AD7:AE7"/>
    <mergeCell ref="AF7:AG7"/>
    <mergeCell ref="AH7:AI7"/>
    <mergeCell ref="AJ7:AK7"/>
    <mergeCell ref="A5:K5"/>
    <mergeCell ref="L5:M5"/>
    <mergeCell ref="A2:B2"/>
    <mergeCell ref="C2:M2"/>
    <mergeCell ref="T2:W2"/>
    <mergeCell ref="N3:Q3"/>
    <mergeCell ref="T3:W3"/>
  </mergeCells>
  <phoneticPr fontId="2"/>
  <conditionalFormatting sqref="L5:M5">
    <cfRule type="notContainsBlanks" dxfId="0" priority="1">
      <formula>LEN(TRIM(L5))&gt;0</formula>
    </cfRule>
  </conditionalFormatting>
  <dataValidations count="2">
    <dataValidation type="list" allowBlank="1" showInputMessage="1" showErrorMessage="1" sqref="J9:J38 E9:E38" xr:uid="{00000000-0002-0000-0300-000000000000}">
      <formula1>$D$47:$D$58</formula1>
    </dataValidation>
    <dataValidation type="list" allowBlank="1" showInputMessage="1" showErrorMessage="1" sqref="H9:H38 C9:C38" xr:uid="{00000000-0002-0000-0300-000001000000}">
      <formula1>$C$44:$C$45</formula1>
    </dataValidation>
  </dataValidations>
  <pageMargins left="0.62992125984251968" right="0.31496062992125984" top="0.82677165354330717" bottom="0.43307086614173229" header="0.51181102362204722" footer="0.27559055118110237"/>
  <pageSetup paperSize="9" scale="49" pageOrder="overThenDown" orientation="landscape" cellComments="asDisplayed" r:id="rId1"/>
  <headerFooter alignWithMargins="0">
    <oddHeader>&amp;L&amp;"ＭＳ Ｐゴシック,太字"&amp;22 令和６年度　保育施設職員配置状況確認書（様式３（非常勤保育士等））</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D4EFB2-E801-4F86-B6BA-F9E16EDC7140}">
  <sheetPr codeName="Sheet8"/>
  <dimension ref="A1:L109"/>
  <sheetViews>
    <sheetView view="pageBreakPreview" zoomScale="90" zoomScaleNormal="100" zoomScaleSheetLayoutView="90" workbookViewId="0"/>
  </sheetViews>
  <sheetFormatPr defaultColWidth="9" defaultRowHeight="18.75"/>
  <cols>
    <col min="1" max="1" width="19.25" style="321" bestFit="1" customWidth="1"/>
    <col min="2" max="2" width="13" style="321" customWidth="1"/>
    <col min="3" max="3" width="15.125" style="321" customWidth="1"/>
    <col min="4" max="4" width="1.375" style="321" customWidth="1"/>
    <col min="5" max="12" width="19.125" style="321" customWidth="1"/>
    <col min="13" max="16384" width="9" style="321"/>
  </cols>
  <sheetData>
    <row r="1" spans="1:12" ht="67.5" customHeight="1" thickBot="1">
      <c r="A1" s="321" t="s">
        <v>234</v>
      </c>
      <c r="D1" s="323"/>
      <c r="E1" s="322" t="s">
        <v>235</v>
      </c>
      <c r="F1" s="322" t="s">
        <v>236</v>
      </c>
      <c r="G1" s="322" t="s">
        <v>237</v>
      </c>
      <c r="H1" s="322" t="s">
        <v>238</v>
      </c>
      <c r="I1" s="322" t="s">
        <v>239</v>
      </c>
      <c r="J1" s="322" t="s">
        <v>240</v>
      </c>
      <c r="K1" s="322" t="s">
        <v>241</v>
      </c>
      <c r="L1" s="322" t="s">
        <v>242</v>
      </c>
    </row>
    <row r="2" spans="1:12">
      <c r="A2" s="624" t="str">
        <f>様式１!A9</f>
        <v>４月</v>
      </c>
      <c r="B2" s="627" t="s">
        <v>243</v>
      </c>
      <c r="C2" s="628"/>
      <c r="D2" s="325"/>
      <c r="E2" s="327"/>
      <c r="F2" s="327"/>
      <c r="G2" s="327"/>
      <c r="H2" s="327"/>
      <c r="I2" s="327"/>
      <c r="J2" s="327"/>
      <c r="K2" s="327"/>
      <c r="L2" s="327"/>
    </row>
    <row r="3" spans="1:12">
      <c r="A3" s="625"/>
      <c r="B3" s="339" t="s">
        <v>244</v>
      </c>
      <c r="C3" s="326" t="s">
        <v>245</v>
      </c>
      <c r="D3" s="325"/>
      <c r="E3" s="324" t="s">
        <v>246</v>
      </c>
      <c r="F3" s="324" t="s">
        <v>246</v>
      </c>
      <c r="G3" s="324" t="s">
        <v>246</v>
      </c>
      <c r="H3" s="324" t="s">
        <v>246</v>
      </c>
      <c r="I3" s="324" t="s">
        <v>246</v>
      </c>
      <c r="J3" s="324" t="s">
        <v>246</v>
      </c>
      <c r="K3" s="324" t="s">
        <v>246</v>
      </c>
      <c r="L3" s="324" t="s">
        <v>246</v>
      </c>
    </row>
    <row r="4" spans="1:12" ht="19.5">
      <c r="A4" s="626"/>
      <c r="B4" s="328" t="s">
        <v>247</v>
      </c>
      <c r="C4" s="329">
        <f>ROUND(SUM(C5:C10),0)</f>
        <v>0</v>
      </c>
      <c r="D4" s="325"/>
      <c r="E4" s="341">
        <f t="shared" ref="E4:L4" si="0">ROUND(SUM(E5:E10),0)</f>
        <v>0</v>
      </c>
      <c r="F4" s="341">
        <f t="shared" si="0"/>
        <v>0</v>
      </c>
      <c r="G4" s="341">
        <f t="shared" si="0"/>
        <v>0</v>
      </c>
      <c r="H4" s="341">
        <f t="shared" si="0"/>
        <v>0</v>
      </c>
      <c r="I4" s="341">
        <f t="shared" si="0"/>
        <v>0</v>
      </c>
      <c r="J4" s="341">
        <f t="shared" si="0"/>
        <v>0</v>
      </c>
      <c r="K4" s="341">
        <f t="shared" si="0"/>
        <v>0</v>
      </c>
      <c r="L4" s="341">
        <f t="shared" si="0"/>
        <v>0</v>
      </c>
    </row>
    <row r="5" spans="1:12">
      <c r="A5" s="331" t="s">
        <v>248</v>
      </c>
      <c r="B5" s="332">
        <f>様式１!C9</f>
        <v>0</v>
      </c>
      <c r="C5" s="333">
        <f>ROUNDDOWN(B5/3,1)</f>
        <v>0</v>
      </c>
      <c r="D5" s="325"/>
      <c r="E5" s="330">
        <f t="shared" ref="E5:L5" si="1">$C5</f>
        <v>0</v>
      </c>
      <c r="F5" s="330">
        <f t="shared" si="1"/>
        <v>0</v>
      </c>
      <c r="G5" s="330">
        <f t="shared" si="1"/>
        <v>0</v>
      </c>
      <c r="H5" s="330">
        <f t="shared" si="1"/>
        <v>0</v>
      </c>
      <c r="I5" s="330">
        <f t="shared" si="1"/>
        <v>0</v>
      </c>
      <c r="J5" s="330">
        <f t="shared" si="1"/>
        <v>0</v>
      </c>
      <c r="K5" s="330">
        <f t="shared" si="1"/>
        <v>0</v>
      </c>
      <c r="L5" s="330">
        <f t="shared" si="1"/>
        <v>0</v>
      </c>
    </row>
    <row r="6" spans="1:12">
      <c r="A6" s="334" t="s">
        <v>249</v>
      </c>
      <c r="B6" s="335">
        <f>様式１!D9</f>
        <v>0</v>
      </c>
      <c r="C6" s="336">
        <f>ROUNDDOWN(B6/5,1)</f>
        <v>0</v>
      </c>
      <c r="D6" s="325"/>
      <c r="E6" s="330">
        <f>$C6</f>
        <v>0</v>
      </c>
      <c r="F6" s="622">
        <f>ROUNDDOWN(SUM($B6:$B7)/6,1)</f>
        <v>0</v>
      </c>
      <c r="G6" s="330">
        <f t="shared" ref="G6:I7" si="2">$C6</f>
        <v>0</v>
      </c>
      <c r="H6" s="330">
        <f t="shared" si="2"/>
        <v>0</v>
      </c>
      <c r="I6" s="330">
        <f t="shared" si="2"/>
        <v>0</v>
      </c>
      <c r="J6" s="622">
        <f>ROUNDDOWN(SUM($B6:$B7)/6,1)</f>
        <v>0</v>
      </c>
      <c r="K6" s="622">
        <f>ROUNDDOWN(SUM($B6:$B7)/6,1)</f>
        <v>0</v>
      </c>
      <c r="L6" s="622">
        <f>ROUNDDOWN(SUM($B6:$B7)/6,1)</f>
        <v>0</v>
      </c>
    </row>
    <row r="7" spans="1:12">
      <c r="A7" s="334" t="s">
        <v>250</v>
      </c>
      <c r="B7" s="335">
        <f>様式１!E9</f>
        <v>0</v>
      </c>
      <c r="C7" s="336">
        <f>ROUNDDOWN(B7/6,1)</f>
        <v>0</v>
      </c>
      <c r="D7" s="325"/>
      <c r="E7" s="330">
        <f>$C7</f>
        <v>0</v>
      </c>
      <c r="F7" s="623"/>
      <c r="G7" s="330">
        <f t="shared" si="2"/>
        <v>0</v>
      </c>
      <c r="H7" s="330">
        <f t="shared" si="2"/>
        <v>0</v>
      </c>
      <c r="I7" s="330">
        <f t="shared" si="2"/>
        <v>0</v>
      </c>
      <c r="J7" s="623"/>
      <c r="K7" s="623"/>
      <c r="L7" s="623"/>
    </row>
    <row r="8" spans="1:12">
      <c r="A8" s="334" t="s">
        <v>251</v>
      </c>
      <c r="B8" s="335">
        <f>様式１!F9</f>
        <v>0</v>
      </c>
      <c r="C8" s="336">
        <f>ROUNDDOWN(B8/15,1)</f>
        <v>0</v>
      </c>
      <c r="D8" s="325"/>
      <c r="E8" s="330">
        <f>$C8</f>
        <v>0</v>
      </c>
      <c r="F8" s="330">
        <f>ROUNDDOWN($B8/20,1)</f>
        <v>0</v>
      </c>
      <c r="G8" s="330">
        <f>$C8</f>
        <v>0</v>
      </c>
      <c r="H8" s="330">
        <f>ROUNDDOWN($B8/20,1)</f>
        <v>0</v>
      </c>
      <c r="I8" s="330">
        <f>ROUNDDOWN($B8/20,1)</f>
        <v>0</v>
      </c>
      <c r="J8" s="330">
        <f>$C8</f>
        <v>0</v>
      </c>
      <c r="K8" s="330">
        <f>$C8</f>
        <v>0</v>
      </c>
      <c r="L8" s="330">
        <f>ROUNDDOWN($B8/20,1)</f>
        <v>0</v>
      </c>
    </row>
    <row r="9" spans="1:12">
      <c r="A9" s="334" t="s">
        <v>252</v>
      </c>
      <c r="B9" s="335">
        <f>様式１!G9</f>
        <v>0</v>
      </c>
      <c r="C9" s="336">
        <f>ROUNDDOWN(B9/20,1)</f>
        <v>0</v>
      </c>
      <c r="D9" s="325"/>
      <c r="E9" s="622">
        <f>ROUNDDOWN(SUM($B9:$B10)/25,1)</f>
        <v>0</v>
      </c>
      <c r="F9" s="622">
        <f>ROUNDDOWN(SUM($B9:$B10)/30,1)</f>
        <v>0</v>
      </c>
      <c r="G9" s="622">
        <f>ROUNDDOWN(SUM($B9:$B10)/30,1)</f>
        <v>0</v>
      </c>
      <c r="H9" s="622">
        <f>ROUNDDOWN(SUM($B9:$B10)/25,1)</f>
        <v>0</v>
      </c>
      <c r="I9" s="622">
        <f>ROUNDDOWN(SUM($B9:$B10)/30,1)</f>
        <v>0</v>
      </c>
      <c r="J9" s="622">
        <f>ROUNDDOWN(SUM($B9:$B10)/25,1)</f>
        <v>0</v>
      </c>
      <c r="K9" s="622">
        <f>ROUNDDOWN(SUM($B9:$B10)/30,1)</f>
        <v>0</v>
      </c>
      <c r="L9" s="622">
        <f>ROUNDDOWN(SUM($B9:$B10)/25,1)</f>
        <v>0</v>
      </c>
    </row>
    <row r="10" spans="1:12" ht="19.5" thickBot="1">
      <c r="A10" s="337" t="s">
        <v>253</v>
      </c>
      <c r="B10" s="338">
        <f>様式１!H9</f>
        <v>0</v>
      </c>
      <c r="C10" s="340">
        <f>ROUNDDOWN(B10/25,1)</f>
        <v>0</v>
      </c>
      <c r="D10" s="325"/>
      <c r="E10" s="623"/>
      <c r="F10" s="623"/>
      <c r="G10" s="623"/>
      <c r="H10" s="623"/>
      <c r="I10" s="623"/>
      <c r="J10" s="623"/>
      <c r="K10" s="623"/>
      <c r="L10" s="623"/>
    </row>
    <row r="11" spans="1:12">
      <c r="A11" s="624" t="str">
        <f>様式１!A10</f>
        <v>５月</v>
      </c>
      <c r="B11" s="627" t="s">
        <v>243</v>
      </c>
      <c r="C11" s="628"/>
      <c r="D11" s="325"/>
      <c r="E11" s="327"/>
      <c r="F11" s="327"/>
      <c r="G11" s="327"/>
      <c r="H11" s="327"/>
      <c r="I11" s="327"/>
      <c r="J11" s="327"/>
      <c r="K11" s="327"/>
      <c r="L11" s="327"/>
    </row>
    <row r="12" spans="1:12">
      <c r="A12" s="625"/>
      <c r="B12" s="339" t="s">
        <v>244</v>
      </c>
      <c r="C12" s="326" t="s">
        <v>254</v>
      </c>
      <c r="D12" s="325"/>
      <c r="E12" s="324" t="s">
        <v>246</v>
      </c>
      <c r="F12" s="324" t="s">
        <v>246</v>
      </c>
      <c r="G12" s="324" t="s">
        <v>246</v>
      </c>
      <c r="H12" s="324" t="s">
        <v>246</v>
      </c>
      <c r="I12" s="324" t="s">
        <v>246</v>
      </c>
      <c r="J12" s="324" t="s">
        <v>246</v>
      </c>
      <c r="K12" s="324" t="s">
        <v>246</v>
      </c>
      <c r="L12" s="324" t="s">
        <v>246</v>
      </c>
    </row>
    <row r="13" spans="1:12" ht="19.5">
      <c r="A13" s="626"/>
      <c r="B13" s="328" t="s">
        <v>247</v>
      </c>
      <c r="C13" s="329">
        <f>ROUND(SUM(C14:C19),0)</f>
        <v>0</v>
      </c>
      <c r="D13" s="325"/>
      <c r="E13" s="341">
        <f t="shared" ref="E13:L13" si="3">ROUND(SUM(E14:E19),0)</f>
        <v>0</v>
      </c>
      <c r="F13" s="341">
        <f t="shared" si="3"/>
        <v>0</v>
      </c>
      <c r="G13" s="341">
        <f t="shared" si="3"/>
        <v>0</v>
      </c>
      <c r="H13" s="341">
        <f t="shared" si="3"/>
        <v>0</v>
      </c>
      <c r="I13" s="341">
        <f t="shared" si="3"/>
        <v>0</v>
      </c>
      <c r="J13" s="341">
        <f t="shared" si="3"/>
        <v>0</v>
      </c>
      <c r="K13" s="341">
        <f t="shared" si="3"/>
        <v>0</v>
      </c>
      <c r="L13" s="341">
        <f t="shared" si="3"/>
        <v>0</v>
      </c>
    </row>
    <row r="14" spans="1:12">
      <c r="A14" s="331" t="s">
        <v>248</v>
      </c>
      <c r="B14" s="332">
        <f>様式１!C10</f>
        <v>0</v>
      </c>
      <c r="C14" s="333">
        <f>ROUNDDOWN(B14/3,1)</f>
        <v>0</v>
      </c>
      <c r="D14" s="325"/>
      <c r="E14" s="330">
        <f t="shared" ref="E14:L14" si="4">$C14</f>
        <v>0</v>
      </c>
      <c r="F14" s="330">
        <f t="shared" si="4"/>
        <v>0</v>
      </c>
      <c r="G14" s="330">
        <f t="shared" si="4"/>
        <v>0</v>
      </c>
      <c r="H14" s="330">
        <f t="shared" si="4"/>
        <v>0</v>
      </c>
      <c r="I14" s="330">
        <f t="shared" si="4"/>
        <v>0</v>
      </c>
      <c r="J14" s="330">
        <f t="shared" si="4"/>
        <v>0</v>
      </c>
      <c r="K14" s="330">
        <f t="shared" si="4"/>
        <v>0</v>
      </c>
      <c r="L14" s="330">
        <f t="shared" si="4"/>
        <v>0</v>
      </c>
    </row>
    <row r="15" spans="1:12">
      <c r="A15" s="334" t="s">
        <v>249</v>
      </c>
      <c r="B15" s="335">
        <f>様式１!D10</f>
        <v>0</v>
      </c>
      <c r="C15" s="336">
        <f>ROUNDDOWN(B15/5,1)</f>
        <v>0</v>
      </c>
      <c r="D15" s="325"/>
      <c r="E15" s="330">
        <f>$C15</f>
        <v>0</v>
      </c>
      <c r="F15" s="622">
        <f>ROUNDDOWN(SUM($B15:$B16)/6,1)</f>
        <v>0</v>
      </c>
      <c r="G15" s="330">
        <f t="shared" ref="G15:I16" si="5">$C15</f>
        <v>0</v>
      </c>
      <c r="H15" s="330">
        <f t="shared" si="5"/>
        <v>0</v>
      </c>
      <c r="I15" s="330">
        <f t="shared" si="5"/>
        <v>0</v>
      </c>
      <c r="J15" s="622">
        <f>ROUNDDOWN(SUM($B15:$B16)/6,1)</f>
        <v>0</v>
      </c>
      <c r="K15" s="622">
        <f>ROUNDDOWN(SUM($B15:$B16)/6,1)</f>
        <v>0</v>
      </c>
      <c r="L15" s="622">
        <f>ROUNDDOWN(SUM($B15:$B16)/6,1)</f>
        <v>0</v>
      </c>
    </row>
    <row r="16" spans="1:12">
      <c r="A16" s="334" t="s">
        <v>250</v>
      </c>
      <c r="B16" s="335">
        <f>様式１!E10</f>
        <v>0</v>
      </c>
      <c r="C16" s="336">
        <f>ROUNDDOWN(B16/6,1)</f>
        <v>0</v>
      </c>
      <c r="D16" s="325"/>
      <c r="E16" s="330">
        <f>$C16</f>
        <v>0</v>
      </c>
      <c r="F16" s="623"/>
      <c r="G16" s="330">
        <f t="shared" si="5"/>
        <v>0</v>
      </c>
      <c r="H16" s="330">
        <f t="shared" si="5"/>
        <v>0</v>
      </c>
      <c r="I16" s="330">
        <f t="shared" si="5"/>
        <v>0</v>
      </c>
      <c r="J16" s="623"/>
      <c r="K16" s="623"/>
      <c r="L16" s="623"/>
    </row>
    <row r="17" spans="1:12">
      <c r="A17" s="334" t="s">
        <v>251</v>
      </c>
      <c r="B17" s="335">
        <f>様式１!F10</f>
        <v>0</v>
      </c>
      <c r="C17" s="336">
        <f>ROUNDDOWN(B17/15,1)</f>
        <v>0</v>
      </c>
      <c r="D17" s="325"/>
      <c r="E17" s="330">
        <f>$C17</f>
        <v>0</v>
      </c>
      <c r="F17" s="330">
        <f>ROUNDDOWN($B17/20,1)</f>
        <v>0</v>
      </c>
      <c r="G17" s="330">
        <f>$C17</f>
        <v>0</v>
      </c>
      <c r="H17" s="330">
        <f>ROUNDDOWN($B17/20,1)</f>
        <v>0</v>
      </c>
      <c r="I17" s="330">
        <f>ROUNDDOWN($B17/20,1)</f>
        <v>0</v>
      </c>
      <c r="J17" s="330">
        <f>$C17</f>
        <v>0</v>
      </c>
      <c r="K17" s="330">
        <f>$C17</f>
        <v>0</v>
      </c>
      <c r="L17" s="330">
        <f>ROUNDDOWN($B17/20,1)</f>
        <v>0</v>
      </c>
    </row>
    <row r="18" spans="1:12">
      <c r="A18" s="334" t="s">
        <v>252</v>
      </c>
      <c r="B18" s="335">
        <f>様式１!G10</f>
        <v>0</v>
      </c>
      <c r="C18" s="336">
        <f>ROUNDDOWN(B18/20,1)</f>
        <v>0</v>
      </c>
      <c r="D18" s="325"/>
      <c r="E18" s="622">
        <f>ROUNDDOWN(SUM($B18:$B19)/25,1)</f>
        <v>0</v>
      </c>
      <c r="F18" s="622">
        <f>ROUNDDOWN(SUM($B18:$B19)/30,1)</f>
        <v>0</v>
      </c>
      <c r="G18" s="622">
        <f>ROUNDDOWN(SUM($B18:$B19)/30,1)</f>
        <v>0</v>
      </c>
      <c r="H18" s="622">
        <f>ROUNDDOWN(SUM($B18:$B19)/25,1)</f>
        <v>0</v>
      </c>
      <c r="I18" s="622">
        <f>ROUNDDOWN(SUM($B18:$B19)/30,1)</f>
        <v>0</v>
      </c>
      <c r="J18" s="622">
        <f>ROUNDDOWN(SUM($B18:$B19)/25,1)</f>
        <v>0</v>
      </c>
      <c r="K18" s="622">
        <f>ROUNDDOWN(SUM($B18:$B19)/30,1)</f>
        <v>0</v>
      </c>
      <c r="L18" s="622">
        <f>ROUNDDOWN(SUM($B18:$B19)/25,1)</f>
        <v>0</v>
      </c>
    </row>
    <row r="19" spans="1:12" ht="19.5" thickBot="1">
      <c r="A19" s="337" t="s">
        <v>253</v>
      </c>
      <c r="B19" s="338">
        <f>様式１!H10</f>
        <v>0</v>
      </c>
      <c r="C19" s="340">
        <f>ROUNDDOWN(B19/25,1)</f>
        <v>0</v>
      </c>
      <c r="D19" s="325"/>
      <c r="E19" s="623"/>
      <c r="F19" s="623"/>
      <c r="G19" s="623"/>
      <c r="H19" s="623"/>
      <c r="I19" s="623"/>
      <c r="J19" s="623"/>
      <c r="K19" s="623"/>
      <c r="L19" s="623"/>
    </row>
    <row r="20" spans="1:12">
      <c r="A20" s="624" t="str">
        <f>様式１!A11</f>
        <v>６月</v>
      </c>
      <c r="B20" s="627" t="s">
        <v>243</v>
      </c>
      <c r="C20" s="628"/>
      <c r="D20" s="325"/>
      <c r="E20" s="327"/>
      <c r="F20" s="327"/>
      <c r="G20" s="327"/>
      <c r="H20" s="327"/>
      <c r="I20" s="327"/>
      <c r="J20" s="327"/>
      <c r="K20" s="327"/>
      <c r="L20" s="327"/>
    </row>
    <row r="21" spans="1:12">
      <c r="A21" s="625"/>
      <c r="B21" s="339" t="s">
        <v>244</v>
      </c>
      <c r="C21" s="326" t="s">
        <v>254</v>
      </c>
      <c r="D21" s="325"/>
      <c r="E21" s="324" t="s">
        <v>246</v>
      </c>
      <c r="F21" s="324" t="s">
        <v>246</v>
      </c>
      <c r="G21" s="324" t="s">
        <v>246</v>
      </c>
      <c r="H21" s="324" t="s">
        <v>246</v>
      </c>
      <c r="I21" s="324" t="s">
        <v>246</v>
      </c>
      <c r="J21" s="324" t="s">
        <v>246</v>
      </c>
      <c r="K21" s="324" t="s">
        <v>246</v>
      </c>
      <c r="L21" s="324" t="s">
        <v>246</v>
      </c>
    </row>
    <row r="22" spans="1:12" ht="19.5">
      <c r="A22" s="626"/>
      <c r="B22" s="328" t="s">
        <v>247</v>
      </c>
      <c r="C22" s="329">
        <f>ROUND(SUM(C23:C28),0)</f>
        <v>0</v>
      </c>
      <c r="D22" s="325"/>
      <c r="E22" s="341">
        <f t="shared" ref="E22:L22" si="6">ROUND(SUM(E23:E28),0)</f>
        <v>0</v>
      </c>
      <c r="F22" s="341">
        <f t="shared" si="6"/>
        <v>0</v>
      </c>
      <c r="G22" s="341">
        <f t="shared" si="6"/>
        <v>0</v>
      </c>
      <c r="H22" s="341">
        <f t="shared" si="6"/>
        <v>0</v>
      </c>
      <c r="I22" s="341">
        <f t="shared" si="6"/>
        <v>0</v>
      </c>
      <c r="J22" s="341">
        <f t="shared" si="6"/>
        <v>0</v>
      </c>
      <c r="K22" s="341">
        <f t="shared" si="6"/>
        <v>0</v>
      </c>
      <c r="L22" s="341">
        <f t="shared" si="6"/>
        <v>0</v>
      </c>
    </row>
    <row r="23" spans="1:12">
      <c r="A23" s="331" t="s">
        <v>248</v>
      </c>
      <c r="B23" s="332">
        <f>様式１!C11</f>
        <v>0</v>
      </c>
      <c r="C23" s="333">
        <f>ROUNDDOWN(B23/3,1)</f>
        <v>0</v>
      </c>
      <c r="D23" s="325"/>
      <c r="E23" s="330">
        <f t="shared" ref="E23:L23" si="7">$C23</f>
        <v>0</v>
      </c>
      <c r="F23" s="330">
        <f t="shared" si="7"/>
        <v>0</v>
      </c>
      <c r="G23" s="330">
        <f t="shared" si="7"/>
        <v>0</v>
      </c>
      <c r="H23" s="330">
        <f t="shared" si="7"/>
        <v>0</v>
      </c>
      <c r="I23" s="330">
        <f t="shared" si="7"/>
        <v>0</v>
      </c>
      <c r="J23" s="330">
        <f t="shared" si="7"/>
        <v>0</v>
      </c>
      <c r="K23" s="330">
        <f t="shared" si="7"/>
        <v>0</v>
      </c>
      <c r="L23" s="330">
        <f t="shared" si="7"/>
        <v>0</v>
      </c>
    </row>
    <row r="24" spans="1:12">
      <c r="A24" s="334" t="s">
        <v>249</v>
      </c>
      <c r="B24" s="335">
        <f>様式１!D11</f>
        <v>0</v>
      </c>
      <c r="C24" s="336">
        <f>ROUNDDOWN(B24/5,1)</f>
        <v>0</v>
      </c>
      <c r="D24" s="325"/>
      <c r="E24" s="330">
        <f>$C24</f>
        <v>0</v>
      </c>
      <c r="F24" s="622">
        <f>ROUNDDOWN(SUM($B24:$B25)/6,1)</f>
        <v>0</v>
      </c>
      <c r="G24" s="330">
        <f t="shared" ref="G24:I25" si="8">$C24</f>
        <v>0</v>
      </c>
      <c r="H24" s="330">
        <f t="shared" si="8"/>
        <v>0</v>
      </c>
      <c r="I24" s="330">
        <f t="shared" si="8"/>
        <v>0</v>
      </c>
      <c r="J24" s="622">
        <f>ROUNDDOWN(SUM($B24:$B25)/6,1)</f>
        <v>0</v>
      </c>
      <c r="K24" s="622">
        <f>ROUNDDOWN(SUM($B24:$B25)/6,1)</f>
        <v>0</v>
      </c>
      <c r="L24" s="622">
        <f>ROUNDDOWN(SUM($B24:$B25)/6,1)</f>
        <v>0</v>
      </c>
    </row>
    <row r="25" spans="1:12">
      <c r="A25" s="334" t="s">
        <v>250</v>
      </c>
      <c r="B25" s="335">
        <f>様式１!E11</f>
        <v>0</v>
      </c>
      <c r="C25" s="336">
        <f>ROUNDDOWN(B25/6,1)</f>
        <v>0</v>
      </c>
      <c r="D25" s="325"/>
      <c r="E25" s="330">
        <f>$C25</f>
        <v>0</v>
      </c>
      <c r="F25" s="623"/>
      <c r="G25" s="330">
        <f t="shared" si="8"/>
        <v>0</v>
      </c>
      <c r="H25" s="330">
        <f t="shared" si="8"/>
        <v>0</v>
      </c>
      <c r="I25" s="330">
        <f t="shared" si="8"/>
        <v>0</v>
      </c>
      <c r="J25" s="623"/>
      <c r="K25" s="623"/>
      <c r="L25" s="623"/>
    </row>
    <row r="26" spans="1:12">
      <c r="A26" s="334" t="s">
        <v>251</v>
      </c>
      <c r="B26" s="335">
        <f>様式１!F11</f>
        <v>0</v>
      </c>
      <c r="C26" s="336">
        <f>ROUNDDOWN(B26/15,1)</f>
        <v>0</v>
      </c>
      <c r="D26" s="325"/>
      <c r="E26" s="330">
        <f>$C26</f>
        <v>0</v>
      </c>
      <c r="F26" s="330">
        <f>ROUNDDOWN($B26/20,1)</f>
        <v>0</v>
      </c>
      <c r="G26" s="330">
        <f>$C26</f>
        <v>0</v>
      </c>
      <c r="H26" s="330">
        <f>ROUNDDOWN($B26/20,1)</f>
        <v>0</v>
      </c>
      <c r="I26" s="330">
        <f>ROUNDDOWN($B26/20,1)</f>
        <v>0</v>
      </c>
      <c r="J26" s="330">
        <f>$C26</f>
        <v>0</v>
      </c>
      <c r="K26" s="330">
        <f>$C26</f>
        <v>0</v>
      </c>
      <c r="L26" s="330">
        <f>ROUNDDOWN($B26/20,1)</f>
        <v>0</v>
      </c>
    </row>
    <row r="27" spans="1:12">
      <c r="A27" s="334" t="s">
        <v>252</v>
      </c>
      <c r="B27" s="335">
        <f>様式１!G11</f>
        <v>0</v>
      </c>
      <c r="C27" s="336">
        <f>ROUNDDOWN(B27/20,1)</f>
        <v>0</v>
      </c>
      <c r="D27" s="325"/>
      <c r="E27" s="622">
        <f>ROUNDDOWN(SUM($B27:$B28)/25,1)</f>
        <v>0</v>
      </c>
      <c r="F27" s="622">
        <f>ROUNDDOWN(SUM($B27:$B28)/30,1)</f>
        <v>0</v>
      </c>
      <c r="G27" s="622">
        <f>ROUNDDOWN(SUM($B27:$B28)/30,1)</f>
        <v>0</v>
      </c>
      <c r="H27" s="622">
        <f>ROUNDDOWN(SUM($B27:$B28)/25,1)</f>
        <v>0</v>
      </c>
      <c r="I27" s="622">
        <f>ROUNDDOWN(SUM($B27:$B28)/30,1)</f>
        <v>0</v>
      </c>
      <c r="J27" s="622">
        <f>ROUNDDOWN(SUM($B27:$B28)/25,1)</f>
        <v>0</v>
      </c>
      <c r="K27" s="622">
        <f>ROUNDDOWN(SUM($B27:$B28)/30,1)</f>
        <v>0</v>
      </c>
      <c r="L27" s="622">
        <f>ROUNDDOWN(SUM($B27:$B28)/25,1)</f>
        <v>0</v>
      </c>
    </row>
    <row r="28" spans="1:12" ht="19.5" thickBot="1">
      <c r="A28" s="337" t="s">
        <v>253</v>
      </c>
      <c r="B28" s="338">
        <f>様式１!H11</f>
        <v>0</v>
      </c>
      <c r="C28" s="340">
        <f>ROUNDDOWN(B28/25,1)</f>
        <v>0</v>
      </c>
      <c r="D28" s="325"/>
      <c r="E28" s="623"/>
      <c r="F28" s="623"/>
      <c r="G28" s="623"/>
      <c r="H28" s="623"/>
      <c r="I28" s="623"/>
      <c r="J28" s="623"/>
      <c r="K28" s="623"/>
      <c r="L28" s="623"/>
    </row>
    <row r="29" spans="1:12">
      <c r="A29" s="624" t="str">
        <f>様式１!A12</f>
        <v>７月</v>
      </c>
      <c r="B29" s="627" t="s">
        <v>243</v>
      </c>
      <c r="C29" s="628"/>
      <c r="D29" s="325"/>
      <c r="E29" s="327"/>
      <c r="F29" s="327"/>
      <c r="G29" s="327"/>
      <c r="H29" s="327"/>
      <c r="I29" s="327"/>
      <c r="J29" s="327"/>
      <c r="K29" s="327"/>
      <c r="L29" s="327"/>
    </row>
    <row r="30" spans="1:12">
      <c r="A30" s="625"/>
      <c r="B30" s="339" t="s">
        <v>244</v>
      </c>
      <c r="C30" s="326" t="s">
        <v>254</v>
      </c>
      <c r="D30" s="325"/>
      <c r="E30" s="324" t="s">
        <v>246</v>
      </c>
      <c r="F30" s="324" t="s">
        <v>246</v>
      </c>
      <c r="G30" s="324" t="s">
        <v>246</v>
      </c>
      <c r="H30" s="324" t="s">
        <v>246</v>
      </c>
      <c r="I30" s="324" t="s">
        <v>246</v>
      </c>
      <c r="J30" s="324" t="s">
        <v>246</v>
      </c>
      <c r="K30" s="324" t="s">
        <v>246</v>
      </c>
      <c r="L30" s="324" t="s">
        <v>246</v>
      </c>
    </row>
    <row r="31" spans="1:12" ht="19.5">
      <c r="A31" s="626"/>
      <c r="B31" s="328" t="s">
        <v>247</v>
      </c>
      <c r="C31" s="329">
        <f>ROUND(SUM(C32:C37),0)</f>
        <v>0</v>
      </c>
      <c r="D31" s="325"/>
      <c r="E31" s="341">
        <f t="shared" ref="E31:L31" si="9">ROUND(SUM(E32:E37),0)</f>
        <v>0</v>
      </c>
      <c r="F31" s="341">
        <f t="shared" si="9"/>
        <v>0</v>
      </c>
      <c r="G31" s="341">
        <f t="shared" si="9"/>
        <v>0</v>
      </c>
      <c r="H31" s="341">
        <f t="shared" si="9"/>
        <v>0</v>
      </c>
      <c r="I31" s="341">
        <f t="shared" si="9"/>
        <v>0</v>
      </c>
      <c r="J31" s="341">
        <f t="shared" si="9"/>
        <v>0</v>
      </c>
      <c r="K31" s="341">
        <f t="shared" si="9"/>
        <v>0</v>
      </c>
      <c r="L31" s="341">
        <f t="shared" si="9"/>
        <v>0</v>
      </c>
    </row>
    <row r="32" spans="1:12">
      <c r="A32" s="331" t="s">
        <v>248</v>
      </c>
      <c r="B32" s="332">
        <f>様式１!C12</f>
        <v>0</v>
      </c>
      <c r="C32" s="333">
        <f>ROUNDDOWN(B32/3,1)</f>
        <v>0</v>
      </c>
      <c r="D32" s="325"/>
      <c r="E32" s="330">
        <f t="shared" ref="E32:L32" si="10">$C32</f>
        <v>0</v>
      </c>
      <c r="F32" s="330">
        <f t="shared" si="10"/>
        <v>0</v>
      </c>
      <c r="G32" s="330">
        <f t="shared" si="10"/>
        <v>0</v>
      </c>
      <c r="H32" s="330">
        <f t="shared" si="10"/>
        <v>0</v>
      </c>
      <c r="I32" s="330">
        <f t="shared" si="10"/>
        <v>0</v>
      </c>
      <c r="J32" s="330">
        <f t="shared" si="10"/>
        <v>0</v>
      </c>
      <c r="K32" s="330">
        <f t="shared" si="10"/>
        <v>0</v>
      </c>
      <c r="L32" s="330">
        <f t="shared" si="10"/>
        <v>0</v>
      </c>
    </row>
    <row r="33" spans="1:12">
      <c r="A33" s="334" t="s">
        <v>249</v>
      </c>
      <c r="B33" s="335">
        <f>様式１!D12</f>
        <v>0</v>
      </c>
      <c r="C33" s="336">
        <f>ROUNDDOWN(B33/5,1)</f>
        <v>0</v>
      </c>
      <c r="D33" s="325"/>
      <c r="E33" s="330">
        <f>$C33</f>
        <v>0</v>
      </c>
      <c r="F33" s="622">
        <f>ROUNDDOWN(SUM($B33:$B34)/6,1)</f>
        <v>0</v>
      </c>
      <c r="G33" s="330">
        <f t="shared" ref="G33:I34" si="11">$C33</f>
        <v>0</v>
      </c>
      <c r="H33" s="330">
        <f t="shared" si="11"/>
        <v>0</v>
      </c>
      <c r="I33" s="330">
        <f t="shared" si="11"/>
        <v>0</v>
      </c>
      <c r="J33" s="622">
        <f>ROUNDDOWN(SUM($B33:$B34)/6,1)</f>
        <v>0</v>
      </c>
      <c r="K33" s="622">
        <f>ROUNDDOWN(SUM($B33:$B34)/6,1)</f>
        <v>0</v>
      </c>
      <c r="L33" s="622">
        <f>ROUNDDOWN(SUM($B33:$B34)/6,1)</f>
        <v>0</v>
      </c>
    </row>
    <row r="34" spans="1:12">
      <c r="A34" s="334" t="s">
        <v>250</v>
      </c>
      <c r="B34" s="335">
        <f>様式１!E12</f>
        <v>0</v>
      </c>
      <c r="C34" s="336">
        <f>ROUNDDOWN(B34/6,1)</f>
        <v>0</v>
      </c>
      <c r="D34" s="325"/>
      <c r="E34" s="330">
        <f>$C34</f>
        <v>0</v>
      </c>
      <c r="F34" s="623"/>
      <c r="G34" s="330">
        <f t="shared" si="11"/>
        <v>0</v>
      </c>
      <c r="H34" s="330">
        <f t="shared" si="11"/>
        <v>0</v>
      </c>
      <c r="I34" s="330">
        <f t="shared" si="11"/>
        <v>0</v>
      </c>
      <c r="J34" s="623"/>
      <c r="K34" s="623"/>
      <c r="L34" s="623"/>
    </row>
    <row r="35" spans="1:12">
      <c r="A35" s="334" t="s">
        <v>251</v>
      </c>
      <c r="B35" s="335">
        <f>様式１!F12</f>
        <v>0</v>
      </c>
      <c r="C35" s="336">
        <f>ROUNDDOWN(B35/15,1)</f>
        <v>0</v>
      </c>
      <c r="D35" s="325"/>
      <c r="E35" s="330">
        <f>$C35</f>
        <v>0</v>
      </c>
      <c r="F35" s="330">
        <f>ROUNDDOWN($B35/20,1)</f>
        <v>0</v>
      </c>
      <c r="G35" s="330">
        <f>$C35</f>
        <v>0</v>
      </c>
      <c r="H35" s="330">
        <f>ROUNDDOWN($B35/20,1)</f>
        <v>0</v>
      </c>
      <c r="I35" s="330">
        <f>ROUNDDOWN($B35/20,1)</f>
        <v>0</v>
      </c>
      <c r="J35" s="330">
        <f>$C35</f>
        <v>0</v>
      </c>
      <c r="K35" s="330">
        <f>$C35</f>
        <v>0</v>
      </c>
      <c r="L35" s="330">
        <f>ROUNDDOWN($B35/20,1)</f>
        <v>0</v>
      </c>
    </row>
    <row r="36" spans="1:12">
      <c r="A36" s="334" t="s">
        <v>252</v>
      </c>
      <c r="B36" s="335">
        <f>様式１!G12</f>
        <v>0</v>
      </c>
      <c r="C36" s="336">
        <f>ROUNDDOWN(B36/20,1)</f>
        <v>0</v>
      </c>
      <c r="D36" s="325"/>
      <c r="E36" s="622">
        <f>ROUNDDOWN(SUM($B36:$B37)/25,1)</f>
        <v>0</v>
      </c>
      <c r="F36" s="622">
        <f>ROUNDDOWN(SUM($B36:$B37)/30,1)</f>
        <v>0</v>
      </c>
      <c r="G36" s="622">
        <f>ROUNDDOWN(SUM($B36:$B37)/30,1)</f>
        <v>0</v>
      </c>
      <c r="H36" s="622">
        <f>ROUNDDOWN(SUM($B36:$B37)/25,1)</f>
        <v>0</v>
      </c>
      <c r="I36" s="622">
        <f>ROUNDDOWN(SUM($B36:$B37)/30,1)</f>
        <v>0</v>
      </c>
      <c r="J36" s="622">
        <f>ROUNDDOWN(SUM($B36:$B37)/25,1)</f>
        <v>0</v>
      </c>
      <c r="K36" s="622">
        <f>ROUNDDOWN(SUM($B36:$B37)/30,1)</f>
        <v>0</v>
      </c>
      <c r="L36" s="622">
        <f>ROUNDDOWN(SUM($B36:$B37)/25,1)</f>
        <v>0</v>
      </c>
    </row>
    <row r="37" spans="1:12" ht="19.5" thickBot="1">
      <c r="A37" s="337" t="s">
        <v>253</v>
      </c>
      <c r="B37" s="338">
        <f>様式１!H12</f>
        <v>0</v>
      </c>
      <c r="C37" s="340">
        <f>ROUNDDOWN(B37/25,1)</f>
        <v>0</v>
      </c>
      <c r="D37" s="325"/>
      <c r="E37" s="623"/>
      <c r="F37" s="623"/>
      <c r="G37" s="623"/>
      <c r="H37" s="623"/>
      <c r="I37" s="623"/>
      <c r="J37" s="623"/>
      <c r="K37" s="623"/>
      <c r="L37" s="623"/>
    </row>
    <row r="38" spans="1:12">
      <c r="A38" s="624" t="str">
        <f>様式１!A13</f>
        <v>８月</v>
      </c>
      <c r="B38" s="627" t="s">
        <v>243</v>
      </c>
      <c r="C38" s="628"/>
      <c r="D38" s="325"/>
      <c r="E38" s="327"/>
      <c r="F38" s="327"/>
      <c r="G38" s="327"/>
      <c r="H38" s="327"/>
      <c r="I38" s="327"/>
      <c r="J38" s="327"/>
      <c r="K38" s="327"/>
      <c r="L38" s="327"/>
    </row>
    <row r="39" spans="1:12">
      <c r="A39" s="625"/>
      <c r="B39" s="339" t="s">
        <v>244</v>
      </c>
      <c r="C39" s="326" t="s">
        <v>254</v>
      </c>
      <c r="D39" s="325"/>
      <c r="E39" s="324" t="s">
        <v>246</v>
      </c>
      <c r="F39" s="324" t="s">
        <v>246</v>
      </c>
      <c r="G39" s="324" t="s">
        <v>246</v>
      </c>
      <c r="H39" s="324" t="s">
        <v>246</v>
      </c>
      <c r="I39" s="324" t="s">
        <v>246</v>
      </c>
      <c r="J39" s="324" t="s">
        <v>246</v>
      </c>
      <c r="K39" s="324" t="s">
        <v>246</v>
      </c>
      <c r="L39" s="324" t="s">
        <v>246</v>
      </c>
    </row>
    <row r="40" spans="1:12" ht="19.5">
      <c r="A40" s="626"/>
      <c r="B40" s="328" t="s">
        <v>247</v>
      </c>
      <c r="C40" s="329">
        <f>ROUND(SUM(C41:C46),0)</f>
        <v>0</v>
      </c>
      <c r="D40" s="325"/>
      <c r="E40" s="341">
        <f t="shared" ref="E40:L40" si="12">ROUND(SUM(E41:E46),0)</f>
        <v>0</v>
      </c>
      <c r="F40" s="341">
        <f t="shared" si="12"/>
        <v>0</v>
      </c>
      <c r="G40" s="341">
        <f t="shared" si="12"/>
        <v>0</v>
      </c>
      <c r="H40" s="341">
        <f t="shared" si="12"/>
        <v>0</v>
      </c>
      <c r="I40" s="341">
        <f t="shared" si="12"/>
        <v>0</v>
      </c>
      <c r="J40" s="341">
        <f t="shared" si="12"/>
        <v>0</v>
      </c>
      <c r="K40" s="341">
        <f t="shared" si="12"/>
        <v>0</v>
      </c>
      <c r="L40" s="341">
        <f t="shared" si="12"/>
        <v>0</v>
      </c>
    </row>
    <row r="41" spans="1:12">
      <c r="A41" s="331" t="s">
        <v>248</v>
      </c>
      <c r="B41" s="332">
        <f>様式１!C13</f>
        <v>0</v>
      </c>
      <c r="C41" s="333">
        <f>ROUNDDOWN(B41/3,1)</f>
        <v>0</v>
      </c>
      <c r="D41" s="325"/>
      <c r="E41" s="330">
        <f t="shared" ref="E41:L41" si="13">$C41</f>
        <v>0</v>
      </c>
      <c r="F41" s="330">
        <f t="shared" si="13"/>
        <v>0</v>
      </c>
      <c r="G41" s="330">
        <f t="shared" si="13"/>
        <v>0</v>
      </c>
      <c r="H41" s="330">
        <f t="shared" si="13"/>
        <v>0</v>
      </c>
      <c r="I41" s="330">
        <f t="shared" si="13"/>
        <v>0</v>
      </c>
      <c r="J41" s="330">
        <f t="shared" si="13"/>
        <v>0</v>
      </c>
      <c r="K41" s="330">
        <f t="shared" si="13"/>
        <v>0</v>
      </c>
      <c r="L41" s="330">
        <f t="shared" si="13"/>
        <v>0</v>
      </c>
    </row>
    <row r="42" spans="1:12">
      <c r="A42" s="334" t="s">
        <v>249</v>
      </c>
      <c r="B42" s="335">
        <f>様式１!D13</f>
        <v>0</v>
      </c>
      <c r="C42" s="336">
        <f>ROUNDDOWN(B42/5,1)</f>
        <v>0</v>
      </c>
      <c r="D42" s="325"/>
      <c r="E42" s="330">
        <f>$C42</f>
        <v>0</v>
      </c>
      <c r="F42" s="622">
        <f>ROUNDDOWN(SUM($B42:$B43)/6,1)</f>
        <v>0</v>
      </c>
      <c r="G42" s="330">
        <f t="shared" ref="G42:I43" si="14">$C42</f>
        <v>0</v>
      </c>
      <c r="H42" s="330">
        <f t="shared" si="14"/>
        <v>0</v>
      </c>
      <c r="I42" s="330">
        <f t="shared" si="14"/>
        <v>0</v>
      </c>
      <c r="J42" s="622">
        <f>ROUNDDOWN(SUM($B42:$B43)/6,1)</f>
        <v>0</v>
      </c>
      <c r="K42" s="622">
        <f>ROUNDDOWN(SUM($B42:$B43)/6,1)</f>
        <v>0</v>
      </c>
      <c r="L42" s="622">
        <f>ROUNDDOWN(SUM($B42:$B43)/6,1)</f>
        <v>0</v>
      </c>
    </row>
    <row r="43" spans="1:12">
      <c r="A43" s="334" t="s">
        <v>250</v>
      </c>
      <c r="B43" s="335">
        <f>様式１!E13</f>
        <v>0</v>
      </c>
      <c r="C43" s="336">
        <f>ROUNDDOWN(B43/6,1)</f>
        <v>0</v>
      </c>
      <c r="D43" s="325"/>
      <c r="E43" s="330">
        <f>$C43</f>
        <v>0</v>
      </c>
      <c r="F43" s="623"/>
      <c r="G43" s="330">
        <f t="shared" si="14"/>
        <v>0</v>
      </c>
      <c r="H43" s="330">
        <f t="shared" si="14"/>
        <v>0</v>
      </c>
      <c r="I43" s="330">
        <f t="shared" si="14"/>
        <v>0</v>
      </c>
      <c r="J43" s="623"/>
      <c r="K43" s="623"/>
      <c r="L43" s="623"/>
    </row>
    <row r="44" spans="1:12">
      <c r="A44" s="334" t="s">
        <v>251</v>
      </c>
      <c r="B44" s="335">
        <f>様式１!F13</f>
        <v>0</v>
      </c>
      <c r="C44" s="336">
        <f>ROUNDDOWN(B44/15,1)</f>
        <v>0</v>
      </c>
      <c r="D44" s="325"/>
      <c r="E44" s="330">
        <f>$C44</f>
        <v>0</v>
      </c>
      <c r="F44" s="330">
        <f>ROUNDDOWN($B44/20,1)</f>
        <v>0</v>
      </c>
      <c r="G44" s="330">
        <f>$C44</f>
        <v>0</v>
      </c>
      <c r="H44" s="330">
        <f>ROUNDDOWN($B44/20,1)</f>
        <v>0</v>
      </c>
      <c r="I44" s="330">
        <f>ROUNDDOWN($B44/20,1)</f>
        <v>0</v>
      </c>
      <c r="J44" s="330">
        <f>$C44</f>
        <v>0</v>
      </c>
      <c r="K44" s="330">
        <f>$C44</f>
        <v>0</v>
      </c>
      <c r="L44" s="330">
        <f>ROUNDDOWN($B44/20,1)</f>
        <v>0</v>
      </c>
    </row>
    <row r="45" spans="1:12">
      <c r="A45" s="334" t="s">
        <v>252</v>
      </c>
      <c r="B45" s="335">
        <f>様式１!G13</f>
        <v>0</v>
      </c>
      <c r="C45" s="336">
        <f>ROUNDDOWN(B45/20,1)</f>
        <v>0</v>
      </c>
      <c r="D45" s="325"/>
      <c r="E45" s="622">
        <f>ROUNDDOWN(SUM($B45:$B46)/25,1)</f>
        <v>0</v>
      </c>
      <c r="F45" s="622">
        <f>ROUNDDOWN(SUM($B45:$B46)/30,1)</f>
        <v>0</v>
      </c>
      <c r="G45" s="622">
        <f>ROUNDDOWN(SUM($B45:$B46)/30,1)</f>
        <v>0</v>
      </c>
      <c r="H45" s="622">
        <f>ROUNDDOWN(SUM($B45:$B46)/25,1)</f>
        <v>0</v>
      </c>
      <c r="I45" s="622">
        <f>ROUNDDOWN(SUM($B45:$B46)/30,1)</f>
        <v>0</v>
      </c>
      <c r="J45" s="622">
        <f>ROUNDDOWN(SUM($B45:$B46)/25,1)</f>
        <v>0</v>
      </c>
      <c r="K45" s="622">
        <f>ROUNDDOWN(SUM($B45:$B46)/30,1)</f>
        <v>0</v>
      </c>
      <c r="L45" s="622">
        <f>ROUNDDOWN(SUM($B45:$B46)/25,1)</f>
        <v>0</v>
      </c>
    </row>
    <row r="46" spans="1:12" ht="19.5" thickBot="1">
      <c r="A46" s="337" t="s">
        <v>253</v>
      </c>
      <c r="B46" s="338">
        <f>様式１!H13</f>
        <v>0</v>
      </c>
      <c r="C46" s="340">
        <f>ROUNDDOWN(B46/25,1)</f>
        <v>0</v>
      </c>
      <c r="D46" s="325"/>
      <c r="E46" s="623"/>
      <c r="F46" s="623"/>
      <c r="G46" s="623"/>
      <c r="H46" s="623"/>
      <c r="I46" s="623"/>
      <c r="J46" s="623"/>
      <c r="K46" s="623"/>
      <c r="L46" s="623"/>
    </row>
    <row r="47" spans="1:12">
      <c r="A47" s="624" t="str">
        <f>様式１!A14</f>
        <v>９月</v>
      </c>
      <c r="B47" s="627" t="s">
        <v>243</v>
      </c>
      <c r="C47" s="628"/>
      <c r="D47" s="325"/>
      <c r="E47" s="327"/>
      <c r="F47" s="327"/>
      <c r="G47" s="327"/>
      <c r="H47" s="327"/>
      <c r="I47" s="327"/>
      <c r="J47" s="327"/>
      <c r="K47" s="327"/>
      <c r="L47" s="327"/>
    </row>
    <row r="48" spans="1:12">
      <c r="A48" s="625"/>
      <c r="B48" s="339" t="s">
        <v>244</v>
      </c>
      <c r="C48" s="326" t="s">
        <v>254</v>
      </c>
      <c r="D48" s="325"/>
      <c r="E48" s="324" t="s">
        <v>246</v>
      </c>
      <c r="F48" s="324" t="s">
        <v>246</v>
      </c>
      <c r="G48" s="324" t="s">
        <v>246</v>
      </c>
      <c r="H48" s="324" t="s">
        <v>246</v>
      </c>
      <c r="I48" s="324" t="s">
        <v>246</v>
      </c>
      <c r="J48" s="324" t="s">
        <v>246</v>
      </c>
      <c r="K48" s="324" t="s">
        <v>246</v>
      </c>
      <c r="L48" s="324" t="s">
        <v>246</v>
      </c>
    </row>
    <row r="49" spans="1:12" ht="19.5">
      <c r="A49" s="626"/>
      <c r="B49" s="328" t="s">
        <v>247</v>
      </c>
      <c r="C49" s="329">
        <f>ROUND(SUM(C50:C55),0)</f>
        <v>0</v>
      </c>
      <c r="D49" s="325"/>
      <c r="E49" s="341">
        <f t="shared" ref="E49:L49" si="15">ROUND(SUM(E50:E55),0)</f>
        <v>0</v>
      </c>
      <c r="F49" s="341">
        <f t="shared" si="15"/>
        <v>0</v>
      </c>
      <c r="G49" s="341">
        <f t="shared" si="15"/>
        <v>0</v>
      </c>
      <c r="H49" s="341">
        <f t="shared" si="15"/>
        <v>0</v>
      </c>
      <c r="I49" s="341">
        <f t="shared" si="15"/>
        <v>0</v>
      </c>
      <c r="J49" s="341">
        <f t="shared" si="15"/>
        <v>0</v>
      </c>
      <c r="K49" s="341">
        <f t="shared" si="15"/>
        <v>0</v>
      </c>
      <c r="L49" s="341">
        <f t="shared" si="15"/>
        <v>0</v>
      </c>
    </row>
    <row r="50" spans="1:12">
      <c r="A50" s="331" t="s">
        <v>248</v>
      </c>
      <c r="B50" s="332">
        <f>様式１!C14</f>
        <v>0</v>
      </c>
      <c r="C50" s="333">
        <f>ROUNDDOWN(B50/3,1)</f>
        <v>0</v>
      </c>
      <c r="D50" s="325"/>
      <c r="E50" s="330">
        <f t="shared" ref="E50:L50" si="16">$C50</f>
        <v>0</v>
      </c>
      <c r="F50" s="330">
        <f t="shared" si="16"/>
        <v>0</v>
      </c>
      <c r="G50" s="330">
        <f t="shared" si="16"/>
        <v>0</v>
      </c>
      <c r="H50" s="330">
        <f t="shared" si="16"/>
        <v>0</v>
      </c>
      <c r="I50" s="330">
        <f t="shared" si="16"/>
        <v>0</v>
      </c>
      <c r="J50" s="330">
        <f t="shared" si="16"/>
        <v>0</v>
      </c>
      <c r="K50" s="330">
        <f t="shared" si="16"/>
        <v>0</v>
      </c>
      <c r="L50" s="330">
        <f t="shared" si="16"/>
        <v>0</v>
      </c>
    </row>
    <row r="51" spans="1:12">
      <c r="A51" s="334" t="s">
        <v>249</v>
      </c>
      <c r="B51" s="335">
        <f>様式１!D14</f>
        <v>0</v>
      </c>
      <c r="C51" s="336">
        <f>ROUNDDOWN(B51/5,1)</f>
        <v>0</v>
      </c>
      <c r="D51" s="325"/>
      <c r="E51" s="330">
        <f>$C51</f>
        <v>0</v>
      </c>
      <c r="F51" s="622">
        <f>ROUNDDOWN(SUM($B51:$B52)/6,1)</f>
        <v>0</v>
      </c>
      <c r="G51" s="330">
        <f t="shared" ref="G51:I52" si="17">$C51</f>
        <v>0</v>
      </c>
      <c r="H51" s="330">
        <f t="shared" si="17"/>
        <v>0</v>
      </c>
      <c r="I51" s="330">
        <f t="shared" si="17"/>
        <v>0</v>
      </c>
      <c r="J51" s="622">
        <f>ROUNDDOWN(SUM($B51:$B52)/6,1)</f>
        <v>0</v>
      </c>
      <c r="K51" s="622">
        <f>ROUNDDOWN(SUM($B51:$B52)/6,1)</f>
        <v>0</v>
      </c>
      <c r="L51" s="622">
        <f>ROUNDDOWN(SUM($B51:$B52)/6,1)</f>
        <v>0</v>
      </c>
    </row>
    <row r="52" spans="1:12">
      <c r="A52" s="334" t="s">
        <v>250</v>
      </c>
      <c r="B52" s="335">
        <f>様式１!E14</f>
        <v>0</v>
      </c>
      <c r="C52" s="336">
        <f>ROUNDDOWN(B52/6,1)</f>
        <v>0</v>
      </c>
      <c r="D52" s="325"/>
      <c r="E52" s="330">
        <f>$C52</f>
        <v>0</v>
      </c>
      <c r="F52" s="623"/>
      <c r="G52" s="330">
        <f t="shared" si="17"/>
        <v>0</v>
      </c>
      <c r="H52" s="330">
        <f t="shared" si="17"/>
        <v>0</v>
      </c>
      <c r="I52" s="330">
        <f t="shared" si="17"/>
        <v>0</v>
      </c>
      <c r="J52" s="623"/>
      <c r="K52" s="623"/>
      <c r="L52" s="623"/>
    </row>
    <row r="53" spans="1:12">
      <c r="A53" s="334" t="s">
        <v>251</v>
      </c>
      <c r="B53" s="335">
        <f>様式１!F14</f>
        <v>0</v>
      </c>
      <c r="C53" s="336">
        <f>ROUNDDOWN(B53/15,1)</f>
        <v>0</v>
      </c>
      <c r="D53" s="325"/>
      <c r="E53" s="330">
        <f>$C53</f>
        <v>0</v>
      </c>
      <c r="F53" s="330">
        <f>ROUNDDOWN($B53/20,1)</f>
        <v>0</v>
      </c>
      <c r="G53" s="330">
        <f>$C53</f>
        <v>0</v>
      </c>
      <c r="H53" s="330">
        <f>ROUNDDOWN($B53/20,1)</f>
        <v>0</v>
      </c>
      <c r="I53" s="330">
        <f>ROUNDDOWN($B53/20,1)</f>
        <v>0</v>
      </c>
      <c r="J53" s="330">
        <f>$C53</f>
        <v>0</v>
      </c>
      <c r="K53" s="330">
        <f>$C53</f>
        <v>0</v>
      </c>
      <c r="L53" s="330">
        <f>ROUNDDOWN($B53/20,1)</f>
        <v>0</v>
      </c>
    </row>
    <row r="54" spans="1:12">
      <c r="A54" s="334" t="s">
        <v>252</v>
      </c>
      <c r="B54" s="335">
        <f>様式１!G14</f>
        <v>0</v>
      </c>
      <c r="C54" s="336">
        <f>ROUNDDOWN(B54/20,1)</f>
        <v>0</v>
      </c>
      <c r="D54" s="325"/>
      <c r="E54" s="622">
        <f>ROUNDDOWN(SUM($B54:$B55)/25,1)</f>
        <v>0</v>
      </c>
      <c r="F54" s="622">
        <f>ROUNDDOWN(SUM($B54:$B55)/30,1)</f>
        <v>0</v>
      </c>
      <c r="G54" s="622">
        <f>ROUNDDOWN(SUM($B54:$B55)/30,1)</f>
        <v>0</v>
      </c>
      <c r="H54" s="622">
        <f>ROUNDDOWN(SUM($B54:$B55)/25,1)</f>
        <v>0</v>
      </c>
      <c r="I54" s="622">
        <f>ROUNDDOWN(SUM($B54:$B55)/30,1)</f>
        <v>0</v>
      </c>
      <c r="J54" s="622">
        <f>ROUNDDOWN(SUM($B54:$B55)/25,1)</f>
        <v>0</v>
      </c>
      <c r="K54" s="622">
        <f>ROUNDDOWN(SUM($B54:$B55)/30,1)</f>
        <v>0</v>
      </c>
      <c r="L54" s="622">
        <f>ROUNDDOWN(SUM($B54:$B55)/25,1)</f>
        <v>0</v>
      </c>
    </row>
    <row r="55" spans="1:12" ht="19.5" thickBot="1">
      <c r="A55" s="337" t="s">
        <v>253</v>
      </c>
      <c r="B55" s="338">
        <f>様式１!H14</f>
        <v>0</v>
      </c>
      <c r="C55" s="340">
        <f>ROUNDDOWN(B55/25,1)</f>
        <v>0</v>
      </c>
      <c r="D55" s="325"/>
      <c r="E55" s="623"/>
      <c r="F55" s="623"/>
      <c r="G55" s="623"/>
      <c r="H55" s="623"/>
      <c r="I55" s="623"/>
      <c r="J55" s="623"/>
      <c r="K55" s="623"/>
      <c r="L55" s="623"/>
    </row>
    <row r="56" spans="1:12">
      <c r="A56" s="624" t="str">
        <f>様式１!A15</f>
        <v>１０月</v>
      </c>
      <c r="B56" s="627" t="s">
        <v>243</v>
      </c>
      <c r="C56" s="628"/>
      <c r="D56" s="325"/>
      <c r="E56" s="327"/>
      <c r="F56" s="327"/>
      <c r="G56" s="327"/>
      <c r="H56" s="327"/>
      <c r="I56" s="327"/>
      <c r="J56" s="327"/>
      <c r="K56" s="327"/>
      <c r="L56" s="327"/>
    </row>
    <row r="57" spans="1:12">
      <c r="A57" s="625"/>
      <c r="B57" s="339" t="s">
        <v>244</v>
      </c>
      <c r="C57" s="326" t="s">
        <v>254</v>
      </c>
      <c r="D57" s="325"/>
      <c r="E57" s="324" t="s">
        <v>246</v>
      </c>
      <c r="F57" s="324" t="s">
        <v>246</v>
      </c>
      <c r="G57" s="324" t="s">
        <v>246</v>
      </c>
      <c r="H57" s="324" t="s">
        <v>246</v>
      </c>
      <c r="I57" s="324" t="s">
        <v>246</v>
      </c>
      <c r="J57" s="324" t="s">
        <v>246</v>
      </c>
      <c r="K57" s="324" t="s">
        <v>246</v>
      </c>
      <c r="L57" s="324" t="s">
        <v>246</v>
      </c>
    </row>
    <row r="58" spans="1:12" ht="19.5">
      <c r="A58" s="626"/>
      <c r="B58" s="328" t="s">
        <v>247</v>
      </c>
      <c r="C58" s="329">
        <f>ROUND(SUM(C59:C64),0)</f>
        <v>0</v>
      </c>
      <c r="D58" s="325"/>
      <c r="E58" s="341">
        <f t="shared" ref="E58:L58" si="18">ROUND(SUM(E59:E64),0)</f>
        <v>0</v>
      </c>
      <c r="F58" s="341">
        <f t="shared" si="18"/>
        <v>0</v>
      </c>
      <c r="G58" s="341">
        <f t="shared" si="18"/>
        <v>0</v>
      </c>
      <c r="H58" s="341">
        <f t="shared" si="18"/>
        <v>0</v>
      </c>
      <c r="I58" s="341">
        <f t="shared" si="18"/>
        <v>0</v>
      </c>
      <c r="J58" s="341">
        <f t="shared" si="18"/>
        <v>0</v>
      </c>
      <c r="K58" s="341">
        <f t="shared" si="18"/>
        <v>0</v>
      </c>
      <c r="L58" s="341">
        <f t="shared" si="18"/>
        <v>0</v>
      </c>
    </row>
    <row r="59" spans="1:12">
      <c r="A59" s="331" t="s">
        <v>248</v>
      </c>
      <c r="B59" s="332">
        <f>様式１!C15</f>
        <v>0</v>
      </c>
      <c r="C59" s="333">
        <f>ROUNDDOWN(B59/3,1)</f>
        <v>0</v>
      </c>
      <c r="D59" s="325"/>
      <c r="E59" s="330">
        <f t="shared" ref="E59:L59" si="19">$C59</f>
        <v>0</v>
      </c>
      <c r="F59" s="330">
        <f t="shared" si="19"/>
        <v>0</v>
      </c>
      <c r="G59" s="330">
        <f t="shared" si="19"/>
        <v>0</v>
      </c>
      <c r="H59" s="330">
        <f t="shared" si="19"/>
        <v>0</v>
      </c>
      <c r="I59" s="330">
        <f t="shared" si="19"/>
        <v>0</v>
      </c>
      <c r="J59" s="330">
        <f t="shared" si="19"/>
        <v>0</v>
      </c>
      <c r="K59" s="330">
        <f t="shared" si="19"/>
        <v>0</v>
      </c>
      <c r="L59" s="330">
        <f t="shared" si="19"/>
        <v>0</v>
      </c>
    </row>
    <row r="60" spans="1:12">
      <c r="A60" s="334" t="s">
        <v>249</v>
      </c>
      <c r="B60" s="335">
        <f>様式１!D15</f>
        <v>0</v>
      </c>
      <c r="C60" s="336">
        <f>ROUNDDOWN(B60/5,1)</f>
        <v>0</v>
      </c>
      <c r="D60" s="325"/>
      <c r="E60" s="330">
        <f>$C60</f>
        <v>0</v>
      </c>
      <c r="F60" s="622">
        <f>ROUNDDOWN(SUM($B60:$B61)/6,1)</f>
        <v>0</v>
      </c>
      <c r="G60" s="330">
        <f t="shared" ref="G60:I61" si="20">$C60</f>
        <v>0</v>
      </c>
      <c r="H60" s="330">
        <f t="shared" si="20"/>
        <v>0</v>
      </c>
      <c r="I60" s="330">
        <f t="shared" si="20"/>
        <v>0</v>
      </c>
      <c r="J60" s="622">
        <f>ROUNDDOWN(SUM($B60:$B61)/6,1)</f>
        <v>0</v>
      </c>
      <c r="K60" s="622">
        <f>ROUNDDOWN(SUM($B60:$B61)/6,1)</f>
        <v>0</v>
      </c>
      <c r="L60" s="622">
        <f>ROUNDDOWN(SUM($B60:$B61)/6,1)</f>
        <v>0</v>
      </c>
    </row>
    <row r="61" spans="1:12">
      <c r="A61" s="334" t="s">
        <v>250</v>
      </c>
      <c r="B61" s="335">
        <f>様式１!E15</f>
        <v>0</v>
      </c>
      <c r="C61" s="336">
        <f>ROUNDDOWN(B61/6,1)</f>
        <v>0</v>
      </c>
      <c r="D61" s="325"/>
      <c r="E61" s="330">
        <f>$C61</f>
        <v>0</v>
      </c>
      <c r="F61" s="623"/>
      <c r="G61" s="330">
        <f t="shared" si="20"/>
        <v>0</v>
      </c>
      <c r="H61" s="330">
        <f t="shared" si="20"/>
        <v>0</v>
      </c>
      <c r="I61" s="330">
        <f t="shared" si="20"/>
        <v>0</v>
      </c>
      <c r="J61" s="623"/>
      <c r="K61" s="623"/>
      <c r="L61" s="623"/>
    </row>
    <row r="62" spans="1:12">
      <c r="A62" s="334" t="s">
        <v>251</v>
      </c>
      <c r="B62" s="335">
        <f>様式１!F15</f>
        <v>0</v>
      </c>
      <c r="C62" s="336">
        <f>ROUNDDOWN(B62/15,1)</f>
        <v>0</v>
      </c>
      <c r="D62" s="325"/>
      <c r="E62" s="330">
        <f>$C62</f>
        <v>0</v>
      </c>
      <c r="F62" s="330">
        <f>ROUNDDOWN($B62/20,1)</f>
        <v>0</v>
      </c>
      <c r="G62" s="330">
        <f>$C62</f>
        <v>0</v>
      </c>
      <c r="H62" s="330">
        <f>ROUNDDOWN($B62/20,1)</f>
        <v>0</v>
      </c>
      <c r="I62" s="330">
        <f>ROUNDDOWN($B62/20,1)</f>
        <v>0</v>
      </c>
      <c r="J62" s="330">
        <f>$C62</f>
        <v>0</v>
      </c>
      <c r="K62" s="330">
        <f>$C62</f>
        <v>0</v>
      </c>
      <c r="L62" s="330">
        <f>ROUNDDOWN($B62/20,1)</f>
        <v>0</v>
      </c>
    </row>
    <row r="63" spans="1:12">
      <c r="A63" s="334" t="s">
        <v>252</v>
      </c>
      <c r="B63" s="335">
        <f>様式１!G15</f>
        <v>0</v>
      </c>
      <c r="C63" s="336">
        <f>ROUNDDOWN(B63/20,1)</f>
        <v>0</v>
      </c>
      <c r="D63" s="325"/>
      <c r="E63" s="622">
        <f>ROUNDDOWN(SUM($B63:$B64)/25,1)</f>
        <v>0</v>
      </c>
      <c r="F63" s="622">
        <f>ROUNDDOWN(SUM($B63:$B64)/30,1)</f>
        <v>0</v>
      </c>
      <c r="G63" s="622">
        <f>ROUNDDOWN(SUM($B63:$B64)/30,1)</f>
        <v>0</v>
      </c>
      <c r="H63" s="622">
        <f>ROUNDDOWN(SUM($B63:$B64)/25,1)</f>
        <v>0</v>
      </c>
      <c r="I63" s="622">
        <f>ROUNDDOWN(SUM($B63:$B64)/30,1)</f>
        <v>0</v>
      </c>
      <c r="J63" s="622">
        <f>ROUNDDOWN(SUM($B63:$B64)/25,1)</f>
        <v>0</v>
      </c>
      <c r="K63" s="622">
        <f>ROUNDDOWN(SUM($B63:$B64)/30,1)</f>
        <v>0</v>
      </c>
      <c r="L63" s="622">
        <f>ROUNDDOWN(SUM($B63:$B64)/25,1)</f>
        <v>0</v>
      </c>
    </row>
    <row r="64" spans="1:12" ht="19.5" thickBot="1">
      <c r="A64" s="337" t="s">
        <v>253</v>
      </c>
      <c r="B64" s="338">
        <f>様式１!H15</f>
        <v>0</v>
      </c>
      <c r="C64" s="340">
        <f>ROUNDDOWN(B64/25,1)</f>
        <v>0</v>
      </c>
      <c r="D64" s="325"/>
      <c r="E64" s="623"/>
      <c r="F64" s="623"/>
      <c r="G64" s="623"/>
      <c r="H64" s="623"/>
      <c r="I64" s="623"/>
      <c r="J64" s="623"/>
      <c r="K64" s="623"/>
      <c r="L64" s="623"/>
    </row>
    <row r="65" spans="1:12">
      <c r="A65" s="624" t="str">
        <f>様式１!A16</f>
        <v>１１月</v>
      </c>
      <c r="B65" s="627" t="s">
        <v>243</v>
      </c>
      <c r="C65" s="628"/>
      <c r="D65" s="325"/>
      <c r="E65" s="327"/>
      <c r="F65" s="327"/>
      <c r="G65" s="327"/>
      <c r="H65" s="327"/>
      <c r="I65" s="327"/>
      <c r="J65" s="327"/>
      <c r="K65" s="327"/>
      <c r="L65" s="327"/>
    </row>
    <row r="66" spans="1:12">
      <c r="A66" s="625"/>
      <c r="B66" s="339" t="s">
        <v>244</v>
      </c>
      <c r="C66" s="326" t="s">
        <v>254</v>
      </c>
      <c r="D66" s="325"/>
      <c r="E66" s="324" t="s">
        <v>246</v>
      </c>
      <c r="F66" s="324" t="s">
        <v>246</v>
      </c>
      <c r="G66" s="324" t="s">
        <v>246</v>
      </c>
      <c r="H66" s="324" t="s">
        <v>246</v>
      </c>
      <c r="I66" s="324" t="s">
        <v>246</v>
      </c>
      <c r="J66" s="324" t="s">
        <v>246</v>
      </c>
      <c r="K66" s="324" t="s">
        <v>246</v>
      </c>
      <c r="L66" s="324" t="s">
        <v>246</v>
      </c>
    </row>
    <row r="67" spans="1:12" ht="19.5">
      <c r="A67" s="626"/>
      <c r="B67" s="328" t="s">
        <v>247</v>
      </c>
      <c r="C67" s="329">
        <f>ROUND(SUM(C68:C73),0)</f>
        <v>0</v>
      </c>
      <c r="D67" s="325"/>
      <c r="E67" s="341">
        <f t="shared" ref="E67:L67" si="21">ROUND(SUM(E68:E73),0)</f>
        <v>0</v>
      </c>
      <c r="F67" s="341">
        <f t="shared" si="21"/>
        <v>0</v>
      </c>
      <c r="G67" s="341">
        <f t="shared" si="21"/>
        <v>0</v>
      </c>
      <c r="H67" s="341">
        <f t="shared" si="21"/>
        <v>0</v>
      </c>
      <c r="I67" s="341">
        <f t="shared" si="21"/>
        <v>0</v>
      </c>
      <c r="J67" s="341">
        <f t="shared" si="21"/>
        <v>0</v>
      </c>
      <c r="K67" s="341">
        <f t="shared" si="21"/>
        <v>0</v>
      </c>
      <c r="L67" s="341">
        <f t="shared" si="21"/>
        <v>0</v>
      </c>
    </row>
    <row r="68" spans="1:12">
      <c r="A68" s="331" t="s">
        <v>248</v>
      </c>
      <c r="B68" s="332">
        <f>様式１!C16</f>
        <v>0</v>
      </c>
      <c r="C68" s="333">
        <f>ROUNDDOWN(B68/3,1)</f>
        <v>0</v>
      </c>
      <c r="D68" s="325"/>
      <c r="E68" s="330">
        <f t="shared" ref="E68:L68" si="22">$C68</f>
        <v>0</v>
      </c>
      <c r="F68" s="330">
        <f t="shared" si="22"/>
        <v>0</v>
      </c>
      <c r="G68" s="330">
        <f t="shared" si="22"/>
        <v>0</v>
      </c>
      <c r="H68" s="330">
        <f t="shared" si="22"/>
        <v>0</v>
      </c>
      <c r="I68" s="330">
        <f t="shared" si="22"/>
        <v>0</v>
      </c>
      <c r="J68" s="330">
        <f t="shared" si="22"/>
        <v>0</v>
      </c>
      <c r="K68" s="330">
        <f t="shared" si="22"/>
        <v>0</v>
      </c>
      <c r="L68" s="330">
        <f t="shared" si="22"/>
        <v>0</v>
      </c>
    </row>
    <row r="69" spans="1:12">
      <c r="A69" s="334" t="s">
        <v>249</v>
      </c>
      <c r="B69" s="335">
        <f>様式１!D16</f>
        <v>0</v>
      </c>
      <c r="C69" s="336">
        <f>ROUNDDOWN(B69/5,1)</f>
        <v>0</v>
      </c>
      <c r="D69" s="325"/>
      <c r="E69" s="330">
        <f>$C69</f>
        <v>0</v>
      </c>
      <c r="F69" s="622">
        <f>ROUNDDOWN(SUM($B69:$B70)/6,1)</f>
        <v>0</v>
      </c>
      <c r="G69" s="330">
        <f t="shared" ref="G69:I70" si="23">$C69</f>
        <v>0</v>
      </c>
      <c r="H69" s="330">
        <f t="shared" si="23"/>
        <v>0</v>
      </c>
      <c r="I69" s="330">
        <f t="shared" si="23"/>
        <v>0</v>
      </c>
      <c r="J69" s="622">
        <f>ROUNDDOWN(SUM($B69:$B70)/6,1)</f>
        <v>0</v>
      </c>
      <c r="K69" s="622">
        <f>ROUNDDOWN(SUM($B69:$B70)/6,1)</f>
        <v>0</v>
      </c>
      <c r="L69" s="622">
        <f>ROUNDDOWN(SUM($B69:$B70)/6,1)</f>
        <v>0</v>
      </c>
    </row>
    <row r="70" spans="1:12">
      <c r="A70" s="334" t="s">
        <v>250</v>
      </c>
      <c r="B70" s="335">
        <f>様式１!E16</f>
        <v>0</v>
      </c>
      <c r="C70" s="336">
        <f>ROUNDDOWN(B70/6,1)</f>
        <v>0</v>
      </c>
      <c r="D70" s="325"/>
      <c r="E70" s="330">
        <f>$C70</f>
        <v>0</v>
      </c>
      <c r="F70" s="623"/>
      <c r="G70" s="330">
        <f t="shared" si="23"/>
        <v>0</v>
      </c>
      <c r="H70" s="330">
        <f t="shared" si="23"/>
        <v>0</v>
      </c>
      <c r="I70" s="330">
        <f t="shared" si="23"/>
        <v>0</v>
      </c>
      <c r="J70" s="623"/>
      <c r="K70" s="623"/>
      <c r="L70" s="623"/>
    </row>
    <row r="71" spans="1:12">
      <c r="A71" s="334" t="s">
        <v>251</v>
      </c>
      <c r="B71" s="335">
        <f>様式１!F16</f>
        <v>0</v>
      </c>
      <c r="C71" s="336">
        <f>ROUNDDOWN(B71/15,1)</f>
        <v>0</v>
      </c>
      <c r="D71" s="325"/>
      <c r="E71" s="330">
        <f>$C71</f>
        <v>0</v>
      </c>
      <c r="F71" s="330">
        <f>ROUNDDOWN($B71/20,1)</f>
        <v>0</v>
      </c>
      <c r="G71" s="330">
        <f>$C71</f>
        <v>0</v>
      </c>
      <c r="H71" s="330">
        <f>ROUNDDOWN($B71/20,1)</f>
        <v>0</v>
      </c>
      <c r="I71" s="330">
        <f>ROUNDDOWN($B71/20,1)</f>
        <v>0</v>
      </c>
      <c r="J71" s="330">
        <f>$C71</f>
        <v>0</v>
      </c>
      <c r="K71" s="330">
        <f>$C71</f>
        <v>0</v>
      </c>
      <c r="L71" s="330">
        <f>ROUNDDOWN($B71/20,1)</f>
        <v>0</v>
      </c>
    </row>
    <row r="72" spans="1:12">
      <c r="A72" s="334" t="s">
        <v>252</v>
      </c>
      <c r="B72" s="335">
        <f>様式１!G16</f>
        <v>0</v>
      </c>
      <c r="C72" s="336">
        <f>ROUNDDOWN(B72/20,1)</f>
        <v>0</v>
      </c>
      <c r="D72" s="325"/>
      <c r="E72" s="622">
        <f>ROUNDDOWN(SUM($B72:$B73)/25,1)</f>
        <v>0</v>
      </c>
      <c r="F72" s="622">
        <f>ROUNDDOWN(SUM($B72:$B73)/30,1)</f>
        <v>0</v>
      </c>
      <c r="G72" s="622">
        <f>ROUNDDOWN(SUM($B72:$B73)/30,1)</f>
        <v>0</v>
      </c>
      <c r="H72" s="622">
        <f>ROUNDDOWN(SUM($B72:$B73)/25,1)</f>
        <v>0</v>
      </c>
      <c r="I72" s="622">
        <f>ROUNDDOWN(SUM($B72:$B73)/30,1)</f>
        <v>0</v>
      </c>
      <c r="J72" s="622">
        <f>ROUNDDOWN(SUM($B72:$B73)/25,1)</f>
        <v>0</v>
      </c>
      <c r="K72" s="622">
        <f>ROUNDDOWN(SUM($B72:$B73)/30,1)</f>
        <v>0</v>
      </c>
      <c r="L72" s="622">
        <f>ROUNDDOWN(SUM($B72:$B73)/25,1)</f>
        <v>0</v>
      </c>
    </row>
    <row r="73" spans="1:12" ht="19.5" thickBot="1">
      <c r="A73" s="337" t="s">
        <v>253</v>
      </c>
      <c r="B73" s="338">
        <f>様式１!H16</f>
        <v>0</v>
      </c>
      <c r="C73" s="340">
        <f>ROUNDDOWN(B73/25,1)</f>
        <v>0</v>
      </c>
      <c r="D73" s="325"/>
      <c r="E73" s="623"/>
      <c r="F73" s="623"/>
      <c r="G73" s="623"/>
      <c r="H73" s="623"/>
      <c r="I73" s="623"/>
      <c r="J73" s="623"/>
      <c r="K73" s="623"/>
      <c r="L73" s="623"/>
    </row>
    <row r="74" spans="1:12">
      <c r="A74" s="624" t="str">
        <f>様式１!A17</f>
        <v>１２月</v>
      </c>
      <c r="B74" s="627" t="s">
        <v>243</v>
      </c>
      <c r="C74" s="628"/>
      <c r="D74" s="325"/>
      <c r="E74" s="327"/>
      <c r="F74" s="327"/>
      <c r="G74" s="327"/>
      <c r="H74" s="327"/>
      <c r="I74" s="327"/>
      <c r="J74" s="327"/>
      <c r="K74" s="327"/>
      <c r="L74" s="327"/>
    </row>
    <row r="75" spans="1:12">
      <c r="A75" s="625"/>
      <c r="B75" s="339" t="s">
        <v>244</v>
      </c>
      <c r="C75" s="326" t="s">
        <v>254</v>
      </c>
      <c r="D75" s="325"/>
      <c r="E75" s="324" t="s">
        <v>246</v>
      </c>
      <c r="F75" s="324" t="s">
        <v>246</v>
      </c>
      <c r="G75" s="324" t="s">
        <v>246</v>
      </c>
      <c r="H75" s="324" t="s">
        <v>246</v>
      </c>
      <c r="I75" s="324" t="s">
        <v>246</v>
      </c>
      <c r="J75" s="324" t="s">
        <v>246</v>
      </c>
      <c r="K75" s="324" t="s">
        <v>246</v>
      </c>
      <c r="L75" s="324" t="s">
        <v>246</v>
      </c>
    </row>
    <row r="76" spans="1:12" ht="19.5">
      <c r="A76" s="626"/>
      <c r="B76" s="328" t="s">
        <v>247</v>
      </c>
      <c r="C76" s="329">
        <f>ROUND(SUM(C77:C82),0)</f>
        <v>0</v>
      </c>
      <c r="D76" s="325"/>
      <c r="E76" s="341">
        <f t="shared" ref="E76:L76" si="24">ROUND(SUM(E77:E82),0)</f>
        <v>0</v>
      </c>
      <c r="F76" s="341">
        <f t="shared" si="24"/>
        <v>0</v>
      </c>
      <c r="G76" s="341">
        <f t="shared" si="24"/>
        <v>0</v>
      </c>
      <c r="H76" s="341">
        <f t="shared" si="24"/>
        <v>0</v>
      </c>
      <c r="I76" s="341">
        <f t="shared" si="24"/>
        <v>0</v>
      </c>
      <c r="J76" s="341">
        <f t="shared" si="24"/>
        <v>0</v>
      </c>
      <c r="K76" s="341">
        <f t="shared" si="24"/>
        <v>0</v>
      </c>
      <c r="L76" s="341">
        <f t="shared" si="24"/>
        <v>0</v>
      </c>
    </row>
    <row r="77" spans="1:12">
      <c r="A77" s="331" t="s">
        <v>248</v>
      </c>
      <c r="B77" s="332">
        <f>様式１!C17</f>
        <v>0</v>
      </c>
      <c r="C77" s="333">
        <f>ROUNDDOWN(B77/3,1)</f>
        <v>0</v>
      </c>
      <c r="D77" s="325"/>
      <c r="E77" s="330">
        <f t="shared" ref="E77:L77" si="25">$C77</f>
        <v>0</v>
      </c>
      <c r="F77" s="330">
        <f t="shared" si="25"/>
        <v>0</v>
      </c>
      <c r="G77" s="330">
        <f t="shared" si="25"/>
        <v>0</v>
      </c>
      <c r="H77" s="330">
        <f t="shared" si="25"/>
        <v>0</v>
      </c>
      <c r="I77" s="330">
        <f t="shared" si="25"/>
        <v>0</v>
      </c>
      <c r="J77" s="330">
        <f t="shared" si="25"/>
        <v>0</v>
      </c>
      <c r="K77" s="330">
        <f t="shared" si="25"/>
        <v>0</v>
      </c>
      <c r="L77" s="330">
        <f t="shared" si="25"/>
        <v>0</v>
      </c>
    </row>
    <row r="78" spans="1:12">
      <c r="A78" s="334" t="s">
        <v>249</v>
      </c>
      <c r="B78" s="335">
        <f>様式１!D17</f>
        <v>0</v>
      </c>
      <c r="C78" s="336">
        <f>ROUNDDOWN(B78/5,1)</f>
        <v>0</v>
      </c>
      <c r="D78" s="325"/>
      <c r="E78" s="330">
        <f>$C78</f>
        <v>0</v>
      </c>
      <c r="F78" s="622">
        <f>ROUNDDOWN(SUM($B78:$B79)/6,1)</f>
        <v>0</v>
      </c>
      <c r="G78" s="330">
        <f t="shared" ref="G78:I79" si="26">$C78</f>
        <v>0</v>
      </c>
      <c r="H78" s="330">
        <f t="shared" si="26"/>
        <v>0</v>
      </c>
      <c r="I78" s="330">
        <f t="shared" si="26"/>
        <v>0</v>
      </c>
      <c r="J78" s="622">
        <f>ROUNDDOWN(SUM($B78:$B79)/6,1)</f>
        <v>0</v>
      </c>
      <c r="K78" s="622">
        <f>ROUNDDOWN(SUM($B78:$B79)/6,1)</f>
        <v>0</v>
      </c>
      <c r="L78" s="622">
        <f>ROUNDDOWN(SUM($B78:$B79)/6,1)</f>
        <v>0</v>
      </c>
    </row>
    <row r="79" spans="1:12">
      <c r="A79" s="334" t="s">
        <v>250</v>
      </c>
      <c r="B79" s="335">
        <f>様式１!E17</f>
        <v>0</v>
      </c>
      <c r="C79" s="336">
        <f>ROUNDDOWN(B79/6,1)</f>
        <v>0</v>
      </c>
      <c r="D79" s="325"/>
      <c r="E79" s="330">
        <f>$C79</f>
        <v>0</v>
      </c>
      <c r="F79" s="623"/>
      <c r="G79" s="330">
        <f t="shared" si="26"/>
        <v>0</v>
      </c>
      <c r="H79" s="330">
        <f t="shared" si="26"/>
        <v>0</v>
      </c>
      <c r="I79" s="330">
        <f t="shared" si="26"/>
        <v>0</v>
      </c>
      <c r="J79" s="623"/>
      <c r="K79" s="623"/>
      <c r="L79" s="623"/>
    </row>
    <row r="80" spans="1:12">
      <c r="A80" s="334" t="s">
        <v>251</v>
      </c>
      <c r="B80" s="335">
        <f>様式１!F17</f>
        <v>0</v>
      </c>
      <c r="C80" s="336">
        <f>ROUNDDOWN(B80/15,1)</f>
        <v>0</v>
      </c>
      <c r="D80" s="325"/>
      <c r="E80" s="330">
        <f>$C80</f>
        <v>0</v>
      </c>
      <c r="F80" s="330">
        <f>ROUNDDOWN($B80/20,1)</f>
        <v>0</v>
      </c>
      <c r="G80" s="330">
        <f>$C80</f>
        <v>0</v>
      </c>
      <c r="H80" s="330">
        <f>ROUNDDOWN($B80/20,1)</f>
        <v>0</v>
      </c>
      <c r="I80" s="330">
        <f>ROUNDDOWN($B80/20,1)</f>
        <v>0</v>
      </c>
      <c r="J80" s="330">
        <f>$C80</f>
        <v>0</v>
      </c>
      <c r="K80" s="330">
        <f>$C80</f>
        <v>0</v>
      </c>
      <c r="L80" s="330">
        <f>ROUNDDOWN($B80/20,1)</f>
        <v>0</v>
      </c>
    </row>
    <row r="81" spans="1:12">
      <c r="A81" s="334" t="s">
        <v>252</v>
      </c>
      <c r="B81" s="335">
        <f>様式１!G17</f>
        <v>0</v>
      </c>
      <c r="C81" s="336">
        <f>ROUNDDOWN(B81/20,1)</f>
        <v>0</v>
      </c>
      <c r="D81" s="325"/>
      <c r="E81" s="622">
        <f>ROUNDDOWN(SUM($B81:$B82)/25,1)</f>
        <v>0</v>
      </c>
      <c r="F81" s="622">
        <f>ROUNDDOWN(SUM($B81:$B82)/30,1)</f>
        <v>0</v>
      </c>
      <c r="G81" s="622">
        <f>ROUNDDOWN(SUM($B81:$B82)/30,1)</f>
        <v>0</v>
      </c>
      <c r="H81" s="622">
        <f>ROUNDDOWN(SUM($B81:$B82)/25,1)</f>
        <v>0</v>
      </c>
      <c r="I81" s="622">
        <f>ROUNDDOWN(SUM($B81:$B82)/30,1)</f>
        <v>0</v>
      </c>
      <c r="J81" s="622">
        <f>ROUNDDOWN(SUM($B81:$B82)/25,1)</f>
        <v>0</v>
      </c>
      <c r="K81" s="622">
        <f>ROUNDDOWN(SUM($B81:$B82)/30,1)</f>
        <v>0</v>
      </c>
      <c r="L81" s="622">
        <f>ROUNDDOWN(SUM($B81:$B82)/25,1)</f>
        <v>0</v>
      </c>
    </row>
    <row r="82" spans="1:12" ht="19.5" thickBot="1">
      <c r="A82" s="337" t="s">
        <v>253</v>
      </c>
      <c r="B82" s="338">
        <f>様式１!H17</f>
        <v>0</v>
      </c>
      <c r="C82" s="340">
        <f>ROUNDDOWN(B82/25,1)</f>
        <v>0</v>
      </c>
      <c r="D82" s="325"/>
      <c r="E82" s="623"/>
      <c r="F82" s="623"/>
      <c r="G82" s="623"/>
      <c r="H82" s="623"/>
      <c r="I82" s="623"/>
      <c r="J82" s="623"/>
      <c r="K82" s="623"/>
      <c r="L82" s="623"/>
    </row>
    <row r="83" spans="1:12">
      <c r="A83" s="624" t="str">
        <f>様式１!A18</f>
        <v>１月</v>
      </c>
      <c r="B83" s="627" t="s">
        <v>243</v>
      </c>
      <c r="C83" s="628"/>
      <c r="D83" s="325"/>
      <c r="E83" s="327"/>
      <c r="F83" s="327"/>
      <c r="G83" s="327"/>
      <c r="H83" s="327"/>
      <c r="I83" s="327"/>
      <c r="J83" s="327"/>
      <c r="K83" s="327"/>
      <c r="L83" s="327"/>
    </row>
    <row r="84" spans="1:12">
      <c r="A84" s="625"/>
      <c r="B84" s="339" t="s">
        <v>244</v>
      </c>
      <c r="C84" s="326" t="s">
        <v>254</v>
      </c>
      <c r="D84" s="325"/>
      <c r="E84" s="324" t="s">
        <v>246</v>
      </c>
      <c r="F84" s="324" t="s">
        <v>246</v>
      </c>
      <c r="G84" s="324" t="s">
        <v>246</v>
      </c>
      <c r="H84" s="324" t="s">
        <v>246</v>
      </c>
      <c r="I84" s="324" t="s">
        <v>246</v>
      </c>
      <c r="J84" s="324" t="s">
        <v>246</v>
      </c>
      <c r="K84" s="324" t="s">
        <v>246</v>
      </c>
      <c r="L84" s="324" t="s">
        <v>246</v>
      </c>
    </row>
    <row r="85" spans="1:12" ht="19.5">
      <c r="A85" s="626"/>
      <c r="B85" s="328" t="s">
        <v>247</v>
      </c>
      <c r="C85" s="329">
        <f>ROUND(SUM(C86:C91),0)</f>
        <v>0</v>
      </c>
      <c r="D85" s="325"/>
      <c r="E85" s="341">
        <f t="shared" ref="E85:L85" si="27">ROUND(SUM(E86:E91),0)</f>
        <v>0</v>
      </c>
      <c r="F85" s="341">
        <f t="shared" si="27"/>
        <v>0</v>
      </c>
      <c r="G85" s="341">
        <f t="shared" si="27"/>
        <v>0</v>
      </c>
      <c r="H85" s="341">
        <f t="shared" si="27"/>
        <v>0</v>
      </c>
      <c r="I85" s="341">
        <f t="shared" si="27"/>
        <v>0</v>
      </c>
      <c r="J85" s="341">
        <f t="shared" si="27"/>
        <v>0</v>
      </c>
      <c r="K85" s="341">
        <f t="shared" si="27"/>
        <v>0</v>
      </c>
      <c r="L85" s="341">
        <f t="shared" si="27"/>
        <v>0</v>
      </c>
    </row>
    <row r="86" spans="1:12">
      <c r="A86" s="331" t="s">
        <v>248</v>
      </c>
      <c r="B86" s="332">
        <f>様式１!C18</f>
        <v>0</v>
      </c>
      <c r="C86" s="333">
        <f>ROUNDDOWN(B86/3,1)</f>
        <v>0</v>
      </c>
      <c r="D86" s="325"/>
      <c r="E86" s="330">
        <f t="shared" ref="E86:L86" si="28">$C86</f>
        <v>0</v>
      </c>
      <c r="F86" s="330">
        <f t="shared" si="28"/>
        <v>0</v>
      </c>
      <c r="G86" s="330">
        <f t="shared" si="28"/>
        <v>0</v>
      </c>
      <c r="H86" s="330">
        <f t="shared" si="28"/>
        <v>0</v>
      </c>
      <c r="I86" s="330">
        <f t="shared" si="28"/>
        <v>0</v>
      </c>
      <c r="J86" s="330">
        <f t="shared" si="28"/>
        <v>0</v>
      </c>
      <c r="K86" s="330">
        <f t="shared" si="28"/>
        <v>0</v>
      </c>
      <c r="L86" s="330">
        <f t="shared" si="28"/>
        <v>0</v>
      </c>
    </row>
    <row r="87" spans="1:12">
      <c r="A87" s="334" t="s">
        <v>249</v>
      </c>
      <c r="B87" s="335">
        <f>様式１!D18</f>
        <v>0</v>
      </c>
      <c r="C87" s="336">
        <f>ROUNDDOWN(B87/5,1)</f>
        <v>0</v>
      </c>
      <c r="D87" s="325"/>
      <c r="E87" s="330">
        <f>$C87</f>
        <v>0</v>
      </c>
      <c r="F87" s="622">
        <f>ROUNDDOWN(SUM($B87:$B88)/6,1)</f>
        <v>0</v>
      </c>
      <c r="G87" s="330">
        <f t="shared" ref="G87:I88" si="29">$C87</f>
        <v>0</v>
      </c>
      <c r="H87" s="330">
        <f t="shared" si="29"/>
        <v>0</v>
      </c>
      <c r="I87" s="330">
        <f t="shared" si="29"/>
        <v>0</v>
      </c>
      <c r="J87" s="622">
        <f>ROUNDDOWN(SUM($B87:$B88)/6,1)</f>
        <v>0</v>
      </c>
      <c r="K87" s="622">
        <f>ROUNDDOWN(SUM($B87:$B88)/6,1)</f>
        <v>0</v>
      </c>
      <c r="L87" s="622">
        <f>ROUNDDOWN(SUM($B87:$B88)/6,1)</f>
        <v>0</v>
      </c>
    </row>
    <row r="88" spans="1:12">
      <c r="A88" s="334" t="s">
        <v>250</v>
      </c>
      <c r="B88" s="335">
        <f>様式１!E18</f>
        <v>0</v>
      </c>
      <c r="C88" s="336">
        <f>ROUNDDOWN(B88/6,1)</f>
        <v>0</v>
      </c>
      <c r="D88" s="325"/>
      <c r="E88" s="330">
        <f>$C88</f>
        <v>0</v>
      </c>
      <c r="F88" s="623"/>
      <c r="G88" s="330">
        <f t="shared" si="29"/>
        <v>0</v>
      </c>
      <c r="H88" s="330">
        <f t="shared" si="29"/>
        <v>0</v>
      </c>
      <c r="I88" s="330">
        <f t="shared" si="29"/>
        <v>0</v>
      </c>
      <c r="J88" s="623"/>
      <c r="K88" s="623"/>
      <c r="L88" s="623"/>
    </row>
    <row r="89" spans="1:12">
      <c r="A89" s="334" t="s">
        <v>251</v>
      </c>
      <c r="B89" s="335">
        <f>様式１!F18</f>
        <v>0</v>
      </c>
      <c r="C89" s="336">
        <f>ROUNDDOWN(B89/15,1)</f>
        <v>0</v>
      </c>
      <c r="D89" s="325"/>
      <c r="E89" s="330">
        <f>$C89</f>
        <v>0</v>
      </c>
      <c r="F89" s="330">
        <f>ROUNDDOWN($B89/20,1)</f>
        <v>0</v>
      </c>
      <c r="G89" s="330">
        <f>$C89</f>
        <v>0</v>
      </c>
      <c r="H89" s="330">
        <f>ROUNDDOWN($B89/20,1)</f>
        <v>0</v>
      </c>
      <c r="I89" s="330">
        <f>ROUNDDOWN($B89/20,1)</f>
        <v>0</v>
      </c>
      <c r="J89" s="330">
        <f>$C89</f>
        <v>0</v>
      </c>
      <c r="K89" s="330">
        <f>$C89</f>
        <v>0</v>
      </c>
      <c r="L89" s="330">
        <f>ROUNDDOWN($B89/20,1)</f>
        <v>0</v>
      </c>
    </row>
    <row r="90" spans="1:12">
      <c r="A90" s="334" t="s">
        <v>252</v>
      </c>
      <c r="B90" s="335">
        <f>様式１!G18</f>
        <v>0</v>
      </c>
      <c r="C90" s="336">
        <f>ROUNDDOWN(B90/20,1)</f>
        <v>0</v>
      </c>
      <c r="D90" s="325"/>
      <c r="E90" s="622">
        <f>ROUNDDOWN(SUM($B90:$B91)/25,1)</f>
        <v>0</v>
      </c>
      <c r="F90" s="622">
        <f>ROUNDDOWN(SUM($B90:$B91)/30,1)</f>
        <v>0</v>
      </c>
      <c r="G90" s="622">
        <f>ROUNDDOWN(SUM($B90:$B91)/30,1)</f>
        <v>0</v>
      </c>
      <c r="H90" s="622">
        <f>ROUNDDOWN(SUM($B90:$B91)/25,1)</f>
        <v>0</v>
      </c>
      <c r="I90" s="622">
        <f>ROUNDDOWN(SUM($B90:$B91)/30,1)</f>
        <v>0</v>
      </c>
      <c r="J90" s="622">
        <f>ROUNDDOWN(SUM($B90:$B91)/25,1)</f>
        <v>0</v>
      </c>
      <c r="K90" s="622">
        <f>ROUNDDOWN(SUM($B90:$B91)/30,1)</f>
        <v>0</v>
      </c>
      <c r="L90" s="622">
        <f>ROUNDDOWN(SUM($B90:$B91)/25,1)</f>
        <v>0</v>
      </c>
    </row>
    <row r="91" spans="1:12" ht="19.5" thickBot="1">
      <c r="A91" s="337" t="s">
        <v>253</v>
      </c>
      <c r="B91" s="338">
        <f>様式１!H18</f>
        <v>0</v>
      </c>
      <c r="C91" s="340">
        <f>ROUNDDOWN(B91/25,1)</f>
        <v>0</v>
      </c>
      <c r="D91" s="325"/>
      <c r="E91" s="623"/>
      <c r="F91" s="623"/>
      <c r="G91" s="623"/>
      <c r="H91" s="623"/>
      <c r="I91" s="623"/>
      <c r="J91" s="623"/>
      <c r="K91" s="623"/>
      <c r="L91" s="623"/>
    </row>
    <row r="92" spans="1:12">
      <c r="A92" s="624" t="str">
        <f>様式１!A19</f>
        <v>２月</v>
      </c>
      <c r="B92" s="627" t="s">
        <v>243</v>
      </c>
      <c r="C92" s="628"/>
      <c r="D92" s="325"/>
      <c r="E92" s="327"/>
      <c r="F92" s="327"/>
      <c r="G92" s="327"/>
      <c r="H92" s="327"/>
      <c r="I92" s="327"/>
      <c r="J92" s="327"/>
      <c r="K92" s="327"/>
      <c r="L92" s="327"/>
    </row>
    <row r="93" spans="1:12">
      <c r="A93" s="625"/>
      <c r="B93" s="339" t="s">
        <v>244</v>
      </c>
      <c r="C93" s="326" t="s">
        <v>254</v>
      </c>
      <c r="D93" s="325"/>
      <c r="E93" s="324" t="s">
        <v>246</v>
      </c>
      <c r="F93" s="324" t="s">
        <v>246</v>
      </c>
      <c r="G93" s="324" t="s">
        <v>246</v>
      </c>
      <c r="H93" s="324" t="s">
        <v>246</v>
      </c>
      <c r="I93" s="324" t="s">
        <v>246</v>
      </c>
      <c r="J93" s="324" t="s">
        <v>246</v>
      </c>
      <c r="K93" s="324" t="s">
        <v>246</v>
      </c>
      <c r="L93" s="324" t="s">
        <v>246</v>
      </c>
    </row>
    <row r="94" spans="1:12" ht="19.5">
      <c r="A94" s="626"/>
      <c r="B94" s="328" t="s">
        <v>247</v>
      </c>
      <c r="C94" s="329">
        <f>ROUND(SUM(C95:C100),0)</f>
        <v>0</v>
      </c>
      <c r="D94" s="325"/>
      <c r="E94" s="341">
        <f t="shared" ref="E94:L94" si="30">ROUND(SUM(E95:E100),0)</f>
        <v>0</v>
      </c>
      <c r="F94" s="341">
        <f t="shared" si="30"/>
        <v>0</v>
      </c>
      <c r="G94" s="341">
        <f t="shared" si="30"/>
        <v>0</v>
      </c>
      <c r="H94" s="341">
        <f t="shared" si="30"/>
        <v>0</v>
      </c>
      <c r="I94" s="341">
        <f t="shared" si="30"/>
        <v>0</v>
      </c>
      <c r="J94" s="341">
        <f t="shared" si="30"/>
        <v>0</v>
      </c>
      <c r="K94" s="341">
        <f t="shared" si="30"/>
        <v>0</v>
      </c>
      <c r="L94" s="341">
        <f t="shared" si="30"/>
        <v>0</v>
      </c>
    </row>
    <row r="95" spans="1:12">
      <c r="A95" s="331" t="s">
        <v>248</v>
      </c>
      <c r="B95" s="332">
        <f>様式１!C19</f>
        <v>0</v>
      </c>
      <c r="C95" s="333">
        <f>ROUNDDOWN(B95/3,1)</f>
        <v>0</v>
      </c>
      <c r="D95" s="325"/>
      <c r="E95" s="330">
        <f t="shared" ref="E95:L95" si="31">$C95</f>
        <v>0</v>
      </c>
      <c r="F95" s="330">
        <f t="shared" si="31"/>
        <v>0</v>
      </c>
      <c r="G95" s="330">
        <f t="shared" si="31"/>
        <v>0</v>
      </c>
      <c r="H95" s="330">
        <f t="shared" si="31"/>
        <v>0</v>
      </c>
      <c r="I95" s="330">
        <f t="shared" si="31"/>
        <v>0</v>
      </c>
      <c r="J95" s="330">
        <f t="shared" si="31"/>
        <v>0</v>
      </c>
      <c r="K95" s="330">
        <f t="shared" si="31"/>
        <v>0</v>
      </c>
      <c r="L95" s="330">
        <f t="shared" si="31"/>
        <v>0</v>
      </c>
    </row>
    <row r="96" spans="1:12">
      <c r="A96" s="334" t="s">
        <v>249</v>
      </c>
      <c r="B96" s="335">
        <f>様式１!D19</f>
        <v>0</v>
      </c>
      <c r="C96" s="336">
        <f>ROUNDDOWN(B96/5,1)</f>
        <v>0</v>
      </c>
      <c r="D96" s="325"/>
      <c r="E96" s="330">
        <f>$C96</f>
        <v>0</v>
      </c>
      <c r="F96" s="622">
        <f>ROUNDDOWN(SUM($B96:$B97)/6,1)</f>
        <v>0</v>
      </c>
      <c r="G96" s="330">
        <f t="shared" ref="G96:I97" si="32">$C96</f>
        <v>0</v>
      </c>
      <c r="H96" s="330">
        <f t="shared" si="32"/>
        <v>0</v>
      </c>
      <c r="I96" s="330">
        <f t="shared" si="32"/>
        <v>0</v>
      </c>
      <c r="J96" s="622">
        <f>ROUNDDOWN(SUM($B96:$B97)/6,1)</f>
        <v>0</v>
      </c>
      <c r="K96" s="622">
        <f>ROUNDDOWN(SUM($B96:$B97)/6,1)</f>
        <v>0</v>
      </c>
      <c r="L96" s="622">
        <f>ROUNDDOWN(SUM($B96:$B97)/6,1)</f>
        <v>0</v>
      </c>
    </row>
    <row r="97" spans="1:12">
      <c r="A97" s="334" t="s">
        <v>250</v>
      </c>
      <c r="B97" s="335">
        <f>様式１!E19</f>
        <v>0</v>
      </c>
      <c r="C97" s="336">
        <f>ROUNDDOWN(B97/6,1)</f>
        <v>0</v>
      </c>
      <c r="D97" s="325"/>
      <c r="E97" s="330">
        <f>$C97</f>
        <v>0</v>
      </c>
      <c r="F97" s="623"/>
      <c r="G97" s="330">
        <f t="shared" si="32"/>
        <v>0</v>
      </c>
      <c r="H97" s="330">
        <f t="shared" si="32"/>
        <v>0</v>
      </c>
      <c r="I97" s="330">
        <f t="shared" si="32"/>
        <v>0</v>
      </c>
      <c r="J97" s="623"/>
      <c r="K97" s="623"/>
      <c r="L97" s="623"/>
    </row>
    <row r="98" spans="1:12">
      <c r="A98" s="334" t="s">
        <v>251</v>
      </c>
      <c r="B98" s="335">
        <f>様式１!F19</f>
        <v>0</v>
      </c>
      <c r="C98" s="336">
        <f>ROUNDDOWN(B98/15,1)</f>
        <v>0</v>
      </c>
      <c r="D98" s="325"/>
      <c r="E98" s="330">
        <f>$C98</f>
        <v>0</v>
      </c>
      <c r="F98" s="330">
        <f>ROUNDDOWN($B98/20,1)</f>
        <v>0</v>
      </c>
      <c r="G98" s="330">
        <f>$C98</f>
        <v>0</v>
      </c>
      <c r="H98" s="330">
        <f>ROUNDDOWN($B98/20,1)</f>
        <v>0</v>
      </c>
      <c r="I98" s="330">
        <f>ROUNDDOWN($B98/20,1)</f>
        <v>0</v>
      </c>
      <c r="J98" s="330">
        <f>$C98</f>
        <v>0</v>
      </c>
      <c r="K98" s="330">
        <f>$C98</f>
        <v>0</v>
      </c>
      <c r="L98" s="330">
        <f>ROUNDDOWN($B98/20,1)</f>
        <v>0</v>
      </c>
    </row>
    <row r="99" spans="1:12">
      <c r="A99" s="334" t="s">
        <v>252</v>
      </c>
      <c r="B99" s="335">
        <f>様式１!G19</f>
        <v>0</v>
      </c>
      <c r="C99" s="336">
        <f>ROUNDDOWN(B99/20,1)</f>
        <v>0</v>
      </c>
      <c r="D99" s="325"/>
      <c r="E99" s="622">
        <f>ROUNDDOWN(SUM($B99:$B100)/25,1)</f>
        <v>0</v>
      </c>
      <c r="F99" s="622">
        <f>ROUNDDOWN(SUM($B99:$B100)/30,1)</f>
        <v>0</v>
      </c>
      <c r="G99" s="622">
        <f>ROUNDDOWN(SUM($B99:$B100)/30,1)</f>
        <v>0</v>
      </c>
      <c r="H99" s="622">
        <f>ROUNDDOWN(SUM($B99:$B100)/25,1)</f>
        <v>0</v>
      </c>
      <c r="I99" s="622">
        <f>ROUNDDOWN(SUM($B99:$B100)/30,1)</f>
        <v>0</v>
      </c>
      <c r="J99" s="622">
        <f>ROUNDDOWN(SUM($B99:$B100)/25,1)</f>
        <v>0</v>
      </c>
      <c r="K99" s="622">
        <f>ROUNDDOWN(SUM($B99:$B100)/30,1)</f>
        <v>0</v>
      </c>
      <c r="L99" s="622">
        <f>ROUNDDOWN(SUM($B99:$B100)/25,1)</f>
        <v>0</v>
      </c>
    </row>
    <row r="100" spans="1:12" ht="19.5" thickBot="1">
      <c r="A100" s="337" t="s">
        <v>253</v>
      </c>
      <c r="B100" s="338">
        <f>様式１!H19</f>
        <v>0</v>
      </c>
      <c r="C100" s="340">
        <f>ROUNDDOWN(B100/25,1)</f>
        <v>0</v>
      </c>
      <c r="D100" s="325"/>
      <c r="E100" s="623"/>
      <c r="F100" s="623"/>
      <c r="G100" s="623"/>
      <c r="H100" s="623"/>
      <c r="I100" s="623"/>
      <c r="J100" s="623"/>
      <c r="K100" s="623"/>
      <c r="L100" s="623"/>
    </row>
    <row r="101" spans="1:12">
      <c r="A101" s="624" t="str">
        <f>様式１!A20</f>
        <v>３月</v>
      </c>
      <c r="B101" s="627" t="s">
        <v>243</v>
      </c>
      <c r="C101" s="628"/>
      <c r="D101" s="325"/>
      <c r="E101" s="327"/>
      <c r="F101" s="327"/>
      <c r="G101" s="327"/>
      <c r="H101" s="327"/>
      <c r="I101" s="327"/>
      <c r="J101" s="327"/>
      <c r="K101" s="327"/>
      <c r="L101" s="327"/>
    </row>
    <row r="102" spans="1:12">
      <c r="A102" s="625"/>
      <c r="B102" s="339" t="s">
        <v>244</v>
      </c>
      <c r="C102" s="326" t="s">
        <v>254</v>
      </c>
      <c r="D102" s="325"/>
      <c r="E102" s="324" t="s">
        <v>246</v>
      </c>
      <c r="F102" s="324" t="s">
        <v>246</v>
      </c>
      <c r="G102" s="324" t="s">
        <v>246</v>
      </c>
      <c r="H102" s="324" t="s">
        <v>246</v>
      </c>
      <c r="I102" s="324" t="s">
        <v>246</v>
      </c>
      <c r="J102" s="324" t="s">
        <v>246</v>
      </c>
      <c r="K102" s="324" t="s">
        <v>246</v>
      </c>
      <c r="L102" s="324" t="s">
        <v>246</v>
      </c>
    </row>
    <row r="103" spans="1:12" ht="19.5">
      <c r="A103" s="626"/>
      <c r="B103" s="328" t="s">
        <v>247</v>
      </c>
      <c r="C103" s="329">
        <f>ROUND(SUM(C104:C109),0)</f>
        <v>0</v>
      </c>
      <c r="D103" s="325"/>
      <c r="E103" s="341">
        <f t="shared" ref="E103:L103" si="33">ROUND(SUM(E104:E109),0)</f>
        <v>0</v>
      </c>
      <c r="F103" s="341">
        <f t="shared" si="33"/>
        <v>0</v>
      </c>
      <c r="G103" s="341">
        <f t="shared" si="33"/>
        <v>0</v>
      </c>
      <c r="H103" s="341">
        <f t="shared" si="33"/>
        <v>0</v>
      </c>
      <c r="I103" s="341">
        <f t="shared" si="33"/>
        <v>0</v>
      </c>
      <c r="J103" s="341">
        <f t="shared" si="33"/>
        <v>0</v>
      </c>
      <c r="K103" s="341">
        <f t="shared" si="33"/>
        <v>0</v>
      </c>
      <c r="L103" s="341">
        <f t="shared" si="33"/>
        <v>0</v>
      </c>
    </row>
    <row r="104" spans="1:12">
      <c r="A104" s="331" t="s">
        <v>248</v>
      </c>
      <c r="B104" s="332">
        <f>様式１!C20</f>
        <v>0</v>
      </c>
      <c r="C104" s="333">
        <f>ROUNDDOWN(B104/3,1)</f>
        <v>0</v>
      </c>
      <c r="D104" s="325"/>
      <c r="E104" s="330">
        <f t="shared" ref="E104:L104" si="34">$C104</f>
        <v>0</v>
      </c>
      <c r="F104" s="330">
        <f t="shared" si="34"/>
        <v>0</v>
      </c>
      <c r="G104" s="330">
        <f t="shared" si="34"/>
        <v>0</v>
      </c>
      <c r="H104" s="330">
        <f t="shared" si="34"/>
        <v>0</v>
      </c>
      <c r="I104" s="330">
        <f t="shared" si="34"/>
        <v>0</v>
      </c>
      <c r="J104" s="330">
        <f t="shared" si="34"/>
        <v>0</v>
      </c>
      <c r="K104" s="330">
        <f t="shared" si="34"/>
        <v>0</v>
      </c>
      <c r="L104" s="330">
        <f t="shared" si="34"/>
        <v>0</v>
      </c>
    </row>
    <row r="105" spans="1:12">
      <c r="A105" s="334" t="s">
        <v>249</v>
      </c>
      <c r="B105" s="335">
        <f>様式１!D20</f>
        <v>0</v>
      </c>
      <c r="C105" s="336">
        <f>ROUNDDOWN(B105/5,1)</f>
        <v>0</v>
      </c>
      <c r="D105" s="325"/>
      <c r="E105" s="330">
        <f>$C105</f>
        <v>0</v>
      </c>
      <c r="F105" s="622">
        <f>ROUNDDOWN(SUM($B105:$B106)/6,1)</f>
        <v>0</v>
      </c>
      <c r="G105" s="330">
        <f t="shared" ref="G105:I106" si="35">$C105</f>
        <v>0</v>
      </c>
      <c r="H105" s="330">
        <f t="shared" si="35"/>
        <v>0</v>
      </c>
      <c r="I105" s="330">
        <f t="shared" si="35"/>
        <v>0</v>
      </c>
      <c r="J105" s="622">
        <f>ROUNDDOWN(SUM($B105:$B106)/6,1)</f>
        <v>0</v>
      </c>
      <c r="K105" s="622">
        <f>ROUNDDOWN(SUM($B105:$B106)/6,1)</f>
        <v>0</v>
      </c>
      <c r="L105" s="622">
        <f>ROUNDDOWN(SUM($B105:$B106)/6,1)</f>
        <v>0</v>
      </c>
    </row>
    <row r="106" spans="1:12">
      <c r="A106" s="334" t="s">
        <v>250</v>
      </c>
      <c r="B106" s="335">
        <f>様式１!E20</f>
        <v>0</v>
      </c>
      <c r="C106" s="336">
        <f>ROUNDDOWN(B106/6,1)</f>
        <v>0</v>
      </c>
      <c r="D106" s="325"/>
      <c r="E106" s="330">
        <f>$C106</f>
        <v>0</v>
      </c>
      <c r="F106" s="623"/>
      <c r="G106" s="330">
        <f t="shared" si="35"/>
        <v>0</v>
      </c>
      <c r="H106" s="330">
        <f t="shared" si="35"/>
        <v>0</v>
      </c>
      <c r="I106" s="330">
        <f t="shared" si="35"/>
        <v>0</v>
      </c>
      <c r="J106" s="623"/>
      <c r="K106" s="623"/>
      <c r="L106" s="623"/>
    </row>
    <row r="107" spans="1:12">
      <c r="A107" s="334" t="s">
        <v>251</v>
      </c>
      <c r="B107" s="335">
        <f>様式１!F20</f>
        <v>0</v>
      </c>
      <c r="C107" s="336">
        <f>ROUNDDOWN(B107/15,1)</f>
        <v>0</v>
      </c>
      <c r="D107" s="325"/>
      <c r="E107" s="330">
        <f>$C107</f>
        <v>0</v>
      </c>
      <c r="F107" s="330">
        <f>ROUNDDOWN($B107/20,1)</f>
        <v>0</v>
      </c>
      <c r="G107" s="330">
        <f>$C107</f>
        <v>0</v>
      </c>
      <c r="H107" s="330">
        <f>ROUNDDOWN($B107/20,1)</f>
        <v>0</v>
      </c>
      <c r="I107" s="330">
        <f>ROUNDDOWN($B107/20,1)</f>
        <v>0</v>
      </c>
      <c r="J107" s="330">
        <f>$C107</f>
        <v>0</v>
      </c>
      <c r="K107" s="330">
        <f>$C107</f>
        <v>0</v>
      </c>
      <c r="L107" s="330">
        <f>ROUNDDOWN($B107/20,1)</f>
        <v>0</v>
      </c>
    </row>
    <row r="108" spans="1:12">
      <c r="A108" s="334" t="s">
        <v>252</v>
      </c>
      <c r="B108" s="335">
        <f>様式１!G20</f>
        <v>0</v>
      </c>
      <c r="C108" s="336">
        <f>ROUNDDOWN(B108/20,1)</f>
        <v>0</v>
      </c>
      <c r="D108" s="325"/>
      <c r="E108" s="622">
        <f>ROUNDDOWN(SUM($B108:$B109)/25,1)</f>
        <v>0</v>
      </c>
      <c r="F108" s="622">
        <f>ROUNDDOWN(SUM($B108:$B109)/30,1)</f>
        <v>0</v>
      </c>
      <c r="G108" s="622">
        <f>ROUNDDOWN(SUM($B108:$B109)/30,1)</f>
        <v>0</v>
      </c>
      <c r="H108" s="622">
        <f>ROUNDDOWN(SUM($B108:$B109)/25,1)</f>
        <v>0</v>
      </c>
      <c r="I108" s="622">
        <f>ROUNDDOWN(SUM($B108:$B109)/30,1)</f>
        <v>0</v>
      </c>
      <c r="J108" s="622">
        <f>ROUNDDOWN(SUM($B108:$B109)/25,1)</f>
        <v>0</v>
      </c>
      <c r="K108" s="622">
        <f>ROUNDDOWN(SUM($B108:$B109)/30,1)</f>
        <v>0</v>
      </c>
      <c r="L108" s="622">
        <f>ROUNDDOWN(SUM($B108:$B109)/25,1)</f>
        <v>0</v>
      </c>
    </row>
    <row r="109" spans="1:12" ht="19.5" thickBot="1">
      <c r="A109" s="337" t="s">
        <v>253</v>
      </c>
      <c r="B109" s="338">
        <f>様式１!H20</f>
        <v>0</v>
      </c>
      <c r="C109" s="340">
        <f>ROUNDDOWN(B109/25,1)</f>
        <v>0</v>
      </c>
      <c r="D109" s="325"/>
      <c r="E109" s="623"/>
      <c r="F109" s="623"/>
      <c r="G109" s="623"/>
      <c r="H109" s="623"/>
      <c r="I109" s="623"/>
      <c r="J109" s="623"/>
      <c r="K109" s="623"/>
      <c r="L109" s="623"/>
    </row>
  </sheetData>
  <sheetProtection algorithmName="SHA-512" hashValue="pUbUnroCztMD4up9MWbYN39Qok72ZbQKiZiEGbG1lBattNBU3Ygc9k495AXJKBWaYv36WDJnIfuanMA8hVH47A==" saltValue="jdWAH5xuanLMlN+Kz9gIkA==" spinCount="100000" sheet="1" objects="1" scenarios="1"/>
  <mergeCells count="168">
    <mergeCell ref="A20:A22"/>
    <mergeCell ref="B20:C20"/>
    <mergeCell ref="E27:E28"/>
    <mergeCell ref="A11:A13"/>
    <mergeCell ref="B11:C11"/>
    <mergeCell ref="E18:E19"/>
    <mergeCell ref="A2:A4"/>
    <mergeCell ref="B2:C2"/>
    <mergeCell ref="E9:E10"/>
    <mergeCell ref="A47:A49"/>
    <mergeCell ref="B47:C47"/>
    <mergeCell ref="E54:E55"/>
    <mergeCell ref="A38:A40"/>
    <mergeCell ref="B38:C38"/>
    <mergeCell ref="E45:E46"/>
    <mergeCell ref="A29:A31"/>
    <mergeCell ref="B29:C29"/>
    <mergeCell ref="E36:E37"/>
    <mergeCell ref="A74:A76"/>
    <mergeCell ref="B74:C74"/>
    <mergeCell ref="E81:E82"/>
    <mergeCell ref="A65:A67"/>
    <mergeCell ref="B65:C65"/>
    <mergeCell ref="E72:E73"/>
    <mergeCell ref="A56:A58"/>
    <mergeCell ref="B56:C56"/>
    <mergeCell ref="E63:E64"/>
    <mergeCell ref="A101:A103"/>
    <mergeCell ref="B101:C101"/>
    <mergeCell ref="E108:E109"/>
    <mergeCell ref="A92:A94"/>
    <mergeCell ref="B92:C92"/>
    <mergeCell ref="E99:E100"/>
    <mergeCell ref="A83:A85"/>
    <mergeCell ref="B83:C83"/>
    <mergeCell ref="E90:E91"/>
    <mergeCell ref="F33:F34"/>
    <mergeCell ref="F36:F37"/>
    <mergeCell ref="F42:F43"/>
    <mergeCell ref="F45:F46"/>
    <mergeCell ref="F51:F52"/>
    <mergeCell ref="F54:F55"/>
    <mergeCell ref="F6:F7"/>
    <mergeCell ref="F9:F10"/>
    <mergeCell ref="F15:F16"/>
    <mergeCell ref="F18:F19"/>
    <mergeCell ref="F24:F25"/>
    <mergeCell ref="F27:F28"/>
    <mergeCell ref="F87:F88"/>
    <mergeCell ref="F90:F91"/>
    <mergeCell ref="F96:F97"/>
    <mergeCell ref="F99:F100"/>
    <mergeCell ref="F105:F106"/>
    <mergeCell ref="F108:F109"/>
    <mergeCell ref="F60:F61"/>
    <mergeCell ref="F63:F64"/>
    <mergeCell ref="F69:F70"/>
    <mergeCell ref="F72:F73"/>
    <mergeCell ref="F78:F79"/>
    <mergeCell ref="F81:F82"/>
    <mergeCell ref="L9:L10"/>
    <mergeCell ref="L6:L7"/>
    <mergeCell ref="H9:H10"/>
    <mergeCell ref="J15:J16"/>
    <mergeCell ref="K15:K16"/>
    <mergeCell ref="L15:L16"/>
    <mergeCell ref="G9:G10"/>
    <mergeCell ref="I9:I10"/>
    <mergeCell ref="J6:J7"/>
    <mergeCell ref="J9:J10"/>
    <mergeCell ref="K6:K7"/>
    <mergeCell ref="K9:K10"/>
    <mergeCell ref="K18:K19"/>
    <mergeCell ref="L18:L19"/>
    <mergeCell ref="J24:J25"/>
    <mergeCell ref="K24:K25"/>
    <mergeCell ref="L24:L25"/>
    <mergeCell ref="G27:G28"/>
    <mergeCell ref="H27:H28"/>
    <mergeCell ref="I27:I28"/>
    <mergeCell ref="J27:J28"/>
    <mergeCell ref="K27:K28"/>
    <mergeCell ref="G18:G19"/>
    <mergeCell ref="H18:H19"/>
    <mergeCell ref="I18:I19"/>
    <mergeCell ref="J18:J19"/>
    <mergeCell ref="L27:L28"/>
    <mergeCell ref="J33:J34"/>
    <mergeCell ref="K33:K34"/>
    <mergeCell ref="L33:L34"/>
    <mergeCell ref="G36:G37"/>
    <mergeCell ref="H36:H37"/>
    <mergeCell ref="I36:I37"/>
    <mergeCell ref="J36:J37"/>
    <mergeCell ref="K36:K37"/>
    <mergeCell ref="L36:L37"/>
    <mergeCell ref="J42:J43"/>
    <mergeCell ref="K42:K43"/>
    <mergeCell ref="L42:L43"/>
    <mergeCell ref="G45:G46"/>
    <mergeCell ref="H45:H46"/>
    <mergeCell ref="I45:I46"/>
    <mergeCell ref="J45:J46"/>
    <mergeCell ref="K45:K46"/>
    <mergeCell ref="L45:L46"/>
    <mergeCell ref="J51:J52"/>
    <mergeCell ref="K51:K52"/>
    <mergeCell ref="L51:L52"/>
    <mergeCell ref="G54:G55"/>
    <mergeCell ref="H54:H55"/>
    <mergeCell ref="I54:I55"/>
    <mergeCell ref="J54:J55"/>
    <mergeCell ref="K54:K55"/>
    <mergeCell ref="L54:L55"/>
    <mergeCell ref="J60:J61"/>
    <mergeCell ref="K60:K61"/>
    <mergeCell ref="L60:L61"/>
    <mergeCell ref="G63:G64"/>
    <mergeCell ref="H63:H64"/>
    <mergeCell ref="I63:I64"/>
    <mergeCell ref="J63:J64"/>
    <mergeCell ref="K63:K64"/>
    <mergeCell ref="L63:L64"/>
    <mergeCell ref="J69:J70"/>
    <mergeCell ref="K69:K70"/>
    <mergeCell ref="L69:L70"/>
    <mergeCell ref="G72:G73"/>
    <mergeCell ref="H72:H73"/>
    <mergeCell ref="I72:I73"/>
    <mergeCell ref="J72:J73"/>
    <mergeCell ref="K72:K73"/>
    <mergeCell ref="L72:L73"/>
    <mergeCell ref="J78:J79"/>
    <mergeCell ref="K78:K79"/>
    <mergeCell ref="L78:L79"/>
    <mergeCell ref="G81:G82"/>
    <mergeCell ref="H81:H82"/>
    <mergeCell ref="I81:I82"/>
    <mergeCell ref="J81:J82"/>
    <mergeCell ref="K81:K82"/>
    <mergeCell ref="L81:L82"/>
    <mergeCell ref="J87:J88"/>
    <mergeCell ref="K87:K88"/>
    <mergeCell ref="L87:L88"/>
    <mergeCell ref="G90:G91"/>
    <mergeCell ref="H90:H91"/>
    <mergeCell ref="I90:I91"/>
    <mergeCell ref="J90:J91"/>
    <mergeCell ref="K90:K91"/>
    <mergeCell ref="L90:L91"/>
    <mergeCell ref="J96:J97"/>
    <mergeCell ref="K96:K97"/>
    <mergeCell ref="L96:L97"/>
    <mergeCell ref="G99:G100"/>
    <mergeCell ref="H99:H100"/>
    <mergeCell ref="I99:I100"/>
    <mergeCell ref="J99:J100"/>
    <mergeCell ref="K99:K100"/>
    <mergeCell ref="L99:L100"/>
    <mergeCell ref="J105:J106"/>
    <mergeCell ref="K105:K106"/>
    <mergeCell ref="L105:L106"/>
    <mergeCell ref="G108:G109"/>
    <mergeCell ref="H108:H109"/>
    <mergeCell ref="I108:I109"/>
    <mergeCell ref="J108:J109"/>
    <mergeCell ref="K108:K109"/>
    <mergeCell ref="L108:L109"/>
  </mergeCells>
  <phoneticPr fontId="2"/>
  <pageMargins left="0.7" right="0.7" top="0.75" bottom="0.75" header="0.3" footer="0.3"/>
  <pageSetup paperSize="9" orientation="portrait" r:id="rId1"/>
  <rowBreaks count="2" manualBreakCount="2">
    <brk id="37" max="8" man="1"/>
    <brk id="73" max="8"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CB715-06B2-46E0-9D27-551A03AEBD37}">
  <sheetPr codeName="Sheet9"/>
  <dimension ref="A1:N91"/>
  <sheetViews>
    <sheetView workbookViewId="0">
      <selection activeCell="J23" sqref="J23"/>
    </sheetView>
  </sheetViews>
  <sheetFormatPr defaultRowHeight="13.5"/>
  <sheetData>
    <row r="1" spans="1:14" s="365" customFormat="1">
      <c r="A1" s="15" t="s">
        <v>300</v>
      </c>
      <c r="B1" s="15" t="s">
        <v>313</v>
      </c>
      <c r="C1" s="15" t="s">
        <v>301</v>
      </c>
      <c r="D1" s="15" t="s">
        <v>302</v>
      </c>
      <c r="E1" s="15" t="s">
        <v>303</v>
      </c>
      <c r="F1" s="15" t="s">
        <v>304</v>
      </c>
      <c r="G1" s="15" t="s">
        <v>305</v>
      </c>
      <c r="H1" s="15" t="s">
        <v>306</v>
      </c>
      <c r="I1" s="15" t="s">
        <v>307</v>
      </c>
      <c r="J1" s="15" t="s">
        <v>308</v>
      </c>
      <c r="K1" s="15" t="s">
        <v>309</v>
      </c>
      <c r="L1" s="15" t="s">
        <v>310</v>
      </c>
      <c r="M1" s="15" t="s">
        <v>311</v>
      </c>
      <c r="N1" s="15" t="s">
        <v>312</v>
      </c>
    </row>
    <row r="2" spans="1:14">
      <c r="A2" s="367" t="str">
        <f>IF('様式２（専従の常勤）'!B8="","",'様式２（専従の常勤）'!B8)</f>
        <v/>
      </c>
      <c r="B2" s="367" t="str">
        <f>IF($A2="","",'様式２（専従の常勤）'!$A$5)</f>
        <v/>
      </c>
      <c r="C2" s="367" t="str">
        <f>IF($A2="","",IF('様式２（専従の常勤）'!G8="","",1))</f>
        <v/>
      </c>
      <c r="D2" s="367" t="str">
        <f>IF($A2="","",IF('様式２（専従の常勤）'!H8="","",1))</f>
        <v/>
      </c>
      <c r="E2" s="367" t="str">
        <f>IF($A2="","",IF('様式２（専従の常勤）'!I8="","",1))</f>
        <v/>
      </c>
      <c r="F2" s="367" t="str">
        <f>IF($A2="","",IF('様式２（専従の常勤）'!J8="","",1))</f>
        <v/>
      </c>
      <c r="G2" s="367" t="str">
        <f>IF($A2="","",IF('様式２（専従の常勤）'!K8="","",1))</f>
        <v/>
      </c>
      <c r="H2" s="367" t="str">
        <f>IF($A2="","",IF('様式２（専従の常勤）'!L8="","",1))</f>
        <v/>
      </c>
      <c r="I2" s="367" t="str">
        <f>IF($A2="","",IF('様式２（専従の常勤）'!M8="","",1))</f>
        <v/>
      </c>
      <c r="J2" s="367" t="str">
        <f>IF($A2="","",IF('様式２（専従の常勤）'!N8="","",1))</f>
        <v/>
      </c>
      <c r="K2" s="367" t="str">
        <f>IF($A2="","",IF('様式２（専従の常勤）'!O8="","",1))</f>
        <v/>
      </c>
      <c r="L2" s="367" t="str">
        <f>IF($A2="","",IF('様式２（専従の常勤）'!P8="","",1))</f>
        <v/>
      </c>
      <c r="M2" s="367" t="str">
        <f>IF($A2="","",IF('様式２（専従の常勤）'!Q8="","",1))</f>
        <v/>
      </c>
      <c r="N2" s="367" t="str">
        <f>IF($A2="","",IF('様式２（専従の常勤）'!R8="","",1))</f>
        <v/>
      </c>
    </row>
    <row r="3" spans="1:14">
      <c r="A3" s="367" t="str">
        <f>IF('様式２（専従の常勤）'!B9="","",'様式２（専従の常勤）'!B9)</f>
        <v/>
      </c>
      <c r="B3" s="367" t="str">
        <f>IF($A3="","",'様式２（専従の常勤）'!$A$5)</f>
        <v/>
      </c>
      <c r="C3" s="367" t="str">
        <f>IF($A3="","",IF('様式２（専従の常勤）'!G9="","",1))</f>
        <v/>
      </c>
      <c r="D3" s="367" t="str">
        <f>IF($A3="","",IF('様式２（専従の常勤）'!H9="","",1))</f>
        <v/>
      </c>
      <c r="E3" s="367" t="str">
        <f>IF($A3="","",IF('様式２（専従の常勤）'!I9="","",1))</f>
        <v/>
      </c>
      <c r="F3" s="367" t="str">
        <f>IF($A3="","",IF('様式２（専従の常勤）'!J9="","",1))</f>
        <v/>
      </c>
      <c r="G3" s="367" t="str">
        <f>IF($A3="","",IF('様式２（専従の常勤）'!K9="","",1))</f>
        <v/>
      </c>
      <c r="H3" s="367" t="str">
        <f>IF($A3="","",IF('様式２（専従の常勤）'!L9="","",1))</f>
        <v/>
      </c>
      <c r="I3" s="367" t="str">
        <f>IF($A3="","",IF('様式２（専従の常勤）'!M9="","",1))</f>
        <v/>
      </c>
      <c r="J3" s="367" t="str">
        <f>IF($A3="","",IF('様式２（専従の常勤）'!N9="","",1))</f>
        <v/>
      </c>
      <c r="K3" s="367" t="str">
        <f>IF($A3="","",IF('様式２（専従の常勤）'!O9="","",1))</f>
        <v/>
      </c>
      <c r="L3" s="367" t="str">
        <f>IF($A3="","",IF('様式２（専従の常勤）'!P9="","",1))</f>
        <v/>
      </c>
      <c r="M3" s="367" t="str">
        <f>IF($A3="","",IF('様式２（専従の常勤）'!Q9="","",1))</f>
        <v/>
      </c>
      <c r="N3" s="367" t="str">
        <f>IF($A3="","",IF('様式２（専従の常勤）'!R9="","",1))</f>
        <v/>
      </c>
    </row>
    <row r="4" spans="1:14">
      <c r="A4" s="367" t="str">
        <f>IF('様式２（専従の常勤）'!B10="","",'様式２（専従の常勤）'!B10)</f>
        <v/>
      </c>
      <c r="B4" s="367" t="str">
        <f>IF($A4="","",'様式２（専従の常勤）'!$A$5)</f>
        <v/>
      </c>
      <c r="C4" s="367" t="str">
        <f>IF($A4="","",IF('様式２（専従の常勤）'!G10="","",1))</f>
        <v/>
      </c>
      <c r="D4" s="367" t="str">
        <f>IF($A4="","",IF('様式２（専従の常勤）'!H10="","",1))</f>
        <v/>
      </c>
      <c r="E4" s="367" t="str">
        <f>IF($A4="","",IF('様式２（専従の常勤）'!I10="","",1))</f>
        <v/>
      </c>
      <c r="F4" s="367" t="str">
        <f>IF($A4="","",IF('様式２（専従の常勤）'!J10="","",1))</f>
        <v/>
      </c>
      <c r="G4" s="367" t="str">
        <f>IF($A4="","",IF('様式２（専従の常勤）'!K10="","",1))</f>
        <v/>
      </c>
      <c r="H4" s="367" t="str">
        <f>IF($A4="","",IF('様式２（専従の常勤）'!L10="","",1))</f>
        <v/>
      </c>
      <c r="I4" s="367" t="str">
        <f>IF($A4="","",IF('様式２（専従の常勤）'!M10="","",1))</f>
        <v/>
      </c>
      <c r="J4" s="367" t="str">
        <f>IF($A4="","",IF('様式２（専従の常勤）'!N10="","",1))</f>
        <v/>
      </c>
      <c r="K4" s="367" t="str">
        <f>IF($A4="","",IF('様式２（専従の常勤）'!O10="","",1))</f>
        <v/>
      </c>
      <c r="L4" s="367" t="str">
        <f>IF($A4="","",IF('様式２（専従の常勤）'!P10="","",1))</f>
        <v/>
      </c>
      <c r="M4" s="367" t="str">
        <f>IF($A4="","",IF('様式２（専従の常勤）'!Q10="","",1))</f>
        <v/>
      </c>
      <c r="N4" s="367" t="str">
        <f>IF($A4="","",IF('様式２（専従の常勤）'!R10="","",1))</f>
        <v/>
      </c>
    </row>
    <row r="5" spans="1:14">
      <c r="A5" s="367" t="str">
        <f>IF('様式２（専従の常勤）'!B11="","",'様式２（専従の常勤）'!B11)</f>
        <v/>
      </c>
      <c r="B5" s="367" t="str">
        <f>IF($A5="","",'様式２（専従の常勤）'!$A$5)</f>
        <v/>
      </c>
      <c r="C5" s="367" t="str">
        <f>IF($A5="","",IF('様式２（専従の常勤）'!G11="","",1))</f>
        <v/>
      </c>
      <c r="D5" s="367" t="str">
        <f>IF($A5="","",IF('様式２（専従の常勤）'!H11="","",1))</f>
        <v/>
      </c>
      <c r="E5" s="367" t="str">
        <f>IF($A5="","",IF('様式２（専従の常勤）'!I11="","",1))</f>
        <v/>
      </c>
      <c r="F5" s="367" t="str">
        <f>IF($A5="","",IF('様式２（専従の常勤）'!J11="","",1))</f>
        <v/>
      </c>
      <c r="G5" s="367" t="str">
        <f>IF($A5="","",IF('様式２（専従の常勤）'!K11="","",1))</f>
        <v/>
      </c>
      <c r="H5" s="367" t="str">
        <f>IF($A5="","",IF('様式２（専従の常勤）'!L11="","",1))</f>
        <v/>
      </c>
      <c r="I5" s="367" t="str">
        <f>IF($A5="","",IF('様式２（専従の常勤）'!M11="","",1))</f>
        <v/>
      </c>
      <c r="J5" s="367" t="str">
        <f>IF($A5="","",IF('様式２（専従の常勤）'!N11="","",1))</f>
        <v/>
      </c>
      <c r="K5" s="367" t="str">
        <f>IF($A5="","",IF('様式２（専従の常勤）'!O11="","",1))</f>
        <v/>
      </c>
      <c r="L5" s="367" t="str">
        <f>IF($A5="","",IF('様式２（専従の常勤）'!P11="","",1))</f>
        <v/>
      </c>
      <c r="M5" s="367" t="str">
        <f>IF($A5="","",IF('様式２（専従の常勤）'!Q11="","",1))</f>
        <v/>
      </c>
      <c r="N5" s="367" t="str">
        <f>IF($A5="","",IF('様式２（専従の常勤）'!R11="","",1))</f>
        <v/>
      </c>
    </row>
    <row r="6" spans="1:14">
      <c r="A6" s="367" t="str">
        <f>IF('様式２（専従の常勤）'!B12="","",'様式２（専従の常勤）'!B12)</f>
        <v/>
      </c>
      <c r="B6" s="367" t="str">
        <f>IF($A6="","",'様式２（専従の常勤）'!$A$5)</f>
        <v/>
      </c>
      <c r="C6" s="367" t="str">
        <f>IF($A6="","",IF('様式２（専従の常勤）'!G12="","",1))</f>
        <v/>
      </c>
      <c r="D6" s="367" t="str">
        <f>IF($A6="","",IF('様式２（専従の常勤）'!H12="","",1))</f>
        <v/>
      </c>
      <c r="E6" s="367" t="str">
        <f>IF($A6="","",IF('様式２（専従の常勤）'!I12="","",1))</f>
        <v/>
      </c>
      <c r="F6" s="367" t="str">
        <f>IF($A6="","",IF('様式２（専従の常勤）'!J12="","",1))</f>
        <v/>
      </c>
      <c r="G6" s="367" t="str">
        <f>IF($A6="","",IF('様式２（専従の常勤）'!K12="","",1))</f>
        <v/>
      </c>
      <c r="H6" s="367" t="str">
        <f>IF($A6="","",IF('様式２（専従の常勤）'!L12="","",1))</f>
        <v/>
      </c>
      <c r="I6" s="367" t="str">
        <f>IF($A6="","",IF('様式２（専従の常勤）'!M12="","",1))</f>
        <v/>
      </c>
      <c r="J6" s="367" t="str">
        <f>IF($A6="","",IF('様式２（専従の常勤）'!N12="","",1))</f>
        <v/>
      </c>
      <c r="K6" s="367" t="str">
        <f>IF($A6="","",IF('様式２（専従の常勤）'!O12="","",1))</f>
        <v/>
      </c>
      <c r="L6" s="367" t="str">
        <f>IF($A6="","",IF('様式２（専従の常勤）'!P12="","",1))</f>
        <v/>
      </c>
      <c r="M6" s="367" t="str">
        <f>IF($A6="","",IF('様式２（専従の常勤）'!Q12="","",1))</f>
        <v/>
      </c>
      <c r="N6" s="367" t="str">
        <f>IF($A6="","",IF('様式２（専従の常勤）'!R12="","",1))</f>
        <v/>
      </c>
    </row>
    <row r="7" spans="1:14">
      <c r="A7" s="367" t="str">
        <f>IF('様式２（専従の常勤）'!B13="","",'様式２（専従の常勤）'!B13)</f>
        <v/>
      </c>
      <c r="B7" s="367" t="str">
        <f>IF($A7="","",'様式２（専従の常勤）'!$A$5)</f>
        <v/>
      </c>
      <c r="C7" s="367" t="str">
        <f>IF($A7="","",IF('様式２（専従の常勤）'!G13="","",1))</f>
        <v/>
      </c>
      <c r="D7" s="367" t="str">
        <f>IF($A7="","",IF('様式２（専従の常勤）'!H13="","",1))</f>
        <v/>
      </c>
      <c r="E7" s="367" t="str">
        <f>IF($A7="","",IF('様式２（専従の常勤）'!I13="","",1))</f>
        <v/>
      </c>
      <c r="F7" s="367" t="str">
        <f>IF($A7="","",IF('様式２（専従の常勤）'!J13="","",1))</f>
        <v/>
      </c>
      <c r="G7" s="367" t="str">
        <f>IF($A7="","",IF('様式２（専従の常勤）'!K13="","",1))</f>
        <v/>
      </c>
      <c r="H7" s="367" t="str">
        <f>IF($A7="","",IF('様式２（専従の常勤）'!L13="","",1))</f>
        <v/>
      </c>
      <c r="I7" s="367" t="str">
        <f>IF($A7="","",IF('様式２（専従の常勤）'!M13="","",1))</f>
        <v/>
      </c>
      <c r="J7" s="367" t="str">
        <f>IF($A7="","",IF('様式２（専従の常勤）'!N13="","",1))</f>
        <v/>
      </c>
      <c r="K7" s="367" t="str">
        <f>IF($A7="","",IF('様式２（専従の常勤）'!O13="","",1))</f>
        <v/>
      </c>
      <c r="L7" s="367" t="str">
        <f>IF($A7="","",IF('様式２（専従の常勤）'!P13="","",1))</f>
        <v/>
      </c>
      <c r="M7" s="367" t="str">
        <f>IF($A7="","",IF('様式２（専従の常勤）'!Q13="","",1))</f>
        <v/>
      </c>
      <c r="N7" s="367" t="str">
        <f>IF($A7="","",IF('様式２（専従の常勤）'!R13="","",1))</f>
        <v/>
      </c>
    </row>
    <row r="8" spans="1:14">
      <c r="A8" s="367" t="str">
        <f>IF('様式２（専従の常勤）'!B14="","",'様式２（専従の常勤）'!B14)</f>
        <v/>
      </c>
      <c r="B8" s="367" t="str">
        <f>IF($A8="","",'様式２（専従の常勤）'!$A$5)</f>
        <v/>
      </c>
      <c r="C8" s="367" t="str">
        <f>IF($A8="","",IF('様式２（専従の常勤）'!G14="","",1))</f>
        <v/>
      </c>
      <c r="D8" s="367" t="str">
        <f>IF($A8="","",IF('様式２（専従の常勤）'!H14="","",1))</f>
        <v/>
      </c>
      <c r="E8" s="367" t="str">
        <f>IF($A8="","",IF('様式２（専従の常勤）'!I14="","",1))</f>
        <v/>
      </c>
      <c r="F8" s="367" t="str">
        <f>IF($A8="","",IF('様式２（専従の常勤）'!J14="","",1))</f>
        <v/>
      </c>
      <c r="G8" s="367" t="str">
        <f>IF($A8="","",IF('様式２（専従の常勤）'!K14="","",1))</f>
        <v/>
      </c>
      <c r="H8" s="367" t="str">
        <f>IF($A8="","",IF('様式２（専従の常勤）'!L14="","",1))</f>
        <v/>
      </c>
      <c r="I8" s="367" t="str">
        <f>IF($A8="","",IF('様式２（専従の常勤）'!M14="","",1))</f>
        <v/>
      </c>
      <c r="J8" s="367" t="str">
        <f>IF($A8="","",IF('様式２（専従の常勤）'!N14="","",1))</f>
        <v/>
      </c>
      <c r="K8" s="367" t="str">
        <f>IF($A8="","",IF('様式２（専従の常勤）'!O14="","",1))</f>
        <v/>
      </c>
      <c r="L8" s="367" t="str">
        <f>IF($A8="","",IF('様式２（専従の常勤）'!P14="","",1))</f>
        <v/>
      </c>
      <c r="M8" s="367" t="str">
        <f>IF($A8="","",IF('様式２（専従の常勤）'!Q14="","",1))</f>
        <v/>
      </c>
      <c r="N8" s="367" t="str">
        <f>IF($A8="","",IF('様式２（専従の常勤）'!R14="","",1))</f>
        <v/>
      </c>
    </row>
    <row r="9" spans="1:14">
      <c r="A9" s="367" t="str">
        <f>IF('様式２（専従の常勤）'!B15="","",'様式２（専従の常勤）'!B15)</f>
        <v/>
      </c>
      <c r="B9" s="367" t="str">
        <f>IF($A9="","",'様式２（専従の常勤）'!$A$5)</f>
        <v/>
      </c>
      <c r="C9" s="367" t="str">
        <f>IF($A9="","",IF('様式２（専従の常勤）'!G15="","",1))</f>
        <v/>
      </c>
      <c r="D9" s="367" t="str">
        <f>IF($A9="","",IF('様式２（専従の常勤）'!H15="","",1))</f>
        <v/>
      </c>
      <c r="E9" s="367" t="str">
        <f>IF($A9="","",IF('様式２（専従の常勤）'!I15="","",1))</f>
        <v/>
      </c>
      <c r="F9" s="367" t="str">
        <f>IF($A9="","",IF('様式２（専従の常勤）'!J15="","",1))</f>
        <v/>
      </c>
      <c r="G9" s="367" t="str">
        <f>IF($A9="","",IF('様式２（専従の常勤）'!K15="","",1))</f>
        <v/>
      </c>
      <c r="H9" s="367" t="str">
        <f>IF($A9="","",IF('様式２（専従の常勤）'!L15="","",1))</f>
        <v/>
      </c>
      <c r="I9" s="367" t="str">
        <f>IF($A9="","",IF('様式２（専従の常勤）'!M15="","",1))</f>
        <v/>
      </c>
      <c r="J9" s="367" t="str">
        <f>IF($A9="","",IF('様式２（専従の常勤）'!N15="","",1))</f>
        <v/>
      </c>
      <c r="K9" s="367" t="str">
        <f>IF($A9="","",IF('様式２（専従の常勤）'!O15="","",1))</f>
        <v/>
      </c>
      <c r="L9" s="367" t="str">
        <f>IF($A9="","",IF('様式２（専従の常勤）'!P15="","",1))</f>
        <v/>
      </c>
      <c r="M9" s="367" t="str">
        <f>IF($A9="","",IF('様式２（専従の常勤）'!Q15="","",1))</f>
        <v/>
      </c>
      <c r="N9" s="367" t="str">
        <f>IF($A9="","",IF('様式２（専従の常勤）'!R15="","",1))</f>
        <v/>
      </c>
    </row>
    <row r="10" spans="1:14">
      <c r="A10" s="367" t="str">
        <f>IF('様式２（専従の常勤）'!B16="","",'様式２（専従の常勤）'!B16)</f>
        <v/>
      </c>
      <c r="B10" s="367" t="str">
        <f>IF($A10="","",'様式２（専従の常勤）'!$A$5)</f>
        <v/>
      </c>
      <c r="C10" s="367" t="str">
        <f>IF($A10="","",IF('様式２（専従の常勤）'!G16="","",1))</f>
        <v/>
      </c>
      <c r="D10" s="367" t="str">
        <f>IF($A10="","",IF('様式２（専従の常勤）'!H16="","",1))</f>
        <v/>
      </c>
      <c r="E10" s="367" t="str">
        <f>IF($A10="","",IF('様式２（専従の常勤）'!I16="","",1))</f>
        <v/>
      </c>
      <c r="F10" s="367" t="str">
        <f>IF($A10="","",IF('様式２（専従の常勤）'!J16="","",1))</f>
        <v/>
      </c>
      <c r="G10" s="367" t="str">
        <f>IF($A10="","",IF('様式２（専従の常勤）'!K16="","",1))</f>
        <v/>
      </c>
      <c r="H10" s="367" t="str">
        <f>IF($A10="","",IF('様式２（専従の常勤）'!L16="","",1))</f>
        <v/>
      </c>
      <c r="I10" s="367" t="str">
        <f>IF($A10="","",IF('様式２（専従の常勤）'!M16="","",1))</f>
        <v/>
      </c>
      <c r="J10" s="367" t="str">
        <f>IF($A10="","",IF('様式２（専従の常勤）'!N16="","",1))</f>
        <v/>
      </c>
      <c r="K10" s="367" t="str">
        <f>IF($A10="","",IF('様式２（専従の常勤）'!O16="","",1))</f>
        <v/>
      </c>
      <c r="L10" s="367" t="str">
        <f>IF($A10="","",IF('様式２（専従の常勤）'!P16="","",1))</f>
        <v/>
      </c>
      <c r="M10" s="367" t="str">
        <f>IF($A10="","",IF('様式２（専従の常勤）'!Q16="","",1))</f>
        <v/>
      </c>
      <c r="N10" s="367" t="str">
        <f>IF($A10="","",IF('様式２（専従の常勤）'!R16="","",1))</f>
        <v/>
      </c>
    </row>
    <row r="11" spans="1:14">
      <c r="A11" s="367" t="str">
        <f>IF('様式２（専従の常勤）'!B17="","",'様式２（専従の常勤）'!B17)</f>
        <v/>
      </c>
      <c r="B11" s="367" t="str">
        <f>IF($A11="","",'様式２（専従の常勤）'!$A$5)</f>
        <v/>
      </c>
      <c r="C11" s="367" t="str">
        <f>IF($A11="","",IF('様式２（専従の常勤）'!G17="","",1))</f>
        <v/>
      </c>
      <c r="D11" s="367" t="str">
        <f>IF($A11="","",IF('様式２（専従の常勤）'!H17="","",1))</f>
        <v/>
      </c>
      <c r="E11" s="367" t="str">
        <f>IF($A11="","",IF('様式２（専従の常勤）'!I17="","",1))</f>
        <v/>
      </c>
      <c r="F11" s="367" t="str">
        <f>IF($A11="","",IF('様式２（専従の常勤）'!J17="","",1))</f>
        <v/>
      </c>
      <c r="G11" s="367" t="str">
        <f>IF($A11="","",IF('様式２（専従の常勤）'!K17="","",1))</f>
        <v/>
      </c>
      <c r="H11" s="367" t="str">
        <f>IF($A11="","",IF('様式２（専従の常勤）'!L17="","",1))</f>
        <v/>
      </c>
      <c r="I11" s="367" t="str">
        <f>IF($A11="","",IF('様式２（専従の常勤）'!M17="","",1))</f>
        <v/>
      </c>
      <c r="J11" s="367" t="str">
        <f>IF($A11="","",IF('様式２（専従の常勤）'!N17="","",1))</f>
        <v/>
      </c>
      <c r="K11" s="367" t="str">
        <f>IF($A11="","",IF('様式２（専従の常勤）'!O17="","",1))</f>
        <v/>
      </c>
      <c r="L11" s="367" t="str">
        <f>IF($A11="","",IF('様式２（専従の常勤）'!P17="","",1))</f>
        <v/>
      </c>
      <c r="M11" s="367" t="str">
        <f>IF($A11="","",IF('様式２（専従の常勤）'!Q17="","",1))</f>
        <v/>
      </c>
      <c r="N11" s="367" t="str">
        <f>IF($A11="","",IF('様式２（専従の常勤）'!R17="","",1))</f>
        <v/>
      </c>
    </row>
    <row r="12" spans="1:14">
      <c r="A12" s="367" t="str">
        <f>IF('様式２（専従の常勤）'!B18="","",'様式２（専従の常勤）'!B18)</f>
        <v/>
      </c>
      <c r="B12" s="367" t="str">
        <f>IF($A12="","",'様式２（専従の常勤）'!$A$5)</f>
        <v/>
      </c>
      <c r="C12" s="367" t="str">
        <f>IF($A12="","",IF('様式２（専従の常勤）'!G18="","",1))</f>
        <v/>
      </c>
      <c r="D12" s="367" t="str">
        <f>IF($A12="","",IF('様式２（専従の常勤）'!H18="","",1))</f>
        <v/>
      </c>
      <c r="E12" s="367" t="str">
        <f>IF($A12="","",IF('様式２（専従の常勤）'!I18="","",1))</f>
        <v/>
      </c>
      <c r="F12" s="367" t="str">
        <f>IF($A12="","",IF('様式２（専従の常勤）'!J18="","",1))</f>
        <v/>
      </c>
      <c r="G12" s="367" t="str">
        <f>IF($A12="","",IF('様式２（専従の常勤）'!K18="","",1))</f>
        <v/>
      </c>
      <c r="H12" s="367" t="str">
        <f>IF($A12="","",IF('様式２（専従の常勤）'!L18="","",1))</f>
        <v/>
      </c>
      <c r="I12" s="367" t="str">
        <f>IF($A12="","",IF('様式２（専従の常勤）'!M18="","",1))</f>
        <v/>
      </c>
      <c r="J12" s="367" t="str">
        <f>IF($A12="","",IF('様式２（専従の常勤）'!N18="","",1))</f>
        <v/>
      </c>
      <c r="K12" s="367" t="str">
        <f>IF($A12="","",IF('様式２（専従の常勤）'!O18="","",1))</f>
        <v/>
      </c>
      <c r="L12" s="367" t="str">
        <f>IF($A12="","",IF('様式２（専従の常勤）'!P18="","",1))</f>
        <v/>
      </c>
      <c r="M12" s="367" t="str">
        <f>IF($A12="","",IF('様式２（専従の常勤）'!Q18="","",1))</f>
        <v/>
      </c>
      <c r="N12" s="367" t="str">
        <f>IF($A12="","",IF('様式２（専従の常勤）'!R18="","",1))</f>
        <v/>
      </c>
    </row>
    <row r="13" spans="1:14">
      <c r="A13" s="367" t="str">
        <f>IF('様式２（専従の常勤）'!B19="","",'様式２（専従の常勤）'!B19)</f>
        <v/>
      </c>
      <c r="B13" s="367" t="str">
        <f>IF($A13="","",'様式２（専従の常勤）'!$A$5)</f>
        <v/>
      </c>
      <c r="C13" s="367" t="str">
        <f>IF($A13="","",IF('様式２（専従の常勤）'!G19="","",1))</f>
        <v/>
      </c>
      <c r="D13" s="367" t="str">
        <f>IF($A13="","",IF('様式２（専従の常勤）'!H19="","",1))</f>
        <v/>
      </c>
      <c r="E13" s="367" t="str">
        <f>IF($A13="","",IF('様式２（専従の常勤）'!I19="","",1))</f>
        <v/>
      </c>
      <c r="F13" s="367" t="str">
        <f>IF($A13="","",IF('様式２（専従の常勤）'!J19="","",1))</f>
        <v/>
      </c>
      <c r="G13" s="367" t="str">
        <f>IF($A13="","",IF('様式２（専従の常勤）'!K19="","",1))</f>
        <v/>
      </c>
      <c r="H13" s="367" t="str">
        <f>IF($A13="","",IF('様式２（専従の常勤）'!L19="","",1))</f>
        <v/>
      </c>
      <c r="I13" s="367" t="str">
        <f>IF($A13="","",IF('様式２（専従の常勤）'!M19="","",1))</f>
        <v/>
      </c>
      <c r="J13" s="367" t="str">
        <f>IF($A13="","",IF('様式２（専従の常勤）'!N19="","",1))</f>
        <v/>
      </c>
      <c r="K13" s="367" t="str">
        <f>IF($A13="","",IF('様式２（専従の常勤）'!O19="","",1))</f>
        <v/>
      </c>
      <c r="L13" s="367" t="str">
        <f>IF($A13="","",IF('様式２（専従の常勤）'!P19="","",1))</f>
        <v/>
      </c>
      <c r="M13" s="367" t="str">
        <f>IF($A13="","",IF('様式２（専従の常勤）'!Q19="","",1))</f>
        <v/>
      </c>
      <c r="N13" s="367" t="str">
        <f>IF($A13="","",IF('様式２（専従の常勤）'!R19="","",1))</f>
        <v/>
      </c>
    </row>
    <row r="14" spans="1:14">
      <c r="A14" s="367" t="str">
        <f>IF('様式２（専従の常勤）'!B20="","",'様式２（専従の常勤）'!B20)</f>
        <v/>
      </c>
      <c r="B14" s="367" t="str">
        <f>IF($A14="","",'様式２（専従の常勤）'!$A$5)</f>
        <v/>
      </c>
      <c r="C14" s="367" t="str">
        <f>IF($A14="","",IF('様式２（専従の常勤）'!G20="","",1))</f>
        <v/>
      </c>
      <c r="D14" s="367" t="str">
        <f>IF($A14="","",IF('様式２（専従の常勤）'!H20="","",1))</f>
        <v/>
      </c>
      <c r="E14" s="367" t="str">
        <f>IF($A14="","",IF('様式２（専従の常勤）'!I20="","",1))</f>
        <v/>
      </c>
      <c r="F14" s="367" t="str">
        <f>IF($A14="","",IF('様式２（専従の常勤）'!J20="","",1))</f>
        <v/>
      </c>
      <c r="G14" s="367" t="str">
        <f>IF($A14="","",IF('様式２（専従の常勤）'!K20="","",1))</f>
        <v/>
      </c>
      <c r="H14" s="367" t="str">
        <f>IF($A14="","",IF('様式２（専従の常勤）'!L20="","",1))</f>
        <v/>
      </c>
      <c r="I14" s="367" t="str">
        <f>IF($A14="","",IF('様式２（専従の常勤）'!M20="","",1))</f>
        <v/>
      </c>
      <c r="J14" s="367" t="str">
        <f>IF($A14="","",IF('様式２（専従の常勤）'!N20="","",1))</f>
        <v/>
      </c>
      <c r="K14" s="367" t="str">
        <f>IF($A14="","",IF('様式２（専従の常勤）'!O20="","",1))</f>
        <v/>
      </c>
      <c r="L14" s="367" t="str">
        <f>IF($A14="","",IF('様式２（専従の常勤）'!P20="","",1))</f>
        <v/>
      </c>
      <c r="M14" s="367" t="str">
        <f>IF($A14="","",IF('様式２（専従の常勤）'!Q20="","",1))</f>
        <v/>
      </c>
      <c r="N14" s="367" t="str">
        <f>IF($A14="","",IF('様式２（専従の常勤）'!R20="","",1))</f>
        <v/>
      </c>
    </row>
    <row r="15" spans="1:14">
      <c r="A15" s="367" t="str">
        <f>IF('様式２（専従の常勤）'!B21="","",'様式２（専従の常勤）'!B21)</f>
        <v/>
      </c>
      <c r="B15" s="367" t="str">
        <f>IF($A15="","",'様式２（専従の常勤）'!$A$5)</f>
        <v/>
      </c>
      <c r="C15" s="367" t="str">
        <f>IF($A15="","",IF('様式２（専従の常勤）'!G21="","",1))</f>
        <v/>
      </c>
      <c r="D15" s="367" t="str">
        <f>IF($A15="","",IF('様式２（専従の常勤）'!H21="","",1))</f>
        <v/>
      </c>
      <c r="E15" s="367" t="str">
        <f>IF($A15="","",IF('様式２（専従の常勤）'!I21="","",1))</f>
        <v/>
      </c>
      <c r="F15" s="367" t="str">
        <f>IF($A15="","",IF('様式２（専従の常勤）'!J21="","",1))</f>
        <v/>
      </c>
      <c r="G15" s="367" t="str">
        <f>IF($A15="","",IF('様式２（専従の常勤）'!K21="","",1))</f>
        <v/>
      </c>
      <c r="H15" s="367" t="str">
        <f>IF($A15="","",IF('様式２（専従の常勤）'!L21="","",1))</f>
        <v/>
      </c>
      <c r="I15" s="367" t="str">
        <f>IF($A15="","",IF('様式２（専従の常勤）'!M21="","",1))</f>
        <v/>
      </c>
      <c r="J15" s="367" t="str">
        <f>IF($A15="","",IF('様式２（専従の常勤）'!N21="","",1))</f>
        <v/>
      </c>
      <c r="K15" s="367" t="str">
        <f>IF($A15="","",IF('様式２（専従の常勤）'!O21="","",1))</f>
        <v/>
      </c>
      <c r="L15" s="367" t="str">
        <f>IF($A15="","",IF('様式２（専従の常勤）'!P21="","",1))</f>
        <v/>
      </c>
      <c r="M15" s="367" t="str">
        <f>IF($A15="","",IF('様式２（専従の常勤）'!Q21="","",1))</f>
        <v/>
      </c>
      <c r="N15" s="367" t="str">
        <f>IF($A15="","",IF('様式２（専従の常勤）'!R21="","",1))</f>
        <v/>
      </c>
    </row>
    <row r="16" spans="1:14">
      <c r="A16" s="367" t="str">
        <f>IF('様式２（専従の常勤）'!B22="","",'様式２（専従の常勤）'!B22)</f>
        <v/>
      </c>
      <c r="B16" s="367" t="str">
        <f>IF($A16="","",'様式２（専従の常勤）'!$A$5)</f>
        <v/>
      </c>
      <c r="C16" s="367" t="str">
        <f>IF($A16="","",IF('様式２（専従の常勤）'!G22="","",1))</f>
        <v/>
      </c>
      <c r="D16" s="367" t="str">
        <f>IF($A16="","",IF('様式２（専従の常勤）'!H22="","",1))</f>
        <v/>
      </c>
      <c r="E16" s="367" t="str">
        <f>IF($A16="","",IF('様式２（専従の常勤）'!I22="","",1))</f>
        <v/>
      </c>
      <c r="F16" s="367" t="str">
        <f>IF($A16="","",IF('様式２（専従の常勤）'!J22="","",1))</f>
        <v/>
      </c>
      <c r="G16" s="367" t="str">
        <f>IF($A16="","",IF('様式２（専従の常勤）'!K22="","",1))</f>
        <v/>
      </c>
      <c r="H16" s="367" t="str">
        <f>IF($A16="","",IF('様式２（専従の常勤）'!L22="","",1))</f>
        <v/>
      </c>
      <c r="I16" s="367" t="str">
        <f>IF($A16="","",IF('様式２（専従の常勤）'!M22="","",1))</f>
        <v/>
      </c>
      <c r="J16" s="367" t="str">
        <f>IF($A16="","",IF('様式２（専従の常勤）'!N22="","",1))</f>
        <v/>
      </c>
      <c r="K16" s="367" t="str">
        <f>IF($A16="","",IF('様式２（専従の常勤）'!O22="","",1))</f>
        <v/>
      </c>
      <c r="L16" s="367" t="str">
        <f>IF($A16="","",IF('様式２（専従の常勤）'!P22="","",1))</f>
        <v/>
      </c>
      <c r="M16" s="367" t="str">
        <f>IF($A16="","",IF('様式２（専従の常勤）'!Q22="","",1))</f>
        <v/>
      </c>
      <c r="N16" s="367" t="str">
        <f>IF($A16="","",IF('様式２（専従の常勤）'!R22="","",1))</f>
        <v/>
      </c>
    </row>
    <row r="17" spans="1:14">
      <c r="A17" s="367" t="str">
        <f>IF('様式２（専従の常勤）'!B23="","",'様式２（専従の常勤）'!B23)</f>
        <v/>
      </c>
      <c r="B17" s="367" t="str">
        <f>IF($A17="","",'様式２（専従の常勤）'!$A$5)</f>
        <v/>
      </c>
      <c r="C17" s="367" t="str">
        <f>IF($A17="","",IF('様式２（専従の常勤）'!G23="","",1))</f>
        <v/>
      </c>
      <c r="D17" s="367" t="str">
        <f>IF($A17="","",IF('様式２（専従の常勤）'!H23="","",1))</f>
        <v/>
      </c>
      <c r="E17" s="367" t="str">
        <f>IF($A17="","",IF('様式２（専従の常勤）'!I23="","",1))</f>
        <v/>
      </c>
      <c r="F17" s="367" t="str">
        <f>IF($A17="","",IF('様式２（専従の常勤）'!J23="","",1))</f>
        <v/>
      </c>
      <c r="G17" s="367" t="str">
        <f>IF($A17="","",IF('様式２（専従の常勤）'!K23="","",1))</f>
        <v/>
      </c>
      <c r="H17" s="367" t="str">
        <f>IF($A17="","",IF('様式２（専従の常勤）'!L23="","",1))</f>
        <v/>
      </c>
      <c r="I17" s="367" t="str">
        <f>IF($A17="","",IF('様式２（専従の常勤）'!M23="","",1))</f>
        <v/>
      </c>
      <c r="J17" s="367" t="str">
        <f>IF($A17="","",IF('様式２（専従の常勤）'!N23="","",1))</f>
        <v/>
      </c>
      <c r="K17" s="367" t="str">
        <f>IF($A17="","",IF('様式２（専従の常勤）'!O23="","",1))</f>
        <v/>
      </c>
      <c r="L17" s="367" t="str">
        <f>IF($A17="","",IF('様式２（専従の常勤）'!P23="","",1))</f>
        <v/>
      </c>
      <c r="M17" s="367" t="str">
        <f>IF($A17="","",IF('様式２（専従の常勤）'!Q23="","",1))</f>
        <v/>
      </c>
      <c r="N17" s="367" t="str">
        <f>IF($A17="","",IF('様式２（専従の常勤）'!R23="","",1))</f>
        <v/>
      </c>
    </row>
    <row r="18" spans="1:14">
      <c r="A18" s="367" t="str">
        <f>IF('様式２（専従の常勤）'!B24="","",'様式２（専従の常勤）'!B24)</f>
        <v/>
      </c>
      <c r="B18" s="367" t="str">
        <f>IF($A18="","",'様式２（専従の常勤）'!$A$5)</f>
        <v/>
      </c>
      <c r="C18" s="367" t="str">
        <f>IF($A18="","",IF('様式２（専従の常勤）'!G24="","",1))</f>
        <v/>
      </c>
      <c r="D18" s="367" t="str">
        <f>IF($A18="","",IF('様式２（専従の常勤）'!H24="","",1))</f>
        <v/>
      </c>
      <c r="E18" s="367" t="str">
        <f>IF($A18="","",IF('様式２（専従の常勤）'!I24="","",1))</f>
        <v/>
      </c>
      <c r="F18" s="367" t="str">
        <f>IF($A18="","",IF('様式２（専従の常勤）'!J24="","",1))</f>
        <v/>
      </c>
      <c r="G18" s="367" t="str">
        <f>IF($A18="","",IF('様式２（専従の常勤）'!K24="","",1))</f>
        <v/>
      </c>
      <c r="H18" s="367" t="str">
        <f>IF($A18="","",IF('様式２（専従の常勤）'!L24="","",1))</f>
        <v/>
      </c>
      <c r="I18" s="367" t="str">
        <f>IF($A18="","",IF('様式２（専従の常勤）'!M24="","",1))</f>
        <v/>
      </c>
      <c r="J18" s="367" t="str">
        <f>IF($A18="","",IF('様式２（専従の常勤）'!N24="","",1))</f>
        <v/>
      </c>
      <c r="K18" s="367" t="str">
        <f>IF($A18="","",IF('様式２（専従の常勤）'!O24="","",1))</f>
        <v/>
      </c>
      <c r="L18" s="367" t="str">
        <f>IF($A18="","",IF('様式２（専従の常勤）'!P24="","",1))</f>
        <v/>
      </c>
      <c r="M18" s="367" t="str">
        <f>IF($A18="","",IF('様式２（専従の常勤）'!Q24="","",1))</f>
        <v/>
      </c>
      <c r="N18" s="367" t="str">
        <f>IF($A18="","",IF('様式２（専従の常勤）'!R24="","",1))</f>
        <v/>
      </c>
    </row>
    <row r="19" spans="1:14">
      <c r="A19" s="367" t="str">
        <f>IF('様式２（専従の常勤）'!B25="","",'様式２（専従の常勤）'!B25)</f>
        <v/>
      </c>
      <c r="B19" s="367" t="str">
        <f>IF($A19="","",'様式２（専従の常勤）'!$A$5)</f>
        <v/>
      </c>
      <c r="C19" s="367" t="str">
        <f>IF($A19="","",IF('様式２（専従の常勤）'!G25="","",1))</f>
        <v/>
      </c>
      <c r="D19" s="367" t="str">
        <f>IF($A19="","",IF('様式２（専従の常勤）'!H25="","",1))</f>
        <v/>
      </c>
      <c r="E19" s="367" t="str">
        <f>IF($A19="","",IF('様式２（専従の常勤）'!I25="","",1))</f>
        <v/>
      </c>
      <c r="F19" s="367" t="str">
        <f>IF($A19="","",IF('様式２（専従の常勤）'!J25="","",1))</f>
        <v/>
      </c>
      <c r="G19" s="367" t="str">
        <f>IF($A19="","",IF('様式２（専従の常勤）'!K25="","",1))</f>
        <v/>
      </c>
      <c r="H19" s="367" t="str">
        <f>IF($A19="","",IF('様式２（専従の常勤）'!L25="","",1))</f>
        <v/>
      </c>
      <c r="I19" s="367" t="str">
        <f>IF($A19="","",IF('様式２（専従の常勤）'!M25="","",1))</f>
        <v/>
      </c>
      <c r="J19" s="367" t="str">
        <f>IF($A19="","",IF('様式２（専従の常勤）'!N25="","",1))</f>
        <v/>
      </c>
      <c r="K19" s="367" t="str">
        <f>IF($A19="","",IF('様式２（専従の常勤）'!O25="","",1))</f>
        <v/>
      </c>
      <c r="L19" s="367" t="str">
        <f>IF($A19="","",IF('様式２（専従の常勤）'!P25="","",1))</f>
        <v/>
      </c>
      <c r="M19" s="367" t="str">
        <f>IF($A19="","",IF('様式２（専従の常勤）'!Q25="","",1))</f>
        <v/>
      </c>
      <c r="N19" s="367" t="str">
        <f>IF($A19="","",IF('様式２（専従の常勤）'!R25="","",1))</f>
        <v/>
      </c>
    </row>
    <row r="20" spans="1:14">
      <c r="A20" s="367" t="str">
        <f>IF('様式２（専従の常勤）'!B26="","",'様式２（専従の常勤）'!B26)</f>
        <v/>
      </c>
      <c r="B20" s="367" t="str">
        <f>IF($A20="","",'様式２（専従の常勤）'!$A$5)</f>
        <v/>
      </c>
      <c r="C20" s="367" t="str">
        <f>IF($A20="","",IF('様式２（専従の常勤）'!G26="","",1))</f>
        <v/>
      </c>
      <c r="D20" s="367" t="str">
        <f>IF($A20="","",IF('様式２（専従の常勤）'!H26="","",1))</f>
        <v/>
      </c>
      <c r="E20" s="367" t="str">
        <f>IF($A20="","",IF('様式２（専従の常勤）'!I26="","",1))</f>
        <v/>
      </c>
      <c r="F20" s="367" t="str">
        <f>IF($A20="","",IF('様式２（専従の常勤）'!J26="","",1))</f>
        <v/>
      </c>
      <c r="G20" s="367" t="str">
        <f>IF($A20="","",IF('様式２（専従の常勤）'!K26="","",1))</f>
        <v/>
      </c>
      <c r="H20" s="367" t="str">
        <f>IF($A20="","",IF('様式２（専従の常勤）'!L26="","",1))</f>
        <v/>
      </c>
      <c r="I20" s="367" t="str">
        <f>IF($A20="","",IF('様式２（専従の常勤）'!M26="","",1))</f>
        <v/>
      </c>
      <c r="J20" s="367" t="str">
        <f>IF($A20="","",IF('様式２（専従の常勤）'!N26="","",1))</f>
        <v/>
      </c>
      <c r="K20" s="367" t="str">
        <f>IF($A20="","",IF('様式２（専従の常勤）'!O26="","",1))</f>
        <v/>
      </c>
      <c r="L20" s="367" t="str">
        <f>IF($A20="","",IF('様式２（専従の常勤）'!P26="","",1))</f>
        <v/>
      </c>
      <c r="M20" s="367" t="str">
        <f>IF($A20="","",IF('様式２（専従の常勤）'!Q26="","",1))</f>
        <v/>
      </c>
      <c r="N20" s="367" t="str">
        <f>IF($A20="","",IF('様式２（専従の常勤）'!R26="","",1))</f>
        <v/>
      </c>
    </row>
    <row r="21" spans="1:14">
      <c r="A21" s="367" t="str">
        <f>IF('様式２（専従の常勤）'!B27="","",'様式２（専従の常勤）'!B27)</f>
        <v/>
      </c>
      <c r="B21" s="367" t="str">
        <f>IF($A21="","",'様式２（専従の常勤）'!$A$5)</f>
        <v/>
      </c>
      <c r="C21" s="367" t="str">
        <f>IF($A21="","",IF('様式２（専従の常勤）'!G27="","",1))</f>
        <v/>
      </c>
      <c r="D21" s="367" t="str">
        <f>IF($A21="","",IF('様式２（専従の常勤）'!H27="","",1))</f>
        <v/>
      </c>
      <c r="E21" s="367" t="str">
        <f>IF($A21="","",IF('様式２（専従の常勤）'!I27="","",1))</f>
        <v/>
      </c>
      <c r="F21" s="367" t="str">
        <f>IF($A21="","",IF('様式２（専従の常勤）'!J27="","",1))</f>
        <v/>
      </c>
      <c r="G21" s="367" t="str">
        <f>IF($A21="","",IF('様式２（専従の常勤）'!K27="","",1))</f>
        <v/>
      </c>
      <c r="H21" s="367" t="str">
        <f>IF($A21="","",IF('様式２（専従の常勤）'!L27="","",1))</f>
        <v/>
      </c>
      <c r="I21" s="367" t="str">
        <f>IF($A21="","",IF('様式２（専従の常勤）'!M27="","",1))</f>
        <v/>
      </c>
      <c r="J21" s="367" t="str">
        <f>IF($A21="","",IF('様式２（専従の常勤）'!N27="","",1))</f>
        <v/>
      </c>
      <c r="K21" s="367" t="str">
        <f>IF($A21="","",IF('様式２（専従の常勤）'!O27="","",1))</f>
        <v/>
      </c>
      <c r="L21" s="367" t="str">
        <f>IF($A21="","",IF('様式２（専従の常勤）'!P27="","",1))</f>
        <v/>
      </c>
      <c r="M21" s="367" t="str">
        <f>IF($A21="","",IF('様式２（専従の常勤）'!Q27="","",1))</f>
        <v/>
      </c>
      <c r="N21" s="367" t="str">
        <f>IF($A21="","",IF('様式２（専従の常勤）'!R27="","",1))</f>
        <v/>
      </c>
    </row>
    <row r="22" spans="1:14">
      <c r="A22" s="367" t="str">
        <f>IF('様式２（専従の常勤）'!B28="","",'様式２（専従の常勤）'!B28)</f>
        <v/>
      </c>
      <c r="B22" s="367" t="str">
        <f>IF($A22="","",'様式２（専従の常勤）'!$A$5)</f>
        <v/>
      </c>
      <c r="C22" s="367" t="str">
        <f>IF($A22="","",IF('様式２（専従の常勤）'!G28="","",1))</f>
        <v/>
      </c>
      <c r="D22" s="367" t="str">
        <f>IF($A22="","",IF('様式２（専従の常勤）'!H28="","",1))</f>
        <v/>
      </c>
      <c r="E22" s="367" t="str">
        <f>IF($A22="","",IF('様式２（専従の常勤）'!I28="","",1))</f>
        <v/>
      </c>
      <c r="F22" s="367" t="str">
        <f>IF($A22="","",IF('様式２（専従の常勤）'!J28="","",1))</f>
        <v/>
      </c>
      <c r="G22" s="367" t="str">
        <f>IF($A22="","",IF('様式２（専従の常勤）'!K28="","",1))</f>
        <v/>
      </c>
      <c r="H22" s="367" t="str">
        <f>IF($A22="","",IF('様式２（専従の常勤）'!L28="","",1))</f>
        <v/>
      </c>
      <c r="I22" s="367" t="str">
        <f>IF($A22="","",IF('様式２（専従の常勤）'!M28="","",1))</f>
        <v/>
      </c>
      <c r="J22" s="367" t="str">
        <f>IF($A22="","",IF('様式２（専従の常勤）'!N28="","",1))</f>
        <v/>
      </c>
      <c r="K22" s="367" t="str">
        <f>IF($A22="","",IF('様式２（専従の常勤）'!O28="","",1))</f>
        <v/>
      </c>
      <c r="L22" s="367" t="str">
        <f>IF($A22="","",IF('様式２（専従の常勤）'!P28="","",1))</f>
        <v/>
      </c>
      <c r="M22" s="367" t="str">
        <f>IF($A22="","",IF('様式２（専従の常勤）'!Q28="","",1))</f>
        <v/>
      </c>
      <c r="N22" s="367" t="str">
        <f>IF($A22="","",IF('様式２（専従の常勤）'!R28="","",1))</f>
        <v/>
      </c>
    </row>
    <row r="23" spans="1:14">
      <c r="A23" s="367" t="str">
        <f>IF('様式２（専従の常勤）'!B29="","",'様式２（専従の常勤）'!B29)</f>
        <v/>
      </c>
      <c r="B23" s="367" t="str">
        <f>IF($A23="","",'様式２（専従の常勤）'!$A$5)</f>
        <v/>
      </c>
      <c r="C23" s="367" t="str">
        <f>IF($A23="","",IF('様式２（専従の常勤）'!G29="","",1))</f>
        <v/>
      </c>
      <c r="D23" s="367" t="str">
        <f>IF($A23="","",IF('様式２（専従の常勤）'!H29="","",1))</f>
        <v/>
      </c>
      <c r="E23" s="367" t="str">
        <f>IF($A23="","",IF('様式２（専従の常勤）'!I29="","",1))</f>
        <v/>
      </c>
      <c r="F23" s="367" t="str">
        <f>IF($A23="","",IF('様式２（専従の常勤）'!J29="","",1))</f>
        <v/>
      </c>
      <c r="G23" s="367" t="str">
        <f>IF($A23="","",IF('様式２（専従の常勤）'!K29="","",1))</f>
        <v/>
      </c>
      <c r="H23" s="367" t="str">
        <f>IF($A23="","",IF('様式２（専従の常勤）'!L29="","",1))</f>
        <v/>
      </c>
      <c r="I23" s="367" t="str">
        <f>IF($A23="","",IF('様式２（専従の常勤）'!M29="","",1))</f>
        <v/>
      </c>
      <c r="J23" s="367" t="str">
        <f>IF($A23="","",IF('様式２（専従の常勤）'!N29="","",1))</f>
        <v/>
      </c>
      <c r="K23" s="367" t="str">
        <f>IF($A23="","",IF('様式２（専従の常勤）'!O29="","",1))</f>
        <v/>
      </c>
      <c r="L23" s="367" t="str">
        <f>IF($A23="","",IF('様式２（専従の常勤）'!P29="","",1))</f>
        <v/>
      </c>
      <c r="M23" s="367" t="str">
        <f>IF($A23="","",IF('様式２（専従の常勤）'!Q29="","",1))</f>
        <v/>
      </c>
      <c r="N23" s="367" t="str">
        <f>IF($A23="","",IF('様式２（専従の常勤）'!R29="","",1))</f>
        <v/>
      </c>
    </row>
    <row r="24" spans="1:14">
      <c r="A24" s="367" t="str">
        <f>IF('様式２（専従の常勤）'!B30="","",'様式２（専従の常勤）'!B30)</f>
        <v/>
      </c>
      <c r="B24" s="367" t="str">
        <f>IF($A24="","",'様式２（専従の常勤）'!$A$5)</f>
        <v/>
      </c>
      <c r="C24" s="367" t="str">
        <f>IF($A24="","",IF('様式２（専従の常勤）'!G30="","",1))</f>
        <v/>
      </c>
      <c r="D24" s="367" t="str">
        <f>IF($A24="","",IF('様式２（専従の常勤）'!H30="","",1))</f>
        <v/>
      </c>
      <c r="E24" s="367" t="str">
        <f>IF($A24="","",IF('様式２（専従の常勤）'!I30="","",1))</f>
        <v/>
      </c>
      <c r="F24" s="367" t="str">
        <f>IF($A24="","",IF('様式２（専従の常勤）'!J30="","",1))</f>
        <v/>
      </c>
      <c r="G24" s="367" t="str">
        <f>IF($A24="","",IF('様式２（専従の常勤）'!K30="","",1))</f>
        <v/>
      </c>
      <c r="H24" s="367" t="str">
        <f>IF($A24="","",IF('様式２（専従の常勤）'!L30="","",1))</f>
        <v/>
      </c>
      <c r="I24" s="367" t="str">
        <f>IF($A24="","",IF('様式２（専従の常勤）'!M30="","",1))</f>
        <v/>
      </c>
      <c r="J24" s="367" t="str">
        <f>IF($A24="","",IF('様式２（専従の常勤）'!N30="","",1))</f>
        <v/>
      </c>
      <c r="K24" s="367" t="str">
        <f>IF($A24="","",IF('様式２（専従の常勤）'!O30="","",1))</f>
        <v/>
      </c>
      <c r="L24" s="367" t="str">
        <f>IF($A24="","",IF('様式２（専従の常勤）'!P30="","",1))</f>
        <v/>
      </c>
      <c r="M24" s="367" t="str">
        <f>IF($A24="","",IF('様式２（専従の常勤）'!Q30="","",1))</f>
        <v/>
      </c>
      <c r="N24" s="367" t="str">
        <f>IF($A24="","",IF('様式２（専従の常勤）'!R30="","",1))</f>
        <v/>
      </c>
    </row>
    <row r="25" spans="1:14">
      <c r="A25" s="367" t="str">
        <f>IF('様式２（専従の常勤）'!B31="","",'様式２（専従の常勤）'!B31)</f>
        <v/>
      </c>
      <c r="B25" s="367" t="str">
        <f>IF($A25="","",'様式２（専従の常勤）'!$A$5)</f>
        <v/>
      </c>
      <c r="C25" s="367" t="str">
        <f>IF($A25="","",IF('様式２（専従の常勤）'!G31="","",1))</f>
        <v/>
      </c>
      <c r="D25" s="367" t="str">
        <f>IF($A25="","",IF('様式２（専従の常勤）'!H31="","",1))</f>
        <v/>
      </c>
      <c r="E25" s="367" t="str">
        <f>IF($A25="","",IF('様式２（専従の常勤）'!I31="","",1))</f>
        <v/>
      </c>
      <c r="F25" s="367" t="str">
        <f>IF($A25="","",IF('様式２（専従の常勤）'!J31="","",1))</f>
        <v/>
      </c>
      <c r="G25" s="367" t="str">
        <f>IF($A25="","",IF('様式２（専従の常勤）'!K31="","",1))</f>
        <v/>
      </c>
      <c r="H25" s="367" t="str">
        <f>IF($A25="","",IF('様式２（専従の常勤）'!L31="","",1))</f>
        <v/>
      </c>
      <c r="I25" s="367" t="str">
        <f>IF($A25="","",IF('様式２（専従の常勤）'!M31="","",1))</f>
        <v/>
      </c>
      <c r="J25" s="367" t="str">
        <f>IF($A25="","",IF('様式２（専従の常勤）'!N31="","",1))</f>
        <v/>
      </c>
      <c r="K25" s="367" t="str">
        <f>IF($A25="","",IF('様式２（専従の常勤）'!O31="","",1))</f>
        <v/>
      </c>
      <c r="L25" s="367" t="str">
        <f>IF($A25="","",IF('様式２（専従の常勤）'!P31="","",1))</f>
        <v/>
      </c>
      <c r="M25" s="367" t="str">
        <f>IF($A25="","",IF('様式２（専従の常勤）'!Q31="","",1))</f>
        <v/>
      </c>
      <c r="N25" s="367" t="str">
        <f>IF($A25="","",IF('様式２（専従の常勤）'!R31="","",1))</f>
        <v/>
      </c>
    </row>
    <row r="26" spans="1:14">
      <c r="A26" s="367" t="str">
        <f>IF('様式２（専従の常勤）'!B32="","",'様式２（専従の常勤）'!B32)</f>
        <v/>
      </c>
      <c r="B26" s="367" t="str">
        <f>IF($A26="","",'様式２（専従の常勤）'!$A$5)</f>
        <v/>
      </c>
      <c r="C26" s="367" t="str">
        <f>IF($A26="","",IF('様式２（専従の常勤）'!G32="","",1))</f>
        <v/>
      </c>
      <c r="D26" s="367" t="str">
        <f>IF($A26="","",IF('様式２（専従の常勤）'!H32="","",1))</f>
        <v/>
      </c>
      <c r="E26" s="367" t="str">
        <f>IF($A26="","",IF('様式２（専従の常勤）'!I32="","",1))</f>
        <v/>
      </c>
      <c r="F26" s="367" t="str">
        <f>IF($A26="","",IF('様式２（専従の常勤）'!J32="","",1))</f>
        <v/>
      </c>
      <c r="G26" s="367" t="str">
        <f>IF($A26="","",IF('様式２（専従の常勤）'!K32="","",1))</f>
        <v/>
      </c>
      <c r="H26" s="367" t="str">
        <f>IF($A26="","",IF('様式２（専従の常勤）'!L32="","",1))</f>
        <v/>
      </c>
      <c r="I26" s="367" t="str">
        <f>IF($A26="","",IF('様式２（専従の常勤）'!M32="","",1))</f>
        <v/>
      </c>
      <c r="J26" s="367" t="str">
        <f>IF($A26="","",IF('様式２（専従の常勤）'!N32="","",1))</f>
        <v/>
      </c>
      <c r="K26" s="367" t="str">
        <f>IF($A26="","",IF('様式２（専従の常勤）'!O32="","",1))</f>
        <v/>
      </c>
      <c r="L26" s="367" t="str">
        <f>IF($A26="","",IF('様式２（専従の常勤）'!P32="","",1))</f>
        <v/>
      </c>
      <c r="M26" s="367" t="str">
        <f>IF($A26="","",IF('様式２（専従の常勤）'!Q32="","",1))</f>
        <v/>
      </c>
      <c r="N26" s="367" t="str">
        <f>IF($A26="","",IF('様式２（専従の常勤）'!R32="","",1))</f>
        <v/>
      </c>
    </row>
    <row r="27" spans="1:14">
      <c r="A27" s="367" t="str">
        <f>IF('様式２（専従の常勤）'!B33="","",'様式２（専従の常勤）'!B33)</f>
        <v/>
      </c>
      <c r="B27" s="367" t="str">
        <f>IF($A27="","",'様式２（専従の常勤）'!$A$5)</f>
        <v/>
      </c>
      <c r="C27" s="367" t="str">
        <f>IF($A27="","",IF('様式２（専従の常勤）'!G33="","",1))</f>
        <v/>
      </c>
      <c r="D27" s="367" t="str">
        <f>IF($A27="","",IF('様式２（専従の常勤）'!H33="","",1))</f>
        <v/>
      </c>
      <c r="E27" s="367" t="str">
        <f>IF($A27="","",IF('様式２（専従の常勤）'!I33="","",1))</f>
        <v/>
      </c>
      <c r="F27" s="367" t="str">
        <f>IF($A27="","",IF('様式２（専従の常勤）'!J33="","",1))</f>
        <v/>
      </c>
      <c r="G27" s="367" t="str">
        <f>IF($A27="","",IF('様式２（専従の常勤）'!K33="","",1))</f>
        <v/>
      </c>
      <c r="H27" s="367" t="str">
        <f>IF($A27="","",IF('様式２（専従の常勤）'!L33="","",1))</f>
        <v/>
      </c>
      <c r="I27" s="367" t="str">
        <f>IF($A27="","",IF('様式２（専従の常勤）'!M33="","",1))</f>
        <v/>
      </c>
      <c r="J27" s="367" t="str">
        <f>IF($A27="","",IF('様式２（専従の常勤）'!N33="","",1))</f>
        <v/>
      </c>
      <c r="K27" s="367" t="str">
        <f>IF($A27="","",IF('様式２（専従の常勤）'!O33="","",1))</f>
        <v/>
      </c>
      <c r="L27" s="367" t="str">
        <f>IF($A27="","",IF('様式２（専従の常勤）'!P33="","",1))</f>
        <v/>
      </c>
      <c r="M27" s="367" t="str">
        <f>IF($A27="","",IF('様式２（専従の常勤）'!Q33="","",1))</f>
        <v/>
      </c>
      <c r="N27" s="367" t="str">
        <f>IF($A27="","",IF('様式２（専従の常勤）'!R33="","",1))</f>
        <v/>
      </c>
    </row>
    <row r="28" spans="1:14">
      <c r="A28" s="367" t="str">
        <f>IF('様式２（専従の常勤）'!B34="","",'様式２（専従の常勤）'!B34)</f>
        <v/>
      </c>
      <c r="B28" s="367" t="str">
        <f>IF($A28="","",'様式２（専従の常勤）'!$A$5)</f>
        <v/>
      </c>
      <c r="C28" s="367" t="str">
        <f>IF($A28="","",IF('様式２（専従の常勤）'!G34="","",1))</f>
        <v/>
      </c>
      <c r="D28" s="367" t="str">
        <f>IF($A28="","",IF('様式２（専従の常勤）'!H34="","",1))</f>
        <v/>
      </c>
      <c r="E28" s="367" t="str">
        <f>IF($A28="","",IF('様式２（専従の常勤）'!I34="","",1))</f>
        <v/>
      </c>
      <c r="F28" s="367" t="str">
        <f>IF($A28="","",IF('様式２（専従の常勤）'!J34="","",1))</f>
        <v/>
      </c>
      <c r="G28" s="367" t="str">
        <f>IF($A28="","",IF('様式２（専従の常勤）'!K34="","",1))</f>
        <v/>
      </c>
      <c r="H28" s="367" t="str">
        <f>IF($A28="","",IF('様式２（専従の常勤）'!L34="","",1))</f>
        <v/>
      </c>
      <c r="I28" s="367" t="str">
        <f>IF($A28="","",IF('様式２（専従の常勤）'!M34="","",1))</f>
        <v/>
      </c>
      <c r="J28" s="367" t="str">
        <f>IF($A28="","",IF('様式２（専従の常勤）'!N34="","",1))</f>
        <v/>
      </c>
      <c r="K28" s="367" t="str">
        <f>IF($A28="","",IF('様式２（専従の常勤）'!O34="","",1))</f>
        <v/>
      </c>
      <c r="L28" s="367" t="str">
        <f>IF($A28="","",IF('様式２（専従の常勤）'!P34="","",1))</f>
        <v/>
      </c>
      <c r="M28" s="367" t="str">
        <f>IF($A28="","",IF('様式２（専従の常勤）'!Q34="","",1))</f>
        <v/>
      </c>
      <c r="N28" s="367" t="str">
        <f>IF($A28="","",IF('様式２（専従の常勤）'!R34="","",1))</f>
        <v/>
      </c>
    </row>
    <row r="29" spans="1:14">
      <c r="A29" s="367" t="str">
        <f>IF('様式２（専従の常勤）'!B35="","",'様式２（専従の常勤）'!B35)</f>
        <v/>
      </c>
      <c r="B29" s="367" t="str">
        <f>IF($A29="","",'様式２（専従の常勤）'!$A$5)</f>
        <v/>
      </c>
      <c r="C29" s="367" t="str">
        <f>IF($A29="","",IF('様式２（専従の常勤）'!G35="","",1))</f>
        <v/>
      </c>
      <c r="D29" s="367" t="str">
        <f>IF($A29="","",IF('様式２（専従の常勤）'!H35="","",1))</f>
        <v/>
      </c>
      <c r="E29" s="367" t="str">
        <f>IF($A29="","",IF('様式２（専従の常勤）'!I35="","",1))</f>
        <v/>
      </c>
      <c r="F29" s="367" t="str">
        <f>IF($A29="","",IF('様式２（専従の常勤）'!J35="","",1))</f>
        <v/>
      </c>
      <c r="G29" s="367" t="str">
        <f>IF($A29="","",IF('様式２（専従の常勤）'!K35="","",1))</f>
        <v/>
      </c>
      <c r="H29" s="367" t="str">
        <f>IF($A29="","",IF('様式２（専従の常勤）'!L35="","",1))</f>
        <v/>
      </c>
      <c r="I29" s="367" t="str">
        <f>IF($A29="","",IF('様式２（専従の常勤）'!M35="","",1))</f>
        <v/>
      </c>
      <c r="J29" s="367" t="str">
        <f>IF($A29="","",IF('様式２（専従の常勤）'!N35="","",1))</f>
        <v/>
      </c>
      <c r="K29" s="367" t="str">
        <f>IF($A29="","",IF('様式２（専従の常勤）'!O35="","",1))</f>
        <v/>
      </c>
      <c r="L29" s="367" t="str">
        <f>IF($A29="","",IF('様式２（専従の常勤）'!P35="","",1))</f>
        <v/>
      </c>
      <c r="M29" s="367" t="str">
        <f>IF($A29="","",IF('様式２（専従の常勤）'!Q35="","",1))</f>
        <v/>
      </c>
      <c r="N29" s="367" t="str">
        <f>IF($A29="","",IF('様式２（専従の常勤）'!R35="","",1))</f>
        <v/>
      </c>
    </row>
    <row r="30" spans="1:14">
      <c r="A30" s="367" t="str">
        <f>IF('様式２（専従の常勤）'!B36="","",'様式２（専従の常勤）'!B36)</f>
        <v/>
      </c>
      <c r="B30" s="367" t="str">
        <f>IF($A30="","",'様式２（専従の常勤）'!$A$5)</f>
        <v/>
      </c>
      <c r="C30" s="367" t="str">
        <f>IF($A30="","",IF('様式２（専従の常勤）'!G36="","",1))</f>
        <v/>
      </c>
      <c r="D30" s="367" t="str">
        <f>IF($A30="","",IF('様式２（専従の常勤）'!H36="","",1))</f>
        <v/>
      </c>
      <c r="E30" s="367" t="str">
        <f>IF($A30="","",IF('様式２（専従の常勤）'!I36="","",1))</f>
        <v/>
      </c>
      <c r="F30" s="367" t="str">
        <f>IF($A30="","",IF('様式２（専従の常勤）'!J36="","",1))</f>
        <v/>
      </c>
      <c r="G30" s="367" t="str">
        <f>IF($A30="","",IF('様式２（専従の常勤）'!K36="","",1))</f>
        <v/>
      </c>
      <c r="H30" s="367" t="str">
        <f>IF($A30="","",IF('様式２（専従の常勤）'!L36="","",1))</f>
        <v/>
      </c>
      <c r="I30" s="367" t="str">
        <f>IF($A30="","",IF('様式２（専従の常勤）'!M36="","",1))</f>
        <v/>
      </c>
      <c r="J30" s="367" t="str">
        <f>IF($A30="","",IF('様式２（専従の常勤）'!N36="","",1))</f>
        <v/>
      </c>
      <c r="K30" s="367" t="str">
        <f>IF($A30="","",IF('様式２（専従の常勤）'!O36="","",1))</f>
        <v/>
      </c>
      <c r="L30" s="367" t="str">
        <f>IF($A30="","",IF('様式２（専従の常勤）'!P36="","",1))</f>
        <v/>
      </c>
      <c r="M30" s="367" t="str">
        <f>IF($A30="","",IF('様式２（専従の常勤）'!Q36="","",1))</f>
        <v/>
      </c>
      <c r="N30" s="367" t="str">
        <f>IF($A30="","",IF('様式２（専従の常勤）'!R36="","",1))</f>
        <v/>
      </c>
    </row>
    <row r="31" spans="1:14">
      <c r="A31" s="367" t="str">
        <f>IF('様式２（専従の常勤）'!B37="","",'様式２（専従の常勤）'!B37)</f>
        <v/>
      </c>
      <c r="B31" s="367" t="str">
        <f>IF($A31="","",'様式２（専従の常勤）'!$A$5)</f>
        <v/>
      </c>
      <c r="C31" s="367" t="str">
        <f>IF($A31="","",IF('様式２（専従の常勤）'!G37="","",1))</f>
        <v/>
      </c>
      <c r="D31" s="367" t="str">
        <f>IF($A31="","",IF('様式２（専従の常勤）'!H37="","",1))</f>
        <v/>
      </c>
      <c r="E31" s="367" t="str">
        <f>IF($A31="","",IF('様式２（専従の常勤）'!I37="","",1))</f>
        <v/>
      </c>
      <c r="F31" s="367" t="str">
        <f>IF($A31="","",IF('様式２（専従の常勤）'!J37="","",1))</f>
        <v/>
      </c>
      <c r="G31" s="367" t="str">
        <f>IF($A31="","",IF('様式２（専従の常勤）'!K37="","",1))</f>
        <v/>
      </c>
      <c r="H31" s="367" t="str">
        <f>IF($A31="","",IF('様式２（専従の常勤）'!L37="","",1))</f>
        <v/>
      </c>
      <c r="I31" s="367" t="str">
        <f>IF($A31="","",IF('様式２（専従の常勤）'!M37="","",1))</f>
        <v/>
      </c>
      <c r="J31" s="367" t="str">
        <f>IF($A31="","",IF('様式２（専従の常勤）'!N37="","",1))</f>
        <v/>
      </c>
      <c r="K31" s="367" t="str">
        <f>IF($A31="","",IF('様式２（専従の常勤）'!O37="","",1))</f>
        <v/>
      </c>
      <c r="L31" s="367" t="str">
        <f>IF($A31="","",IF('様式２（専従の常勤）'!P37="","",1))</f>
        <v/>
      </c>
      <c r="M31" s="367" t="str">
        <f>IF($A31="","",IF('様式２（専従の常勤）'!Q37="","",1))</f>
        <v/>
      </c>
      <c r="N31" s="367" t="str">
        <f>IF($A31="","",IF('様式２（専従の常勤）'!R37="","",1))</f>
        <v/>
      </c>
    </row>
    <row r="32" spans="1:14">
      <c r="A32" s="367" t="str">
        <f>IF('様式２（専従の常勤）'!B38="","",'様式２（専従の常勤）'!B38)</f>
        <v/>
      </c>
      <c r="B32" s="367" t="str">
        <f>IF($A32="","",'様式２（専従の常勤）'!$A$5)</f>
        <v/>
      </c>
      <c r="C32" s="367" t="str">
        <f>IF($A32="","",IF('様式２（専従の常勤）'!G38="","",1))</f>
        <v/>
      </c>
      <c r="D32" s="367" t="str">
        <f>IF($A32="","",IF('様式２（専従の常勤）'!H38="","",1))</f>
        <v/>
      </c>
      <c r="E32" s="367" t="str">
        <f>IF($A32="","",IF('様式２（専従の常勤）'!I38="","",1))</f>
        <v/>
      </c>
      <c r="F32" s="367" t="str">
        <f>IF($A32="","",IF('様式２（専従の常勤）'!J38="","",1))</f>
        <v/>
      </c>
      <c r="G32" s="367" t="str">
        <f>IF($A32="","",IF('様式２（専従の常勤）'!K38="","",1))</f>
        <v/>
      </c>
      <c r="H32" s="367" t="str">
        <f>IF($A32="","",IF('様式２（専従の常勤）'!L38="","",1))</f>
        <v/>
      </c>
      <c r="I32" s="367" t="str">
        <f>IF($A32="","",IF('様式２（専従の常勤）'!M38="","",1))</f>
        <v/>
      </c>
      <c r="J32" s="367" t="str">
        <f>IF($A32="","",IF('様式２（専従の常勤）'!N38="","",1))</f>
        <v/>
      </c>
      <c r="K32" s="367" t="str">
        <f>IF($A32="","",IF('様式２（専従の常勤）'!O38="","",1))</f>
        <v/>
      </c>
      <c r="L32" s="367" t="str">
        <f>IF($A32="","",IF('様式２（専従の常勤）'!P38="","",1))</f>
        <v/>
      </c>
      <c r="M32" s="367" t="str">
        <f>IF($A32="","",IF('様式２（専従の常勤）'!Q38="","",1))</f>
        <v/>
      </c>
      <c r="N32" s="367" t="str">
        <f>IF($A32="","",IF('様式２（専従の常勤）'!R38="","",1))</f>
        <v/>
      </c>
    </row>
    <row r="33" spans="1:14">
      <c r="A33" s="367" t="str">
        <f>IF('様式２（専従の常勤）'!B39="","",'様式２（専従の常勤）'!B39)</f>
        <v/>
      </c>
      <c r="B33" s="367" t="str">
        <f>IF($A33="","",'様式２（専従の常勤）'!$A$5)</f>
        <v/>
      </c>
      <c r="C33" s="367" t="str">
        <f>IF($A33="","",IF('様式２（専従の常勤）'!G39="","",1))</f>
        <v/>
      </c>
      <c r="D33" s="367" t="str">
        <f>IF($A33="","",IF('様式２（専従の常勤）'!H39="","",1))</f>
        <v/>
      </c>
      <c r="E33" s="367" t="str">
        <f>IF($A33="","",IF('様式２（専従の常勤）'!I39="","",1))</f>
        <v/>
      </c>
      <c r="F33" s="367" t="str">
        <f>IF($A33="","",IF('様式２（専従の常勤）'!J39="","",1))</f>
        <v/>
      </c>
      <c r="G33" s="367" t="str">
        <f>IF($A33="","",IF('様式２（専従の常勤）'!K39="","",1))</f>
        <v/>
      </c>
      <c r="H33" s="367" t="str">
        <f>IF($A33="","",IF('様式２（専従の常勤）'!L39="","",1))</f>
        <v/>
      </c>
      <c r="I33" s="367" t="str">
        <f>IF($A33="","",IF('様式２（専従の常勤）'!M39="","",1))</f>
        <v/>
      </c>
      <c r="J33" s="367" t="str">
        <f>IF($A33="","",IF('様式２（専従の常勤）'!N39="","",1))</f>
        <v/>
      </c>
      <c r="K33" s="367" t="str">
        <f>IF($A33="","",IF('様式２（専従の常勤）'!O39="","",1))</f>
        <v/>
      </c>
      <c r="L33" s="367" t="str">
        <f>IF($A33="","",IF('様式２（専従の常勤）'!P39="","",1))</f>
        <v/>
      </c>
      <c r="M33" s="367" t="str">
        <f>IF($A33="","",IF('様式２（専従の常勤）'!Q39="","",1))</f>
        <v/>
      </c>
      <c r="N33" s="367" t="str">
        <f>IF($A33="","",IF('様式２（専従の常勤）'!R39="","",1))</f>
        <v/>
      </c>
    </row>
    <row r="34" spans="1:14">
      <c r="A34" s="367" t="str">
        <f>IF('様式２（専従の常勤）'!B40="","",'様式２（専従の常勤）'!B40)</f>
        <v/>
      </c>
      <c r="B34" s="367" t="str">
        <f>IF($A34="","",'様式２（専従の常勤）'!$A$5)</f>
        <v/>
      </c>
      <c r="C34" s="367" t="str">
        <f>IF($A34="","",IF('様式２（専従の常勤）'!G40="","",1))</f>
        <v/>
      </c>
      <c r="D34" s="367" t="str">
        <f>IF($A34="","",IF('様式２（専従の常勤）'!H40="","",1))</f>
        <v/>
      </c>
      <c r="E34" s="367" t="str">
        <f>IF($A34="","",IF('様式２（専従の常勤）'!I40="","",1))</f>
        <v/>
      </c>
      <c r="F34" s="367" t="str">
        <f>IF($A34="","",IF('様式２（専従の常勤）'!J40="","",1))</f>
        <v/>
      </c>
      <c r="G34" s="367" t="str">
        <f>IF($A34="","",IF('様式２（専従の常勤）'!K40="","",1))</f>
        <v/>
      </c>
      <c r="H34" s="367" t="str">
        <f>IF($A34="","",IF('様式２（専従の常勤）'!L40="","",1))</f>
        <v/>
      </c>
      <c r="I34" s="367" t="str">
        <f>IF($A34="","",IF('様式２（専従の常勤）'!M40="","",1))</f>
        <v/>
      </c>
      <c r="J34" s="367" t="str">
        <f>IF($A34="","",IF('様式２（専従の常勤）'!N40="","",1))</f>
        <v/>
      </c>
      <c r="K34" s="367" t="str">
        <f>IF($A34="","",IF('様式２（専従の常勤）'!O40="","",1))</f>
        <v/>
      </c>
      <c r="L34" s="367" t="str">
        <f>IF($A34="","",IF('様式２（専従の常勤）'!P40="","",1))</f>
        <v/>
      </c>
      <c r="M34" s="367" t="str">
        <f>IF($A34="","",IF('様式２（専従の常勤）'!Q40="","",1))</f>
        <v/>
      </c>
      <c r="N34" s="367" t="str">
        <f>IF($A34="","",IF('様式２（専従の常勤）'!R40="","",1))</f>
        <v/>
      </c>
    </row>
    <row r="35" spans="1:14">
      <c r="A35" s="367" t="str">
        <f>IF('様式２（専従の常勤）'!B41="","",'様式２（専従の常勤）'!B41)</f>
        <v/>
      </c>
      <c r="B35" s="367" t="str">
        <f>IF($A35="","",'様式２（専従の常勤）'!$A$5)</f>
        <v/>
      </c>
      <c r="C35" s="367" t="str">
        <f>IF($A35="","",IF('様式２（専従の常勤）'!G41="","",1))</f>
        <v/>
      </c>
      <c r="D35" s="367" t="str">
        <f>IF($A35="","",IF('様式２（専従の常勤）'!H41="","",1))</f>
        <v/>
      </c>
      <c r="E35" s="367" t="str">
        <f>IF($A35="","",IF('様式２（専従の常勤）'!I41="","",1))</f>
        <v/>
      </c>
      <c r="F35" s="367" t="str">
        <f>IF($A35="","",IF('様式２（専従の常勤）'!J41="","",1))</f>
        <v/>
      </c>
      <c r="G35" s="367" t="str">
        <f>IF($A35="","",IF('様式２（専従の常勤）'!K41="","",1))</f>
        <v/>
      </c>
      <c r="H35" s="367" t="str">
        <f>IF($A35="","",IF('様式２（専従の常勤）'!L41="","",1))</f>
        <v/>
      </c>
      <c r="I35" s="367" t="str">
        <f>IF($A35="","",IF('様式２（専従の常勤）'!M41="","",1))</f>
        <v/>
      </c>
      <c r="J35" s="367" t="str">
        <f>IF($A35="","",IF('様式２（専従の常勤）'!N41="","",1))</f>
        <v/>
      </c>
      <c r="K35" s="367" t="str">
        <f>IF($A35="","",IF('様式２（専従の常勤）'!O41="","",1))</f>
        <v/>
      </c>
      <c r="L35" s="367" t="str">
        <f>IF($A35="","",IF('様式２（専従の常勤）'!P41="","",1))</f>
        <v/>
      </c>
      <c r="M35" s="367" t="str">
        <f>IF($A35="","",IF('様式２（専従の常勤）'!Q41="","",1))</f>
        <v/>
      </c>
      <c r="N35" s="367" t="str">
        <f>IF($A35="","",IF('様式２（専従の常勤）'!R41="","",1))</f>
        <v/>
      </c>
    </row>
    <row r="36" spans="1:14">
      <c r="A36" s="367" t="str">
        <f>IF('様式２（専従の常勤）'!B42="","",'様式２（専従の常勤）'!B42)</f>
        <v/>
      </c>
      <c r="B36" s="367" t="str">
        <f>IF($A36="","",'様式２（専従の常勤）'!$A$5)</f>
        <v/>
      </c>
      <c r="C36" s="367" t="str">
        <f>IF($A36="","",IF('様式２（専従の常勤）'!G42="","",1))</f>
        <v/>
      </c>
      <c r="D36" s="367" t="str">
        <f>IF($A36="","",IF('様式２（専従の常勤）'!H42="","",1))</f>
        <v/>
      </c>
      <c r="E36" s="367" t="str">
        <f>IF($A36="","",IF('様式２（専従の常勤）'!I42="","",1))</f>
        <v/>
      </c>
      <c r="F36" s="367" t="str">
        <f>IF($A36="","",IF('様式２（専従の常勤）'!J42="","",1))</f>
        <v/>
      </c>
      <c r="G36" s="367" t="str">
        <f>IF($A36="","",IF('様式２（専従の常勤）'!K42="","",1))</f>
        <v/>
      </c>
      <c r="H36" s="367" t="str">
        <f>IF($A36="","",IF('様式２（専従の常勤）'!L42="","",1))</f>
        <v/>
      </c>
      <c r="I36" s="367" t="str">
        <f>IF($A36="","",IF('様式２（専従の常勤）'!M42="","",1))</f>
        <v/>
      </c>
      <c r="J36" s="367" t="str">
        <f>IF($A36="","",IF('様式２（専従の常勤）'!N42="","",1))</f>
        <v/>
      </c>
      <c r="K36" s="367" t="str">
        <f>IF($A36="","",IF('様式２（専従の常勤）'!O42="","",1))</f>
        <v/>
      </c>
      <c r="L36" s="367" t="str">
        <f>IF($A36="","",IF('様式２（専従の常勤）'!P42="","",1))</f>
        <v/>
      </c>
      <c r="M36" s="367" t="str">
        <f>IF($A36="","",IF('様式２（専従の常勤）'!Q42="","",1))</f>
        <v/>
      </c>
      <c r="N36" s="367" t="str">
        <f>IF($A36="","",IF('様式２（専従の常勤）'!R42="","",1))</f>
        <v/>
      </c>
    </row>
    <row r="37" spans="1:14">
      <c r="A37" s="367" t="str">
        <f>IF('様式２（専従の常勤）'!B43="","",'様式２（専従の常勤）'!B43)</f>
        <v/>
      </c>
      <c r="B37" s="367" t="str">
        <f>IF($A37="","",'様式２（専従の常勤）'!$A$5)</f>
        <v/>
      </c>
      <c r="C37" s="367" t="str">
        <f>IF($A37="","",IF('様式２（専従の常勤）'!G43="","",1))</f>
        <v/>
      </c>
      <c r="D37" s="367" t="str">
        <f>IF($A37="","",IF('様式２（専従の常勤）'!H43="","",1))</f>
        <v/>
      </c>
      <c r="E37" s="367" t="str">
        <f>IF($A37="","",IF('様式２（専従の常勤）'!I43="","",1))</f>
        <v/>
      </c>
      <c r="F37" s="367" t="str">
        <f>IF($A37="","",IF('様式２（専従の常勤）'!J43="","",1))</f>
        <v/>
      </c>
      <c r="G37" s="367" t="str">
        <f>IF($A37="","",IF('様式２（専従の常勤）'!K43="","",1))</f>
        <v/>
      </c>
      <c r="H37" s="367" t="str">
        <f>IF($A37="","",IF('様式２（専従の常勤）'!L43="","",1))</f>
        <v/>
      </c>
      <c r="I37" s="367" t="str">
        <f>IF($A37="","",IF('様式２（専従の常勤）'!M43="","",1))</f>
        <v/>
      </c>
      <c r="J37" s="367" t="str">
        <f>IF($A37="","",IF('様式２（専従の常勤）'!N43="","",1))</f>
        <v/>
      </c>
      <c r="K37" s="367" t="str">
        <f>IF($A37="","",IF('様式２（専従の常勤）'!O43="","",1))</f>
        <v/>
      </c>
      <c r="L37" s="367" t="str">
        <f>IF($A37="","",IF('様式２（専従の常勤）'!P43="","",1))</f>
        <v/>
      </c>
      <c r="M37" s="367" t="str">
        <f>IF($A37="","",IF('様式２（専従の常勤）'!Q43="","",1))</f>
        <v/>
      </c>
      <c r="N37" s="367" t="str">
        <f>IF($A37="","",IF('様式２（専従の常勤）'!R43="","",1))</f>
        <v/>
      </c>
    </row>
    <row r="38" spans="1:14">
      <c r="A38" s="367" t="str">
        <f>IF('様式２（専従の常勤）'!B44="","",'様式２（専従の常勤）'!B44)</f>
        <v/>
      </c>
      <c r="B38" s="367" t="str">
        <f>IF($A38="","",'様式２（専従の常勤）'!$A$5)</f>
        <v/>
      </c>
      <c r="C38" s="367" t="str">
        <f>IF($A38="","",IF('様式２（専従の常勤）'!G44="","",1))</f>
        <v/>
      </c>
      <c r="D38" s="367" t="str">
        <f>IF($A38="","",IF('様式２（専従の常勤）'!H44="","",1))</f>
        <v/>
      </c>
      <c r="E38" s="367" t="str">
        <f>IF($A38="","",IF('様式２（専従の常勤）'!I44="","",1))</f>
        <v/>
      </c>
      <c r="F38" s="367" t="str">
        <f>IF($A38="","",IF('様式２（専従の常勤）'!J44="","",1))</f>
        <v/>
      </c>
      <c r="G38" s="367" t="str">
        <f>IF($A38="","",IF('様式２（専従の常勤）'!K44="","",1))</f>
        <v/>
      </c>
      <c r="H38" s="367" t="str">
        <f>IF($A38="","",IF('様式２（専従の常勤）'!L44="","",1))</f>
        <v/>
      </c>
      <c r="I38" s="367" t="str">
        <f>IF($A38="","",IF('様式２（専従の常勤）'!M44="","",1))</f>
        <v/>
      </c>
      <c r="J38" s="367" t="str">
        <f>IF($A38="","",IF('様式２（専従の常勤）'!N44="","",1))</f>
        <v/>
      </c>
      <c r="K38" s="367" t="str">
        <f>IF($A38="","",IF('様式２（専従の常勤）'!O44="","",1))</f>
        <v/>
      </c>
      <c r="L38" s="367" t="str">
        <f>IF($A38="","",IF('様式２（専従の常勤）'!P44="","",1))</f>
        <v/>
      </c>
      <c r="M38" s="367" t="str">
        <f>IF($A38="","",IF('様式２（専従の常勤）'!Q44="","",1))</f>
        <v/>
      </c>
      <c r="N38" s="367" t="str">
        <f>IF($A38="","",IF('様式２（専従の常勤）'!R44="","",1))</f>
        <v/>
      </c>
    </row>
    <row r="39" spans="1:14">
      <c r="A39" s="367" t="str">
        <f>IF('様式２（専従の常勤）'!B45="","",'様式２（専従の常勤）'!B45)</f>
        <v/>
      </c>
      <c r="B39" s="367" t="str">
        <f>IF($A39="","",'様式２（専従の常勤）'!$A$5)</f>
        <v/>
      </c>
      <c r="C39" s="367" t="str">
        <f>IF($A39="","",IF('様式２（専従の常勤）'!G45="","",1))</f>
        <v/>
      </c>
      <c r="D39" s="367" t="str">
        <f>IF($A39="","",IF('様式２（専従の常勤）'!H45="","",1))</f>
        <v/>
      </c>
      <c r="E39" s="367" t="str">
        <f>IF($A39="","",IF('様式２（専従の常勤）'!I45="","",1))</f>
        <v/>
      </c>
      <c r="F39" s="367" t="str">
        <f>IF($A39="","",IF('様式２（専従の常勤）'!J45="","",1))</f>
        <v/>
      </c>
      <c r="G39" s="367" t="str">
        <f>IF($A39="","",IF('様式２（専従の常勤）'!K45="","",1))</f>
        <v/>
      </c>
      <c r="H39" s="367" t="str">
        <f>IF($A39="","",IF('様式２（専従の常勤）'!L45="","",1))</f>
        <v/>
      </c>
      <c r="I39" s="367" t="str">
        <f>IF($A39="","",IF('様式２（専従の常勤）'!M45="","",1))</f>
        <v/>
      </c>
      <c r="J39" s="367" t="str">
        <f>IF($A39="","",IF('様式２（専従の常勤）'!N45="","",1))</f>
        <v/>
      </c>
      <c r="K39" s="367" t="str">
        <f>IF($A39="","",IF('様式２（専従の常勤）'!O45="","",1))</f>
        <v/>
      </c>
      <c r="L39" s="367" t="str">
        <f>IF($A39="","",IF('様式２（専従の常勤）'!P45="","",1))</f>
        <v/>
      </c>
      <c r="M39" s="367" t="str">
        <f>IF($A39="","",IF('様式２（専従の常勤）'!Q45="","",1))</f>
        <v/>
      </c>
      <c r="N39" s="367" t="str">
        <f>IF($A39="","",IF('様式２（専従の常勤）'!R45="","",1))</f>
        <v/>
      </c>
    </row>
    <row r="40" spans="1:14">
      <c r="A40" s="367" t="str">
        <f>IF('様式２（専従の常勤）'!B46="","",'様式２（専従の常勤）'!B46)</f>
        <v/>
      </c>
      <c r="B40" s="367" t="str">
        <f>IF($A40="","",'様式２（専従の常勤）'!$A$5)</f>
        <v/>
      </c>
      <c r="C40" s="367" t="str">
        <f>IF($A40="","",IF('様式２（専従の常勤）'!G46="","",1))</f>
        <v/>
      </c>
      <c r="D40" s="367" t="str">
        <f>IF($A40="","",IF('様式２（専従の常勤）'!H46="","",1))</f>
        <v/>
      </c>
      <c r="E40" s="367" t="str">
        <f>IF($A40="","",IF('様式２（専従の常勤）'!I46="","",1))</f>
        <v/>
      </c>
      <c r="F40" s="367" t="str">
        <f>IF($A40="","",IF('様式２（専従の常勤）'!J46="","",1))</f>
        <v/>
      </c>
      <c r="G40" s="367" t="str">
        <f>IF($A40="","",IF('様式２（専従の常勤）'!K46="","",1))</f>
        <v/>
      </c>
      <c r="H40" s="367" t="str">
        <f>IF($A40="","",IF('様式２（専従の常勤）'!L46="","",1))</f>
        <v/>
      </c>
      <c r="I40" s="367" t="str">
        <f>IF($A40="","",IF('様式２（専従の常勤）'!M46="","",1))</f>
        <v/>
      </c>
      <c r="J40" s="367" t="str">
        <f>IF($A40="","",IF('様式２（専従の常勤）'!N46="","",1))</f>
        <v/>
      </c>
      <c r="K40" s="367" t="str">
        <f>IF($A40="","",IF('様式２（専従の常勤）'!O46="","",1))</f>
        <v/>
      </c>
      <c r="L40" s="367" t="str">
        <f>IF($A40="","",IF('様式２（専従の常勤）'!P46="","",1))</f>
        <v/>
      </c>
      <c r="M40" s="367" t="str">
        <f>IF($A40="","",IF('様式２（専従の常勤）'!Q46="","",1))</f>
        <v/>
      </c>
      <c r="N40" s="367" t="str">
        <f>IF($A40="","",IF('様式２（専従の常勤）'!R46="","",1))</f>
        <v/>
      </c>
    </row>
    <row r="41" spans="1:14">
      <c r="A41" s="367" t="str">
        <f>IF('様式２（専従の常勤）'!B47="","",'様式２（専従の常勤）'!B47)</f>
        <v/>
      </c>
      <c r="B41" s="367" t="str">
        <f>IF($A41="","",'様式２（専従の常勤）'!$A$5)</f>
        <v/>
      </c>
      <c r="C41" s="367" t="str">
        <f>IF($A41="","",IF('様式２（専従の常勤）'!G47="","",1))</f>
        <v/>
      </c>
      <c r="D41" s="367" t="str">
        <f>IF($A41="","",IF('様式２（専従の常勤）'!H47="","",1))</f>
        <v/>
      </c>
      <c r="E41" s="367" t="str">
        <f>IF($A41="","",IF('様式２（専従の常勤）'!I47="","",1))</f>
        <v/>
      </c>
      <c r="F41" s="367" t="str">
        <f>IF($A41="","",IF('様式２（専従の常勤）'!J47="","",1))</f>
        <v/>
      </c>
      <c r="G41" s="367" t="str">
        <f>IF($A41="","",IF('様式２（専従の常勤）'!K47="","",1))</f>
        <v/>
      </c>
      <c r="H41" s="367" t="str">
        <f>IF($A41="","",IF('様式２（専従の常勤）'!L47="","",1))</f>
        <v/>
      </c>
      <c r="I41" s="367" t="str">
        <f>IF($A41="","",IF('様式２（専従の常勤）'!M47="","",1))</f>
        <v/>
      </c>
      <c r="J41" s="367" t="str">
        <f>IF($A41="","",IF('様式２（専従の常勤）'!N47="","",1))</f>
        <v/>
      </c>
      <c r="K41" s="367" t="str">
        <f>IF($A41="","",IF('様式２（専従の常勤）'!O47="","",1))</f>
        <v/>
      </c>
      <c r="L41" s="367" t="str">
        <f>IF($A41="","",IF('様式２（専従の常勤）'!P47="","",1))</f>
        <v/>
      </c>
      <c r="M41" s="367" t="str">
        <f>IF($A41="","",IF('様式２（専従の常勤）'!Q47="","",1))</f>
        <v/>
      </c>
      <c r="N41" s="367" t="str">
        <f>IF($A41="","",IF('様式２（専従の常勤）'!R47="","",1))</f>
        <v/>
      </c>
    </row>
    <row r="42" spans="1:14">
      <c r="A42" s="367" t="str">
        <f>IF('様式２（専従の常勤）'!B48="","",'様式２（専従の常勤）'!B48)</f>
        <v/>
      </c>
      <c r="B42" s="367" t="str">
        <f>IF($A42="","",'様式２（専従の常勤）'!$A$5)</f>
        <v/>
      </c>
      <c r="C42" s="367" t="str">
        <f>IF($A42="","",IF('様式２（専従の常勤）'!G48="","",1))</f>
        <v/>
      </c>
      <c r="D42" s="367" t="str">
        <f>IF($A42="","",IF('様式２（専従の常勤）'!H48="","",1))</f>
        <v/>
      </c>
      <c r="E42" s="367" t="str">
        <f>IF($A42="","",IF('様式２（専従の常勤）'!I48="","",1))</f>
        <v/>
      </c>
      <c r="F42" s="367" t="str">
        <f>IF($A42="","",IF('様式２（専従の常勤）'!J48="","",1))</f>
        <v/>
      </c>
      <c r="G42" s="367" t="str">
        <f>IF($A42="","",IF('様式２（専従の常勤）'!K48="","",1))</f>
        <v/>
      </c>
      <c r="H42" s="367" t="str">
        <f>IF($A42="","",IF('様式２（専従の常勤）'!L48="","",1))</f>
        <v/>
      </c>
      <c r="I42" s="367" t="str">
        <f>IF($A42="","",IF('様式２（専従の常勤）'!M48="","",1))</f>
        <v/>
      </c>
      <c r="J42" s="367" t="str">
        <f>IF($A42="","",IF('様式２（専従の常勤）'!N48="","",1))</f>
        <v/>
      </c>
      <c r="K42" s="367" t="str">
        <f>IF($A42="","",IF('様式２（専従の常勤）'!O48="","",1))</f>
        <v/>
      </c>
      <c r="L42" s="367" t="str">
        <f>IF($A42="","",IF('様式２（専従の常勤）'!P48="","",1))</f>
        <v/>
      </c>
      <c r="M42" s="367" t="str">
        <f>IF($A42="","",IF('様式２（専従の常勤）'!Q48="","",1))</f>
        <v/>
      </c>
      <c r="N42" s="367" t="str">
        <f>IF($A42="","",IF('様式２（専従の常勤）'!R48="","",1))</f>
        <v/>
      </c>
    </row>
    <row r="43" spans="1:14">
      <c r="A43" s="367" t="str">
        <f>IF('様式２（専従の常勤）'!B49="","",'様式２（専従の常勤）'!B49)</f>
        <v/>
      </c>
      <c r="B43" s="367" t="str">
        <f>IF($A43="","",'様式２（専従の常勤）'!$A$5)</f>
        <v/>
      </c>
      <c r="C43" s="367" t="str">
        <f>IF($A43="","",IF('様式２（専従の常勤）'!G49="","",1))</f>
        <v/>
      </c>
      <c r="D43" s="367" t="str">
        <f>IF($A43="","",IF('様式２（専従の常勤）'!H49="","",1))</f>
        <v/>
      </c>
      <c r="E43" s="367" t="str">
        <f>IF($A43="","",IF('様式２（専従の常勤）'!I49="","",1))</f>
        <v/>
      </c>
      <c r="F43" s="367" t="str">
        <f>IF($A43="","",IF('様式２（専従の常勤）'!J49="","",1))</f>
        <v/>
      </c>
      <c r="G43" s="367" t="str">
        <f>IF($A43="","",IF('様式２（専従の常勤）'!K49="","",1))</f>
        <v/>
      </c>
      <c r="H43" s="367" t="str">
        <f>IF($A43="","",IF('様式２（専従の常勤）'!L49="","",1))</f>
        <v/>
      </c>
      <c r="I43" s="367" t="str">
        <f>IF($A43="","",IF('様式２（専従の常勤）'!M49="","",1))</f>
        <v/>
      </c>
      <c r="J43" s="367" t="str">
        <f>IF($A43="","",IF('様式２（専従の常勤）'!N49="","",1))</f>
        <v/>
      </c>
      <c r="K43" s="367" t="str">
        <f>IF($A43="","",IF('様式２（専従の常勤）'!O49="","",1))</f>
        <v/>
      </c>
      <c r="L43" s="367" t="str">
        <f>IF($A43="","",IF('様式２（専従の常勤）'!P49="","",1))</f>
        <v/>
      </c>
      <c r="M43" s="367" t="str">
        <f>IF($A43="","",IF('様式２（専従の常勤）'!Q49="","",1))</f>
        <v/>
      </c>
      <c r="N43" s="367" t="str">
        <f>IF($A43="","",IF('様式２（専従の常勤）'!R49="","",1))</f>
        <v/>
      </c>
    </row>
    <row r="44" spans="1:14">
      <c r="A44" s="367" t="str">
        <f>IF('様式２（専従の常勤）'!B50="","",'様式２（専従の常勤）'!B50)</f>
        <v/>
      </c>
      <c r="B44" s="367" t="str">
        <f>IF($A44="","",'様式２（専従の常勤）'!$A$5)</f>
        <v/>
      </c>
      <c r="C44" s="367" t="str">
        <f>IF($A44="","",IF('様式２（専従の常勤）'!G50="","",1))</f>
        <v/>
      </c>
      <c r="D44" s="367" t="str">
        <f>IF($A44="","",IF('様式２（専従の常勤）'!H50="","",1))</f>
        <v/>
      </c>
      <c r="E44" s="367" t="str">
        <f>IF($A44="","",IF('様式２（専従の常勤）'!I50="","",1))</f>
        <v/>
      </c>
      <c r="F44" s="367" t="str">
        <f>IF($A44="","",IF('様式２（専従の常勤）'!J50="","",1))</f>
        <v/>
      </c>
      <c r="G44" s="367" t="str">
        <f>IF($A44="","",IF('様式２（専従の常勤）'!K50="","",1))</f>
        <v/>
      </c>
      <c r="H44" s="367" t="str">
        <f>IF($A44="","",IF('様式２（専従の常勤）'!L50="","",1))</f>
        <v/>
      </c>
      <c r="I44" s="367" t="str">
        <f>IF($A44="","",IF('様式２（専従の常勤）'!M50="","",1))</f>
        <v/>
      </c>
      <c r="J44" s="367" t="str">
        <f>IF($A44="","",IF('様式２（専従の常勤）'!N50="","",1))</f>
        <v/>
      </c>
      <c r="K44" s="367" t="str">
        <f>IF($A44="","",IF('様式２（専従の常勤）'!O50="","",1))</f>
        <v/>
      </c>
      <c r="L44" s="367" t="str">
        <f>IF($A44="","",IF('様式２（専従の常勤）'!P50="","",1))</f>
        <v/>
      </c>
      <c r="M44" s="367" t="str">
        <f>IF($A44="","",IF('様式２（専従の常勤）'!Q50="","",1))</f>
        <v/>
      </c>
      <c r="N44" s="367" t="str">
        <f>IF($A44="","",IF('様式２（専従の常勤）'!R50="","",1))</f>
        <v/>
      </c>
    </row>
    <row r="45" spans="1:14">
      <c r="A45" s="367" t="str">
        <f>IF('様式２（専従の常勤）'!B51="","",'様式２（専従の常勤）'!B51)</f>
        <v/>
      </c>
      <c r="B45" s="367" t="str">
        <f>IF($A45="","",'様式２（専従の常勤）'!$A$5)</f>
        <v/>
      </c>
      <c r="C45" s="367" t="str">
        <f>IF($A45="","",IF('様式２（専従の常勤）'!G51="","",1))</f>
        <v/>
      </c>
      <c r="D45" s="367" t="str">
        <f>IF($A45="","",IF('様式２（専従の常勤）'!H51="","",1))</f>
        <v/>
      </c>
      <c r="E45" s="367" t="str">
        <f>IF($A45="","",IF('様式２（専従の常勤）'!I51="","",1))</f>
        <v/>
      </c>
      <c r="F45" s="367" t="str">
        <f>IF($A45="","",IF('様式２（専従の常勤）'!J51="","",1))</f>
        <v/>
      </c>
      <c r="G45" s="367" t="str">
        <f>IF($A45="","",IF('様式２（専従の常勤）'!K51="","",1))</f>
        <v/>
      </c>
      <c r="H45" s="367" t="str">
        <f>IF($A45="","",IF('様式２（専従の常勤）'!L51="","",1))</f>
        <v/>
      </c>
      <c r="I45" s="367" t="str">
        <f>IF($A45="","",IF('様式２（専従の常勤）'!M51="","",1))</f>
        <v/>
      </c>
      <c r="J45" s="367" t="str">
        <f>IF($A45="","",IF('様式２（専従の常勤）'!N51="","",1))</f>
        <v/>
      </c>
      <c r="K45" s="367" t="str">
        <f>IF($A45="","",IF('様式２（専従の常勤）'!O51="","",1))</f>
        <v/>
      </c>
      <c r="L45" s="367" t="str">
        <f>IF($A45="","",IF('様式２（専従の常勤）'!P51="","",1))</f>
        <v/>
      </c>
      <c r="M45" s="367" t="str">
        <f>IF($A45="","",IF('様式２（専従の常勤）'!Q51="","",1))</f>
        <v/>
      </c>
      <c r="N45" s="367" t="str">
        <f>IF($A45="","",IF('様式２（専従の常勤）'!R51="","",1))</f>
        <v/>
      </c>
    </row>
    <row r="46" spans="1:14">
      <c r="A46" s="367" t="str">
        <f>IF('様式２（専従の常勤）'!B52="","",'様式２（専従の常勤）'!B52)</f>
        <v/>
      </c>
      <c r="B46" s="367" t="str">
        <f>IF($A46="","",'様式２（専従の常勤）'!$A$5)</f>
        <v/>
      </c>
      <c r="C46" s="367" t="str">
        <f>IF($A46="","",IF('様式２（専従の常勤）'!G52="","",1))</f>
        <v/>
      </c>
      <c r="D46" s="367" t="str">
        <f>IF($A46="","",IF('様式２（専従の常勤）'!H52="","",1))</f>
        <v/>
      </c>
      <c r="E46" s="367" t="str">
        <f>IF($A46="","",IF('様式２（専従の常勤）'!I52="","",1))</f>
        <v/>
      </c>
      <c r="F46" s="367" t="str">
        <f>IF($A46="","",IF('様式２（専従の常勤）'!J52="","",1))</f>
        <v/>
      </c>
      <c r="G46" s="367" t="str">
        <f>IF($A46="","",IF('様式２（専従の常勤）'!K52="","",1))</f>
        <v/>
      </c>
      <c r="H46" s="367" t="str">
        <f>IF($A46="","",IF('様式２（専従の常勤）'!L52="","",1))</f>
        <v/>
      </c>
      <c r="I46" s="367" t="str">
        <f>IF($A46="","",IF('様式２（専従の常勤）'!M52="","",1))</f>
        <v/>
      </c>
      <c r="J46" s="367" t="str">
        <f>IF($A46="","",IF('様式２（専従の常勤）'!N52="","",1))</f>
        <v/>
      </c>
      <c r="K46" s="367" t="str">
        <f>IF($A46="","",IF('様式２（専従の常勤）'!O52="","",1))</f>
        <v/>
      </c>
      <c r="L46" s="367" t="str">
        <f>IF($A46="","",IF('様式２（専従の常勤）'!P52="","",1))</f>
        <v/>
      </c>
      <c r="M46" s="367" t="str">
        <f>IF($A46="","",IF('様式２（専従の常勤）'!Q52="","",1))</f>
        <v/>
      </c>
      <c r="N46" s="367" t="str">
        <f>IF($A46="","",IF('様式２（専従の常勤）'!R52="","",1))</f>
        <v/>
      </c>
    </row>
    <row r="47" spans="1:14">
      <c r="A47" s="367" t="str">
        <f>IF('様式２（専従の常勤）'!B53="","",'様式２（専従の常勤）'!B53)</f>
        <v/>
      </c>
      <c r="B47" s="367" t="str">
        <f>IF($A47="","",'様式２（専従の常勤）'!$A$5)</f>
        <v/>
      </c>
      <c r="C47" s="367" t="str">
        <f>IF($A47="","",IF('様式２（専従の常勤）'!G53="","",1))</f>
        <v/>
      </c>
      <c r="D47" s="367" t="str">
        <f>IF($A47="","",IF('様式２（専従の常勤）'!H53="","",1))</f>
        <v/>
      </c>
      <c r="E47" s="367" t="str">
        <f>IF($A47="","",IF('様式２（専従の常勤）'!I53="","",1))</f>
        <v/>
      </c>
      <c r="F47" s="367" t="str">
        <f>IF($A47="","",IF('様式２（専従の常勤）'!J53="","",1))</f>
        <v/>
      </c>
      <c r="G47" s="367" t="str">
        <f>IF($A47="","",IF('様式２（専従の常勤）'!K53="","",1))</f>
        <v/>
      </c>
      <c r="H47" s="367" t="str">
        <f>IF($A47="","",IF('様式２（専従の常勤）'!L53="","",1))</f>
        <v/>
      </c>
      <c r="I47" s="367" t="str">
        <f>IF($A47="","",IF('様式２（専従の常勤）'!M53="","",1))</f>
        <v/>
      </c>
      <c r="J47" s="367" t="str">
        <f>IF($A47="","",IF('様式２（専従の常勤）'!N53="","",1))</f>
        <v/>
      </c>
      <c r="K47" s="367" t="str">
        <f>IF($A47="","",IF('様式２（専従の常勤）'!O53="","",1))</f>
        <v/>
      </c>
      <c r="L47" s="367" t="str">
        <f>IF($A47="","",IF('様式２（専従の常勤）'!P53="","",1))</f>
        <v/>
      </c>
      <c r="M47" s="367" t="str">
        <f>IF($A47="","",IF('様式２（専従の常勤）'!Q53="","",1))</f>
        <v/>
      </c>
      <c r="N47" s="367" t="str">
        <f>IF($A47="","",IF('様式２（専従の常勤）'!R53="","",1))</f>
        <v/>
      </c>
    </row>
    <row r="48" spans="1:14">
      <c r="A48" s="367" t="str">
        <f>IF('様式２（専従の常勤）'!B54="","",'様式２（専従の常勤）'!B54)</f>
        <v/>
      </c>
      <c r="B48" s="367" t="str">
        <f>IF($A48="","",'様式２（専従の常勤）'!$A$5)</f>
        <v/>
      </c>
      <c r="C48" s="367" t="str">
        <f>IF($A48="","",IF('様式２（専従の常勤）'!G54="","",1))</f>
        <v/>
      </c>
      <c r="D48" s="367" t="str">
        <f>IF($A48="","",IF('様式２（専従の常勤）'!H54="","",1))</f>
        <v/>
      </c>
      <c r="E48" s="367" t="str">
        <f>IF($A48="","",IF('様式２（専従の常勤）'!I54="","",1))</f>
        <v/>
      </c>
      <c r="F48" s="367" t="str">
        <f>IF($A48="","",IF('様式２（専従の常勤）'!J54="","",1))</f>
        <v/>
      </c>
      <c r="G48" s="367" t="str">
        <f>IF($A48="","",IF('様式２（専従の常勤）'!K54="","",1))</f>
        <v/>
      </c>
      <c r="H48" s="367" t="str">
        <f>IF($A48="","",IF('様式２（専従の常勤）'!L54="","",1))</f>
        <v/>
      </c>
      <c r="I48" s="367" t="str">
        <f>IF($A48="","",IF('様式２（専従の常勤）'!M54="","",1))</f>
        <v/>
      </c>
      <c r="J48" s="367" t="str">
        <f>IF($A48="","",IF('様式２（専従の常勤）'!N54="","",1))</f>
        <v/>
      </c>
      <c r="K48" s="367" t="str">
        <f>IF($A48="","",IF('様式２（専従の常勤）'!O54="","",1))</f>
        <v/>
      </c>
      <c r="L48" s="367" t="str">
        <f>IF($A48="","",IF('様式２（専従の常勤）'!P54="","",1))</f>
        <v/>
      </c>
      <c r="M48" s="367" t="str">
        <f>IF($A48="","",IF('様式２（専従の常勤）'!Q54="","",1))</f>
        <v/>
      </c>
      <c r="N48" s="367" t="str">
        <f>IF($A48="","",IF('様式２（専従の常勤）'!R54="","",1))</f>
        <v/>
      </c>
    </row>
    <row r="49" spans="1:14">
      <c r="A49" s="367" t="str">
        <f>IF('様式２（専従の常勤）'!B55="","",'様式２（専従の常勤）'!B55)</f>
        <v/>
      </c>
      <c r="B49" s="367" t="str">
        <f>IF($A49="","",'様式２（専従の常勤）'!$A$5)</f>
        <v/>
      </c>
      <c r="C49" s="367" t="str">
        <f>IF($A49="","",IF('様式２（専従の常勤）'!G55="","",1))</f>
        <v/>
      </c>
      <c r="D49" s="367" t="str">
        <f>IF($A49="","",IF('様式２（専従の常勤）'!H55="","",1))</f>
        <v/>
      </c>
      <c r="E49" s="367" t="str">
        <f>IF($A49="","",IF('様式２（専従の常勤）'!I55="","",1))</f>
        <v/>
      </c>
      <c r="F49" s="367" t="str">
        <f>IF($A49="","",IF('様式２（専従の常勤）'!J55="","",1))</f>
        <v/>
      </c>
      <c r="G49" s="367" t="str">
        <f>IF($A49="","",IF('様式２（専従の常勤）'!K55="","",1))</f>
        <v/>
      </c>
      <c r="H49" s="367" t="str">
        <f>IF($A49="","",IF('様式２（専従の常勤）'!L55="","",1))</f>
        <v/>
      </c>
      <c r="I49" s="367" t="str">
        <f>IF($A49="","",IF('様式２（専従の常勤）'!M55="","",1))</f>
        <v/>
      </c>
      <c r="J49" s="367" t="str">
        <f>IF($A49="","",IF('様式２（専従の常勤）'!N55="","",1))</f>
        <v/>
      </c>
      <c r="K49" s="367" t="str">
        <f>IF($A49="","",IF('様式２（専従の常勤）'!O55="","",1))</f>
        <v/>
      </c>
      <c r="L49" s="367" t="str">
        <f>IF($A49="","",IF('様式２（専従の常勤）'!P55="","",1))</f>
        <v/>
      </c>
      <c r="M49" s="367" t="str">
        <f>IF($A49="","",IF('様式２（専従の常勤）'!Q55="","",1))</f>
        <v/>
      </c>
      <c r="N49" s="367" t="str">
        <f>IF($A49="","",IF('様式２（専従の常勤）'!R55="","",1))</f>
        <v/>
      </c>
    </row>
    <row r="50" spans="1:14">
      <c r="A50" s="367" t="str">
        <f>IF('様式２（専従の常勤）'!B56="","",'様式２（専従の常勤）'!B56)</f>
        <v/>
      </c>
      <c r="B50" s="367" t="str">
        <f>IF($A50="","",'様式２（専従の常勤）'!$A$5)</f>
        <v/>
      </c>
      <c r="C50" s="367" t="str">
        <f>IF($A50="","",IF('様式２（専従の常勤）'!G56="","",1))</f>
        <v/>
      </c>
      <c r="D50" s="367" t="str">
        <f>IF($A50="","",IF('様式２（専従の常勤）'!H56="","",1))</f>
        <v/>
      </c>
      <c r="E50" s="367" t="str">
        <f>IF($A50="","",IF('様式２（専従の常勤）'!I56="","",1))</f>
        <v/>
      </c>
      <c r="F50" s="367" t="str">
        <f>IF($A50="","",IF('様式２（専従の常勤）'!J56="","",1))</f>
        <v/>
      </c>
      <c r="G50" s="367" t="str">
        <f>IF($A50="","",IF('様式２（専従の常勤）'!K56="","",1))</f>
        <v/>
      </c>
      <c r="H50" s="367" t="str">
        <f>IF($A50="","",IF('様式２（専従の常勤）'!L56="","",1))</f>
        <v/>
      </c>
      <c r="I50" s="367" t="str">
        <f>IF($A50="","",IF('様式２（専従の常勤）'!M56="","",1))</f>
        <v/>
      </c>
      <c r="J50" s="367" t="str">
        <f>IF($A50="","",IF('様式２（専従の常勤）'!N56="","",1))</f>
        <v/>
      </c>
      <c r="K50" s="367" t="str">
        <f>IF($A50="","",IF('様式２（専従の常勤）'!O56="","",1))</f>
        <v/>
      </c>
      <c r="L50" s="367" t="str">
        <f>IF($A50="","",IF('様式２（専従の常勤）'!P56="","",1))</f>
        <v/>
      </c>
      <c r="M50" s="367" t="str">
        <f>IF($A50="","",IF('様式２（専従の常勤）'!Q56="","",1))</f>
        <v/>
      </c>
      <c r="N50" s="367" t="str">
        <f>IF($A50="","",IF('様式２（専従の常勤）'!R56="","",1))</f>
        <v/>
      </c>
    </row>
    <row r="51" spans="1:14">
      <c r="A51" s="367" t="str">
        <f>IF('様式２（専従の常勤）'!B57="","",'様式２（専従の常勤）'!B57)</f>
        <v/>
      </c>
      <c r="B51" s="367" t="str">
        <f>IF($A51="","",'様式２（専従の常勤）'!$A$5)</f>
        <v/>
      </c>
      <c r="C51" s="367" t="str">
        <f>IF($A51="","",IF('様式２（専従の常勤）'!G57="","",1))</f>
        <v/>
      </c>
      <c r="D51" s="367" t="str">
        <f>IF($A51="","",IF('様式２（専従の常勤）'!H57="","",1))</f>
        <v/>
      </c>
      <c r="E51" s="367" t="str">
        <f>IF($A51="","",IF('様式２（専従の常勤）'!I57="","",1))</f>
        <v/>
      </c>
      <c r="F51" s="367" t="str">
        <f>IF($A51="","",IF('様式２（専従の常勤）'!J57="","",1))</f>
        <v/>
      </c>
      <c r="G51" s="367" t="str">
        <f>IF($A51="","",IF('様式２（専従の常勤）'!K57="","",1))</f>
        <v/>
      </c>
      <c r="H51" s="367" t="str">
        <f>IF($A51="","",IF('様式２（専従の常勤）'!L57="","",1))</f>
        <v/>
      </c>
      <c r="I51" s="367" t="str">
        <f>IF($A51="","",IF('様式２（専従の常勤）'!M57="","",1))</f>
        <v/>
      </c>
      <c r="J51" s="367" t="str">
        <f>IF($A51="","",IF('様式２（専従の常勤）'!N57="","",1))</f>
        <v/>
      </c>
      <c r="K51" s="367" t="str">
        <f>IF($A51="","",IF('様式２（専従の常勤）'!O57="","",1))</f>
        <v/>
      </c>
      <c r="L51" s="367" t="str">
        <f>IF($A51="","",IF('様式２（専従の常勤）'!P57="","",1))</f>
        <v/>
      </c>
      <c r="M51" s="367" t="str">
        <f>IF($A51="","",IF('様式２（専従の常勤）'!Q57="","",1))</f>
        <v/>
      </c>
      <c r="N51" s="367" t="str">
        <f>IF($A51="","",IF('様式２（専従の常勤）'!R57="","",1))</f>
        <v/>
      </c>
    </row>
    <row r="52" spans="1:14">
      <c r="A52" s="368" t="str">
        <f>IF('様式３（非専従の常勤＋非常勤）'!B9="","",'様式３（非専従の常勤＋非常勤）'!B9)</f>
        <v/>
      </c>
      <c r="B52" s="368" t="str">
        <f>IF($A52="","",'様式３（非専従の常勤＋非常勤）'!$A$4)</f>
        <v/>
      </c>
      <c r="C52" s="368" t="str">
        <f>IF($A52="","",IF(SUM('様式３（非専従の常勤＋非常勤）'!$N9:$O9)&gt;0,1,""))</f>
        <v/>
      </c>
      <c r="D52" s="368" t="str">
        <f>IF($A52="","",IF(SUM('様式３（非専従の常勤＋非常勤）'!$P9:$Q9)&gt;0,1,""))</f>
        <v/>
      </c>
      <c r="E52" s="368" t="str">
        <f>IF($A52="","",IF(SUM('様式３（非専従の常勤＋非常勤）'!$R9:$S9)&gt;0,1,""))</f>
        <v/>
      </c>
      <c r="F52" s="368" t="str">
        <f>IF($A52="","",IF(SUM('様式３（非専従の常勤＋非常勤）'!$T9:$U9)&gt;0,1,""))</f>
        <v/>
      </c>
      <c r="G52" s="368" t="str">
        <f>IF($A52="","",IF(SUM('様式３（非専従の常勤＋非常勤）'!$V9:$W9)&gt;0,1,""))</f>
        <v/>
      </c>
      <c r="H52" s="368" t="str">
        <f>IF($A52="","",IF(SUM('様式３（非専従の常勤＋非常勤）'!$X9:$Y9)&gt;0,1,""))</f>
        <v/>
      </c>
      <c r="I52" s="368" t="str">
        <f>IF($A52="","",IF(SUM('様式３（非専従の常勤＋非常勤）'!$Z9:$AA9)&gt;0,1,""))</f>
        <v/>
      </c>
      <c r="J52" s="368" t="str">
        <f>IF($A52="","",IF(SUM('様式３（非専従の常勤＋非常勤）'!$AB9:$AC9)&gt;0,1,""))</f>
        <v/>
      </c>
      <c r="K52" s="368" t="str">
        <f>IF($A52="","",IF(SUM('様式３（非専従の常勤＋非常勤）'!$AD9:$AE9)&gt;0,1,""))</f>
        <v/>
      </c>
      <c r="L52" s="368" t="str">
        <f>IF($A52="","",IF(SUM('様式３（非専従の常勤＋非常勤）'!$AF9:$AG9)&gt;0,1,""))</f>
        <v/>
      </c>
      <c r="M52" s="368" t="str">
        <f>IF($A52="","",IF(SUM('様式３（非専従の常勤＋非常勤）'!$AH9:$AI9)&gt;0,1,""))</f>
        <v/>
      </c>
      <c r="N52" s="368" t="str">
        <f>IF($A52="","",IF(SUM('様式３（非専従の常勤＋非常勤）'!$AJ9:$AK9)&gt;0,1,""))</f>
        <v/>
      </c>
    </row>
    <row r="53" spans="1:14">
      <c r="A53" s="368" t="str">
        <f>IF('様式３（非専従の常勤＋非常勤）'!B10="","",'様式３（非専従の常勤＋非常勤）'!B10)</f>
        <v/>
      </c>
      <c r="B53" s="368" t="str">
        <f>IF($A53="","",'様式３（非専従の常勤＋非常勤）'!$A$4)</f>
        <v/>
      </c>
      <c r="C53" s="368" t="str">
        <f>IF($A53="","",IF(SUM('様式３（非専従の常勤＋非常勤）'!$N10:$O10)&gt;0,1,""))</f>
        <v/>
      </c>
      <c r="D53" s="368" t="str">
        <f>IF($A53="","",IF(SUM('様式３（非専従の常勤＋非常勤）'!$P10:$Q10)&gt;0,1,""))</f>
        <v/>
      </c>
      <c r="E53" s="368" t="str">
        <f>IF($A53="","",IF(SUM('様式３（非専従の常勤＋非常勤）'!$R10:$S10)&gt;0,1,""))</f>
        <v/>
      </c>
      <c r="F53" s="368" t="str">
        <f>IF($A53="","",IF(SUM('様式３（非専従の常勤＋非常勤）'!$T10:$U10)&gt;0,1,""))</f>
        <v/>
      </c>
      <c r="G53" s="368" t="str">
        <f>IF($A53="","",IF(SUM('様式３（非専従の常勤＋非常勤）'!$V10:$W10)&gt;0,1,""))</f>
        <v/>
      </c>
      <c r="H53" s="368" t="str">
        <f>IF($A53="","",IF(SUM('様式３（非専従の常勤＋非常勤）'!$X10:$Y10)&gt;0,1,""))</f>
        <v/>
      </c>
      <c r="I53" s="368" t="str">
        <f>IF($A53="","",IF(SUM('様式３（非専従の常勤＋非常勤）'!$Z10:$AA10)&gt;0,1,""))</f>
        <v/>
      </c>
      <c r="J53" s="368" t="str">
        <f>IF($A53="","",IF(SUM('様式３（非専従の常勤＋非常勤）'!$AB10:$AC10)&gt;0,1,""))</f>
        <v/>
      </c>
      <c r="K53" s="368" t="str">
        <f>IF($A53="","",IF(SUM('様式３（非専従の常勤＋非常勤）'!$AD10:$AE10)&gt;0,1,""))</f>
        <v/>
      </c>
      <c r="L53" s="368" t="str">
        <f>IF($A53="","",IF(SUM('様式３（非専従の常勤＋非常勤）'!$AF10:$AG10)&gt;0,1,""))</f>
        <v/>
      </c>
      <c r="M53" s="368" t="str">
        <f>IF($A53="","",IF(SUM('様式３（非専従の常勤＋非常勤）'!$AH10:$AI10)&gt;0,1,""))</f>
        <v/>
      </c>
      <c r="N53" s="368" t="str">
        <f>IF($A53="","",IF(SUM('様式３（非専従の常勤＋非常勤）'!$AJ10:$AK10)&gt;0,1,""))</f>
        <v/>
      </c>
    </row>
    <row r="54" spans="1:14">
      <c r="A54" s="368" t="str">
        <f>IF('様式３（非専従の常勤＋非常勤）'!B11="","",'様式３（非専従の常勤＋非常勤）'!B11)</f>
        <v/>
      </c>
      <c r="B54" s="368" t="str">
        <f>IF($A54="","",'様式３（非専従の常勤＋非常勤）'!$A$4)</f>
        <v/>
      </c>
      <c r="C54" s="368" t="str">
        <f>IF($A54="","",IF(SUM('様式３（非専従の常勤＋非常勤）'!$N11:$O11)&gt;0,1,""))</f>
        <v/>
      </c>
      <c r="D54" s="368" t="str">
        <f>IF($A54="","",IF(SUM('様式３（非専従の常勤＋非常勤）'!$P11:$Q11)&gt;0,1,""))</f>
        <v/>
      </c>
      <c r="E54" s="368" t="str">
        <f>IF($A54="","",IF(SUM('様式３（非専従の常勤＋非常勤）'!$R11:$S11)&gt;0,1,""))</f>
        <v/>
      </c>
      <c r="F54" s="368" t="str">
        <f>IF($A54="","",IF(SUM('様式３（非専従の常勤＋非常勤）'!$T11:$U11)&gt;0,1,""))</f>
        <v/>
      </c>
      <c r="G54" s="368" t="str">
        <f>IF($A54="","",IF(SUM('様式３（非専従の常勤＋非常勤）'!$V11:$W11)&gt;0,1,""))</f>
        <v/>
      </c>
      <c r="H54" s="368" t="str">
        <f>IF($A54="","",IF(SUM('様式３（非専従の常勤＋非常勤）'!$X11:$Y11)&gt;0,1,""))</f>
        <v/>
      </c>
      <c r="I54" s="368" t="str">
        <f>IF($A54="","",IF(SUM('様式３（非専従の常勤＋非常勤）'!$Z11:$AA11)&gt;0,1,""))</f>
        <v/>
      </c>
      <c r="J54" s="368" t="str">
        <f>IF($A54="","",IF(SUM('様式３（非専従の常勤＋非常勤）'!$AB11:$AC11)&gt;0,1,""))</f>
        <v/>
      </c>
      <c r="K54" s="368" t="str">
        <f>IF($A54="","",IF(SUM('様式３（非専従の常勤＋非常勤）'!$AD11:$AE11)&gt;0,1,""))</f>
        <v/>
      </c>
      <c r="L54" s="368" t="str">
        <f>IF($A54="","",IF(SUM('様式３（非専従の常勤＋非常勤）'!$AF11:$AG11)&gt;0,1,""))</f>
        <v/>
      </c>
      <c r="M54" s="368" t="str">
        <f>IF($A54="","",IF(SUM('様式３（非専従の常勤＋非常勤）'!$AH11:$AI11)&gt;0,1,""))</f>
        <v/>
      </c>
      <c r="N54" s="368" t="str">
        <f>IF($A54="","",IF(SUM('様式３（非専従の常勤＋非常勤）'!$AJ11:$AK11)&gt;0,1,""))</f>
        <v/>
      </c>
    </row>
    <row r="55" spans="1:14">
      <c r="A55" s="368" t="str">
        <f>IF('様式３（非専従の常勤＋非常勤）'!B12="","",'様式３（非専従の常勤＋非常勤）'!B12)</f>
        <v/>
      </c>
      <c r="B55" s="368" t="str">
        <f>IF($A55="","",'様式３（非専従の常勤＋非常勤）'!$A$4)</f>
        <v/>
      </c>
      <c r="C55" s="368" t="str">
        <f>IF($A55="","",IF(SUM('様式３（非専従の常勤＋非常勤）'!$N12:$O12)&gt;0,1,""))</f>
        <v/>
      </c>
      <c r="D55" s="368" t="str">
        <f>IF($A55="","",IF(SUM('様式３（非専従の常勤＋非常勤）'!$P12:$Q12)&gt;0,1,""))</f>
        <v/>
      </c>
      <c r="E55" s="368" t="str">
        <f>IF($A55="","",IF(SUM('様式３（非専従の常勤＋非常勤）'!$R12:$S12)&gt;0,1,""))</f>
        <v/>
      </c>
      <c r="F55" s="368" t="str">
        <f>IF($A55="","",IF(SUM('様式３（非専従の常勤＋非常勤）'!$T12:$U12)&gt;0,1,""))</f>
        <v/>
      </c>
      <c r="G55" s="368" t="str">
        <f>IF($A55="","",IF(SUM('様式３（非専従の常勤＋非常勤）'!$V12:$W12)&gt;0,1,""))</f>
        <v/>
      </c>
      <c r="H55" s="368" t="str">
        <f>IF($A55="","",IF(SUM('様式３（非専従の常勤＋非常勤）'!$X12:$Y12)&gt;0,1,""))</f>
        <v/>
      </c>
      <c r="I55" s="368" t="str">
        <f>IF($A55="","",IF(SUM('様式３（非専従の常勤＋非常勤）'!$Z12:$AA12)&gt;0,1,""))</f>
        <v/>
      </c>
      <c r="J55" s="368" t="str">
        <f>IF($A55="","",IF(SUM('様式３（非専従の常勤＋非常勤）'!$AB12:$AC12)&gt;0,1,""))</f>
        <v/>
      </c>
      <c r="K55" s="368" t="str">
        <f>IF($A55="","",IF(SUM('様式３（非専従の常勤＋非常勤）'!$AD12:$AE12)&gt;0,1,""))</f>
        <v/>
      </c>
      <c r="L55" s="368" t="str">
        <f>IF($A55="","",IF(SUM('様式３（非専従の常勤＋非常勤）'!$AF12:$AG12)&gt;0,1,""))</f>
        <v/>
      </c>
      <c r="M55" s="368" t="str">
        <f>IF($A55="","",IF(SUM('様式３（非専従の常勤＋非常勤）'!$AH12:$AI12)&gt;0,1,""))</f>
        <v/>
      </c>
      <c r="N55" s="368" t="str">
        <f>IF($A55="","",IF(SUM('様式３（非専従の常勤＋非常勤）'!$AJ12:$AK12)&gt;0,1,""))</f>
        <v/>
      </c>
    </row>
    <row r="56" spans="1:14">
      <c r="A56" s="368" t="str">
        <f>IF('様式３（非専従の常勤＋非常勤）'!B13="","",'様式３（非専従の常勤＋非常勤）'!B13)</f>
        <v/>
      </c>
      <c r="B56" s="368" t="str">
        <f>IF($A56="","",'様式３（非専従の常勤＋非常勤）'!$A$4)</f>
        <v/>
      </c>
      <c r="C56" s="368" t="str">
        <f>IF($A56="","",IF(SUM('様式３（非専従の常勤＋非常勤）'!$N13:$O13)&gt;0,1,""))</f>
        <v/>
      </c>
      <c r="D56" s="368" t="str">
        <f>IF($A56="","",IF(SUM('様式３（非専従の常勤＋非常勤）'!$P13:$Q13)&gt;0,1,""))</f>
        <v/>
      </c>
      <c r="E56" s="368" t="str">
        <f>IF($A56="","",IF(SUM('様式３（非専従の常勤＋非常勤）'!$R13:$S13)&gt;0,1,""))</f>
        <v/>
      </c>
      <c r="F56" s="368" t="str">
        <f>IF($A56="","",IF(SUM('様式３（非専従の常勤＋非常勤）'!$T13:$U13)&gt;0,1,""))</f>
        <v/>
      </c>
      <c r="G56" s="368" t="str">
        <f>IF($A56="","",IF(SUM('様式３（非専従の常勤＋非常勤）'!$V13:$W13)&gt;0,1,""))</f>
        <v/>
      </c>
      <c r="H56" s="368" t="str">
        <f>IF($A56="","",IF(SUM('様式３（非専従の常勤＋非常勤）'!$X13:$Y13)&gt;0,1,""))</f>
        <v/>
      </c>
      <c r="I56" s="368" t="str">
        <f>IF($A56="","",IF(SUM('様式３（非専従の常勤＋非常勤）'!$Z13:$AA13)&gt;0,1,""))</f>
        <v/>
      </c>
      <c r="J56" s="368" t="str">
        <f>IF($A56="","",IF(SUM('様式３（非専従の常勤＋非常勤）'!$AB13:$AC13)&gt;0,1,""))</f>
        <v/>
      </c>
      <c r="K56" s="368" t="str">
        <f>IF($A56="","",IF(SUM('様式３（非専従の常勤＋非常勤）'!$AD13:$AE13)&gt;0,1,""))</f>
        <v/>
      </c>
      <c r="L56" s="368" t="str">
        <f>IF($A56="","",IF(SUM('様式３（非専従の常勤＋非常勤）'!$AF13:$AG13)&gt;0,1,""))</f>
        <v/>
      </c>
      <c r="M56" s="368" t="str">
        <f>IF($A56="","",IF(SUM('様式３（非専従の常勤＋非常勤）'!$AH13:$AI13)&gt;0,1,""))</f>
        <v/>
      </c>
      <c r="N56" s="368" t="str">
        <f>IF($A56="","",IF(SUM('様式３（非専従の常勤＋非常勤）'!$AJ13:$AK13)&gt;0,1,""))</f>
        <v/>
      </c>
    </row>
    <row r="57" spans="1:14">
      <c r="A57" s="368" t="str">
        <f>IF('様式３（非専従の常勤＋非常勤）'!B14="","",'様式３（非専従の常勤＋非常勤）'!B14)</f>
        <v/>
      </c>
      <c r="B57" s="368" t="str">
        <f>IF($A57="","",'様式３（非専従の常勤＋非常勤）'!$A$4)</f>
        <v/>
      </c>
      <c r="C57" s="368" t="str">
        <f>IF($A57="","",IF(SUM('様式３（非専従の常勤＋非常勤）'!$N14:$O14)&gt;0,1,""))</f>
        <v/>
      </c>
      <c r="D57" s="368" t="str">
        <f>IF($A57="","",IF(SUM('様式３（非専従の常勤＋非常勤）'!$P14:$Q14)&gt;0,1,""))</f>
        <v/>
      </c>
      <c r="E57" s="368" t="str">
        <f>IF($A57="","",IF(SUM('様式３（非専従の常勤＋非常勤）'!$R14:$S14)&gt;0,1,""))</f>
        <v/>
      </c>
      <c r="F57" s="368" t="str">
        <f>IF($A57="","",IF(SUM('様式３（非専従の常勤＋非常勤）'!$T14:$U14)&gt;0,1,""))</f>
        <v/>
      </c>
      <c r="G57" s="368" t="str">
        <f>IF($A57="","",IF(SUM('様式３（非専従の常勤＋非常勤）'!$V14:$W14)&gt;0,1,""))</f>
        <v/>
      </c>
      <c r="H57" s="368" t="str">
        <f>IF($A57="","",IF(SUM('様式３（非専従の常勤＋非常勤）'!$X14:$Y14)&gt;0,1,""))</f>
        <v/>
      </c>
      <c r="I57" s="368" t="str">
        <f>IF($A57="","",IF(SUM('様式３（非専従の常勤＋非常勤）'!$Z14:$AA14)&gt;0,1,""))</f>
        <v/>
      </c>
      <c r="J57" s="368" t="str">
        <f>IF($A57="","",IF(SUM('様式３（非専従の常勤＋非常勤）'!$AB14:$AC14)&gt;0,1,""))</f>
        <v/>
      </c>
      <c r="K57" s="368" t="str">
        <f>IF($A57="","",IF(SUM('様式３（非専従の常勤＋非常勤）'!$AD14:$AE14)&gt;0,1,""))</f>
        <v/>
      </c>
      <c r="L57" s="368" t="str">
        <f>IF($A57="","",IF(SUM('様式３（非専従の常勤＋非常勤）'!$AF14:$AG14)&gt;0,1,""))</f>
        <v/>
      </c>
      <c r="M57" s="368" t="str">
        <f>IF($A57="","",IF(SUM('様式３（非専従の常勤＋非常勤）'!$AH14:$AI14)&gt;0,1,""))</f>
        <v/>
      </c>
      <c r="N57" s="368" t="str">
        <f>IF($A57="","",IF(SUM('様式３（非専従の常勤＋非常勤）'!$AJ14:$AK14)&gt;0,1,""))</f>
        <v/>
      </c>
    </row>
    <row r="58" spans="1:14">
      <c r="A58" s="368" t="str">
        <f>IF('様式３（非専従の常勤＋非常勤）'!B15="","",'様式３（非専従の常勤＋非常勤）'!B15)</f>
        <v/>
      </c>
      <c r="B58" s="368" t="str">
        <f>IF($A58="","",'様式３（非専従の常勤＋非常勤）'!$A$4)</f>
        <v/>
      </c>
      <c r="C58" s="368" t="str">
        <f>IF($A58="","",IF(SUM('様式３（非専従の常勤＋非常勤）'!$N15:$O15)&gt;0,1,""))</f>
        <v/>
      </c>
      <c r="D58" s="368" t="str">
        <f>IF($A58="","",IF(SUM('様式３（非専従の常勤＋非常勤）'!$P15:$Q15)&gt;0,1,""))</f>
        <v/>
      </c>
      <c r="E58" s="368" t="str">
        <f>IF($A58="","",IF(SUM('様式３（非専従の常勤＋非常勤）'!$R15:$S15)&gt;0,1,""))</f>
        <v/>
      </c>
      <c r="F58" s="368" t="str">
        <f>IF($A58="","",IF(SUM('様式３（非専従の常勤＋非常勤）'!$T15:$U15)&gt;0,1,""))</f>
        <v/>
      </c>
      <c r="G58" s="368" t="str">
        <f>IF($A58="","",IF(SUM('様式３（非専従の常勤＋非常勤）'!$V15:$W15)&gt;0,1,""))</f>
        <v/>
      </c>
      <c r="H58" s="368" t="str">
        <f>IF($A58="","",IF(SUM('様式３（非専従の常勤＋非常勤）'!$X15:$Y15)&gt;0,1,""))</f>
        <v/>
      </c>
      <c r="I58" s="368" t="str">
        <f>IF($A58="","",IF(SUM('様式３（非専従の常勤＋非常勤）'!$Z15:$AA15)&gt;0,1,""))</f>
        <v/>
      </c>
      <c r="J58" s="368" t="str">
        <f>IF($A58="","",IF(SUM('様式３（非専従の常勤＋非常勤）'!$AB15:$AC15)&gt;0,1,""))</f>
        <v/>
      </c>
      <c r="K58" s="368" t="str">
        <f>IF($A58="","",IF(SUM('様式３（非専従の常勤＋非常勤）'!$AD15:$AE15)&gt;0,1,""))</f>
        <v/>
      </c>
      <c r="L58" s="368" t="str">
        <f>IF($A58="","",IF(SUM('様式３（非専従の常勤＋非常勤）'!$AF15:$AG15)&gt;0,1,""))</f>
        <v/>
      </c>
      <c r="M58" s="368" t="str">
        <f>IF($A58="","",IF(SUM('様式３（非専従の常勤＋非常勤）'!$AH15:$AI15)&gt;0,1,""))</f>
        <v/>
      </c>
      <c r="N58" s="368" t="str">
        <f>IF($A58="","",IF(SUM('様式３（非専従の常勤＋非常勤）'!$AJ15:$AK15)&gt;0,1,""))</f>
        <v/>
      </c>
    </row>
    <row r="59" spans="1:14">
      <c r="A59" s="368" t="str">
        <f>IF('様式３（非専従の常勤＋非常勤）'!B16="","",'様式３（非専従の常勤＋非常勤）'!B16)</f>
        <v/>
      </c>
      <c r="B59" s="368" t="str">
        <f>IF($A59="","",'様式３（非専従の常勤＋非常勤）'!$A$4)</f>
        <v/>
      </c>
      <c r="C59" s="368" t="str">
        <f>IF($A59="","",IF(SUM('様式３（非専従の常勤＋非常勤）'!$N16:$O16)&gt;0,1,""))</f>
        <v/>
      </c>
      <c r="D59" s="368" t="str">
        <f>IF($A59="","",IF(SUM('様式３（非専従の常勤＋非常勤）'!$P16:$Q16)&gt;0,1,""))</f>
        <v/>
      </c>
      <c r="E59" s="368" t="str">
        <f>IF($A59="","",IF(SUM('様式３（非専従の常勤＋非常勤）'!$R16:$S16)&gt;0,1,""))</f>
        <v/>
      </c>
      <c r="F59" s="368" t="str">
        <f>IF($A59="","",IF(SUM('様式３（非専従の常勤＋非常勤）'!$T16:$U16)&gt;0,1,""))</f>
        <v/>
      </c>
      <c r="G59" s="368" t="str">
        <f>IF($A59="","",IF(SUM('様式３（非専従の常勤＋非常勤）'!$V16:$W16)&gt;0,1,""))</f>
        <v/>
      </c>
      <c r="H59" s="368" t="str">
        <f>IF($A59="","",IF(SUM('様式３（非専従の常勤＋非常勤）'!$X16:$Y16)&gt;0,1,""))</f>
        <v/>
      </c>
      <c r="I59" s="368" t="str">
        <f>IF($A59="","",IF(SUM('様式３（非専従の常勤＋非常勤）'!$Z16:$AA16)&gt;0,1,""))</f>
        <v/>
      </c>
      <c r="J59" s="368" t="str">
        <f>IF($A59="","",IF(SUM('様式３（非専従の常勤＋非常勤）'!$AB16:$AC16)&gt;0,1,""))</f>
        <v/>
      </c>
      <c r="K59" s="368" t="str">
        <f>IF($A59="","",IF(SUM('様式３（非専従の常勤＋非常勤）'!$AD16:$AE16)&gt;0,1,""))</f>
        <v/>
      </c>
      <c r="L59" s="368" t="str">
        <f>IF($A59="","",IF(SUM('様式３（非専従の常勤＋非常勤）'!$AF16:$AG16)&gt;0,1,""))</f>
        <v/>
      </c>
      <c r="M59" s="368" t="str">
        <f>IF($A59="","",IF(SUM('様式３（非専従の常勤＋非常勤）'!$AH16:$AI16)&gt;0,1,""))</f>
        <v/>
      </c>
      <c r="N59" s="368" t="str">
        <f>IF($A59="","",IF(SUM('様式３（非専従の常勤＋非常勤）'!$AJ16:$AK16)&gt;0,1,""))</f>
        <v/>
      </c>
    </row>
    <row r="60" spans="1:14">
      <c r="A60" s="368" t="str">
        <f>IF('様式３（非専従の常勤＋非常勤）'!B17="","",'様式３（非専従の常勤＋非常勤）'!B17)</f>
        <v/>
      </c>
      <c r="B60" s="368" t="str">
        <f>IF($A60="","",'様式３（非専従の常勤＋非常勤）'!$A$4)</f>
        <v/>
      </c>
      <c r="C60" s="368" t="str">
        <f>IF($A60="","",IF(SUM('様式３（非専従の常勤＋非常勤）'!$N17:$O17)&gt;0,1,""))</f>
        <v/>
      </c>
      <c r="D60" s="368" t="str">
        <f>IF($A60="","",IF(SUM('様式３（非専従の常勤＋非常勤）'!$P17:$Q17)&gt;0,1,""))</f>
        <v/>
      </c>
      <c r="E60" s="368" t="str">
        <f>IF($A60="","",IF(SUM('様式３（非専従の常勤＋非常勤）'!$R17:$S17)&gt;0,1,""))</f>
        <v/>
      </c>
      <c r="F60" s="368" t="str">
        <f>IF($A60="","",IF(SUM('様式３（非専従の常勤＋非常勤）'!$T17:$U17)&gt;0,1,""))</f>
        <v/>
      </c>
      <c r="G60" s="368" t="str">
        <f>IF($A60="","",IF(SUM('様式３（非専従の常勤＋非常勤）'!$V17:$W17)&gt;0,1,""))</f>
        <v/>
      </c>
      <c r="H60" s="368" t="str">
        <f>IF($A60="","",IF(SUM('様式３（非専従の常勤＋非常勤）'!$X17:$Y17)&gt;0,1,""))</f>
        <v/>
      </c>
      <c r="I60" s="368" t="str">
        <f>IF($A60="","",IF(SUM('様式３（非専従の常勤＋非常勤）'!$Z17:$AA17)&gt;0,1,""))</f>
        <v/>
      </c>
      <c r="J60" s="368" t="str">
        <f>IF($A60="","",IF(SUM('様式３（非専従の常勤＋非常勤）'!$AB17:$AC17)&gt;0,1,""))</f>
        <v/>
      </c>
      <c r="K60" s="368" t="str">
        <f>IF($A60="","",IF(SUM('様式３（非専従の常勤＋非常勤）'!$AD17:$AE17)&gt;0,1,""))</f>
        <v/>
      </c>
      <c r="L60" s="368" t="str">
        <f>IF($A60="","",IF(SUM('様式３（非専従の常勤＋非常勤）'!$AF17:$AG17)&gt;0,1,""))</f>
        <v/>
      </c>
      <c r="M60" s="368" t="str">
        <f>IF($A60="","",IF(SUM('様式３（非専従の常勤＋非常勤）'!$AH17:$AI17)&gt;0,1,""))</f>
        <v/>
      </c>
      <c r="N60" s="368" t="str">
        <f>IF($A60="","",IF(SUM('様式３（非専従の常勤＋非常勤）'!$AJ17:$AK17)&gt;0,1,""))</f>
        <v/>
      </c>
    </row>
    <row r="61" spans="1:14">
      <c r="A61" s="368" t="str">
        <f>IF('様式３（非専従の常勤＋非常勤）'!B18="","",'様式３（非専従の常勤＋非常勤）'!B18)</f>
        <v/>
      </c>
      <c r="B61" s="368" t="str">
        <f>IF($A61="","",'様式３（非専従の常勤＋非常勤）'!$A$4)</f>
        <v/>
      </c>
      <c r="C61" s="368" t="str">
        <f>IF($A61="","",IF(SUM('様式３（非専従の常勤＋非常勤）'!$N18:$O18)&gt;0,1,""))</f>
        <v/>
      </c>
      <c r="D61" s="368" t="str">
        <f>IF($A61="","",IF(SUM('様式３（非専従の常勤＋非常勤）'!$P18:$Q18)&gt;0,1,""))</f>
        <v/>
      </c>
      <c r="E61" s="368" t="str">
        <f>IF($A61="","",IF(SUM('様式３（非専従の常勤＋非常勤）'!$R18:$S18)&gt;0,1,""))</f>
        <v/>
      </c>
      <c r="F61" s="368" t="str">
        <f>IF($A61="","",IF(SUM('様式３（非専従の常勤＋非常勤）'!$T18:$U18)&gt;0,1,""))</f>
        <v/>
      </c>
      <c r="G61" s="368" t="str">
        <f>IF($A61="","",IF(SUM('様式３（非専従の常勤＋非常勤）'!$V18:$W18)&gt;0,1,""))</f>
        <v/>
      </c>
      <c r="H61" s="368" t="str">
        <f>IF($A61="","",IF(SUM('様式３（非専従の常勤＋非常勤）'!$X18:$Y18)&gt;0,1,""))</f>
        <v/>
      </c>
      <c r="I61" s="368" t="str">
        <f>IF($A61="","",IF(SUM('様式３（非専従の常勤＋非常勤）'!$Z18:$AA18)&gt;0,1,""))</f>
        <v/>
      </c>
      <c r="J61" s="368" t="str">
        <f>IF($A61="","",IF(SUM('様式３（非専従の常勤＋非常勤）'!$AB18:$AC18)&gt;0,1,""))</f>
        <v/>
      </c>
      <c r="K61" s="368" t="str">
        <f>IF($A61="","",IF(SUM('様式３（非専従の常勤＋非常勤）'!$AD18:$AE18)&gt;0,1,""))</f>
        <v/>
      </c>
      <c r="L61" s="368" t="str">
        <f>IF($A61="","",IF(SUM('様式３（非専従の常勤＋非常勤）'!$AF18:$AG18)&gt;0,1,""))</f>
        <v/>
      </c>
      <c r="M61" s="368" t="str">
        <f>IF($A61="","",IF(SUM('様式３（非専従の常勤＋非常勤）'!$AH18:$AI18)&gt;0,1,""))</f>
        <v/>
      </c>
      <c r="N61" s="368" t="str">
        <f>IF($A61="","",IF(SUM('様式３（非専従の常勤＋非常勤）'!$AJ18:$AK18)&gt;0,1,""))</f>
        <v/>
      </c>
    </row>
    <row r="62" spans="1:14">
      <c r="A62" s="368" t="str">
        <f>IF('様式３（非専従の常勤＋非常勤）'!B19="","",'様式３（非専従の常勤＋非常勤）'!B19)</f>
        <v/>
      </c>
      <c r="B62" s="368" t="str">
        <f>IF($A62="","",'様式３（非専従の常勤＋非常勤）'!$A$4)</f>
        <v/>
      </c>
      <c r="C62" s="368" t="str">
        <f>IF($A62="","",IF(SUM('様式３（非専従の常勤＋非常勤）'!$N19:$O19)&gt;0,1,""))</f>
        <v/>
      </c>
      <c r="D62" s="368" t="str">
        <f>IF($A62="","",IF(SUM('様式３（非専従の常勤＋非常勤）'!$P19:$Q19)&gt;0,1,""))</f>
        <v/>
      </c>
      <c r="E62" s="368" t="str">
        <f>IF($A62="","",IF(SUM('様式３（非専従の常勤＋非常勤）'!$R19:$S19)&gt;0,1,""))</f>
        <v/>
      </c>
      <c r="F62" s="368" t="str">
        <f>IF($A62="","",IF(SUM('様式３（非専従の常勤＋非常勤）'!$T19:$U19)&gt;0,1,""))</f>
        <v/>
      </c>
      <c r="G62" s="368" t="str">
        <f>IF($A62="","",IF(SUM('様式３（非専従の常勤＋非常勤）'!$V19:$W19)&gt;0,1,""))</f>
        <v/>
      </c>
      <c r="H62" s="368" t="str">
        <f>IF($A62="","",IF(SUM('様式３（非専従の常勤＋非常勤）'!$X19:$Y19)&gt;0,1,""))</f>
        <v/>
      </c>
      <c r="I62" s="368" t="str">
        <f>IF($A62="","",IF(SUM('様式３（非専従の常勤＋非常勤）'!$Z19:$AA19)&gt;0,1,""))</f>
        <v/>
      </c>
      <c r="J62" s="368" t="str">
        <f>IF($A62="","",IF(SUM('様式３（非専従の常勤＋非常勤）'!$AB19:$AC19)&gt;0,1,""))</f>
        <v/>
      </c>
      <c r="K62" s="368" t="str">
        <f>IF($A62="","",IF(SUM('様式３（非専従の常勤＋非常勤）'!$AD19:$AE19)&gt;0,1,""))</f>
        <v/>
      </c>
      <c r="L62" s="368" t="str">
        <f>IF($A62="","",IF(SUM('様式３（非専従の常勤＋非常勤）'!$AF19:$AG19)&gt;0,1,""))</f>
        <v/>
      </c>
      <c r="M62" s="368" t="str">
        <f>IF($A62="","",IF(SUM('様式３（非専従の常勤＋非常勤）'!$AH19:$AI19)&gt;0,1,""))</f>
        <v/>
      </c>
      <c r="N62" s="368" t="str">
        <f>IF($A62="","",IF(SUM('様式３（非専従の常勤＋非常勤）'!$AJ19:$AK19)&gt;0,1,""))</f>
        <v/>
      </c>
    </row>
    <row r="63" spans="1:14">
      <c r="A63" s="368" t="str">
        <f>IF('様式３（非専従の常勤＋非常勤）'!B20="","",'様式３（非専従の常勤＋非常勤）'!B20)</f>
        <v/>
      </c>
      <c r="B63" s="368" t="str">
        <f>IF($A63="","",'様式３（非専従の常勤＋非常勤）'!$A$4)</f>
        <v/>
      </c>
      <c r="C63" s="368" t="str">
        <f>IF($A63="","",IF(SUM('様式３（非専従の常勤＋非常勤）'!$N20:$O20)&gt;0,1,""))</f>
        <v/>
      </c>
      <c r="D63" s="368" t="str">
        <f>IF($A63="","",IF(SUM('様式３（非専従の常勤＋非常勤）'!$P20:$Q20)&gt;0,1,""))</f>
        <v/>
      </c>
      <c r="E63" s="368" t="str">
        <f>IF($A63="","",IF(SUM('様式３（非専従の常勤＋非常勤）'!$R20:$S20)&gt;0,1,""))</f>
        <v/>
      </c>
      <c r="F63" s="368" t="str">
        <f>IF($A63="","",IF(SUM('様式３（非専従の常勤＋非常勤）'!$T20:$U20)&gt;0,1,""))</f>
        <v/>
      </c>
      <c r="G63" s="368" t="str">
        <f>IF($A63="","",IF(SUM('様式３（非専従の常勤＋非常勤）'!$V20:$W20)&gt;0,1,""))</f>
        <v/>
      </c>
      <c r="H63" s="368" t="str">
        <f>IF($A63="","",IF(SUM('様式３（非専従の常勤＋非常勤）'!$X20:$Y20)&gt;0,1,""))</f>
        <v/>
      </c>
      <c r="I63" s="368" t="str">
        <f>IF($A63="","",IF(SUM('様式３（非専従の常勤＋非常勤）'!$Z20:$AA20)&gt;0,1,""))</f>
        <v/>
      </c>
      <c r="J63" s="368" t="str">
        <f>IF($A63="","",IF(SUM('様式３（非専従の常勤＋非常勤）'!$AB20:$AC20)&gt;0,1,""))</f>
        <v/>
      </c>
      <c r="K63" s="368" t="str">
        <f>IF($A63="","",IF(SUM('様式３（非専従の常勤＋非常勤）'!$AD20:$AE20)&gt;0,1,""))</f>
        <v/>
      </c>
      <c r="L63" s="368" t="str">
        <f>IF($A63="","",IF(SUM('様式３（非専従の常勤＋非常勤）'!$AF20:$AG20)&gt;0,1,""))</f>
        <v/>
      </c>
      <c r="M63" s="368" t="str">
        <f>IF($A63="","",IF(SUM('様式３（非専従の常勤＋非常勤）'!$AH20:$AI20)&gt;0,1,""))</f>
        <v/>
      </c>
      <c r="N63" s="368" t="str">
        <f>IF($A63="","",IF(SUM('様式３（非専従の常勤＋非常勤）'!$AJ20:$AK20)&gt;0,1,""))</f>
        <v/>
      </c>
    </row>
    <row r="64" spans="1:14">
      <c r="A64" s="368" t="str">
        <f>IF('様式３（非専従の常勤＋非常勤）'!B21="","",'様式３（非専従の常勤＋非常勤）'!B21)</f>
        <v/>
      </c>
      <c r="B64" s="368" t="str">
        <f>IF($A64="","",'様式３（非専従の常勤＋非常勤）'!$A$4)</f>
        <v/>
      </c>
      <c r="C64" s="368" t="str">
        <f>IF($A64="","",IF(SUM('様式３（非専従の常勤＋非常勤）'!$N21:$O21)&gt;0,1,""))</f>
        <v/>
      </c>
      <c r="D64" s="368" t="str">
        <f>IF($A64="","",IF(SUM('様式３（非専従の常勤＋非常勤）'!$P21:$Q21)&gt;0,1,""))</f>
        <v/>
      </c>
      <c r="E64" s="368" t="str">
        <f>IF($A64="","",IF(SUM('様式３（非専従の常勤＋非常勤）'!$R21:$S21)&gt;0,1,""))</f>
        <v/>
      </c>
      <c r="F64" s="368" t="str">
        <f>IF($A64="","",IF(SUM('様式３（非専従の常勤＋非常勤）'!$T21:$U21)&gt;0,1,""))</f>
        <v/>
      </c>
      <c r="G64" s="368" t="str">
        <f>IF($A64="","",IF(SUM('様式３（非専従の常勤＋非常勤）'!$V21:$W21)&gt;0,1,""))</f>
        <v/>
      </c>
      <c r="H64" s="368" t="str">
        <f>IF($A64="","",IF(SUM('様式３（非専従の常勤＋非常勤）'!$X21:$Y21)&gt;0,1,""))</f>
        <v/>
      </c>
      <c r="I64" s="368" t="str">
        <f>IF($A64="","",IF(SUM('様式３（非専従の常勤＋非常勤）'!$Z21:$AA21)&gt;0,1,""))</f>
        <v/>
      </c>
      <c r="J64" s="368" t="str">
        <f>IF($A64="","",IF(SUM('様式３（非専従の常勤＋非常勤）'!$AB21:$AC21)&gt;0,1,""))</f>
        <v/>
      </c>
      <c r="K64" s="368" t="str">
        <f>IF($A64="","",IF(SUM('様式３（非専従の常勤＋非常勤）'!$AD21:$AE21)&gt;0,1,""))</f>
        <v/>
      </c>
      <c r="L64" s="368" t="str">
        <f>IF($A64="","",IF(SUM('様式３（非専従の常勤＋非常勤）'!$AF21:$AG21)&gt;0,1,""))</f>
        <v/>
      </c>
      <c r="M64" s="368" t="str">
        <f>IF($A64="","",IF(SUM('様式３（非専従の常勤＋非常勤）'!$AH21:$AI21)&gt;0,1,""))</f>
        <v/>
      </c>
      <c r="N64" s="368" t="str">
        <f>IF($A64="","",IF(SUM('様式３（非専従の常勤＋非常勤）'!$AJ21:$AK21)&gt;0,1,""))</f>
        <v/>
      </c>
    </row>
    <row r="65" spans="1:14">
      <c r="A65" s="368" t="str">
        <f>IF('様式３（非専従の常勤＋非常勤）'!B22="","",'様式３（非専従の常勤＋非常勤）'!B22)</f>
        <v/>
      </c>
      <c r="B65" s="368" t="str">
        <f>IF($A65="","",'様式３（非専従の常勤＋非常勤）'!$A$4)</f>
        <v/>
      </c>
      <c r="C65" s="368" t="str">
        <f>IF($A65="","",IF(SUM('様式３（非専従の常勤＋非常勤）'!$N22:$O22)&gt;0,1,""))</f>
        <v/>
      </c>
      <c r="D65" s="368" t="str">
        <f>IF($A65="","",IF(SUM('様式３（非専従の常勤＋非常勤）'!$P22:$Q22)&gt;0,1,""))</f>
        <v/>
      </c>
      <c r="E65" s="368" t="str">
        <f>IF($A65="","",IF(SUM('様式３（非専従の常勤＋非常勤）'!$R22:$S22)&gt;0,1,""))</f>
        <v/>
      </c>
      <c r="F65" s="368" t="str">
        <f>IF($A65="","",IF(SUM('様式３（非専従の常勤＋非常勤）'!$T22:$U22)&gt;0,1,""))</f>
        <v/>
      </c>
      <c r="G65" s="368" t="str">
        <f>IF($A65="","",IF(SUM('様式３（非専従の常勤＋非常勤）'!$V22:$W22)&gt;0,1,""))</f>
        <v/>
      </c>
      <c r="H65" s="368" t="str">
        <f>IF($A65="","",IF(SUM('様式３（非専従の常勤＋非常勤）'!$X22:$Y22)&gt;0,1,""))</f>
        <v/>
      </c>
      <c r="I65" s="368" t="str">
        <f>IF($A65="","",IF(SUM('様式３（非専従の常勤＋非常勤）'!$Z22:$AA22)&gt;0,1,""))</f>
        <v/>
      </c>
      <c r="J65" s="368" t="str">
        <f>IF($A65="","",IF(SUM('様式３（非専従の常勤＋非常勤）'!$AB22:$AC22)&gt;0,1,""))</f>
        <v/>
      </c>
      <c r="K65" s="368" t="str">
        <f>IF($A65="","",IF(SUM('様式３（非専従の常勤＋非常勤）'!$AD22:$AE22)&gt;0,1,""))</f>
        <v/>
      </c>
      <c r="L65" s="368" t="str">
        <f>IF($A65="","",IF(SUM('様式３（非専従の常勤＋非常勤）'!$AF22:$AG22)&gt;0,1,""))</f>
        <v/>
      </c>
      <c r="M65" s="368" t="str">
        <f>IF($A65="","",IF(SUM('様式３（非専従の常勤＋非常勤）'!$AH22:$AI22)&gt;0,1,""))</f>
        <v/>
      </c>
      <c r="N65" s="368" t="str">
        <f>IF($A65="","",IF(SUM('様式３（非専従の常勤＋非常勤）'!$AJ22:$AK22)&gt;0,1,""))</f>
        <v/>
      </c>
    </row>
    <row r="66" spans="1:14">
      <c r="A66" s="368" t="str">
        <f>IF('様式３（非専従の常勤＋非常勤）'!B23="","",'様式３（非専従の常勤＋非常勤）'!B23)</f>
        <v/>
      </c>
      <c r="B66" s="368" t="str">
        <f>IF($A66="","",'様式３（非専従の常勤＋非常勤）'!$A$4)</f>
        <v/>
      </c>
      <c r="C66" s="368" t="str">
        <f>IF($A66="","",IF(SUM('様式３（非専従の常勤＋非常勤）'!$N23:$O23)&gt;0,1,""))</f>
        <v/>
      </c>
      <c r="D66" s="368" t="str">
        <f>IF($A66="","",IF(SUM('様式３（非専従の常勤＋非常勤）'!$P23:$Q23)&gt;0,1,""))</f>
        <v/>
      </c>
      <c r="E66" s="368" t="str">
        <f>IF($A66="","",IF(SUM('様式３（非専従の常勤＋非常勤）'!$R23:$S23)&gt;0,1,""))</f>
        <v/>
      </c>
      <c r="F66" s="368" t="str">
        <f>IF($A66="","",IF(SUM('様式３（非専従の常勤＋非常勤）'!$T23:$U23)&gt;0,1,""))</f>
        <v/>
      </c>
      <c r="G66" s="368" t="str">
        <f>IF($A66="","",IF(SUM('様式３（非専従の常勤＋非常勤）'!$V23:$W23)&gt;0,1,""))</f>
        <v/>
      </c>
      <c r="H66" s="368" t="str">
        <f>IF($A66="","",IF(SUM('様式３（非専従の常勤＋非常勤）'!$X23:$Y23)&gt;0,1,""))</f>
        <v/>
      </c>
      <c r="I66" s="368" t="str">
        <f>IF($A66="","",IF(SUM('様式３（非専従の常勤＋非常勤）'!$Z23:$AA23)&gt;0,1,""))</f>
        <v/>
      </c>
      <c r="J66" s="368" t="str">
        <f>IF($A66="","",IF(SUM('様式３（非専従の常勤＋非常勤）'!$AB23:$AC23)&gt;0,1,""))</f>
        <v/>
      </c>
      <c r="K66" s="368" t="str">
        <f>IF($A66="","",IF(SUM('様式３（非専従の常勤＋非常勤）'!$AD23:$AE23)&gt;0,1,""))</f>
        <v/>
      </c>
      <c r="L66" s="368" t="str">
        <f>IF($A66="","",IF(SUM('様式３（非専従の常勤＋非常勤）'!$AF23:$AG23)&gt;0,1,""))</f>
        <v/>
      </c>
      <c r="M66" s="368" t="str">
        <f>IF($A66="","",IF(SUM('様式３（非専従の常勤＋非常勤）'!$AH23:$AI23)&gt;0,1,""))</f>
        <v/>
      </c>
      <c r="N66" s="368" t="str">
        <f>IF($A66="","",IF(SUM('様式３（非専従の常勤＋非常勤）'!$AJ23:$AK23)&gt;0,1,""))</f>
        <v/>
      </c>
    </row>
    <row r="67" spans="1:14">
      <c r="A67" s="368" t="str">
        <f>IF('様式３（非専従の常勤＋非常勤）'!B24="","",'様式３（非専従の常勤＋非常勤）'!B24)</f>
        <v/>
      </c>
      <c r="B67" s="368" t="str">
        <f>IF($A67="","",'様式３（非専従の常勤＋非常勤）'!$A$4)</f>
        <v/>
      </c>
      <c r="C67" s="368" t="str">
        <f>IF($A67="","",IF(SUM('様式３（非専従の常勤＋非常勤）'!$N24:$O24)&gt;0,1,""))</f>
        <v/>
      </c>
      <c r="D67" s="368" t="str">
        <f>IF($A67="","",IF(SUM('様式３（非専従の常勤＋非常勤）'!$P24:$Q24)&gt;0,1,""))</f>
        <v/>
      </c>
      <c r="E67" s="368" t="str">
        <f>IF($A67="","",IF(SUM('様式３（非専従の常勤＋非常勤）'!$R24:$S24)&gt;0,1,""))</f>
        <v/>
      </c>
      <c r="F67" s="368" t="str">
        <f>IF($A67="","",IF(SUM('様式３（非専従の常勤＋非常勤）'!$T24:$U24)&gt;0,1,""))</f>
        <v/>
      </c>
      <c r="G67" s="368" t="str">
        <f>IF($A67="","",IF(SUM('様式３（非専従の常勤＋非常勤）'!$V24:$W24)&gt;0,1,""))</f>
        <v/>
      </c>
      <c r="H67" s="368" t="str">
        <f>IF($A67="","",IF(SUM('様式３（非専従の常勤＋非常勤）'!$X24:$Y24)&gt;0,1,""))</f>
        <v/>
      </c>
      <c r="I67" s="368" t="str">
        <f>IF($A67="","",IF(SUM('様式３（非専従の常勤＋非常勤）'!$Z24:$AA24)&gt;0,1,""))</f>
        <v/>
      </c>
      <c r="J67" s="368" t="str">
        <f>IF($A67="","",IF(SUM('様式３（非専従の常勤＋非常勤）'!$AB24:$AC24)&gt;0,1,""))</f>
        <v/>
      </c>
      <c r="K67" s="368" t="str">
        <f>IF($A67="","",IF(SUM('様式３（非専従の常勤＋非常勤）'!$AD24:$AE24)&gt;0,1,""))</f>
        <v/>
      </c>
      <c r="L67" s="368" t="str">
        <f>IF($A67="","",IF(SUM('様式３（非専従の常勤＋非常勤）'!$AF24:$AG24)&gt;0,1,""))</f>
        <v/>
      </c>
      <c r="M67" s="368" t="str">
        <f>IF($A67="","",IF(SUM('様式３（非専従の常勤＋非常勤）'!$AH24:$AI24)&gt;0,1,""))</f>
        <v/>
      </c>
      <c r="N67" s="368" t="str">
        <f>IF($A67="","",IF(SUM('様式３（非専従の常勤＋非常勤）'!$AJ24:$AK24)&gt;0,1,""))</f>
        <v/>
      </c>
    </row>
    <row r="68" spans="1:14">
      <c r="A68" s="368" t="str">
        <f>IF('様式３（非専従の常勤＋非常勤）'!B25="","",'様式３（非専従の常勤＋非常勤）'!B25)</f>
        <v/>
      </c>
      <c r="B68" s="368" t="str">
        <f>IF($A68="","",'様式３（非専従の常勤＋非常勤）'!$A$4)</f>
        <v/>
      </c>
      <c r="C68" s="368" t="str">
        <f>IF($A68="","",IF(SUM('様式３（非専従の常勤＋非常勤）'!$N25:$O25)&gt;0,1,""))</f>
        <v/>
      </c>
      <c r="D68" s="368" t="str">
        <f>IF($A68="","",IF(SUM('様式３（非専従の常勤＋非常勤）'!$P25:$Q25)&gt;0,1,""))</f>
        <v/>
      </c>
      <c r="E68" s="368" t="str">
        <f>IF($A68="","",IF(SUM('様式３（非専従の常勤＋非常勤）'!$R25:$S25)&gt;0,1,""))</f>
        <v/>
      </c>
      <c r="F68" s="368" t="str">
        <f>IF($A68="","",IF(SUM('様式３（非専従の常勤＋非常勤）'!$T25:$U25)&gt;0,1,""))</f>
        <v/>
      </c>
      <c r="G68" s="368" t="str">
        <f>IF($A68="","",IF(SUM('様式３（非専従の常勤＋非常勤）'!$V25:$W25)&gt;0,1,""))</f>
        <v/>
      </c>
      <c r="H68" s="368" t="str">
        <f>IF($A68="","",IF(SUM('様式３（非専従の常勤＋非常勤）'!$X25:$Y25)&gt;0,1,""))</f>
        <v/>
      </c>
      <c r="I68" s="368" t="str">
        <f>IF($A68="","",IF(SUM('様式３（非専従の常勤＋非常勤）'!$Z25:$AA25)&gt;0,1,""))</f>
        <v/>
      </c>
      <c r="J68" s="368" t="str">
        <f>IF($A68="","",IF(SUM('様式３（非専従の常勤＋非常勤）'!$AB25:$AC25)&gt;0,1,""))</f>
        <v/>
      </c>
      <c r="K68" s="368" t="str">
        <f>IF($A68="","",IF(SUM('様式３（非専従の常勤＋非常勤）'!$AD25:$AE25)&gt;0,1,""))</f>
        <v/>
      </c>
      <c r="L68" s="368" t="str">
        <f>IF($A68="","",IF(SUM('様式３（非専従の常勤＋非常勤）'!$AF25:$AG25)&gt;0,1,""))</f>
        <v/>
      </c>
      <c r="M68" s="368" t="str">
        <f>IF($A68="","",IF(SUM('様式３（非専従の常勤＋非常勤）'!$AH25:$AI25)&gt;0,1,""))</f>
        <v/>
      </c>
      <c r="N68" s="368" t="str">
        <f>IF($A68="","",IF(SUM('様式３（非専従の常勤＋非常勤）'!$AJ25:$AK25)&gt;0,1,""))</f>
        <v/>
      </c>
    </row>
    <row r="69" spans="1:14">
      <c r="A69" s="368" t="str">
        <f>IF('様式３（非専従の常勤＋非常勤）'!B26="","",'様式３（非専従の常勤＋非常勤）'!B26)</f>
        <v/>
      </c>
      <c r="B69" s="368" t="str">
        <f>IF($A69="","",'様式３（非専従の常勤＋非常勤）'!$A$4)</f>
        <v/>
      </c>
      <c r="C69" s="368" t="str">
        <f>IF($A69="","",IF(SUM('様式３（非専従の常勤＋非常勤）'!$N26:$O26)&gt;0,1,""))</f>
        <v/>
      </c>
      <c r="D69" s="368" t="str">
        <f>IF($A69="","",IF(SUM('様式３（非専従の常勤＋非常勤）'!$P26:$Q26)&gt;0,1,""))</f>
        <v/>
      </c>
      <c r="E69" s="368" t="str">
        <f>IF($A69="","",IF(SUM('様式３（非専従の常勤＋非常勤）'!$R26:$S26)&gt;0,1,""))</f>
        <v/>
      </c>
      <c r="F69" s="368" t="str">
        <f>IF($A69="","",IF(SUM('様式３（非専従の常勤＋非常勤）'!$T26:$U26)&gt;0,1,""))</f>
        <v/>
      </c>
      <c r="G69" s="368" t="str">
        <f>IF($A69="","",IF(SUM('様式３（非専従の常勤＋非常勤）'!$V26:$W26)&gt;0,1,""))</f>
        <v/>
      </c>
      <c r="H69" s="368" t="str">
        <f>IF($A69="","",IF(SUM('様式３（非専従の常勤＋非常勤）'!$X26:$Y26)&gt;0,1,""))</f>
        <v/>
      </c>
      <c r="I69" s="368" t="str">
        <f>IF($A69="","",IF(SUM('様式３（非専従の常勤＋非常勤）'!$Z26:$AA26)&gt;0,1,""))</f>
        <v/>
      </c>
      <c r="J69" s="368" t="str">
        <f>IF($A69="","",IF(SUM('様式３（非専従の常勤＋非常勤）'!$AB26:$AC26)&gt;0,1,""))</f>
        <v/>
      </c>
      <c r="K69" s="368" t="str">
        <f>IF($A69="","",IF(SUM('様式３（非専従の常勤＋非常勤）'!$AD26:$AE26)&gt;0,1,""))</f>
        <v/>
      </c>
      <c r="L69" s="368" t="str">
        <f>IF($A69="","",IF(SUM('様式３（非専従の常勤＋非常勤）'!$AF26:$AG26)&gt;0,1,""))</f>
        <v/>
      </c>
      <c r="M69" s="368" t="str">
        <f>IF($A69="","",IF(SUM('様式３（非専従の常勤＋非常勤）'!$AH26:$AI26)&gt;0,1,""))</f>
        <v/>
      </c>
      <c r="N69" s="368" t="str">
        <f>IF($A69="","",IF(SUM('様式３（非専従の常勤＋非常勤）'!$AJ26:$AK26)&gt;0,1,""))</f>
        <v/>
      </c>
    </row>
    <row r="70" spans="1:14">
      <c r="A70" s="368" t="str">
        <f>IF('様式３（非専従の常勤＋非常勤）'!B27="","",'様式３（非専従の常勤＋非常勤）'!B27)</f>
        <v/>
      </c>
      <c r="B70" s="368" t="str">
        <f>IF($A70="","",'様式３（非専従の常勤＋非常勤）'!$A$4)</f>
        <v/>
      </c>
      <c r="C70" s="368" t="str">
        <f>IF($A70="","",IF(SUM('様式３（非専従の常勤＋非常勤）'!$N27:$O27)&gt;0,1,""))</f>
        <v/>
      </c>
      <c r="D70" s="368" t="str">
        <f>IF($A70="","",IF(SUM('様式３（非専従の常勤＋非常勤）'!$P27:$Q27)&gt;0,1,""))</f>
        <v/>
      </c>
      <c r="E70" s="368" t="str">
        <f>IF($A70="","",IF(SUM('様式３（非専従の常勤＋非常勤）'!$R27:$S27)&gt;0,1,""))</f>
        <v/>
      </c>
      <c r="F70" s="368" t="str">
        <f>IF($A70="","",IF(SUM('様式３（非専従の常勤＋非常勤）'!$T27:$U27)&gt;0,1,""))</f>
        <v/>
      </c>
      <c r="G70" s="368" t="str">
        <f>IF($A70="","",IF(SUM('様式３（非専従の常勤＋非常勤）'!$V27:$W27)&gt;0,1,""))</f>
        <v/>
      </c>
      <c r="H70" s="368" t="str">
        <f>IF($A70="","",IF(SUM('様式３（非専従の常勤＋非常勤）'!$X27:$Y27)&gt;0,1,""))</f>
        <v/>
      </c>
      <c r="I70" s="368" t="str">
        <f>IF($A70="","",IF(SUM('様式３（非専従の常勤＋非常勤）'!$Z27:$AA27)&gt;0,1,""))</f>
        <v/>
      </c>
      <c r="J70" s="368" t="str">
        <f>IF($A70="","",IF(SUM('様式３（非専従の常勤＋非常勤）'!$AB27:$AC27)&gt;0,1,""))</f>
        <v/>
      </c>
      <c r="K70" s="368" t="str">
        <f>IF($A70="","",IF(SUM('様式３（非専従の常勤＋非常勤）'!$AD27:$AE27)&gt;0,1,""))</f>
        <v/>
      </c>
      <c r="L70" s="368" t="str">
        <f>IF($A70="","",IF(SUM('様式３（非専従の常勤＋非常勤）'!$AF27:$AG27)&gt;0,1,""))</f>
        <v/>
      </c>
      <c r="M70" s="368" t="str">
        <f>IF($A70="","",IF(SUM('様式３（非専従の常勤＋非常勤）'!$AH27:$AI27)&gt;0,1,""))</f>
        <v/>
      </c>
      <c r="N70" s="368" t="str">
        <f>IF($A70="","",IF(SUM('様式３（非専従の常勤＋非常勤）'!$AJ27:$AK27)&gt;0,1,""))</f>
        <v/>
      </c>
    </row>
    <row r="71" spans="1:14">
      <c r="A71" s="368" t="str">
        <f>IF('様式３（非専従の常勤＋非常勤）'!B28="","",'様式３（非専従の常勤＋非常勤）'!B28)</f>
        <v/>
      </c>
      <c r="B71" s="368" t="str">
        <f>IF($A71="","",'様式３（非専従の常勤＋非常勤）'!$A$4)</f>
        <v/>
      </c>
      <c r="C71" s="368" t="str">
        <f>IF($A71="","",IF(SUM('様式３（非専従の常勤＋非常勤）'!$N28:$O28)&gt;0,1,""))</f>
        <v/>
      </c>
      <c r="D71" s="368" t="str">
        <f>IF($A71="","",IF(SUM('様式３（非専従の常勤＋非常勤）'!$P28:$Q28)&gt;0,1,""))</f>
        <v/>
      </c>
      <c r="E71" s="368" t="str">
        <f>IF($A71="","",IF(SUM('様式３（非専従の常勤＋非常勤）'!$R28:$S28)&gt;0,1,""))</f>
        <v/>
      </c>
      <c r="F71" s="368" t="str">
        <f>IF($A71="","",IF(SUM('様式３（非専従の常勤＋非常勤）'!$T28:$U28)&gt;0,1,""))</f>
        <v/>
      </c>
      <c r="G71" s="368" t="str">
        <f>IF($A71="","",IF(SUM('様式３（非専従の常勤＋非常勤）'!$V28:$W28)&gt;0,1,""))</f>
        <v/>
      </c>
      <c r="H71" s="368" t="str">
        <f>IF($A71="","",IF(SUM('様式３（非専従の常勤＋非常勤）'!$X28:$Y28)&gt;0,1,""))</f>
        <v/>
      </c>
      <c r="I71" s="368" t="str">
        <f>IF($A71="","",IF(SUM('様式３（非専従の常勤＋非常勤）'!$Z28:$AA28)&gt;0,1,""))</f>
        <v/>
      </c>
      <c r="J71" s="368" t="str">
        <f>IF($A71="","",IF(SUM('様式３（非専従の常勤＋非常勤）'!$AB28:$AC28)&gt;0,1,""))</f>
        <v/>
      </c>
      <c r="K71" s="368" t="str">
        <f>IF($A71="","",IF(SUM('様式３（非専従の常勤＋非常勤）'!$AD28:$AE28)&gt;0,1,""))</f>
        <v/>
      </c>
      <c r="L71" s="368" t="str">
        <f>IF($A71="","",IF(SUM('様式３（非専従の常勤＋非常勤）'!$AF28:$AG28)&gt;0,1,""))</f>
        <v/>
      </c>
      <c r="M71" s="368" t="str">
        <f>IF($A71="","",IF(SUM('様式３（非専従の常勤＋非常勤）'!$AH28:$AI28)&gt;0,1,""))</f>
        <v/>
      </c>
      <c r="N71" s="368" t="str">
        <f>IF($A71="","",IF(SUM('様式３（非専従の常勤＋非常勤）'!$AJ28:$AK28)&gt;0,1,""))</f>
        <v/>
      </c>
    </row>
    <row r="72" spans="1:14">
      <c r="A72" s="368" t="str">
        <f>IF('様式３（非専従の常勤＋非常勤）'!B29="","",'様式３（非専従の常勤＋非常勤）'!B29)</f>
        <v/>
      </c>
      <c r="B72" s="368" t="str">
        <f>IF($A72="","",'様式３（非専従の常勤＋非常勤）'!$A$4)</f>
        <v/>
      </c>
      <c r="C72" s="368" t="str">
        <f>IF($A72="","",IF(SUM('様式３（非専従の常勤＋非常勤）'!$N29:$O29)&gt;0,1,""))</f>
        <v/>
      </c>
      <c r="D72" s="368" t="str">
        <f>IF($A72="","",IF(SUM('様式３（非専従の常勤＋非常勤）'!$P29:$Q29)&gt;0,1,""))</f>
        <v/>
      </c>
      <c r="E72" s="368" t="str">
        <f>IF($A72="","",IF(SUM('様式３（非専従の常勤＋非常勤）'!$R29:$S29)&gt;0,1,""))</f>
        <v/>
      </c>
      <c r="F72" s="368" t="str">
        <f>IF($A72="","",IF(SUM('様式３（非専従の常勤＋非常勤）'!$T29:$U29)&gt;0,1,""))</f>
        <v/>
      </c>
      <c r="G72" s="368" t="str">
        <f>IF($A72="","",IF(SUM('様式３（非専従の常勤＋非常勤）'!$V29:$W29)&gt;0,1,""))</f>
        <v/>
      </c>
      <c r="H72" s="368" t="str">
        <f>IF($A72="","",IF(SUM('様式３（非専従の常勤＋非常勤）'!$X29:$Y29)&gt;0,1,""))</f>
        <v/>
      </c>
      <c r="I72" s="368" t="str">
        <f>IF($A72="","",IF(SUM('様式３（非専従の常勤＋非常勤）'!$Z29:$AA29)&gt;0,1,""))</f>
        <v/>
      </c>
      <c r="J72" s="368" t="str">
        <f>IF($A72="","",IF(SUM('様式３（非専従の常勤＋非常勤）'!$AB29:$AC29)&gt;0,1,""))</f>
        <v/>
      </c>
      <c r="K72" s="368" t="str">
        <f>IF($A72="","",IF(SUM('様式３（非専従の常勤＋非常勤）'!$AD29:$AE29)&gt;0,1,""))</f>
        <v/>
      </c>
      <c r="L72" s="368" t="str">
        <f>IF($A72="","",IF(SUM('様式３（非専従の常勤＋非常勤）'!$AF29:$AG29)&gt;0,1,""))</f>
        <v/>
      </c>
      <c r="M72" s="368" t="str">
        <f>IF($A72="","",IF(SUM('様式３（非専従の常勤＋非常勤）'!$AH29:$AI29)&gt;0,1,""))</f>
        <v/>
      </c>
      <c r="N72" s="368" t="str">
        <f>IF($A72="","",IF(SUM('様式３（非専従の常勤＋非常勤）'!$AJ29:$AK29)&gt;0,1,""))</f>
        <v/>
      </c>
    </row>
    <row r="73" spans="1:14">
      <c r="A73" s="368" t="str">
        <f>IF('様式３（非専従の常勤＋非常勤）'!B30="","",'様式３（非専従の常勤＋非常勤）'!B30)</f>
        <v/>
      </c>
      <c r="B73" s="368" t="str">
        <f>IF($A73="","",'様式３（非専従の常勤＋非常勤）'!$A$4)</f>
        <v/>
      </c>
      <c r="C73" s="368" t="str">
        <f>IF($A73="","",IF(SUM('様式３（非専従の常勤＋非常勤）'!$N30:$O30)&gt;0,1,""))</f>
        <v/>
      </c>
      <c r="D73" s="368" t="str">
        <f>IF($A73="","",IF(SUM('様式３（非専従の常勤＋非常勤）'!$P30:$Q30)&gt;0,1,""))</f>
        <v/>
      </c>
      <c r="E73" s="368" t="str">
        <f>IF($A73="","",IF(SUM('様式３（非専従の常勤＋非常勤）'!$R30:$S30)&gt;0,1,""))</f>
        <v/>
      </c>
      <c r="F73" s="368" t="str">
        <f>IF($A73="","",IF(SUM('様式３（非専従の常勤＋非常勤）'!$T30:$U30)&gt;0,1,""))</f>
        <v/>
      </c>
      <c r="G73" s="368" t="str">
        <f>IF($A73="","",IF(SUM('様式３（非専従の常勤＋非常勤）'!$V30:$W30)&gt;0,1,""))</f>
        <v/>
      </c>
      <c r="H73" s="368" t="str">
        <f>IF($A73="","",IF(SUM('様式３（非専従の常勤＋非常勤）'!$X30:$Y30)&gt;0,1,""))</f>
        <v/>
      </c>
      <c r="I73" s="368" t="str">
        <f>IF($A73="","",IF(SUM('様式３（非専従の常勤＋非常勤）'!$Z30:$AA30)&gt;0,1,""))</f>
        <v/>
      </c>
      <c r="J73" s="368" t="str">
        <f>IF($A73="","",IF(SUM('様式３（非専従の常勤＋非常勤）'!$AB30:$AC30)&gt;0,1,""))</f>
        <v/>
      </c>
      <c r="K73" s="368" t="str">
        <f>IF($A73="","",IF(SUM('様式３（非専従の常勤＋非常勤）'!$AD30:$AE30)&gt;0,1,""))</f>
        <v/>
      </c>
      <c r="L73" s="368" t="str">
        <f>IF($A73="","",IF(SUM('様式３（非専従の常勤＋非常勤）'!$AF30:$AG30)&gt;0,1,""))</f>
        <v/>
      </c>
      <c r="M73" s="368" t="str">
        <f>IF($A73="","",IF(SUM('様式３（非専従の常勤＋非常勤）'!$AH30:$AI30)&gt;0,1,""))</f>
        <v/>
      </c>
      <c r="N73" s="368" t="str">
        <f>IF($A73="","",IF(SUM('様式３（非専従の常勤＋非常勤）'!$AJ30:$AK30)&gt;0,1,""))</f>
        <v/>
      </c>
    </row>
    <row r="74" spans="1:14">
      <c r="A74" s="368" t="str">
        <f>IF('様式３（非専従の常勤＋非常勤）'!B31="","",'様式３（非専従の常勤＋非常勤）'!B31)</f>
        <v/>
      </c>
      <c r="B74" s="368" t="str">
        <f>IF($A74="","",'様式３（非専従の常勤＋非常勤）'!$A$4)</f>
        <v/>
      </c>
      <c r="C74" s="368" t="str">
        <f>IF($A74="","",IF(SUM('様式３（非専従の常勤＋非常勤）'!$N31:$O31)&gt;0,1,""))</f>
        <v/>
      </c>
      <c r="D74" s="368" t="str">
        <f>IF($A74="","",IF(SUM('様式３（非専従の常勤＋非常勤）'!$P31:$Q31)&gt;0,1,""))</f>
        <v/>
      </c>
      <c r="E74" s="368" t="str">
        <f>IF($A74="","",IF(SUM('様式３（非専従の常勤＋非常勤）'!$R31:$S31)&gt;0,1,""))</f>
        <v/>
      </c>
      <c r="F74" s="368" t="str">
        <f>IF($A74="","",IF(SUM('様式３（非専従の常勤＋非常勤）'!$T31:$U31)&gt;0,1,""))</f>
        <v/>
      </c>
      <c r="G74" s="368" t="str">
        <f>IF($A74="","",IF(SUM('様式３（非専従の常勤＋非常勤）'!$V31:$W31)&gt;0,1,""))</f>
        <v/>
      </c>
      <c r="H74" s="368" t="str">
        <f>IF($A74="","",IF(SUM('様式３（非専従の常勤＋非常勤）'!$X31:$Y31)&gt;0,1,""))</f>
        <v/>
      </c>
      <c r="I74" s="368" t="str">
        <f>IF($A74="","",IF(SUM('様式３（非専従の常勤＋非常勤）'!$Z31:$AA31)&gt;0,1,""))</f>
        <v/>
      </c>
      <c r="J74" s="368" t="str">
        <f>IF($A74="","",IF(SUM('様式３（非専従の常勤＋非常勤）'!$AB31:$AC31)&gt;0,1,""))</f>
        <v/>
      </c>
      <c r="K74" s="368" t="str">
        <f>IF($A74="","",IF(SUM('様式３（非専従の常勤＋非常勤）'!$AD31:$AE31)&gt;0,1,""))</f>
        <v/>
      </c>
      <c r="L74" s="368" t="str">
        <f>IF($A74="","",IF(SUM('様式３（非専従の常勤＋非常勤）'!$AF31:$AG31)&gt;0,1,""))</f>
        <v/>
      </c>
      <c r="M74" s="368" t="str">
        <f>IF($A74="","",IF(SUM('様式３（非専従の常勤＋非常勤）'!$AH31:$AI31)&gt;0,1,""))</f>
        <v/>
      </c>
      <c r="N74" s="368" t="str">
        <f>IF($A74="","",IF(SUM('様式３（非専従の常勤＋非常勤）'!$AJ31:$AK31)&gt;0,1,""))</f>
        <v/>
      </c>
    </row>
    <row r="75" spans="1:14">
      <c r="A75" s="368" t="str">
        <f>IF('様式３（非専従の常勤＋非常勤）'!B32="","",'様式３（非専従の常勤＋非常勤）'!B32)</f>
        <v/>
      </c>
      <c r="B75" s="368" t="str">
        <f>IF($A75="","",'様式３（非専従の常勤＋非常勤）'!$A$4)</f>
        <v/>
      </c>
      <c r="C75" s="368" t="str">
        <f>IF($A75="","",IF(SUM('様式３（非専従の常勤＋非常勤）'!$N32:$O32)&gt;0,1,""))</f>
        <v/>
      </c>
      <c r="D75" s="368" t="str">
        <f>IF($A75="","",IF(SUM('様式３（非専従の常勤＋非常勤）'!$P32:$Q32)&gt;0,1,""))</f>
        <v/>
      </c>
      <c r="E75" s="368" t="str">
        <f>IF($A75="","",IF(SUM('様式３（非専従の常勤＋非常勤）'!$R32:$S32)&gt;0,1,""))</f>
        <v/>
      </c>
      <c r="F75" s="368" t="str">
        <f>IF($A75="","",IF(SUM('様式３（非専従の常勤＋非常勤）'!$T32:$U32)&gt;0,1,""))</f>
        <v/>
      </c>
      <c r="G75" s="368" t="str">
        <f>IF($A75="","",IF(SUM('様式３（非専従の常勤＋非常勤）'!$V32:$W32)&gt;0,1,""))</f>
        <v/>
      </c>
      <c r="H75" s="368" t="str">
        <f>IF($A75="","",IF(SUM('様式３（非専従の常勤＋非常勤）'!$X32:$Y32)&gt;0,1,""))</f>
        <v/>
      </c>
      <c r="I75" s="368" t="str">
        <f>IF($A75="","",IF(SUM('様式３（非専従の常勤＋非常勤）'!$Z32:$AA32)&gt;0,1,""))</f>
        <v/>
      </c>
      <c r="J75" s="368" t="str">
        <f>IF($A75="","",IF(SUM('様式３（非専従の常勤＋非常勤）'!$AB32:$AC32)&gt;0,1,""))</f>
        <v/>
      </c>
      <c r="K75" s="368" t="str">
        <f>IF($A75="","",IF(SUM('様式３（非専従の常勤＋非常勤）'!$AD32:$AE32)&gt;0,1,""))</f>
        <v/>
      </c>
      <c r="L75" s="368" t="str">
        <f>IF($A75="","",IF(SUM('様式３（非専従の常勤＋非常勤）'!$AF32:$AG32)&gt;0,1,""))</f>
        <v/>
      </c>
      <c r="M75" s="368" t="str">
        <f>IF($A75="","",IF(SUM('様式３（非専従の常勤＋非常勤）'!$AH32:$AI32)&gt;0,1,""))</f>
        <v/>
      </c>
      <c r="N75" s="368" t="str">
        <f>IF($A75="","",IF(SUM('様式３（非専従の常勤＋非常勤）'!$AJ32:$AK32)&gt;0,1,""))</f>
        <v/>
      </c>
    </row>
    <row r="76" spans="1:14">
      <c r="A76" s="368" t="str">
        <f>IF('様式３（非専従の常勤＋非常勤）'!B33="","",'様式３（非専従の常勤＋非常勤）'!B33)</f>
        <v/>
      </c>
      <c r="B76" s="368" t="str">
        <f>IF($A76="","",'様式３（非専従の常勤＋非常勤）'!$A$4)</f>
        <v/>
      </c>
      <c r="C76" s="368" t="str">
        <f>IF($A76="","",IF(SUM('様式３（非専従の常勤＋非常勤）'!$N33:$O33)&gt;0,1,""))</f>
        <v/>
      </c>
      <c r="D76" s="368" t="str">
        <f>IF($A76="","",IF(SUM('様式３（非専従の常勤＋非常勤）'!$P33:$Q33)&gt;0,1,""))</f>
        <v/>
      </c>
      <c r="E76" s="368" t="str">
        <f>IF($A76="","",IF(SUM('様式３（非専従の常勤＋非常勤）'!$R33:$S33)&gt;0,1,""))</f>
        <v/>
      </c>
      <c r="F76" s="368" t="str">
        <f>IF($A76="","",IF(SUM('様式３（非専従の常勤＋非常勤）'!$T33:$U33)&gt;0,1,""))</f>
        <v/>
      </c>
      <c r="G76" s="368" t="str">
        <f>IF($A76="","",IF(SUM('様式３（非専従の常勤＋非常勤）'!$V33:$W33)&gt;0,1,""))</f>
        <v/>
      </c>
      <c r="H76" s="368" t="str">
        <f>IF($A76="","",IF(SUM('様式３（非専従の常勤＋非常勤）'!$X33:$Y33)&gt;0,1,""))</f>
        <v/>
      </c>
      <c r="I76" s="368" t="str">
        <f>IF($A76="","",IF(SUM('様式３（非専従の常勤＋非常勤）'!$Z33:$AA33)&gt;0,1,""))</f>
        <v/>
      </c>
      <c r="J76" s="368" t="str">
        <f>IF($A76="","",IF(SUM('様式３（非専従の常勤＋非常勤）'!$AB33:$AC33)&gt;0,1,""))</f>
        <v/>
      </c>
      <c r="K76" s="368" t="str">
        <f>IF($A76="","",IF(SUM('様式３（非専従の常勤＋非常勤）'!$AD33:$AE33)&gt;0,1,""))</f>
        <v/>
      </c>
      <c r="L76" s="368" t="str">
        <f>IF($A76="","",IF(SUM('様式３（非専従の常勤＋非常勤）'!$AF33:$AG33)&gt;0,1,""))</f>
        <v/>
      </c>
      <c r="M76" s="368" t="str">
        <f>IF($A76="","",IF(SUM('様式３（非専従の常勤＋非常勤）'!$AH33:$AI33)&gt;0,1,""))</f>
        <v/>
      </c>
      <c r="N76" s="368" t="str">
        <f>IF($A76="","",IF(SUM('様式３（非専従の常勤＋非常勤）'!$AJ33:$AK33)&gt;0,1,""))</f>
        <v/>
      </c>
    </row>
    <row r="77" spans="1:14">
      <c r="A77" s="368" t="str">
        <f>IF('様式３（非専従の常勤＋非常勤）'!B34="","",'様式３（非専従の常勤＋非常勤）'!B34)</f>
        <v/>
      </c>
      <c r="B77" s="368" t="str">
        <f>IF($A77="","",'様式３（非専従の常勤＋非常勤）'!$A$4)</f>
        <v/>
      </c>
      <c r="C77" s="368" t="str">
        <f>IF($A77="","",IF(SUM('様式３（非専従の常勤＋非常勤）'!$N34:$O34)&gt;0,1,""))</f>
        <v/>
      </c>
      <c r="D77" s="368" t="str">
        <f>IF($A77="","",IF(SUM('様式３（非専従の常勤＋非常勤）'!$P34:$Q34)&gt;0,1,""))</f>
        <v/>
      </c>
      <c r="E77" s="368" t="str">
        <f>IF($A77="","",IF(SUM('様式３（非専従の常勤＋非常勤）'!$R34:$S34)&gt;0,1,""))</f>
        <v/>
      </c>
      <c r="F77" s="368" t="str">
        <f>IF($A77="","",IF(SUM('様式３（非専従の常勤＋非常勤）'!$T34:$U34)&gt;0,1,""))</f>
        <v/>
      </c>
      <c r="G77" s="368" t="str">
        <f>IF($A77="","",IF(SUM('様式３（非専従の常勤＋非常勤）'!$V34:$W34)&gt;0,1,""))</f>
        <v/>
      </c>
      <c r="H77" s="368" t="str">
        <f>IF($A77="","",IF(SUM('様式３（非専従の常勤＋非常勤）'!$X34:$Y34)&gt;0,1,""))</f>
        <v/>
      </c>
      <c r="I77" s="368" t="str">
        <f>IF($A77="","",IF(SUM('様式３（非専従の常勤＋非常勤）'!$Z34:$AA34)&gt;0,1,""))</f>
        <v/>
      </c>
      <c r="J77" s="368" t="str">
        <f>IF($A77="","",IF(SUM('様式３（非専従の常勤＋非常勤）'!$AB34:$AC34)&gt;0,1,""))</f>
        <v/>
      </c>
      <c r="K77" s="368" t="str">
        <f>IF($A77="","",IF(SUM('様式３（非専従の常勤＋非常勤）'!$AD34:$AE34)&gt;0,1,""))</f>
        <v/>
      </c>
      <c r="L77" s="368" t="str">
        <f>IF($A77="","",IF(SUM('様式３（非専従の常勤＋非常勤）'!$AF34:$AG34)&gt;0,1,""))</f>
        <v/>
      </c>
      <c r="M77" s="368" t="str">
        <f>IF($A77="","",IF(SUM('様式３（非専従の常勤＋非常勤）'!$AH34:$AI34)&gt;0,1,""))</f>
        <v/>
      </c>
      <c r="N77" s="368" t="str">
        <f>IF($A77="","",IF(SUM('様式３（非専従の常勤＋非常勤）'!$AJ34:$AK34)&gt;0,1,""))</f>
        <v/>
      </c>
    </row>
    <row r="78" spans="1:14">
      <c r="A78" s="368" t="str">
        <f>IF('様式３（非専従の常勤＋非常勤）'!B35="","",'様式３（非専従の常勤＋非常勤）'!B35)</f>
        <v/>
      </c>
      <c r="B78" s="368" t="str">
        <f>IF($A78="","",'様式３（非専従の常勤＋非常勤）'!$A$4)</f>
        <v/>
      </c>
      <c r="C78" s="368" t="str">
        <f>IF($A78="","",IF(SUM('様式３（非専従の常勤＋非常勤）'!$N35:$O35)&gt;0,1,""))</f>
        <v/>
      </c>
      <c r="D78" s="368" t="str">
        <f>IF($A78="","",IF(SUM('様式３（非専従の常勤＋非常勤）'!$P35:$Q35)&gt;0,1,""))</f>
        <v/>
      </c>
      <c r="E78" s="368" t="str">
        <f>IF($A78="","",IF(SUM('様式３（非専従の常勤＋非常勤）'!$R35:$S35)&gt;0,1,""))</f>
        <v/>
      </c>
      <c r="F78" s="368" t="str">
        <f>IF($A78="","",IF(SUM('様式３（非専従の常勤＋非常勤）'!$T35:$U35)&gt;0,1,""))</f>
        <v/>
      </c>
      <c r="G78" s="368" t="str">
        <f>IF($A78="","",IF(SUM('様式３（非専従の常勤＋非常勤）'!$V35:$W35)&gt;0,1,""))</f>
        <v/>
      </c>
      <c r="H78" s="368" t="str">
        <f>IF($A78="","",IF(SUM('様式３（非専従の常勤＋非常勤）'!$X35:$Y35)&gt;0,1,""))</f>
        <v/>
      </c>
      <c r="I78" s="368" t="str">
        <f>IF($A78="","",IF(SUM('様式３（非専従の常勤＋非常勤）'!$Z35:$AA35)&gt;0,1,""))</f>
        <v/>
      </c>
      <c r="J78" s="368" t="str">
        <f>IF($A78="","",IF(SUM('様式３（非専従の常勤＋非常勤）'!$AB35:$AC35)&gt;0,1,""))</f>
        <v/>
      </c>
      <c r="K78" s="368" t="str">
        <f>IF($A78="","",IF(SUM('様式３（非専従の常勤＋非常勤）'!$AD35:$AE35)&gt;0,1,""))</f>
        <v/>
      </c>
      <c r="L78" s="368" t="str">
        <f>IF($A78="","",IF(SUM('様式３（非専従の常勤＋非常勤）'!$AF35:$AG35)&gt;0,1,""))</f>
        <v/>
      </c>
      <c r="M78" s="368" t="str">
        <f>IF($A78="","",IF(SUM('様式３（非専従の常勤＋非常勤）'!$AH35:$AI35)&gt;0,1,""))</f>
        <v/>
      </c>
      <c r="N78" s="368" t="str">
        <f>IF($A78="","",IF(SUM('様式３（非専従の常勤＋非常勤）'!$AJ35:$AK35)&gt;0,1,""))</f>
        <v/>
      </c>
    </row>
    <row r="79" spans="1:14">
      <c r="A79" s="368" t="str">
        <f>IF('様式３（非専従の常勤＋非常勤）'!B36="","",'様式３（非専従の常勤＋非常勤）'!B36)</f>
        <v/>
      </c>
      <c r="B79" s="368" t="str">
        <f>IF($A79="","",'様式３（非専従の常勤＋非常勤）'!$A$4)</f>
        <v/>
      </c>
      <c r="C79" s="368" t="str">
        <f>IF($A79="","",IF(SUM('様式３（非専従の常勤＋非常勤）'!$N36:$O36)&gt;0,1,""))</f>
        <v/>
      </c>
      <c r="D79" s="368" t="str">
        <f>IF($A79="","",IF(SUM('様式３（非専従の常勤＋非常勤）'!$P36:$Q36)&gt;0,1,""))</f>
        <v/>
      </c>
      <c r="E79" s="368" t="str">
        <f>IF($A79="","",IF(SUM('様式３（非専従の常勤＋非常勤）'!$R36:$S36)&gt;0,1,""))</f>
        <v/>
      </c>
      <c r="F79" s="368" t="str">
        <f>IF($A79="","",IF(SUM('様式３（非専従の常勤＋非常勤）'!$T36:$U36)&gt;0,1,""))</f>
        <v/>
      </c>
      <c r="G79" s="368" t="str">
        <f>IF($A79="","",IF(SUM('様式３（非専従の常勤＋非常勤）'!$V36:$W36)&gt;0,1,""))</f>
        <v/>
      </c>
      <c r="H79" s="368" t="str">
        <f>IF($A79="","",IF(SUM('様式３（非専従の常勤＋非常勤）'!$X36:$Y36)&gt;0,1,""))</f>
        <v/>
      </c>
      <c r="I79" s="368" t="str">
        <f>IF($A79="","",IF(SUM('様式３（非専従の常勤＋非常勤）'!$Z36:$AA36)&gt;0,1,""))</f>
        <v/>
      </c>
      <c r="J79" s="368" t="str">
        <f>IF($A79="","",IF(SUM('様式３（非専従の常勤＋非常勤）'!$AB36:$AC36)&gt;0,1,""))</f>
        <v/>
      </c>
      <c r="K79" s="368" t="str">
        <f>IF($A79="","",IF(SUM('様式３（非専従の常勤＋非常勤）'!$AD36:$AE36)&gt;0,1,""))</f>
        <v/>
      </c>
      <c r="L79" s="368" t="str">
        <f>IF($A79="","",IF(SUM('様式３（非専従の常勤＋非常勤）'!$AF36:$AG36)&gt;0,1,""))</f>
        <v/>
      </c>
      <c r="M79" s="368" t="str">
        <f>IF($A79="","",IF(SUM('様式３（非専従の常勤＋非常勤）'!$AH36:$AI36)&gt;0,1,""))</f>
        <v/>
      </c>
      <c r="N79" s="368" t="str">
        <f>IF($A79="","",IF(SUM('様式３（非専従の常勤＋非常勤）'!$AJ36:$AK36)&gt;0,1,""))</f>
        <v/>
      </c>
    </row>
    <row r="80" spans="1:14">
      <c r="A80" s="368" t="str">
        <f>IF('様式３（非専従の常勤＋非常勤）'!B37="","",'様式３（非専従の常勤＋非常勤）'!B37)</f>
        <v/>
      </c>
      <c r="B80" s="368" t="str">
        <f>IF($A80="","",'様式３（非専従の常勤＋非常勤）'!$A$4)</f>
        <v/>
      </c>
      <c r="C80" s="368" t="str">
        <f>IF($A80="","",IF(SUM('様式３（非専従の常勤＋非常勤）'!$N37:$O37)&gt;0,1,""))</f>
        <v/>
      </c>
      <c r="D80" s="368" t="str">
        <f>IF($A80="","",IF(SUM('様式３（非専従の常勤＋非常勤）'!$P37:$Q37)&gt;0,1,""))</f>
        <v/>
      </c>
      <c r="E80" s="368" t="str">
        <f>IF($A80="","",IF(SUM('様式３（非専従の常勤＋非常勤）'!$R37:$S37)&gt;0,1,""))</f>
        <v/>
      </c>
      <c r="F80" s="368" t="str">
        <f>IF($A80="","",IF(SUM('様式３（非専従の常勤＋非常勤）'!$T37:$U37)&gt;0,1,""))</f>
        <v/>
      </c>
      <c r="G80" s="368" t="str">
        <f>IF($A80="","",IF(SUM('様式３（非専従の常勤＋非常勤）'!$V37:$W37)&gt;0,1,""))</f>
        <v/>
      </c>
      <c r="H80" s="368" t="str">
        <f>IF($A80="","",IF(SUM('様式３（非専従の常勤＋非常勤）'!$X37:$Y37)&gt;0,1,""))</f>
        <v/>
      </c>
      <c r="I80" s="368" t="str">
        <f>IF($A80="","",IF(SUM('様式３（非専従の常勤＋非常勤）'!$Z37:$AA37)&gt;0,1,""))</f>
        <v/>
      </c>
      <c r="J80" s="368" t="str">
        <f>IF($A80="","",IF(SUM('様式３（非専従の常勤＋非常勤）'!$AB37:$AC37)&gt;0,1,""))</f>
        <v/>
      </c>
      <c r="K80" s="368" t="str">
        <f>IF($A80="","",IF(SUM('様式３（非専従の常勤＋非常勤）'!$AD37:$AE37)&gt;0,1,""))</f>
        <v/>
      </c>
      <c r="L80" s="368" t="str">
        <f>IF($A80="","",IF(SUM('様式３（非専従の常勤＋非常勤）'!$AF37:$AG37)&gt;0,1,""))</f>
        <v/>
      </c>
      <c r="M80" s="368" t="str">
        <f>IF($A80="","",IF(SUM('様式３（非専従の常勤＋非常勤）'!$AH37:$AI37)&gt;0,1,""))</f>
        <v/>
      </c>
      <c r="N80" s="368" t="str">
        <f>IF($A80="","",IF(SUM('様式３（非専従の常勤＋非常勤）'!$AJ37:$AK37)&gt;0,1,""))</f>
        <v/>
      </c>
    </row>
    <row r="81" spans="1:14">
      <c r="A81" s="368" t="str">
        <f>IF('様式３（非専従の常勤＋非常勤）'!B38="","",'様式３（非専従の常勤＋非常勤）'!B38)</f>
        <v/>
      </c>
      <c r="B81" s="368" t="str">
        <f>IF($A81="","",'様式３（非専従の常勤＋非常勤）'!$A$4)</f>
        <v/>
      </c>
      <c r="C81" s="368" t="str">
        <f>IF($A81="","",IF(SUM('様式３（非専従の常勤＋非常勤）'!$N38:$O38)&gt;0,1,""))</f>
        <v/>
      </c>
      <c r="D81" s="368" t="str">
        <f>IF($A81="","",IF(SUM('様式３（非専従の常勤＋非常勤）'!$P38:$Q38)&gt;0,1,""))</f>
        <v/>
      </c>
      <c r="E81" s="368" t="str">
        <f>IF($A81="","",IF(SUM('様式３（非専従の常勤＋非常勤）'!$R38:$S38)&gt;0,1,""))</f>
        <v/>
      </c>
      <c r="F81" s="368" t="str">
        <f>IF($A81="","",IF(SUM('様式３（非専従の常勤＋非常勤）'!$T38:$U38)&gt;0,1,""))</f>
        <v/>
      </c>
      <c r="G81" s="368" t="str">
        <f>IF($A81="","",IF(SUM('様式３（非専従の常勤＋非常勤）'!$V38:$W38)&gt;0,1,""))</f>
        <v/>
      </c>
      <c r="H81" s="368" t="str">
        <f>IF($A81="","",IF(SUM('様式３（非専従の常勤＋非常勤）'!$X38:$Y38)&gt;0,1,""))</f>
        <v/>
      </c>
      <c r="I81" s="368" t="str">
        <f>IF($A81="","",IF(SUM('様式３（非専従の常勤＋非常勤）'!$Z38:$AA38)&gt;0,1,""))</f>
        <v/>
      </c>
      <c r="J81" s="368" t="str">
        <f>IF($A81="","",IF(SUM('様式３（非専従の常勤＋非常勤）'!$AB38:$AC38)&gt;0,1,""))</f>
        <v/>
      </c>
      <c r="K81" s="368" t="str">
        <f>IF($A81="","",IF(SUM('様式３（非専従の常勤＋非常勤）'!$AD38:$AE38)&gt;0,1,""))</f>
        <v/>
      </c>
      <c r="L81" s="368" t="str">
        <f>IF($A81="","",IF(SUM('様式３（非専従の常勤＋非常勤）'!$AF38:$AG38)&gt;0,1,""))</f>
        <v/>
      </c>
      <c r="M81" s="368" t="str">
        <f>IF($A81="","",IF(SUM('様式３（非専従の常勤＋非常勤）'!$AH38:$AI38)&gt;0,1,""))</f>
        <v/>
      </c>
      <c r="N81" s="368" t="str">
        <f>IF($A81="","",IF(SUM('様式３（非専従の常勤＋非常勤）'!$AJ38:$AK38)&gt;0,1,""))</f>
        <v/>
      </c>
    </row>
    <row r="82" spans="1:14">
      <c r="A82" s="369" t="str">
        <f>IF('様式２（専従の常勤）'!B65="","",'様式２（専従の常勤）'!B65)</f>
        <v/>
      </c>
      <c r="B82" s="369" t="str">
        <f>IF($A82="","",'様式２（専従の常勤）'!$A$62)</f>
        <v/>
      </c>
      <c r="C82" s="369" t="str">
        <f>IF($A82="","",IF('様式２（専従の常勤）'!G65&gt;0,1,""))</f>
        <v/>
      </c>
      <c r="D82" s="369" t="str">
        <f>IF($A82="","",IF('様式２（専従の常勤）'!H65&gt;0,1,""))</f>
        <v/>
      </c>
      <c r="E82" s="369" t="str">
        <f>IF($A82="","",IF('様式２（専従の常勤）'!I65&gt;0,1,""))</f>
        <v/>
      </c>
      <c r="F82" s="369" t="str">
        <f>IF($A82="","",IF('様式２（専従の常勤）'!J65&gt;0,1,""))</f>
        <v/>
      </c>
      <c r="G82" s="369" t="str">
        <f>IF($A82="","",IF('様式２（専従の常勤）'!K65&gt;0,1,""))</f>
        <v/>
      </c>
      <c r="H82" s="369" t="str">
        <f>IF($A82="","",IF('様式２（専従の常勤）'!L65&gt;0,1,""))</f>
        <v/>
      </c>
      <c r="I82" s="369" t="str">
        <f>IF($A82="","",IF('様式２（専従の常勤）'!M65&gt;0,1,""))</f>
        <v/>
      </c>
      <c r="J82" s="369" t="str">
        <f>IF($A82="","",IF('様式２（専従の常勤）'!N65&gt;0,1,""))</f>
        <v/>
      </c>
      <c r="K82" s="369" t="str">
        <f>IF($A82="","",IF('様式２（専従の常勤）'!O65&gt;0,1,""))</f>
        <v/>
      </c>
      <c r="L82" s="369" t="str">
        <f>IF($A82="","",IF('様式２（専従の常勤）'!P65&gt;0,1,""))</f>
        <v/>
      </c>
      <c r="M82" s="369" t="str">
        <f>IF($A82="","",IF('様式２（専従の常勤）'!Q65&gt;0,1,""))</f>
        <v/>
      </c>
      <c r="N82" s="369" t="str">
        <f>IF($A82="","",IF('様式２（専従の常勤）'!R65&gt;0,1,""))</f>
        <v/>
      </c>
    </row>
    <row r="83" spans="1:14">
      <c r="A83" s="369" t="str">
        <f>IF('様式２（専従の常勤）'!B66="","",'様式２（専従の常勤）'!B66)</f>
        <v/>
      </c>
      <c r="B83" s="369" t="str">
        <f>IF($A83="","",'様式２（専従の常勤）'!$A$62)</f>
        <v/>
      </c>
      <c r="C83" s="369" t="str">
        <f>IF($A83="","",IF('様式２（専従の常勤）'!G66&gt;0,1,""))</f>
        <v/>
      </c>
      <c r="D83" s="369" t="str">
        <f>IF($A83="","",IF('様式２（専従の常勤）'!H66&gt;0,1,""))</f>
        <v/>
      </c>
      <c r="E83" s="369" t="str">
        <f>IF($A83="","",IF('様式２（専従の常勤）'!I66&gt;0,1,""))</f>
        <v/>
      </c>
      <c r="F83" s="369" t="str">
        <f>IF($A83="","",IF('様式２（専従の常勤）'!J66&gt;0,1,""))</f>
        <v/>
      </c>
      <c r="G83" s="369" t="str">
        <f>IF($A83="","",IF('様式２（専従の常勤）'!K66&gt;0,1,""))</f>
        <v/>
      </c>
      <c r="H83" s="369" t="str">
        <f>IF($A83="","",IF('様式２（専従の常勤）'!L66&gt;0,1,""))</f>
        <v/>
      </c>
      <c r="I83" s="369" t="str">
        <f>IF($A83="","",IF('様式２（専従の常勤）'!M66&gt;0,1,""))</f>
        <v/>
      </c>
      <c r="J83" s="369" t="str">
        <f>IF($A83="","",IF('様式２（専従の常勤）'!N66&gt;0,1,""))</f>
        <v/>
      </c>
      <c r="K83" s="369" t="str">
        <f>IF($A83="","",IF('様式２（専従の常勤）'!O66&gt;0,1,""))</f>
        <v/>
      </c>
      <c r="L83" s="369" t="str">
        <f>IF($A83="","",IF('様式２（専従の常勤）'!P66&gt;0,1,""))</f>
        <v/>
      </c>
      <c r="M83" s="369" t="str">
        <f>IF($A83="","",IF('様式２（専従の常勤）'!Q66&gt;0,1,""))</f>
        <v/>
      </c>
      <c r="N83" s="369" t="str">
        <f>IF($A83="","",IF('様式２（専従の常勤）'!R66&gt;0,1,""))</f>
        <v/>
      </c>
    </row>
    <row r="84" spans="1:14">
      <c r="A84" s="369" t="str">
        <f>IF('様式２（専従の常勤）'!B67="","",'様式２（専従の常勤）'!B67)</f>
        <v/>
      </c>
      <c r="B84" s="369" t="str">
        <f>IF($A84="","",'様式２（専従の常勤）'!$A$62)</f>
        <v/>
      </c>
      <c r="C84" s="369" t="str">
        <f>IF($A84="","",IF('様式２（専従の常勤）'!G67&gt;0,1,""))</f>
        <v/>
      </c>
      <c r="D84" s="369" t="str">
        <f>IF($A84="","",IF('様式２（専従の常勤）'!H67&gt;0,1,""))</f>
        <v/>
      </c>
      <c r="E84" s="369" t="str">
        <f>IF($A84="","",IF('様式２（専従の常勤）'!I67&gt;0,1,""))</f>
        <v/>
      </c>
      <c r="F84" s="369" t="str">
        <f>IF($A84="","",IF('様式２（専従の常勤）'!J67&gt;0,1,""))</f>
        <v/>
      </c>
      <c r="G84" s="369" t="str">
        <f>IF($A84="","",IF('様式２（専従の常勤）'!K67&gt;0,1,""))</f>
        <v/>
      </c>
      <c r="H84" s="369" t="str">
        <f>IF($A84="","",IF('様式２（専従の常勤）'!L67&gt;0,1,""))</f>
        <v/>
      </c>
      <c r="I84" s="369" t="str">
        <f>IF($A84="","",IF('様式２（専従の常勤）'!M67&gt;0,1,""))</f>
        <v/>
      </c>
      <c r="J84" s="369" t="str">
        <f>IF($A84="","",IF('様式２（専従の常勤）'!N67&gt;0,1,""))</f>
        <v/>
      </c>
      <c r="K84" s="369" t="str">
        <f>IF($A84="","",IF('様式２（専従の常勤）'!O67&gt;0,1,""))</f>
        <v/>
      </c>
      <c r="L84" s="369" t="str">
        <f>IF($A84="","",IF('様式２（専従の常勤）'!P67&gt;0,1,""))</f>
        <v/>
      </c>
      <c r="M84" s="369" t="str">
        <f>IF($A84="","",IF('様式２（専従の常勤）'!Q67&gt;0,1,""))</f>
        <v/>
      </c>
      <c r="N84" s="369" t="str">
        <f>IF($A84="","",IF('様式２（専従の常勤）'!R67&gt;0,1,""))</f>
        <v/>
      </c>
    </row>
    <row r="85" spans="1:14">
      <c r="A85" s="369" t="str">
        <f>IF('様式２（専従の常勤）'!B68="","",'様式２（専従の常勤）'!B68)</f>
        <v/>
      </c>
      <c r="B85" s="369" t="str">
        <f>IF($A85="","",'様式２（専従の常勤）'!$A$62)</f>
        <v/>
      </c>
      <c r="C85" s="369" t="str">
        <f>IF($A85="","",IF('様式２（専従の常勤）'!G68&gt;0,1,""))</f>
        <v/>
      </c>
      <c r="D85" s="369" t="str">
        <f>IF($A85="","",IF('様式２（専従の常勤）'!H68&gt;0,1,""))</f>
        <v/>
      </c>
      <c r="E85" s="369" t="str">
        <f>IF($A85="","",IF('様式２（専従の常勤）'!I68&gt;0,1,""))</f>
        <v/>
      </c>
      <c r="F85" s="369" t="str">
        <f>IF($A85="","",IF('様式２（専従の常勤）'!J68&gt;0,1,""))</f>
        <v/>
      </c>
      <c r="G85" s="369" t="str">
        <f>IF($A85="","",IF('様式２（専従の常勤）'!K68&gt;0,1,""))</f>
        <v/>
      </c>
      <c r="H85" s="369" t="str">
        <f>IF($A85="","",IF('様式２（専従の常勤）'!L68&gt;0,1,""))</f>
        <v/>
      </c>
      <c r="I85" s="369" t="str">
        <f>IF($A85="","",IF('様式２（専従の常勤）'!M68&gt;0,1,""))</f>
        <v/>
      </c>
      <c r="J85" s="369" t="str">
        <f>IF($A85="","",IF('様式２（専従の常勤）'!N68&gt;0,1,""))</f>
        <v/>
      </c>
      <c r="K85" s="369" t="str">
        <f>IF($A85="","",IF('様式２（専従の常勤）'!O68&gt;0,1,""))</f>
        <v/>
      </c>
      <c r="L85" s="369" t="str">
        <f>IF($A85="","",IF('様式２（専従の常勤）'!P68&gt;0,1,""))</f>
        <v/>
      </c>
      <c r="M85" s="369" t="str">
        <f>IF($A85="","",IF('様式２（専従の常勤）'!Q68&gt;0,1,""))</f>
        <v/>
      </c>
      <c r="N85" s="369" t="str">
        <f>IF($A85="","",IF('様式２（専従の常勤）'!R68&gt;0,1,""))</f>
        <v/>
      </c>
    </row>
    <row r="86" spans="1:14">
      <c r="A86" s="369" t="str">
        <f>IF('様式２（専従の常勤）'!B69="","",'様式２（専従の常勤）'!B69)</f>
        <v/>
      </c>
      <c r="B86" s="369" t="str">
        <f>IF($A86="","",'様式２（専従の常勤）'!$A$62)</f>
        <v/>
      </c>
      <c r="C86" s="369" t="str">
        <f>IF($A86="","",IF('様式２（専従の常勤）'!G69&gt;0,1,""))</f>
        <v/>
      </c>
      <c r="D86" s="369" t="str">
        <f>IF($A86="","",IF('様式２（専従の常勤）'!H69&gt;0,1,""))</f>
        <v/>
      </c>
      <c r="E86" s="369" t="str">
        <f>IF($A86="","",IF('様式２（専従の常勤）'!I69&gt;0,1,""))</f>
        <v/>
      </c>
      <c r="F86" s="369" t="str">
        <f>IF($A86="","",IF('様式２（専従の常勤）'!J69&gt;0,1,""))</f>
        <v/>
      </c>
      <c r="G86" s="369" t="str">
        <f>IF($A86="","",IF('様式２（専従の常勤）'!K69&gt;0,1,""))</f>
        <v/>
      </c>
      <c r="H86" s="369" t="str">
        <f>IF($A86="","",IF('様式２（専従の常勤）'!L69&gt;0,1,""))</f>
        <v/>
      </c>
      <c r="I86" s="369" t="str">
        <f>IF($A86="","",IF('様式２（専従の常勤）'!M69&gt;0,1,""))</f>
        <v/>
      </c>
      <c r="J86" s="369" t="str">
        <f>IF($A86="","",IF('様式２（専従の常勤）'!N69&gt;0,1,""))</f>
        <v/>
      </c>
      <c r="K86" s="369" t="str">
        <f>IF($A86="","",IF('様式２（専従の常勤）'!O69&gt;0,1,""))</f>
        <v/>
      </c>
      <c r="L86" s="369" t="str">
        <f>IF($A86="","",IF('様式２（専従の常勤）'!P69&gt;0,1,""))</f>
        <v/>
      </c>
      <c r="M86" s="369" t="str">
        <f>IF($A86="","",IF('様式２（専従の常勤）'!Q69&gt;0,1,""))</f>
        <v/>
      </c>
      <c r="N86" s="369" t="str">
        <f>IF($A86="","",IF('様式２（専従の常勤）'!R69&gt;0,1,""))</f>
        <v/>
      </c>
    </row>
    <row r="87" spans="1:14">
      <c r="A87" s="370" t="str">
        <f>IF('様式２（専従の常勤）'!B78="","",'様式２（専従の常勤）'!B78)</f>
        <v/>
      </c>
      <c r="B87" s="370" t="str">
        <f>IF($A87="","",'様式２（専従の常勤）'!$A$75)</f>
        <v/>
      </c>
      <c r="C87" s="370" t="str">
        <f>IF($A87="","",IF('様式２（専従の常勤）'!G78&gt;0,1,""))</f>
        <v/>
      </c>
      <c r="D87" s="370" t="str">
        <f>IF($A87="","",IF('様式２（専従の常勤）'!H78&gt;0,1,""))</f>
        <v/>
      </c>
      <c r="E87" s="370" t="str">
        <f>IF($A87="","",IF('様式２（専従の常勤）'!I78&gt;0,1,""))</f>
        <v/>
      </c>
      <c r="F87" s="370" t="str">
        <f>IF($A87="","",IF('様式２（専従の常勤）'!J78&gt;0,1,""))</f>
        <v/>
      </c>
      <c r="G87" s="370" t="str">
        <f>IF($A87="","",IF('様式２（専従の常勤）'!K78&gt;0,1,""))</f>
        <v/>
      </c>
      <c r="H87" s="370" t="str">
        <f>IF($A87="","",IF('様式２（専従の常勤）'!L78&gt;0,1,""))</f>
        <v/>
      </c>
      <c r="I87" s="370" t="str">
        <f>IF($A87="","",IF('様式２（専従の常勤）'!M78&gt;0,1,""))</f>
        <v/>
      </c>
      <c r="J87" s="370" t="str">
        <f>IF($A87="","",IF('様式２（専従の常勤）'!N78&gt;0,1,""))</f>
        <v/>
      </c>
      <c r="K87" s="370" t="str">
        <f>IF($A87="","",IF('様式２（専従の常勤）'!O78&gt;0,1,""))</f>
        <v/>
      </c>
      <c r="L87" s="370" t="str">
        <f>IF($A87="","",IF('様式２（専従の常勤）'!P78&gt;0,1,""))</f>
        <v/>
      </c>
      <c r="M87" s="370" t="str">
        <f>IF($A87="","",IF('様式２（専従の常勤）'!Q78&gt;0,1,""))</f>
        <v/>
      </c>
      <c r="N87" s="370" t="str">
        <f>IF($A87="","",IF('様式２（専従の常勤）'!R78&gt;0,1,""))</f>
        <v/>
      </c>
    </row>
    <row r="88" spans="1:14">
      <c r="A88" s="370" t="str">
        <f>IF('様式２（専従の常勤）'!B79="","",'様式２（専従の常勤）'!B79)</f>
        <v/>
      </c>
      <c r="B88" s="370" t="str">
        <f>IF($A88="","",'様式２（専従の常勤）'!$A$75)</f>
        <v/>
      </c>
      <c r="C88" s="370" t="str">
        <f>IF($A88="","",IF('様式２（専従の常勤）'!G79&gt;0,1,""))</f>
        <v/>
      </c>
      <c r="D88" s="370" t="str">
        <f>IF($A88="","",IF('様式２（専従の常勤）'!H79&gt;0,1,""))</f>
        <v/>
      </c>
      <c r="E88" s="370" t="str">
        <f>IF($A88="","",IF('様式２（専従の常勤）'!I79&gt;0,1,""))</f>
        <v/>
      </c>
      <c r="F88" s="370" t="str">
        <f>IF($A88="","",IF('様式２（専従の常勤）'!J79&gt;0,1,""))</f>
        <v/>
      </c>
      <c r="G88" s="370" t="str">
        <f>IF($A88="","",IF('様式２（専従の常勤）'!K79&gt;0,1,""))</f>
        <v/>
      </c>
      <c r="H88" s="370" t="str">
        <f>IF($A88="","",IF('様式２（専従の常勤）'!L79&gt;0,1,""))</f>
        <v/>
      </c>
      <c r="I88" s="370" t="str">
        <f>IF($A88="","",IF('様式２（専従の常勤）'!M79&gt;0,1,""))</f>
        <v/>
      </c>
      <c r="J88" s="370" t="str">
        <f>IF($A88="","",IF('様式２（専従の常勤）'!N79&gt;0,1,""))</f>
        <v/>
      </c>
      <c r="K88" s="370" t="str">
        <f>IF($A88="","",IF('様式２（専従の常勤）'!O79&gt;0,1,""))</f>
        <v/>
      </c>
      <c r="L88" s="370" t="str">
        <f>IF($A88="","",IF('様式２（専従の常勤）'!P79&gt;0,1,""))</f>
        <v/>
      </c>
      <c r="M88" s="370" t="str">
        <f>IF($A88="","",IF('様式２（専従の常勤）'!Q79&gt;0,1,""))</f>
        <v/>
      </c>
      <c r="N88" s="370" t="str">
        <f>IF($A88="","",IF('様式２（専従の常勤）'!R79&gt;0,1,""))</f>
        <v/>
      </c>
    </row>
    <row r="89" spans="1:14">
      <c r="A89" s="370" t="str">
        <f>IF('様式２（専従の常勤）'!B80="","",'様式２（専従の常勤）'!B80)</f>
        <v/>
      </c>
      <c r="B89" s="370" t="str">
        <f>IF($A89="","",'様式２（専従の常勤）'!$A$75)</f>
        <v/>
      </c>
      <c r="C89" s="370" t="str">
        <f>IF($A89="","",IF('様式２（専従の常勤）'!G80&gt;0,1,""))</f>
        <v/>
      </c>
      <c r="D89" s="370" t="str">
        <f>IF($A89="","",IF('様式２（専従の常勤）'!H80&gt;0,1,""))</f>
        <v/>
      </c>
      <c r="E89" s="370" t="str">
        <f>IF($A89="","",IF('様式２（専従の常勤）'!I80&gt;0,1,""))</f>
        <v/>
      </c>
      <c r="F89" s="370" t="str">
        <f>IF($A89="","",IF('様式２（専従の常勤）'!J80&gt;0,1,""))</f>
        <v/>
      </c>
      <c r="G89" s="370" t="str">
        <f>IF($A89="","",IF('様式２（専従の常勤）'!K80&gt;0,1,""))</f>
        <v/>
      </c>
      <c r="H89" s="370" t="str">
        <f>IF($A89="","",IF('様式２（専従の常勤）'!L80&gt;0,1,""))</f>
        <v/>
      </c>
      <c r="I89" s="370" t="str">
        <f>IF($A89="","",IF('様式２（専従の常勤）'!M80&gt;0,1,""))</f>
        <v/>
      </c>
      <c r="J89" s="370" t="str">
        <f>IF($A89="","",IF('様式２（専従の常勤）'!N80&gt;0,1,""))</f>
        <v/>
      </c>
      <c r="K89" s="370" t="str">
        <f>IF($A89="","",IF('様式２（専従の常勤）'!O80&gt;0,1,""))</f>
        <v/>
      </c>
      <c r="L89" s="370" t="str">
        <f>IF($A89="","",IF('様式２（専従の常勤）'!P80&gt;0,1,""))</f>
        <v/>
      </c>
      <c r="M89" s="370" t="str">
        <f>IF($A89="","",IF('様式２（専従の常勤）'!Q80&gt;0,1,""))</f>
        <v/>
      </c>
      <c r="N89" s="370" t="str">
        <f>IF($A89="","",IF('様式２（専従の常勤）'!R80&gt;0,1,""))</f>
        <v/>
      </c>
    </row>
    <row r="90" spans="1:14">
      <c r="A90" s="370" t="str">
        <f>IF('様式２（専従の常勤）'!B81="","",'様式２（専従の常勤）'!B81)</f>
        <v/>
      </c>
      <c r="B90" s="370" t="str">
        <f>IF($A90="","",'様式２（専従の常勤）'!$A$75)</f>
        <v/>
      </c>
      <c r="C90" s="370" t="str">
        <f>IF($A90="","",IF('様式２（専従の常勤）'!G81&gt;0,1,""))</f>
        <v/>
      </c>
      <c r="D90" s="370" t="str">
        <f>IF($A90="","",IF('様式２（専従の常勤）'!H81&gt;0,1,""))</f>
        <v/>
      </c>
      <c r="E90" s="370" t="str">
        <f>IF($A90="","",IF('様式２（専従の常勤）'!I81&gt;0,1,""))</f>
        <v/>
      </c>
      <c r="F90" s="370" t="str">
        <f>IF($A90="","",IF('様式２（専従の常勤）'!J81&gt;0,1,""))</f>
        <v/>
      </c>
      <c r="G90" s="370" t="str">
        <f>IF($A90="","",IF('様式２（専従の常勤）'!K81&gt;0,1,""))</f>
        <v/>
      </c>
      <c r="H90" s="370" t="str">
        <f>IF($A90="","",IF('様式２（専従の常勤）'!L81&gt;0,1,""))</f>
        <v/>
      </c>
      <c r="I90" s="370" t="str">
        <f>IF($A90="","",IF('様式２（専従の常勤）'!M81&gt;0,1,""))</f>
        <v/>
      </c>
      <c r="J90" s="370" t="str">
        <f>IF($A90="","",IF('様式２（専従の常勤）'!N81&gt;0,1,""))</f>
        <v/>
      </c>
      <c r="K90" s="370" t="str">
        <f>IF($A90="","",IF('様式２（専従の常勤）'!O81&gt;0,1,""))</f>
        <v/>
      </c>
      <c r="L90" s="370" t="str">
        <f>IF($A90="","",IF('様式２（専従の常勤）'!P81&gt;0,1,""))</f>
        <v/>
      </c>
      <c r="M90" s="370" t="str">
        <f>IF($A90="","",IF('様式２（専従の常勤）'!Q81&gt;0,1,""))</f>
        <v/>
      </c>
      <c r="N90" s="370" t="str">
        <f>IF($A90="","",IF('様式２（専従の常勤）'!R81&gt;0,1,""))</f>
        <v/>
      </c>
    </row>
    <row r="91" spans="1:14">
      <c r="A91" s="370" t="str">
        <f>IF('様式２（専従の常勤）'!B82="","",'様式２（専従の常勤）'!B82)</f>
        <v/>
      </c>
      <c r="B91" s="370" t="str">
        <f>IF($A91="","",'様式２（専従の常勤）'!$A$75)</f>
        <v/>
      </c>
      <c r="C91" s="370" t="str">
        <f>IF($A91="","",IF('様式２（専従の常勤）'!G82&gt;0,1,""))</f>
        <v/>
      </c>
      <c r="D91" s="370" t="str">
        <f>IF($A91="","",IF('様式２（専従の常勤）'!H82&gt;0,1,""))</f>
        <v/>
      </c>
      <c r="E91" s="370" t="str">
        <f>IF($A91="","",IF('様式２（専従の常勤）'!I82&gt;0,1,""))</f>
        <v/>
      </c>
      <c r="F91" s="370" t="str">
        <f>IF($A91="","",IF('様式２（専従の常勤）'!J82&gt;0,1,""))</f>
        <v/>
      </c>
      <c r="G91" s="370" t="str">
        <f>IF($A91="","",IF('様式２（専従の常勤）'!K82&gt;0,1,""))</f>
        <v/>
      </c>
      <c r="H91" s="370" t="str">
        <f>IF($A91="","",IF('様式２（専従の常勤）'!L82&gt;0,1,""))</f>
        <v/>
      </c>
      <c r="I91" s="370" t="str">
        <f>IF($A91="","",IF('様式２（専従の常勤）'!M82&gt;0,1,""))</f>
        <v/>
      </c>
      <c r="J91" s="370" t="str">
        <f>IF($A91="","",IF('様式２（専従の常勤）'!N82&gt;0,1,""))</f>
        <v/>
      </c>
      <c r="K91" s="370" t="str">
        <f>IF($A91="","",IF('様式２（専従の常勤）'!O82&gt;0,1,""))</f>
        <v/>
      </c>
      <c r="L91" s="370" t="str">
        <f>IF($A91="","",IF('様式２（専従の常勤）'!P82&gt;0,1,""))</f>
        <v/>
      </c>
      <c r="M91" s="370" t="str">
        <f>IF($A91="","",IF('様式２（専従の常勤）'!Q82&gt;0,1,""))</f>
        <v/>
      </c>
      <c r="N91" s="370" t="str">
        <f>IF($A91="","",IF('様式２（専従の常勤）'!R82&gt;0,1,""))</f>
        <v/>
      </c>
    </row>
  </sheetData>
  <sheetProtection algorithmName="SHA-512" hashValue="soMLNFBPeK+gXU9uVeqoDYFxatchuv69XtZNaPc8s6IacOJTEl4fbzkDE6crg8iolkQbcW8b79o2Srovd7UhMA==" saltValue="zW5vx9au0t0kLBPCXXKd1Q==" spinCount="100000" sheet="1" objects="1" scenarios="1"/>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dimension ref="A1:AN52"/>
  <sheetViews>
    <sheetView view="pageBreakPreview" topLeftCell="C15" zoomScale="75" zoomScaleNormal="75" zoomScaleSheetLayoutView="75" workbookViewId="0">
      <selection activeCell="P31" sqref="P31:Q31"/>
    </sheetView>
  </sheetViews>
  <sheetFormatPr defaultColWidth="9" defaultRowHeight="13.5"/>
  <cols>
    <col min="1" max="1" width="4.375" customWidth="1"/>
    <col min="2" max="2" width="17.375" customWidth="1"/>
    <col min="3" max="3" width="5.625" bestFit="1" customWidth="1"/>
    <col min="4" max="8" width="3.625" bestFit="1" customWidth="1"/>
    <col min="9" max="9" width="5.25" bestFit="1" customWidth="1"/>
    <col min="10" max="11" width="3.625" customWidth="1"/>
    <col min="12" max="13" width="3.625" bestFit="1" customWidth="1"/>
    <col min="14" max="14" width="7.625" customWidth="1"/>
    <col min="15" max="15" width="3.625" customWidth="1"/>
    <col min="16" max="16" width="7.625" customWidth="1"/>
    <col min="17" max="17" width="5" customWidth="1"/>
    <col min="18" max="18" width="7.625" customWidth="1"/>
    <col min="19" max="19" width="5" customWidth="1"/>
    <col min="20" max="20" width="7.625" customWidth="1"/>
    <col min="21" max="21" width="5" customWidth="1"/>
    <col min="22" max="22" width="7.625" customWidth="1"/>
    <col min="23" max="23" width="5" customWidth="1"/>
    <col min="24" max="24" width="7.625" customWidth="1"/>
    <col min="25" max="25" width="5" customWidth="1"/>
    <col min="26" max="26" width="7.625" customWidth="1"/>
    <col min="27" max="27" width="5" customWidth="1"/>
    <col min="28" max="28" width="7.625" customWidth="1"/>
    <col min="29" max="29" width="5" customWidth="1"/>
    <col min="30" max="30" width="7.625" customWidth="1"/>
    <col min="31" max="31" width="3.75" customWidth="1"/>
    <col min="32" max="32" width="7.625" customWidth="1"/>
    <col min="33" max="33" width="5" customWidth="1"/>
    <col min="34" max="34" width="7.625" customWidth="1"/>
    <col min="35" max="35" width="5" customWidth="1"/>
    <col min="36" max="36" width="7.625" customWidth="1"/>
    <col min="37" max="37" width="5" customWidth="1"/>
    <col min="38" max="38" width="7.625" customWidth="1"/>
    <col min="39" max="39" width="5" customWidth="1"/>
    <col min="40" max="40" width="8.125" customWidth="1"/>
    <col min="41" max="50" width="7.25" customWidth="1"/>
    <col min="51" max="51" width="10.375" customWidth="1"/>
    <col min="52" max="52" width="17.375" customWidth="1"/>
  </cols>
  <sheetData>
    <row r="1" spans="1:40" ht="18" customHeight="1" thickBot="1">
      <c r="A1" s="6"/>
      <c r="B1" s="7"/>
      <c r="C1" s="8"/>
      <c r="D1" s="8"/>
      <c r="E1" s="8"/>
      <c r="F1" s="8"/>
      <c r="G1" s="8"/>
      <c r="H1" s="8"/>
      <c r="I1" s="8"/>
      <c r="J1" s="8"/>
      <c r="K1" s="8"/>
      <c r="L1" s="8"/>
      <c r="M1" s="8"/>
      <c r="P1" s="9"/>
      <c r="Q1" s="10"/>
      <c r="AB1" s="8"/>
      <c r="AC1" s="8"/>
      <c r="AD1" s="10"/>
      <c r="AE1" s="10"/>
      <c r="AF1" s="8"/>
      <c r="AG1" s="8"/>
      <c r="AH1" s="8"/>
      <c r="AI1" s="8"/>
    </row>
    <row r="2" spans="1:40" ht="21.95" customHeight="1" thickTop="1" thickBot="1">
      <c r="A2" s="592" t="s">
        <v>255</v>
      </c>
      <c r="B2" s="593"/>
      <c r="C2" s="629">
        <f>様式１!C4</f>
        <v>0</v>
      </c>
      <c r="D2" s="630"/>
      <c r="E2" s="630"/>
      <c r="F2" s="630"/>
      <c r="G2" s="630"/>
      <c r="H2" s="630"/>
      <c r="I2" s="630"/>
      <c r="J2" s="630"/>
      <c r="K2" s="630"/>
      <c r="L2" s="630"/>
      <c r="M2" s="630"/>
      <c r="N2" s="630"/>
      <c r="O2" s="631"/>
      <c r="P2" s="37"/>
      <c r="Q2" s="38"/>
      <c r="R2" s="38"/>
      <c r="S2" s="38"/>
      <c r="T2" s="16"/>
      <c r="U2" s="16"/>
      <c r="V2" s="413"/>
      <c r="W2" s="413"/>
      <c r="X2" s="413"/>
      <c r="Y2" s="413"/>
      <c r="Z2" s="16"/>
      <c r="AA2" s="3"/>
      <c r="AB2" s="4"/>
      <c r="AC2" s="4"/>
      <c r="AD2" s="4"/>
      <c r="AE2" s="4"/>
      <c r="AF2" s="4"/>
      <c r="AG2" s="4"/>
      <c r="AH2" s="4"/>
      <c r="AI2" s="4"/>
      <c r="AJ2" s="4"/>
      <c r="AK2" s="4"/>
      <c r="AL2" s="4"/>
      <c r="AM2" s="4"/>
      <c r="AN2" s="4"/>
    </row>
    <row r="3" spans="1:40" ht="18" customHeight="1" thickTop="1">
      <c r="A3" s="11"/>
      <c r="B3" s="11"/>
      <c r="C3" s="11"/>
      <c r="D3" s="11"/>
      <c r="E3" s="11"/>
      <c r="F3" s="11"/>
      <c r="G3" s="11"/>
      <c r="H3" s="11"/>
      <c r="I3" s="11"/>
      <c r="J3" s="11"/>
      <c r="K3" s="11"/>
      <c r="L3" s="11"/>
      <c r="M3" s="11"/>
      <c r="P3" s="632"/>
      <c r="Q3" s="632"/>
      <c r="R3" s="632"/>
      <c r="S3" s="632"/>
      <c r="T3" s="2"/>
      <c r="U3" s="2"/>
      <c r="V3" s="632"/>
      <c r="W3" s="632"/>
      <c r="X3" s="632"/>
      <c r="Y3" s="632"/>
      <c r="Z3" s="2"/>
      <c r="AA3" s="2"/>
      <c r="AB3" s="4"/>
      <c r="AC3" s="4"/>
      <c r="AD3" s="4"/>
      <c r="AE3" s="4"/>
      <c r="AF3" s="4"/>
      <c r="AG3" s="4"/>
      <c r="AH3" s="4"/>
      <c r="AI3" s="4"/>
      <c r="AJ3" s="4"/>
      <c r="AK3" s="4"/>
      <c r="AL3" s="4"/>
      <c r="AM3" s="4"/>
      <c r="AN3" s="4"/>
    </row>
    <row r="4" spans="1:40" ht="17.25">
      <c r="A4" s="12"/>
      <c r="B4" s="633" t="s">
        <v>256</v>
      </c>
      <c r="C4" s="634"/>
      <c r="D4" s="634"/>
      <c r="E4" s="634"/>
      <c r="F4" s="634"/>
      <c r="G4" s="634"/>
      <c r="H4" s="634"/>
      <c r="I4" s="634"/>
      <c r="J4" s="634"/>
      <c r="K4" s="634"/>
      <c r="L4" s="634"/>
      <c r="M4" s="634"/>
      <c r="N4" s="634"/>
      <c r="O4" s="634"/>
      <c r="P4" s="634"/>
      <c r="Q4" s="635"/>
      <c r="R4" s="17"/>
      <c r="S4" s="17"/>
      <c r="T4" s="2"/>
      <c r="U4" s="2"/>
      <c r="V4" s="632"/>
      <c r="W4" s="632"/>
      <c r="X4" s="632"/>
      <c r="Y4" s="632"/>
      <c r="Z4" s="2"/>
      <c r="AA4" s="2"/>
      <c r="AB4" s="4"/>
      <c r="AC4" s="4"/>
      <c r="AD4" s="4"/>
      <c r="AE4" s="4"/>
      <c r="AF4" s="4"/>
      <c r="AG4" s="4"/>
      <c r="AH4" s="4"/>
      <c r="AI4" s="4"/>
      <c r="AJ4" s="4"/>
      <c r="AK4" s="4"/>
      <c r="AL4" s="4"/>
      <c r="AM4" s="4"/>
      <c r="AN4" s="4"/>
    </row>
    <row r="5" spans="1:40" ht="24.75" customHeight="1" thickBot="1">
      <c r="A5" s="13" t="s">
        <v>257</v>
      </c>
      <c r="B5" s="14"/>
      <c r="C5" s="8"/>
      <c r="D5" s="8"/>
      <c r="E5" s="8"/>
      <c r="F5" s="8"/>
      <c r="G5" s="8"/>
      <c r="H5" s="8"/>
      <c r="I5" s="8"/>
      <c r="J5" s="8"/>
      <c r="K5" s="8"/>
      <c r="L5" s="8"/>
      <c r="M5" s="8"/>
      <c r="P5" s="2"/>
      <c r="Q5" s="2"/>
      <c r="R5" s="2"/>
      <c r="S5" s="2"/>
      <c r="T5" s="2"/>
      <c r="U5" s="2"/>
      <c r="V5" s="2"/>
      <c r="W5" s="2"/>
      <c r="X5" s="2"/>
      <c r="Y5" s="2"/>
      <c r="Z5" s="2"/>
      <c r="AA5" s="2"/>
      <c r="AB5" s="2"/>
      <c r="AC5" s="2"/>
      <c r="AD5" s="2"/>
      <c r="AE5" s="2"/>
      <c r="AF5" s="2"/>
      <c r="AG5" s="2"/>
      <c r="AH5" s="2"/>
      <c r="AI5" s="2"/>
      <c r="AJ5" s="2"/>
      <c r="AK5" s="2"/>
      <c r="AL5" s="2"/>
      <c r="AM5" s="2"/>
      <c r="AN5" s="2"/>
    </row>
    <row r="6" spans="1:40" ht="28.5" customHeight="1">
      <c r="A6" s="575" t="s">
        <v>258</v>
      </c>
      <c r="B6" s="575" t="s">
        <v>259</v>
      </c>
      <c r="C6" s="636" t="s">
        <v>260</v>
      </c>
      <c r="D6" s="597"/>
      <c r="E6" s="597"/>
      <c r="F6" s="597"/>
      <c r="G6" s="597"/>
      <c r="H6" s="597"/>
      <c r="I6" s="597"/>
      <c r="J6" s="597"/>
      <c r="K6" s="597"/>
      <c r="L6" s="597"/>
      <c r="M6" s="598"/>
      <c r="N6" s="32" t="s">
        <v>261</v>
      </c>
      <c r="O6" s="33"/>
      <c r="P6" s="33"/>
      <c r="Q6" s="33"/>
      <c r="R6" s="33"/>
      <c r="S6" s="33"/>
      <c r="T6" s="33"/>
      <c r="U6" s="33"/>
      <c r="V6" s="33"/>
      <c r="W6" s="33"/>
      <c r="X6" s="33"/>
      <c r="Y6" s="33"/>
      <c r="Z6" s="33"/>
      <c r="AA6" s="33"/>
      <c r="AB6" s="33"/>
      <c r="AC6" s="33"/>
      <c r="AD6" s="33"/>
      <c r="AE6" s="33"/>
      <c r="AF6" s="33"/>
      <c r="AG6" s="33"/>
      <c r="AH6" s="33"/>
      <c r="AI6" s="33"/>
      <c r="AJ6" s="33"/>
      <c r="AK6" s="33"/>
      <c r="AL6" s="33"/>
      <c r="AM6" s="34"/>
      <c r="AN6" s="5"/>
    </row>
    <row r="7" spans="1:40" ht="27" customHeight="1">
      <c r="A7" s="576"/>
      <c r="B7" s="615"/>
      <c r="C7" s="637"/>
      <c r="D7" s="539"/>
      <c r="E7" s="539"/>
      <c r="F7" s="539"/>
      <c r="G7" s="539"/>
      <c r="H7" s="539"/>
      <c r="I7" s="539"/>
      <c r="J7" s="539"/>
      <c r="K7" s="539"/>
      <c r="L7" s="539"/>
      <c r="M7" s="599"/>
      <c r="N7" s="35"/>
      <c r="O7" s="36"/>
      <c r="P7" s="638">
        <v>4</v>
      </c>
      <c r="Q7" s="638"/>
      <c r="R7" s="638">
        <v>5</v>
      </c>
      <c r="S7" s="638"/>
      <c r="T7" s="638">
        <v>6</v>
      </c>
      <c r="U7" s="638"/>
      <c r="V7" s="638">
        <v>7</v>
      </c>
      <c r="W7" s="638"/>
      <c r="X7" s="638">
        <v>8</v>
      </c>
      <c r="Y7" s="638"/>
      <c r="Z7" s="638">
        <v>9</v>
      </c>
      <c r="AA7" s="638"/>
      <c r="AB7" s="638">
        <v>10</v>
      </c>
      <c r="AC7" s="638"/>
      <c r="AD7" s="638">
        <v>11</v>
      </c>
      <c r="AE7" s="638"/>
      <c r="AF7" s="638">
        <v>12</v>
      </c>
      <c r="AG7" s="638"/>
      <c r="AH7" s="638">
        <v>1</v>
      </c>
      <c r="AI7" s="638"/>
      <c r="AJ7" s="638">
        <v>2</v>
      </c>
      <c r="AK7" s="638"/>
      <c r="AL7" s="638">
        <v>3</v>
      </c>
      <c r="AM7" s="639"/>
      <c r="AN7" s="5"/>
    </row>
    <row r="8" spans="1:40">
      <c r="A8" s="612"/>
      <c r="B8" s="616"/>
      <c r="C8" s="470"/>
      <c r="D8" s="600"/>
      <c r="E8" s="600"/>
      <c r="F8" s="600"/>
      <c r="G8" s="600"/>
      <c r="H8" s="600"/>
      <c r="I8" s="600"/>
      <c r="J8" s="600"/>
      <c r="K8" s="600"/>
      <c r="L8" s="600"/>
      <c r="M8" s="601"/>
      <c r="N8" s="20" t="s">
        <v>262</v>
      </c>
      <c r="O8" s="21" t="s">
        <v>263</v>
      </c>
      <c r="P8" s="28" t="s">
        <v>262</v>
      </c>
      <c r="Q8" s="29" t="s">
        <v>263</v>
      </c>
      <c r="R8" s="30" t="s">
        <v>262</v>
      </c>
      <c r="S8" s="29" t="s">
        <v>263</v>
      </c>
      <c r="T8" s="30" t="s">
        <v>262</v>
      </c>
      <c r="U8" s="29" t="s">
        <v>263</v>
      </c>
      <c r="V8" s="30" t="s">
        <v>262</v>
      </c>
      <c r="W8" s="29" t="s">
        <v>263</v>
      </c>
      <c r="X8" s="30" t="s">
        <v>262</v>
      </c>
      <c r="Y8" s="29" t="s">
        <v>263</v>
      </c>
      <c r="Z8" s="30" t="s">
        <v>262</v>
      </c>
      <c r="AA8" s="29" t="s">
        <v>263</v>
      </c>
      <c r="AB8" s="30" t="s">
        <v>262</v>
      </c>
      <c r="AC8" s="29" t="s">
        <v>263</v>
      </c>
      <c r="AD8" s="30" t="s">
        <v>262</v>
      </c>
      <c r="AE8" s="29" t="s">
        <v>263</v>
      </c>
      <c r="AF8" s="30" t="s">
        <v>262</v>
      </c>
      <c r="AG8" s="29" t="s">
        <v>263</v>
      </c>
      <c r="AH8" s="30" t="s">
        <v>262</v>
      </c>
      <c r="AI8" s="29" t="s">
        <v>263</v>
      </c>
      <c r="AJ8" s="28" t="s">
        <v>262</v>
      </c>
      <c r="AK8" s="29" t="s">
        <v>263</v>
      </c>
      <c r="AL8" s="30" t="s">
        <v>262</v>
      </c>
      <c r="AM8" s="41" t="s">
        <v>263</v>
      </c>
      <c r="AN8" s="5"/>
    </row>
    <row r="9" spans="1:40" ht="26.1" customHeight="1">
      <c r="A9" s="15">
        <v>1</v>
      </c>
      <c r="B9" s="1" t="s">
        <v>264</v>
      </c>
      <c r="C9" s="19" t="s">
        <v>265</v>
      </c>
      <c r="D9" s="31"/>
      <c r="E9" s="31" t="s">
        <v>266</v>
      </c>
      <c r="F9" s="31"/>
      <c r="G9" s="31" t="s">
        <v>267</v>
      </c>
      <c r="H9" s="31" t="s">
        <v>230</v>
      </c>
      <c r="I9" s="31" t="s">
        <v>265</v>
      </c>
      <c r="J9" s="31"/>
      <c r="K9" s="31" t="s">
        <v>266</v>
      </c>
      <c r="L9" s="31"/>
      <c r="M9" s="31" t="s">
        <v>267</v>
      </c>
      <c r="N9" s="22"/>
      <c r="O9" s="23"/>
      <c r="P9" s="26">
        <f>IF(AND($D9=27,$F9=4),$N9,0)</f>
        <v>0</v>
      </c>
      <c r="Q9" s="40">
        <f>IF(AND($D9=27,$F9=4),$O9,0)</f>
        <v>0</v>
      </c>
      <c r="R9" s="39">
        <f>IF(AND($D9=27,$F9&lt;=5,$J9=27,$L9&gt;=5),$N9,IF(AND($D9=27,$F9&lt;=5,$J9=28,$L9&lt;=3),$N9,0))</f>
        <v>0</v>
      </c>
      <c r="S9" s="40">
        <f>IF(AND($D9=27,$F9&lt;=5,$J9=27,$L9&gt;=5),$O9,IF(AND($D9=27,$F9&lt;=5,$J9=28,$L9&lt;=3),$O9,0))</f>
        <v>0</v>
      </c>
      <c r="T9" s="39">
        <f>IF(AND($D9=27,$F9&lt;=6,$J9=27,$L9&gt;=6),$N9,IF(AND($D9=27,$F9&lt;=6,$J9=28,$L9&lt;=3),$N9,0))</f>
        <v>0</v>
      </c>
      <c r="U9" s="40">
        <f>IF(AND($D9=27,$F9&lt;=6,$J9=27,$L9&gt;=6),$O9,IF(AND($D9=27,$F9&lt;=6,$J9=28,$L9&lt;=3),$O9,0))</f>
        <v>0</v>
      </c>
      <c r="V9" s="39">
        <f>IF(AND($D9=27,$F9&lt;=7,$J9=27,$L9&gt;=7),$N9,IF(AND($D9=27,$F9&lt;=7,$J9=28,$L9&lt;=3),$N9,0))</f>
        <v>0</v>
      </c>
      <c r="W9" s="40">
        <f>IF(AND($D9=27,$F9&lt;=7,$J9=27,$L9&gt;=7),$O9,IF(AND($D9=27,$F9&lt;=7,$J9=28,$L9&lt;=3),$O9,0))</f>
        <v>0</v>
      </c>
      <c r="X9" s="39">
        <f>IF(AND($D9=27,$F9&lt;=8,$J9=27,$L9&gt;=8),$N9,IF(AND($D9=27,$F9&lt;=8,$J9=28,$L9&lt;=3),$N9,0))</f>
        <v>0</v>
      </c>
      <c r="Y9" s="40">
        <f>IF(AND($D9=27,$F9&lt;=8,$J9=27,$L9&gt;=8),$O9,IF(AND($D9=27,$F9&lt;=8,$J9=28,$L9&lt;=3),$O9,0))</f>
        <v>0</v>
      </c>
      <c r="Z9" s="39">
        <f>IF(AND($D9=27,$F9&lt;=9,$J9=27,$L9&gt;=9),$N9,IF(AND($D9=27,$F9&lt;=9,$J9=28,$L9&lt;=3),$N9,0))</f>
        <v>0</v>
      </c>
      <c r="AA9" s="40">
        <f>IF(AND($D9=27,$F9&lt;=9,$J9=27,$L9&gt;=9),$O9,IF(AND($D9=27,$F9&lt;=9,$J9=28,$L9&lt;=3),$O9,0))</f>
        <v>0</v>
      </c>
      <c r="AB9" s="39">
        <f>IF(AND($D9=27,$F9&lt;=10,$J9=27,$L9&gt;=10),$N9,IF(AND($D9=27,$F9&lt;=10,$J9=28,$L9&lt;=3),$N9,0))</f>
        <v>0</v>
      </c>
      <c r="AC9" s="40">
        <f>IF(AND($D9=27,$F9&lt;=10,$J9=27,$L9&gt;=10),$O9,IF(AND($D9=27,$F9&lt;=10,$J9=28,$L9&lt;=3),$O9,0))</f>
        <v>0</v>
      </c>
      <c r="AD9" s="39">
        <f>IF(AND($D9=27,$F9&lt;=11,$J9=27,$L9&gt;=11),$N9,IF(AND($D9=27,$F9&lt;=11,$J9=28,$L9&lt;=3),$N9,0))</f>
        <v>0</v>
      </c>
      <c r="AE9" s="40">
        <f>IF(AND($D9=27,$F9&lt;=11,$J9=27,$L9&gt;=11),$O9,IF(AND($D9=27,$F9&lt;=11,$J9=28,$L9&lt;=3),$O9,0))</f>
        <v>0</v>
      </c>
      <c r="AF9" s="39">
        <f>IF(AND($D9=27,$F9&lt;=12,$J9=27,$L9=12),$N9,IF(AND($D9=27,$F9&lt;=12,$J9=28,$L9&lt;=3),$N9,0))</f>
        <v>0</v>
      </c>
      <c r="AG9" s="40">
        <f>IF(AND($D9=27,$F9&lt;=12,$J9=27,$L9=12),$O9,IF(AND($D9=27,$F9&lt;=12,$J9=28,$L9&lt;=3),$O9,0))</f>
        <v>0</v>
      </c>
      <c r="AH9" s="39">
        <f>IF(AND($D9=27,$F9&lt;=12,$J9=28,$L9&lt;=3),$N9,IF(AND($D9=28,$F9=1,$J9=28,$L9&lt;=3),$N9,0))</f>
        <v>0</v>
      </c>
      <c r="AI9" s="40">
        <f>IF(AND($D9=27,$F9&lt;=12,$J9=28,$L9&lt;=3),$O9,IF(AND($D9=28,$F9=1,$J9=28,$L9&lt;=3),$O9,0))</f>
        <v>0</v>
      </c>
      <c r="AJ9" s="39">
        <f>IF(AND($D9=27,$F9&lt;=12,$J9=28,$L9&gt;=2),$N9,IF(AND($D9=28,$F9&lt;=2,$J9=28,$L9&gt;1),$N9,0))</f>
        <v>0</v>
      </c>
      <c r="AK9" s="40">
        <f>IF(AND($D9=27,$F9&lt;=12,$J9=28,$L9&gt;=2),$O9,IF(AND($D9=28,$F9&lt;=2,$J9=28,$L9&gt;1),$O9,0))</f>
        <v>0</v>
      </c>
      <c r="AL9" s="39">
        <f>IF(AND($D9=27,$F9&lt;=12,$J9=28,$L9=3),$N9,IF(AND($D9=28,$F9&lt;=3,$J9=28,$L9=3),$N9,0))</f>
        <v>0</v>
      </c>
      <c r="AM9" s="42">
        <f>IF(AND($D9=27,$F9&lt;=12,$J9=28,$L9=3),$O9,IF(AND($D9=28,$F9&lt;=3,$J9=28,$L9=3),$O9,0))</f>
        <v>0</v>
      </c>
      <c r="AN9" s="4"/>
    </row>
    <row r="10" spans="1:40" ht="26.1" customHeight="1">
      <c r="A10" s="15">
        <v>2</v>
      </c>
      <c r="B10" s="1" t="s">
        <v>268</v>
      </c>
      <c r="C10" s="19" t="s">
        <v>265</v>
      </c>
      <c r="D10" s="31"/>
      <c r="E10" s="31" t="s">
        <v>266</v>
      </c>
      <c r="F10" s="31"/>
      <c r="G10" s="31" t="s">
        <v>267</v>
      </c>
      <c r="H10" s="31" t="s">
        <v>230</v>
      </c>
      <c r="I10" s="31" t="s">
        <v>265</v>
      </c>
      <c r="J10" s="31"/>
      <c r="K10" s="31" t="s">
        <v>266</v>
      </c>
      <c r="L10" s="31"/>
      <c r="M10" s="31" t="s">
        <v>267</v>
      </c>
      <c r="N10" s="22"/>
      <c r="O10" s="23"/>
      <c r="P10" s="26">
        <f t="shared" ref="P10:P28" si="0">IF(AND($D10=27,$F10=4),$N10,0)</f>
        <v>0</v>
      </c>
      <c r="Q10" s="27">
        <f t="shared" ref="Q10:Q28" si="1">IF(AND($D10=27,$F10=4),$O10,0)</f>
        <v>0</v>
      </c>
      <c r="R10" s="26">
        <f t="shared" ref="R10:R28" si="2">IF(AND($D10=27,$F10&lt;=5,$J10=27,$L10&gt;=5),$N10,IF(AND($D10=27,$F10&lt;=5,$J10=28,$L10&lt;=3),$N10,0))</f>
        <v>0</v>
      </c>
      <c r="S10" s="27">
        <f t="shared" ref="S10:S28" si="3">IF(AND($D10=27,$F10&lt;=5,$J10=27,$L10&gt;=5),$O10,IF(AND($D10=27,$F10&lt;=5,$J10=28,$L10&lt;=3),$O10,0))</f>
        <v>0</v>
      </c>
      <c r="T10" s="26">
        <f t="shared" ref="T10:T28" si="4">IF(AND($D10=27,$F10&lt;=6,$J10=27,$L10&gt;=6),$N10,IF(AND($D10=27,$F10&lt;=6,$J10=28,$L10&lt;=3),$N10,0))</f>
        <v>0</v>
      </c>
      <c r="U10" s="27">
        <f t="shared" ref="U10:U28" si="5">IF(AND($D10=27,$F10&lt;=6,$J10=27,$L10&gt;=6),$O10,IF(AND($D10=27,$F10&lt;=6,$J10=28,$L10&lt;=3),$O10,0))</f>
        <v>0</v>
      </c>
      <c r="V10" s="26">
        <f t="shared" ref="V10:V28" si="6">IF(AND($D10=27,$F10&lt;=7,$J10=27,$L10&gt;=7),$N10,IF(AND($D10=27,$F10&lt;=7,$J10=28,$L10&lt;=3),$N10,0))</f>
        <v>0</v>
      </c>
      <c r="W10" s="27">
        <f t="shared" ref="W10:W28" si="7">IF(AND($D10=27,$F10&lt;=7,$J10=27,$L10&gt;=7),$O10,IF(AND($D10=27,$F10&lt;=7,$J10=28,$L10&lt;=3),$O10,0))</f>
        <v>0</v>
      </c>
      <c r="X10" s="26">
        <f t="shared" ref="X10:X28" si="8">IF(AND($D10=27,$F10&lt;=8,$J10=27,$L10&gt;=8),$N10,IF(AND($D10=27,$F10&lt;=8,$J10=28,$L10&lt;=3),$N10,0))</f>
        <v>0</v>
      </c>
      <c r="Y10" s="27">
        <f t="shared" ref="Y10:Y28" si="9">IF(AND($D10=27,$F10&lt;=8,$J10=27,$L10&gt;=8),$O10,IF(AND($D10=27,$F10&lt;=8,$J10=28,$L10&lt;=3),$O10,0))</f>
        <v>0</v>
      </c>
      <c r="Z10" s="26">
        <f t="shared" ref="Z10:Z28" si="10">IF(AND($D10=27,$F10&lt;=9,$J10=27,$L10&gt;=9),$N10,IF(AND($D10=27,$F10&lt;=9,$J10=28,$L10&lt;=3),$N10,0))</f>
        <v>0</v>
      </c>
      <c r="AA10" s="27">
        <f t="shared" ref="AA10:AA28" si="11">IF(AND($D10=27,$F10&lt;=9,$J10=27,$L10&gt;=9),$O10,IF(AND($D10=27,$F10&lt;=9,$J10=28,$L10&lt;=3),$O10,0))</f>
        <v>0</v>
      </c>
      <c r="AB10" s="26">
        <f t="shared" ref="AB10:AB28" si="12">IF(AND($D10=27,$F10&lt;=10,$J10=27,$L10&gt;=10),$N10,IF(AND($D10=27,$F10&lt;=10,$J10=28,$L10&lt;=3),$N10,0))</f>
        <v>0</v>
      </c>
      <c r="AC10" s="27">
        <f t="shared" ref="AC10:AC28" si="13">IF(AND($D10=27,$F10&lt;=10,$J10=27,$L10&gt;=10),$O10,IF(AND($D10=27,$F10&lt;=10,$J10=28,$L10&lt;=3),$O10,0))</f>
        <v>0</v>
      </c>
      <c r="AD10" s="26">
        <f t="shared" ref="AD10:AD28" si="14">IF(AND($D10=27,$F10&lt;=11,$J10=27,$L10&gt;=11),$N10,IF(AND($D10=27,$F10&lt;=11,$J10=28,$L10&lt;=3),$N10,0))</f>
        <v>0</v>
      </c>
      <c r="AE10" s="27">
        <f t="shared" ref="AE10:AE28" si="15">IF(AND($D10=27,$F10&lt;=11,$J10=27,$L10&gt;=11),$O10,IF(AND($D10=27,$F10&lt;=11,$J10=28,$L10&lt;=3),$O10,0))</f>
        <v>0</v>
      </c>
      <c r="AF10" s="26">
        <f t="shared" ref="AF10:AF28" si="16">IF(AND($D10=27,$F10&lt;=12,$J10=27,$L10=12),$N10,IF(AND($D10=27,$F10&lt;=12,$J10=28,$L10&lt;=3),$N10,0))</f>
        <v>0</v>
      </c>
      <c r="AG10" s="27">
        <f t="shared" ref="AG10:AG28" si="17">IF(AND($D10=27,$F10&lt;=12,$J10=27,$L10=12),$O10,IF(AND($D10=27,$F10&lt;=12,$J10=28,$L10&lt;=3),$O10,0))</f>
        <v>0</v>
      </c>
      <c r="AH10" s="26">
        <f t="shared" ref="AH10:AH28" si="18">IF(AND($D10=27,$F10&lt;=12,$J10=28,$L10&lt;=3),$N10,IF(AND($D10=28,$F10=1,$J10=28,$L10&lt;=3),$N10,0))</f>
        <v>0</v>
      </c>
      <c r="AI10" s="27">
        <f t="shared" ref="AI10:AI28" si="19">IF(AND($D10=27,$F10&lt;=12,$J10=28,$L10&lt;=3),$O10,IF(AND($D10=28,$F10=1,$J10=28,$L10&lt;=3),$O10,0))</f>
        <v>0</v>
      </c>
      <c r="AJ10" s="26">
        <f t="shared" ref="AJ10:AJ28" si="20">IF(AND($D10=27,$F10&lt;=12,$J10=28,$L10&gt;=2),$N10,IF(AND($D10=28,$F10&lt;=2,$J10=28,$L10&gt;1),$N10,0))</f>
        <v>0</v>
      </c>
      <c r="AK10" s="27">
        <f t="shared" ref="AK10:AK28" si="21">IF(AND($D10=27,$F10&lt;=12,$J10=28,$L10&gt;=2),$O10,IF(AND($D10=28,$F10&lt;=2,$J10=28,$L10&gt;1),$O10,0))</f>
        <v>0</v>
      </c>
      <c r="AL10" s="26">
        <f t="shared" ref="AL10:AL28" si="22">IF(AND($D10=27,$F10&lt;=12,$J10=28,$L10=3),$N10,IF(AND($D10=28,$F10&lt;=3,$J10=28,$L10=3),$N10,0))</f>
        <v>0</v>
      </c>
      <c r="AM10" s="43">
        <f t="shared" ref="AM10:AM28" si="23">IF(AND($D10=27,$F10&lt;=12,$J10=28,$L10=3),$O10,IF(AND($D10=28,$F10&lt;=3,$J10=28,$L10=3),$O10,0))</f>
        <v>0</v>
      </c>
      <c r="AN10" s="4"/>
    </row>
    <row r="11" spans="1:40" ht="26.1" customHeight="1">
      <c r="A11" s="15">
        <v>3</v>
      </c>
      <c r="B11" s="1" t="s">
        <v>269</v>
      </c>
      <c r="C11" s="19" t="s">
        <v>265</v>
      </c>
      <c r="D11" s="31"/>
      <c r="E11" s="31" t="s">
        <v>266</v>
      </c>
      <c r="F11" s="31"/>
      <c r="G11" s="31" t="s">
        <v>267</v>
      </c>
      <c r="H11" s="31" t="s">
        <v>230</v>
      </c>
      <c r="I11" s="31" t="s">
        <v>265</v>
      </c>
      <c r="J11" s="31"/>
      <c r="K11" s="31" t="s">
        <v>266</v>
      </c>
      <c r="L11" s="31"/>
      <c r="M11" s="31" t="s">
        <v>267</v>
      </c>
      <c r="N11" s="22"/>
      <c r="O11" s="23"/>
      <c r="P11" s="26">
        <f t="shared" si="0"/>
        <v>0</v>
      </c>
      <c r="Q11" s="27">
        <f t="shared" si="1"/>
        <v>0</v>
      </c>
      <c r="R11" s="26">
        <f t="shared" si="2"/>
        <v>0</v>
      </c>
      <c r="S11" s="27">
        <f t="shared" si="3"/>
        <v>0</v>
      </c>
      <c r="T11" s="26">
        <f t="shared" si="4"/>
        <v>0</v>
      </c>
      <c r="U11" s="27">
        <f t="shared" si="5"/>
        <v>0</v>
      </c>
      <c r="V11" s="26">
        <f t="shared" si="6"/>
        <v>0</v>
      </c>
      <c r="W11" s="27">
        <f t="shared" si="7"/>
        <v>0</v>
      </c>
      <c r="X11" s="26">
        <f t="shared" si="8"/>
        <v>0</v>
      </c>
      <c r="Y11" s="27">
        <f t="shared" si="9"/>
        <v>0</v>
      </c>
      <c r="Z11" s="26">
        <f t="shared" si="10"/>
        <v>0</v>
      </c>
      <c r="AA11" s="27">
        <f t="shared" si="11"/>
        <v>0</v>
      </c>
      <c r="AB11" s="26">
        <f t="shared" si="12"/>
        <v>0</v>
      </c>
      <c r="AC11" s="27">
        <f t="shared" si="13"/>
        <v>0</v>
      </c>
      <c r="AD11" s="26">
        <f t="shared" si="14"/>
        <v>0</v>
      </c>
      <c r="AE11" s="27">
        <f t="shared" si="15"/>
        <v>0</v>
      </c>
      <c r="AF11" s="26">
        <f t="shared" si="16"/>
        <v>0</v>
      </c>
      <c r="AG11" s="27">
        <f t="shared" si="17"/>
        <v>0</v>
      </c>
      <c r="AH11" s="26">
        <f t="shared" si="18"/>
        <v>0</v>
      </c>
      <c r="AI11" s="27">
        <f t="shared" si="19"/>
        <v>0</v>
      </c>
      <c r="AJ11" s="26">
        <f t="shared" si="20"/>
        <v>0</v>
      </c>
      <c r="AK11" s="27">
        <f t="shared" si="21"/>
        <v>0</v>
      </c>
      <c r="AL11" s="26">
        <f t="shared" si="22"/>
        <v>0</v>
      </c>
      <c r="AM11" s="43">
        <f t="shared" si="23"/>
        <v>0</v>
      </c>
      <c r="AN11" s="4"/>
    </row>
    <row r="12" spans="1:40" ht="26.1" customHeight="1">
      <c r="A12" s="15">
        <v>4</v>
      </c>
      <c r="B12" s="1" t="s">
        <v>270</v>
      </c>
      <c r="C12" s="19" t="s">
        <v>265</v>
      </c>
      <c r="D12" s="31"/>
      <c r="E12" s="31" t="s">
        <v>266</v>
      </c>
      <c r="F12" s="31"/>
      <c r="G12" s="31" t="s">
        <v>267</v>
      </c>
      <c r="H12" s="31" t="s">
        <v>230</v>
      </c>
      <c r="I12" s="31" t="s">
        <v>265</v>
      </c>
      <c r="J12" s="31"/>
      <c r="K12" s="31" t="s">
        <v>266</v>
      </c>
      <c r="L12" s="31"/>
      <c r="M12" s="31" t="s">
        <v>267</v>
      </c>
      <c r="N12" s="22"/>
      <c r="O12" s="23"/>
      <c r="P12" s="26">
        <f t="shared" si="0"/>
        <v>0</v>
      </c>
      <c r="Q12" s="27">
        <f t="shared" si="1"/>
        <v>0</v>
      </c>
      <c r="R12" s="26">
        <f t="shared" si="2"/>
        <v>0</v>
      </c>
      <c r="S12" s="27">
        <f t="shared" si="3"/>
        <v>0</v>
      </c>
      <c r="T12" s="26">
        <f t="shared" si="4"/>
        <v>0</v>
      </c>
      <c r="U12" s="27">
        <f t="shared" si="5"/>
        <v>0</v>
      </c>
      <c r="V12" s="26">
        <f t="shared" si="6"/>
        <v>0</v>
      </c>
      <c r="W12" s="27">
        <f t="shared" si="7"/>
        <v>0</v>
      </c>
      <c r="X12" s="26">
        <f t="shared" si="8"/>
        <v>0</v>
      </c>
      <c r="Y12" s="27">
        <f t="shared" si="9"/>
        <v>0</v>
      </c>
      <c r="Z12" s="26">
        <f t="shared" si="10"/>
        <v>0</v>
      </c>
      <c r="AA12" s="27">
        <f t="shared" si="11"/>
        <v>0</v>
      </c>
      <c r="AB12" s="26">
        <f t="shared" si="12"/>
        <v>0</v>
      </c>
      <c r="AC12" s="27">
        <f t="shared" si="13"/>
        <v>0</v>
      </c>
      <c r="AD12" s="26">
        <f t="shared" si="14"/>
        <v>0</v>
      </c>
      <c r="AE12" s="27">
        <f t="shared" si="15"/>
        <v>0</v>
      </c>
      <c r="AF12" s="26">
        <f t="shared" si="16"/>
        <v>0</v>
      </c>
      <c r="AG12" s="27">
        <f t="shared" si="17"/>
        <v>0</v>
      </c>
      <c r="AH12" s="26">
        <f t="shared" si="18"/>
        <v>0</v>
      </c>
      <c r="AI12" s="27">
        <f t="shared" si="19"/>
        <v>0</v>
      </c>
      <c r="AJ12" s="26">
        <f t="shared" si="20"/>
        <v>0</v>
      </c>
      <c r="AK12" s="27">
        <f t="shared" si="21"/>
        <v>0</v>
      </c>
      <c r="AL12" s="26">
        <f t="shared" si="22"/>
        <v>0</v>
      </c>
      <c r="AM12" s="43">
        <f t="shared" si="23"/>
        <v>0</v>
      </c>
      <c r="AN12" s="4"/>
    </row>
    <row r="13" spans="1:40" ht="26.1" customHeight="1">
      <c r="A13" s="15">
        <v>5</v>
      </c>
      <c r="B13" s="1" t="s">
        <v>271</v>
      </c>
      <c r="C13" s="19" t="s">
        <v>265</v>
      </c>
      <c r="D13" s="31"/>
      <c r="E13" s="31" t="s">
        <v>266</v>
      </c>
      <c r="F13" s="31"/>
      <c r="G13" s="31" t="s">
        <v>267</v>
      </c>
      <c r="H13" s="31" t="s">
        <v>230</v>
      </c>
      <c r="I13" s="31" t="s">
        <v>265</v>
      </c>
      <c r="J13" s="31"/>
      <c r="K13" s="31" t="s">
        <v>266</v>
      </c>
      <c r="L13" s="31"/>
      <c r="M13" s="31" t="s">
        <v>267</v>
      </c>
      <c r="N13" s="22"/>
      <c r="O13" s="23"/>
      <c r="P13" s="26">
        <f t="shared" si="0"/>
        <v>0</v>
      </c>
      <c r="Q13" s="27">
        <f t="shared" si="1"/>
        <v>0</v>
      </c>
      <c r="R13" s="26">
        <f t="shared" si="2"/>
        <v>0</v>
      </c>
      <c r="S13" s="27">
        <f t="shared" si="3"/>
        <v>0</v>
      </c>
      <c r="T13" s="26">
        <f t="shared" si="4"/>
        <v>0</v>
      </c>
      <c r="U13" s="27">
        <f t="shared" si="5"/>
        <v>0</v>
      </c>
      <c r="V13" s="26">
        <f t="shared" si="6"/>
        <v>0</v>
      </c>
      <c r="W13" s="27">
        <f t="shared" si="7"/>
        <v>0</v>
      </c>
      <c r="X13" s="26">
        <f t="shared" si="8"/>
        <v>0</v>
      </c>
      <c r="Y13" s="27">
        <f t="shared" si="9"/>
        <v>0</v>
      </c>
      <c r="Z13" s="26">
        <f t="shared" si="10"/>
        <v>0</v>
      </c>
      <c r="AA13" s="27">
        <f t="shared" si="11"/>
        <v>0</v>
      </c>
      <c r="AB13" s="26">
        <f t="shared" si="12"/>
        <v>0</v>
      </c>
      <c r="AC13" s="27">
        <f t="shared" si="13"/>
        <v>0</v>
      </c>
      <c r="AD13" s="26">
        <f t="shared" si="14"/>
        <v>0</v>
      </c>
      <c r="AE13" s="27">
        <f t="shared" si="15"/>
        <v>0</v>
      </c>
      <c r="AF13" s="26">
        <f t="shared" si="16"/>
        <v>0</v>
      </c>
      <c r="AG13" s="27">
        <f t="shared" si="17"/>
        <v>0</v>
      </c>
      <c r="AH13" s="26">
        <f t="shared" si="18"/>
        <v>0</v>
      </c>
      <c r="AI13" s="27">
        <f t="shared" si="19"/>
        <v>0</v>
      </c>
      <c r="AJ13" s="26">
        <f t="shared" si="20"/>
        <v>0</v>
      </c>
      <c r="AK13" s="27">
        <f t="shared" si="21"/>
        <v>0</v>
      </c>
      <c r="AL13" s="26">
        <f t="shared" si="22"/>
        <v>0</v>
      </c>
      <c r="AM13" s="43">
        <f t="shared" si="23"/>
        <v>0</v>
      </c>
      <c r="AN13" s="4"/>
    </row>
    <row r="14" spans="1:40" ht="26.1" customHeight="1">
      <c r="A14" s="15">
        <v>6</v>
      </c>
      <c r="B14" s="1" t="s">
        <v>272</v>
      </c>
      <c r="C14" s="19" t="s">
        <v>265</v>
      </c>
      <c r="D14" s="31"/>
      <c r="E14" s="31" t="s">
        <v>266</v>
      </c>
      <c r="F14" s="31"/>
      <c r="G14" s="31" t="s">
        <v>267</v>
      </c>
      <c r="H14" s="31" t="s">
        <v>230</v>
      </c>
      <c r="I14" s="31" t="s">
        <v>265</v>
      </c>
      <c r="J14" s="31"/>
      <c r="K14" s="31" t="s">
        <v>266</v>
      </c>
      <c r="L14" s="31"/>
      <c r="M14" s="31" t="s">
        <v>267</v>
      </c>
      <c r="N14" s="22"/>
      <c r="O14" s="23"/>
      <c r="P14" s="26">
        <f t="shared" si="0"/>
        <v>0</v>
      </c>
      <c r="Q14" s="27">
        <f t="shared" si="1"/>
        <v>0</v>
      </c>
      <c r="R14" s="26">
        <f t="shared" si="2"/>
        <v>0</v>
      </c>
      <c r="S14" s="27">
        <f t="shared" si="3"/>
        <v>0</v>
      </c>
      <c r="T14" s="26">
        <f t="shared" si="4"/>
        <v>0</v>
      </c>
      <c r="U14" s="27">
        <f t="shared" si="5"/>
        <v>0</v>
      </c>
      <c r="V14" s="26">
        <f t="shared" si="6"/>
        <v>0</v>
      </c>
      <c r="W14" s="27">
        <f t="shared" si="7"/>
        <v>0</v>
      </c>
      <c r="X14" s="26">
        <f t="shared" si="8"/>
        <v>0</v>
      </c>
      <c r="Y14" s="27">
        <f t="shared" si="9"/>
        <v>0</v>
      </c>
      <c r="Z14" s="26">
        <f t="shared" si="10"/>
        <v>0</v>
      </c>
      <c r="AA14" s="27">
        <f t="shared" si="11"/>
        <v>0</v>
      </c>
      <c r="AB14" s="26">
        <f t="shared" si="12"/>
        <v>0</v>
      </c>
      <c r="AC14" s="27">
        <f t="shared" si="13"/>
        <v>0</v>
      </c>
      <c r="AD14" s="26">
        <f t="shared" si="14"/>
        <v>0</v>
      </c>
      <c r="AE14" s="27">
        <f t="shared" si="15"/>
        <v>0</v>
      </c>
      <c r="AF14" s="26">
        <f t="shared" si="16"/>
        <v>0</v>
      </c>
      <c r="AG14" s="27">
        <f t="shared" si="17"/>
        <v>0</v>
      </c>
      <c r="AH14" s="26">
        <f t="shared" si="18"/>
        <v>0</v>
      </c>
      <c r="AI14" s="27">
        <f t="shared" si="19"/>
        <v>0</v>
      </c>
      <c r="AJ14" s="26">
        <f t="shared" si="20"/>
        <v>0</v>
      </c>
      <c r="AK14" s="27">
        <f t="shared" si="21"/>
        <v>0</v>
      </c>
      <c r="AL14" s="26">
        <f t="shared" si="22"/>
        <v>0</v>
      </c>
      <c r="AM14" s="43">
        <f t="shared" si="23"/>
        <v>0</v>
      </c>
      <c r="AN14" s="4"/>
    </row>
    <row r="15" spans="1:40" ht="26.1" customHeight="1">
      <c r="A15" s="15">
        <v>7</v>
      </c>
      <c r="B15" s="1" t="s">
        <v>273</v>
      </c>
      <c r="C15" s="19" t="s">
        <v>265</v>
      </c>
      <c r="D15" s="31"/>
      <c r="E15" s="31" t="s">
        <v>266</v>
      </c>
      <c r="F15" s="31"/>
      <c r="G15" s="31" t="s">
        <v>267</v>
      </c>
      <c r="H15" s="31" t="s">
        <v>230</v>
      </c>
      <c r="I15" s="31" t="s">
        <v>265</v>
      </c>
      <c r="J15" s="31"/>
      <c r="K15" s="31" t="s">
        <v>266</v>
      </c>
      <c r="L15" s="31"/>
      <c r="M15" s="31" t="s">
        <v>267</v>
      </c>
      <c r="N15" s="22"/>
      <c r="O15" s="23"/>
      <c r="P15" s="26">
        <f t="shared" si="0"/>
        <v>0</v>
      </c>
      <c r="Q15" s="27">
        <f t="shared" si="1"/>
        <v>0</v>
      </c>
      <c r="R15" s="26">
        <f t="shared" si="2"/>
        <v>0</v>
      </c>
      <c r="S15" s="27">
        <f t="shared" si="3"/>
        <v>0</v>
      </c>
      <c r="T15" s="26">
        <f t="shared" si="4"/>
        <v>0</v>
      </c>
      <c r="U15" s="27">
        <f t="shared" si="5"/>
        <v>0</v>
      </c>
      <c r="V15" s="26">
        <f t="shared" si="6"/>
        <v>0</v>
      </c>
      <c r="W15" s="27">
        <f t="shared" si="7"/>
        <v>0</v>
      </c>
      <c r="X15" s="26">
        <f t="shared" si="8"/>
        <v>0</v>
      </c>
      <c r="Y15" s="27">
        <f t="shared" si="9"/>
        <v>0</v>
      </c>
      <c r="Z15" s="26">
        <f t="shared" si="10"/>
        <v>0</v>
      </c>
      <c r="AA15" s="27">
        <f t="shared" si="11"/>
        <v>0</v>
      </c>
      <c r="AB15" s="26">
        <f t="shared" si="12"/>
        <v>0</v>
      </c>
      <c r="AC15" s="27">
        <f t="shared" si="13"/>
        <v>0</v>
      </c>
      <c r="AD15" s="26">
        <f t="shared" si="14"/>
        <v>0</v>
      </c>
      <c r="AE15" s="27">
        <f t="shared" si="15"/>
        <v>0</v>
      </c>
      <c r="AF15" s="26">
        <f t="shared" si="16"/>
        <v>0</v>
      </c>
      <c r="AG15" s="27">
        <f t="shared" si="17"/>
        <v>0</v>
      </c>
      <c r="AH15" s="26">
        <f t="shared" si="18"/>
        <v>0</v>
      </c>
      <c r="AI15" s="27">
        <f t="shared" si="19"/>
        <v>0</v>
      </c>
      <c r="AJ15" s="26">
        <f t="shared" si="20"/>
        <v>0</v>
      </c>
      <c r="AK15" s="27">
        <f t="shared" si="21"/>
        <v>0</v>
      </c>
      <c r="AL15" s="26">
        <f t="shared" si="22"/>
        <v>0</v>
      </c>
      <c r="AM15" s="43">
        <f t="shared" si="23"/>
        <v>0</v>
      </c>
      <c r="AN15" s="4"/>
    </row>
    <row r="16" spans="1:40" ht="26.1" customHeight="1">
      <c r="A16" s="15">
        <v>8</v>
      </c>
      <c r="B16" s="1" t="s">
        <v>274</v>
      </c>
      <c r="C16" s="19" t="s">
        <v>265</v>
      </c>
      <c r="D16" s="31"/>
      <c r="E16" s="31" t="s">
        <v>266</v>
      </c>
      <c r="F16" s="31"/>
      <c r="G16" s="31" t="s">
        <v>267</v>
      </c>
      <c r="H16" s="31" t="s">
        <v>230</v>
      </c>
      <c r="I16" s="31" t="s">
        <v>265</v>
      </c>
      <c r="J16" s="31"/>
      <c r="K16" s="31" t="s">
        <v>266</v>
      </c>
      <c r="L16" s="31"/>
      <c r="M16" s="31" t="s">
        <v>267</v>
      </c>
      <c r="N16" s="22"/>
      <c r="O16" s="23"/>
      <c r="P16" s="26">
        <f t="shared" si="0"/>
        <v>0</v>
      </c>
      <c r="Q16" s="27">
        <f t="shared" si="1"/>
        <v>0</v>
      </c>
      <c r="R16" s="26">
        <f t="shared" si="2"/>
        <v>0</v>
      </c>
      <c r="S16" s="27">
        <f t="shared" si="3"/>
        <v>0</v>
      </c>
      <c r="T16" s="26">
        <f t="shared" si="4"/>
        <v>0</v>
      </c>
      <c r="U16" s="27">
        <f t="shared" si="5"/>
        <v>0</v>
      </c>
      <c r="V16" s="26">
        <f t="shared" si="6"/>
        <v>0</v>
      </c>
      <c r="W16" s="27">
        <f t="shared" si="7"/>
        <v>0</v>
      </c>
      <c r="X16" s="26">
        <f t="shared" si="8"/>
        <v>0</v>
      </c>
      <c r="Y16" s="27">
        <f t="shared" si="9"/>
        <v>0</v>
      </c>
      <c r="Z16" s="26">
        <f t="shared" si="10"/>
        <v>0</v>
      </c>
      <c r="AA16" s="27">
        <f t="shared" si="11"/>
        <v>0</v>
      </c>
      <c r="AB16" s="26">
        <f t="shared" si="12"/>
        <v>0</v>
      </c>
      <c r="AC16" s="27">
        <f t="shared" si="13"/>
        <v>0</v>
      </c>
      <c r="AD16" s="26">
        <f t="shared" si="14"/>
        <v>0</v>
      </c>
      <c r="AE16" s="27">
        <f t="shared" si="15"/>
        <v>0</v>
      </c>
      <c r="AF16" s="26">
        <f t="shared" si="16"/>
        <v>0</v>
      </c>
      <c r="AG16" s="27">
        <f t="shared" si="17"/>
        <v>0</v>
      </c>
      <c r="AH16" s="26">
        <f t="shared" si="18"/>
        <v>0</v>
      </c>
      <c r="AI16" s="27">
        <f t="shared" si="19"/>
        <v>0</v>
      </c>
      <c r="AJ16" s="26">
        <f t="shared" si="20"/>
        <v>0</v>
      </c>
      <c r="AK16" s="27">
        <f t="shared" si="21"/>
        <v>0</v>
      </c>
      <c r="AL16" s="26">
        <f t="shared" si="22"/>
        <v>0</v>
      </c>
      <c r="AM16" s="43">
        <f t="shared" si="23"/>
        <v>0</v>
      </c>
      <c r="AN16" s="4"/>
    </row>
    <row r="17" spans="1:40" ht="26.1" customHeight="1">
      <c r="A17" s="15">
        <v>9</v>
      </c>
      <c r="B17" s="1" t="s">
        <v>275</v>
      </c>
      <c r="C17" s="19" t="s">
        <v>265</v>
      </c>
      <c r="D17" s="31"/>
      <c r="E17" s="31" t="s">
        <v>266</v>
      </c>
      <c r="F17" s="31"/>
      <c r="G17" s="31" t="s">
        <v>267</v>
      </c>
      <c r="H17" s="31" t="s">
        <v>230</v>
      </c>
      <c r="I17" s="31" t="s">
        <v>265</v>
      </c>
      <c r="J17" s="31"/>
      <c r="K17" s="31" t="s">
        <v>266</v>
      </c>
      <c r="L17" s="31"/>
      <c r="M17" s="31" t="s">
        <v>267</v>
      </c>
      <c r="N17" s="22"/>
      <c r="O17" s="23"/>
      <c r="P17" s="26">
        <f t="shared" si="0"/>
        <v>0</v>
      </c>
      <c r="Q17" s="27">
        <f t="shared" si="1"/>
        <v>0</v>
      </c>
      <c r="R17" s="26">
        <f t="shared" si="2"/>
        <v>0</v>
      </c>
      <c r="S17" s="27">
        <f t="shared" si="3"/>
        <v>0</v>
      </c>
      <c r="T17" s="26">
        <f t="shared" si="4"/>
        <v>0</v>
      </c>
      <c r="U17" s="27">
        <f t="shared" si="5"/>
        <v>0</v>
      </c>
      <c r="V17" s="26">
        <f t="shared" si="6"/>
        <v>0</v>
      </c>
      <c r="W17" s="27">
        <f t="shared" si="7"/>
        <v>0</v>
      </c>
      <c r="X17" s="26">
        <f t="shared" si="8"/>
        <v>0</v>
      </c>
      <c r="Y17" s="27">
        <f t="shared" si="9"/>
        <v>0</v>
      </c>
      <c r="Z17" s="26">
        <f t="shared" si="10"/>
        <v>0</v>
      </c>
      <c r="AA17" s="27">
        <f t="shared" si="11"/>
        <v>0</v>
      </c>
      <c r="AB17" s="26">
        <f t="shared" si="12"/>
        <v>0</v>
      </c>
      <c r="AC17" s="27">
        <f t="shared" si="13"/>
        <v>0</v>
      </c>
      <c r="AD17" s="26">
        <f t="shared" si="14"/>
        <v>0</v>
      </c>
      <c r="AE17" s="27">
        <f t="shared" si="15"/>
        <v>0</v>
      </c>
      <c r="AF17" s="26">
        <f t="shared" si="16"/>
        <v>0</v>
      </c>
      <c r="AG17" s="27">
        <f t="shared" si="17"/>
        <v>0</v>
      </c>
      <c r="AH17" s="26">
        <f t="shared" si="18"/>
        <v>0</v>
      </c>
      <c r="AI17" s="27">
        <f t="shared" si="19"/>
        <v>0</v>
      </c>
      <c r="AJ17" s="26">
        <f t="shared" si="20"/>
        <v>0</v>
      </c>
      <c r="AK17" s="27">
        <f t="shared" si="21"/>
        <v>0</v>
      </c>
      <c r="AL17" s="26">
        <f t="shared" si="22"/>
        <v>0</v>
      </c>
      <c r="AM17" s="43">
        <f t="shared" si="23"/>
        <v>0</v>
      </c>
      <c r="AN17" s="4"/>
    </row>
    <row r="18" spans="1:40" ht="26.1" customHeight="1">
      <c r="A18" s="15">
        <v>10</v>
      </c>
      <c r="B18" s="1" t="s">
        <v>276</v>
      </c>
      <c r="C18" s="19" t="s">
        <v>265</v>
      </c>
      <c r="D18" s="31"/>
      <c r="E18" s="31" t="s">
        <v>266</v>
      </c>
      <c r="F18" s="31"/>
      <c r="G18" s="31" t="s">
        <v>267</v>
      </c>
      <c r="H18" s="31" t="s">
        <v>230</v>
      </c>
      <c r="I18" s="31" t="s">
        <v>265</v>
      </c>
      <c r="J18" s="31"/>
      <c r="K18" s="31" t="s">
        <v>266</v>
      </c>
      <c r="L18" s="31"/>
      <c r="M18" s="31" t="s">
        <v>267</v>
      </c>
      <c r="N18" s="22"/>
      <c r="O18" s="23"/>
      <c r="P18" s="26">
        <f t="shared" si="0"/>
        <v>0</v>
      </c>
      <c r="Q18" s="27">
        <f t="shared" si="1"/>
        <v>0</v>
      </c>
      <c r="R18" s="26">
        <f t="shared" si="2"/>
        <v>0</v>
      </c>
      <c r="S18" s="27">
        <f t="shared" si="3"/>
        <v>0</v>
      </c>
      <c r="T18" s="26">
        <f t="shared" si="4"/>
        <v>0</v>
      </c>
      <c r="U18" s="27">
        <f t="shared" si="5"/>
        <v>0</v>
      </c>
      <c r="V18" s="26">
        <f t="shared" si="6"/>
        <v>0</v>
      </c>
      <c r="W18" s="27">
        <f t="shared" si="7"/>
        <v>0</v>
      </c>
      <c r="X18" s="26">
        <f t="shared" si="8"/>
        <v>0</v>
      </c>
      <c r="Y18" s="27">
        <f t="shared" si="9"/>
        <v>0</v>
      </c>
      <c r="Z18" s="26">
        <f t="shared" si="10"/>
        <v>0</v>
      </c>
      <c r="AA18" s="27">
        <f t="shared" si="11"/>
        <v>0</v>
      </c>
      <c r="AB18" s="26">
        <f t="shared" si="12"/>
        <v>0</v>
      </c>
      <c r="AC18" s="27">
        <f t="shared" si="13"/>
        <v>0</v>
      </c>
      <c r="AD18" s="26">
        <f t="shared" si="14"/>
        <v>0</v>
      </c>
      <c r="AE18" s="27">
        <f t="shared" si="15"/>
        <v>0</v>
      </c>
      <c r="AF18" s="26">
        <f t="shared" si="16"/>
        <v>0</v>
      </c>
      <c r="AG18" s="27">
        <f t="shared" si="17"/>
        <v>0</v>
      </c>
      <c r="AH18" s="26">
        <f t="shared" si="18"/>
        <v>0</v>
      </c>
      <c r="AI18" s="27">
        <f t="shared" si="19"/>
        <v>0</v>
      </c>
      <c r="AJ18" s="26">
        <f t="shared" si="20"/>
        <v>0</v>
      </c>
      <c r="AK18" s="27">
        <f t="shared" si="21"/>
        <v>0</v>
      </c>
      <c r="AL18" s="26">
        <f t="shared" si="22"/>
        <v>0</v>
      </c>
      <c r="AM18" s="43">
        <f t="shared" si="23"/>
        <v>0</v>
      </c>
      <c r="AN18" s="4"/>
    </row>
    <row r="19" spans="1:40" ht="26.1" customHeight="1">
      <c r="A19" s="15">
        <v>11</v>
      </c>
      <c r="B19" s="1" t="s">
        <v>277</v>
      </c>
      <c r="C19" s="19" t="s">
        <v>265</v>
      </c>
      <c r="D19" s="31"/>
      <c r="E19" s="31" t="s">
        <v>266</v>
      </c>
      <c r="F19" s="31"/>
      <c r="G19" s="31" t="s">
        <v>267</v>
      </c>
      <c r="H19" s="31" t="s">
        <v>230</v>
      </c>
      <c r="I19" s="31" t="s">
        <v>265</v>
      </c>
      <c r="J19" s="31"/>
      <c r="K19" s="31" t="s">
        <v>266</v>
      </c>
      <c r="L19" s="31"/>
      <c r="M19" s="31" t="s">
        <v>267</v>
      </c>
      <c r="N19" s="22"/>
      <c r="O19" s="23"/>
      <c r="P19" s="26">
        <f t="shared" si="0"/>
        <v>0</v>
      </c>
      <c r="Q19" s="27">
        <f t="shared" si="1"/>
        <v>0</v>
      </c>
      <c r="R19" s="26">
        <f t="shared" si="2"/>
        <v>0</v>
      </c>
      <c r="S19" s="27">
        <f t="shared" si="3"/>
        <v>0</v>
      </c>
      <c r="T19" s="26">
        <f t="shared" si="4"/>
        <v>0</v>
      </c>
      <c r="U19" s="27">
        <f t="shared" si="5"/>
        <v>0</v>
      </c>
      <c r="V19" s="26">
        <f t="shared" si="6"/>
        <v>0</v>
      </c>
      <c r="W19" s="27">
        <f t="shared" si="7"/>
        <v>0</v>
      </c>
      <c r="X19" s="26">
        <f t="shared" si="8"/>
        <v>0</v>
      </c>
      <c r="Y19" s="27">
        <f t="shared" si="9"/>
        <v>0</v>
      </c>
      <c r="Z19" s="26">
        <f t="shared" si="10"/>
        <v>0</v>
      </c>
      <c r="AA19" s="27">
        <f t="shared" si="11"/>
        <v>0</v>
      </c>
      <c r="AB19" s="26">
        <f t="shared" si="12"/>
        <v>0</v>
      </c>
      <c r="AC19" s="27">
        <f t="shared" si="13"/>
        <v>0</v>
      </c>
      <c r="AD19" s="26">
        <f t="shared" si="14"/>
        <v>0</v>
      </c>
      <c r="AE19" s="27">
        <f t="shared" si="15"/>
        <v>0</v>
      </c>
      <c r="AF19" s="26">
        <f t="shared" si="16"/>
        <v>0</v>
      </c>
      <c r="AG19" s="27">
        <f t="shared" si="17"/>
        <v>0</v>
      </c>
      <c r="AH19" s="26">
        <f t="shared" si="18"/>
        <v>0</v>
      </c>
      <c r="AI19" s="27">
        <f t="shared" si="19"/>
        <v>0</v>
      </c>
      <c r="AJ19" s="26">
        <f t="shared" si="20"/>
        <v>0</v>
      </c>
      <c r="AK19" s="27">
        <f t="shared" si="21"/>
        <v>0</v>
      </c>
      <c r="AL19" s="26">
        <f t="shared" si="22"/>
        <v>0</v>
      </c>
      <c r="AM19" s="43">
        <f t="shared" si="23"/>
        <v>0</v>
      </c>
      <c r="AN19" s="4"/>
    </row>
    <row r="20" spans="1:40" ht="26.1" customHeight="1">
      <c r="A20" s="15">
        <v>12</v>
      </c>
      <c r="B20" s="1" t="s">
        <v>278</v>
      </c>
      <c r="C20" s="19" t="s">
        <v>265</v>
      </c>
      <c r="D20" s="31"/>
      <c r="E20" s="31" t="s">
        <v>266</v>
      </c>
      <c r="F20" s="31"/>
      <c r="G20" s="31" t="s">
        <v>267</v>
      </c>
      <c r="H20" s="31" t="s">
        <v>230</v>
      </c>
      <c r="I20" s="31" t="s">
        <v>265</v>
      </c>
      <c r="J20" s="31"/>
      <c r="K20" s="31" t="s">
        <v>266</v>
      </c>
      <c r="L20" s="31"/>
      <c r="M20" s="31" t="s">
        <v>267</v>
      </c>
      <c r="N20" s="22"/>
      <c r="O20" s="23"/>
      <c r="P20" s="26">
        <f t="shared" si="0"/>
        <v>0</v>
      </c>
      <c r="Q20" s="27">
        <f t="shared" si="1"/>
        <v>0</v>
      </c>
      <c r="R20" s="26">
        <f t="shared" si="2"/>
        <v>0</v>
      </c>
      <c r="S20" s="27">
        <f t="shared" si="3"/>
        <v>0</v>
      </c>
      <c r="T20" s="26">
        <f t="shared" si="4"/>
        <v>0</v>
      </c>
      <c r="U20" s="27">
        <f t="shared" si="5"/>
        <v>0</v>
      </c>
      <c r="V20" s="26">
        <f t="shared" si="6"/>
        <v>0</v>
      </c>
      <c r="W20" s="27">
        <f t="shared" si="7"/>
        <v>0</v>
      </c>
      <c r="X20" s="26">
        <f t="shared" si="8"/>
        <v>0</v>
      </c>
      <c r="Y20" s="27">
        <f t="shared" si="9"/>
        <v>0</v>
      </c>
      <c r="Z20" s="26">
        <f t="shared" si="10"/>
        <v>0</v>
      </c>
      <c r="AA20" s="27">
        <f t="shared" si="11"/>
        <v>0</v>
      </c>
      <c r="AB20" s="26">
        <f t="shared" si="12"/>
        <v>0</v>
      </c>
      <c r="AC20" s="27">
        <f t="shared" si="13"/>
        <v>0</v>
      </c>
      <c r="AD20" s="26">
        <f t="shared" si="14"/>
        <v>0</v>
      </c>
      <c r="AE20" s="27">
        <f t="shared" si="15"/>
        <v>0</v>
      </c>
      <c r="AF20" s="26">
        <f t="shared" si="16"/>
        <v>0</v>
      </c>
      <c r="AG20" s="27">
        <f t="shared" si="17"/>
        <v>0</v>
      </c>
      <c r="AH20" s="26">
        <f t="shared" si="18"/>
        <v>0</v>
      </c>
      <c r="AI20" s="27">
        <f t="shared" si="19"/>
        <v>0</v>
      </c>
      <c r="AJ20" s="26">
        <f t="shared" si="20"/>
        <v>0</v>
      </c>
      <c r="AK20" s="27">
        <f t="shared" si="21"/>
        <v>0</v>
      </c>
      <c r="AL20" s="26">
        <f t="shared" si="22"/>
        <v>0</v>
      </c>
      <c r="AM20" s="43">
        <f t="shared" si="23"/>
        <v>0</v>
      </c>
      <c r="AN20" s="4"/>
    </row>
    <row r="21" spans="1:40" ht="26.1" customHeight="1">
      <c r="A21" s="15">
        <v>13</v>
      </c>
      <c r="B21" s="1" t="s">
        <v>279</v>
      </c>
      <c r="C21" s="19" t="s">
        <v>265</v>
      </c>
      <c r="D21" s="31"/>
      <c r="E21" s="31" t="s">
        <v>266</v>
      </c>
      <c r="F21" s="31"/>
      <c r="G21" s="31" t="s">
        <v>267</v>
      </c>
      <c r="H21" s="31" t="s">
        <v>230</v>
      </c>
      <c r="I21" s="31" t="s">
        <v>265</v>
      </c>
      <c r="J21" s="31"/>
      <c r="K21" s="31" t="s">
        <v>266</v>
      </c>
      <c r="L21" s="31"/>
      <c r="M21" s="31" t="s">
        <v>267</v>
      </c>
      <c r="N21" s="22"/>
      <c r="O21" s="23"/>
      <c r="P21" s="26">
        <f t="shared" si="0"/>
        <v>0</v>
      </c>
      <c r="Q21" s="27">
        <f t="shared" si="1"/>
        <v>0</v>
      </c>
      <c r="R21" s="26">
        <f t="shared" si="2"/>
        <v>0</v>
      </c>
      <c r="S21" s="27">
        <f t="shared" si="3"/>
        <v>0</v>
      </c>
      <c r="T21" s="26">
        <f t="shared" si="4"/>
        <v>0</v>
      </c>
      <c r="U21" s="27">
        <f t="shared" si="5"/>
        <v>0</v>
      </c>
      <c r="V21" s="26">
        <f t="shared" si="6"/>
        <v>0</v>
      </c>
      <c r="W21" s="27">
        <f t="shared" si="7"/>
        <v>0</v>
      </c>
      <c r="X21" s="26">
        <f t="shared" si="8"/>
        <v>0</v>
      </c>
      <c r="Y21" s="27">
        <f t="shared" si="9"/>
        <v>0</v>
      </c>
      <c r="Z21" s="26">
        <f t="shared" si="10"/>
        <v>0</v>
      </c>
      <c r="AA21" s="27">
        <f t="shared" si="11"/>
        <v>0</v>
      </c>
      <c r="AB21" s="26">
        <f t="shared" si="12"/>
        <v>0</v>
      </c>
      <c r="AC21" s="27">
        <f t="shared" si="13"/>
        <v>0</v>
      </c>
      <c r="AD21" s="26">
        <f t="shared" si="14"/>
        <v>0</v>
      </c>
      <c r="AE21" s="27">
        <f t="shared" si="15"/>
        <v>0</v>
      </c>
      <c r="AF21" s="26">
        <f t="shared" si="16"/>
        <v>0</v>
      </c>
      <c r="AG21" s="27">
        <f t="shared" si="17"/>
        <v>0</v>
      </c>
      <c r="AH21" s="26">
        <f t="shared" si="18"/>
        <v>0</v>
      </c>
      <c r="AI21" s="27">
        <f t="shared" si="19"/>
        <v>0</v>
      </c>
      <c r="AJ21" s="26">
        <f t="shared" si="20"/>
        <v>0</v>
      </c>
      <c r="AK21" s="27">
        <f t="shared" si="21"/>
        <v>0</v>
      </c>
      <c r="AL21" s="26">
        <f t="shared" si="22"/>
        <v>0</v>
      </c>
      <c r="AM21" s="43">
        <f t="shared" si="23"/>
        <v>0</v>
      </c>
      <c r="AN21" s="4"/>
    </row>
    <row r="22" spans="1:40" ht="26.1" customHeight="1">
      <c r="A22" s="15">
        <v>14</v>
      </c>
      <c r="B22" s="1" t="s">
        <v>280</v>
      </c>
      <c r="C22" s="19" t="s">
        <v>265</v>
      </c>
      <c r="D22" s="31"/>
      <c r="E22" s="31" t="s">
        <v>266</v>
      </c>
      <c r="F22" s="31"/>
      <c r="G22" s="31" t="s">
        <v>267</v>
      </c>
      <c r="H22" s="31" t="s">
        <v>230</v>
      </c>
      <c r="I22" s="31" t="s">
        <v>265</v>
      </c>
      <c r="J22" s="31"/>
      <c r="K22" s="31" t="s">
        <v>266</v>
      </c>
      <c r="L22" s="31"/>
      <c r="M22" s="31" t="s">
        <v>267</v>
      </c>
      <c r="N22" s="22"/>
      <c r="O22" s="23"/>
      <c r="P22" s="26">
        <f t="shared" si="0"/>
        <v>0</v>
      </c>
      <c r="Q22" s="27">
        <f t="shared" si="1"/>
        <v>0</v>
      </c>
      <c r="R22" s="26">
        <f t="shared" si="2"/>
        <v>0</v>
      </c>
      <c r="S22" s="27">
        <f t="shared" si="3"/>
        <v>0</v>
      </c>
      <c r="T22" s="26">
        <f t="shared" si="4"/>
        <v>0</v>
      </c>
      <c r="U22" s="27">
        <f t="shared" si="5"/>
        <v>0</v>
      </c>
      <c r="V22" s="26">
        <f t="shared" si="6"/>
        <v>0</v>
      </c>
      <c r="W22" s="27">
        <f t="shared" si="7"/>
        <v>0</v>
      </c>
      <c r="X22" s="26">
        <f t="shared" si="8"/>
        <v>0</v>
      </c>
      <c r="Y22" s="27">
        <f t="shared" si="9"/>
        <v>0</v>
      </c>
      <c r="Z22" s="26">
        <f t="shared" si="10"/>
        <v>0</v>
      </c>
      <c r="AA22" s="27">
        <f t="shared" si="11"/>
        <v>0</v>
      </c>
      <c r="AB22" s="26">
        <f t="shared" si="12"/>
        <v>0</v>
      </c>
      <c r="AC22" s="27">
        <f t="shared" si="13"/>
        <v>0</v>
      </c>
      <c r="AD22" s="26">
        <f t="shared" si="14"/>
        <v>0</v>
      </c>
      <c r="AE22" s="27">
        <f t="shared" si="15"/>
        <v>0</v>
      </c>
      <c r="AF22" s="26">
        <f t="shared" si="16"/>
        <v>0</v>
      </c>
      <c r="AG22" s="27">
        <f t="shared" si="17"/>
        <v>0</v>
      </c>
      <c r="AH22" s="26">
        <f t="shared" si="18"/>
        <v>0</v>
      </c>
      <c r="AI22" s="27">
        <f t="shared" si="19"/>
        <v>0</v>
      </c>
      <c r="AJ22" s="26">
        <f t="shared" si="20"/>
        <v>0</v>
      </c>
      <c r="AK22" s="27">
        <f t="shared" si="21"/>
        <v>0</v>
      </c>
      <c r="AL22" s="26">
        <f t="shared" si="22"/>
        <v>0</v>
      </c>
      <c r="AM22" s="43">
        <f t="shared" si="23"/>
        <v>0</v>
      </c>
      <c r="AN22" s="4"/>
    </row>
    <row r="23" spans="1:40" ht="26.1" customHeight="1">
      <c r="A23" s="15">
        <v>15</v>
      </c>
      <c r="B23" s="1" t="s">
        <v>281</v>
      </c>
      <c r="C23" s="19" t="s">
        <v>265</v>
      </c>
      <c r="D23" s="31"/>
      <c r="E23" s="31" t="s">
        <v>266</v>
      </c>
      <c r="F23" s="31"/>
      <c r="G23" s="31" t="s">
        <v>267</v>
      </c>
      <c r="H23" s="31" t="s">
        <v>230</v>
      </c>
      <c r="I23" s="31" t="s">
        <v>265</v>
      </c>
      <c r="J23" s="31"/>
      <c r="K23" s="31" t="s">
        <v>266</v>
      </c>
      <c r="L23" s="31"/>
      <c r="M23" s="31" t="s">
        <v>267</v>
      </c>
      <c r="N23" s="22"/>
      <c r="O23" s="23"/>
      <c r="P23" s="26">
        <f t="shared" si="0"/>
        <v>0</v>
      </c>
      <c r="Q23" s="27">
        <f t="shared" si="1"/>
        <v>0</v>
      </c>
      <c r="R23" s="26">
        <f t="shared" si="2"/>
        <v>0</v>
      </c>
      <c r="S23" s="27">
        <f t="shared" si="3"/>
        <v>0</v>
      </c>
      <c r="T23" s="26">
        <f t="shared" si="4"/>
        <v>0</v>
      </c>
      <c r="U23" s="27">
        <f t="shared" si="5"/>
        <v>0</v>
      </c>
      <c r="V23" s="26">
        <f t="shared" si="6"/>
        <v>0</v>
      </c>
      <c r="W23" s="27">
        <f t="shared" si="7"/>
        <v>0</v>
      </c>
      <c r="X23" s="26">
        <f t="shared" si="8"/>
        <v>0</v>
      </c>
      <c r="Y23" s="27">
        <f t="shared" si="9"/>
        <v>0</v>
      </c>
      <c r="Z23" s="26">
        <f t="shared" si="10"/>
        <v>0</v>
      </c>
      <c r="AA23" s="27">
        <f t="shared" si="11"/>
        <v>0</v>
      </c>
      <c r="AB23" s="26">
        <f t="shared" si="12"/>
        <v>0</v>
      </c>
      <c r="AC23" s="27">
        <f t="shared" si="13"/>
        <v>0</v>
      </c>
      <c r="AD23" s="26">
        <f t="shared" si="14"/>
        <v>0</v>
      </c>
      <c r="AE23" s="27">
        <f t="shared" si="15"/>
        <v>0</v>
      </c>
      <c r="AF23" s="26">
        <f t="shared" si="16"/>
        <v>0</v>
      </c>
      <c r="AG23" s="27">
        <f t="shared" si="17"/>
        <v>0</v>
      </c>
      <c r="AH23" s="26">
        <f t="shared" si="18"/>
        <v>0</v>
      </c>
      <c r="AI23" s="27">
        <f t="shared" si="19"/>
        <v>0</v>
      </c>
      <c r="AJ23" s="26">
        <f t="shared" si="20"/>
        <v>0</v>
      </c>
      <c r="AK23" s="27">
        <f t="shared" si="21"/>
        <v>0</v>
      </c>
      <c r="AL23" s="26">
        <f t="shared" si="22"/>
        <v>0</v>
      </c>
      <c r="AM23" s="43">
        <f t="shared" si="23"/>
        <v>0</v>
      </c>
      <c r="AN23" s="4"/>
    </row>
    <row r="24" spans="1:40" ht="26.1" customHeight="1">
      <c r="A24" s="15">
        <v>16</v>
      </c>
      <c r="B24" s="1" t="s">
        <v>282</v>
      </c>
      <c r="C24" s="19" t="s">
        <v>265</v>
      </c>
      <c r="D24" s="31"/>
      <c r="E24" s="31" t="s">
        <v>266</v>
      </c>
      <c r="F24" s="31"/>
      <c r="G24" s="31" t="s">
        <v>267</v>
      </c>
      <c r="H24" s="31" t="s">
        <v>230</v>
      </c>
      <c r="I24" s="31" t="s">
        <v>265</v>
      </c>
      <c r="J24" s="31"/>
      <c r="K24" s="31" t="s">
        <v>266</v>
      </c>
      <c r="L24" s="31"/>
      <c r="M24" s="31" t="s">
        <v>267</v>
      </c>
      <c r="N24" s="22"/>
      <c r="O24" s="23"/>
      <c r="P24" s="26">
        <f t="shared" si="0"/>
        <v>0</v>
      </c>
      <c r="Q24" s="27">
        <f t="shared" si="1"/>
        <v>0</v>
      </c>
      <c r="R24" s="26">
        <f t="shared" si="2"/>
        <v>0</v>
      </c>
      <c r="S24" s="27">
        <f t="shared" si="3"/>
        <v>0</v>
      </c>
      <c r="T24" s="26">
        <f t="shared" si="4"/>
        <v>0</v>
      </c>
      <c r="U24" s="27">
        <f t="shared" si="5"/>
        <v>0</v>
      </c>
      <c r="V24" s="26">
        <f t="shared" si="6"/>
        <v>0</v>
      </c>
      <c r="W24" s="27">
        <f t="shared" si="7"/>
        <v>0</v>
      </c>
      <c r="X24" s="26">
        <f t="shared" si="8"/>
        <v>0</v>
      </c>
      <c r="Y24" s="27">
        <f t="shared" si="9"/>
        <v>0</v>
      </c>
      <c r="Z24" s="26">
        <f t="shared" si="10"/>
        <v>0</v>
      </c>
      <c r="AA24" s="27">
        <f t="shared" si="11"/>
        <v>0</v>
      </c>
      <c r="AB24" s="26">
        <f t="shared" si="12"/>
        <v>0</v>
      </c>
      <c r="AC24" s="27">
        <f t="shared" si="13"/>
        <v>0</v>
      </c>
      <c r="AD24" s="26">
        <f t="shared" si="14"/>
        <v>0</v>
      </c>
      <c r="AE24" s="27">
        <f t="shared" si="15"/>
        <v>0</v>
      </c>
      <c r="AF24" s="26">
        <f t="shared" si="16"/>
        <v>0</v>
      </c>
      <c r="AG24" s="27">
        <f t="shared" si="17"/>
        <v>0</v>
      </c>
      <c r="AH24" s="26">
        <f t="shared" si="18"/>
        <v>0</v>
      </c>
      <c r="AI24" s="27">
        <f t="shared" si="19"/>
        <v>0</v>
      </c>
      <c r="AJ24" s="26">
        <f t="shared" si="20"/>
        <v>0</v>
      </c>
      <c r="AK24" s="27">
        <f t="shared" si="21"/>
        <v>0</v>
      </c>
      <c r="AL24" s="26">
        <f t="shared" si="22"/>
        <v>0</v>
      </c>
      <c r="AM24" s="43">
        <f t="shared" si="23"/>
        <v>0</v>
      </c>
      <c r="AN24" s="4"/>
    </row>
    <row r="25" spans="1:40" ht="26.1" customHeight="1">
      <c r="A25" s="15">
        <v>17</v>
      </c>
      <c r="B25" s="1" t="s">
        <v>283</v>
      </c>
      <c r="C25" s="19" t="s">
        <v>265</v>
      </c>
      <c r="D25" s="31"/>
      <c r="E25" s="31" t="s">
        <v>266</v>
      </c>
      <c r="F25" s="31"/>
      <c r="G25" s="31" t="s">
        <v>267</v>
      </c>
      <c r="H25" s="31" t="s">
        <v>230</v>
      </c>
      <c r="I25" s="31" t="s">
        <v>265</v>
      </c>
      <c r="J25" s="31"/>
      <c r="K25" s="31" t="s">
        <v>266</v>
      </c>
      <c r="L25" s="31"/>
      <c r="M25" s="31" t="s">
        <v>267</v>
      </c>
      <c r="N25" s="22"/>
      <c r="O25" s="23"/>
      <c r="P25" s="26">
        <f t="shared" si="0"/>
        <v>0</v>
      </c>
      <c r="Q25" s="27">
        <f t="shared" si="1"/>
        <v>0</v>
      </c>
      <c r="R25" s="26">
        <f t="shared" si="2"/>
        <v>0</v>
      </c>
      <c r="S25" s="27">
        <f t="shared" si="3"/>
        <v>0</v>
      </c>
      <c r="T25" s="26">
        <f t="shared" si="4"/>
        <v>0</v>
      </c>
      <c r="U25" s="27">
        <f t="shared" si="5"/>
        <v>0</v>
      </c>
      <c r="V25" s="26">
        <f t="shared" si="6"/>
        <v>0</v>
      </c>
      <c r="W25" s="27">
        <f t="shared" si="7"/>
        <v>0</v>
      </c>
      <c r="X25" s="26">
        <f>IF(AND($D25=27,$F25&lt;=8,$J25=27,$L25&gt;=8),$N25,IF(AND($D25=27,$F25&lt;=8,$J25=28,$L25&lt;=3),$N25,0))</f>
        <v>0</v>
      </c>
      <c r="Y25" s="27">
        <f t="shared" si="9"/>
        <v>0</v>
      </c>
      <c r="Z25" s="26">
        <f t="shared" si="10"/>
        <v>0</v>
      </c>
      <c r="AA25" s="27">
        <f t="shared" si="11"/>
        <v>0</v>
      </c>
      <c r="AB25" s="26">
        <f t="shared" si="12"/>
        <v>0</v>
      </c>
      <c r="AC25" s="27">
        <f t="shared" si="13"/>
        <v>0</v>
      </c>
      <c r="AD25" s="26">
        <f t="shared" si="14"/>
        <v>0</v>
      </c>
      <c r="AE25" s="27">
        <f t="shared" si="15"/>
        <v>0</v>
      </c>
      <c r="AF25" s="26">
        <f t="shared" si="16"/>
        <v>0</v>
      </c>
      <c r="AG25" s="27">
        <f t="shared" si="17"/>
        <v>0</v>
      </c>
      <c r="AH25" s="26">
        <f t="shared" si="18"/>
        <v>0</v>
      </c>
      <c r="AI25" s="27">
        <f t="shared" si="19"/>
        <v>0</v>
      </c>
      <c r="AJ25" s="26">
        <f t="shared" si="20"/>
        <v>0</v>
      </c>
      <c r="AK25" s="27">
        <f t="shared" si="21"/>
        <v>0</v>
      </c>
      <c r="AL25" s="26">
        <f t="shared" si="22"/>
        <v>0</v>
      </c>
      <c r="AM25" s="43">
        <f t="shared" si="23"/>
        <v>0</v>
      </c>
      <c r="AN25" s="4"/>
    </row>
    <row r="26" spans="1:40" ht="26.1" customHeight="1">
      <c r="A26" s="15">
        <v>18</v>
      </c>
      <c r="B26" s="1" t="s">
        <v>284</v>
      </c>
      <c r="C26" s="19" t="s">
        <v>265</v>
      </c>
      <c r="D26" s="31"/>
      <c r="E26" s="31" t="s">
        <v>266</v>
      </c>
      <c r="F26" s="31"/>
      <c r="G26" s="31" t="s">
        <v>267</v>
      </c>
      <c r="H26" s="31" t="s">
        <v>230</v>
      </c>
      <c r="I26" s="31" t="s">
        <v>265</v>
      </c>
      <c r="J26" s="31"/>
      <c r="K26" s="31" t="s">
        <v>266</v>
      </c>
      <c r="L26" s="31"/>
      <c r="M26" s="31" t="s">
        <v>267</v>
      </c>
      <c r="N26" s="22"/>
      <c r="O26" s="23"/>
      <c r="P26" s="26">
        <f t="shared" si="0"/>
        <v>0</v>
      </c>
      <c r="Q26" s="27">
        <f t="shared" si="1"/>
        <v>0</v>
      </c>
      <c r="R26" s="26">
        <f t="shared" si="2"/>
        <v>0</v>
      </c>
      <c r="S26" s="27">
        <f t="shared" si="3"/>
        <v>0</v>
      </c>
      <c r="T26" s="26">
        <f t="shared" si="4"/>
        <v>0</v>
      </c>
      <c r="U26" s="27">
        <f t="shared" si="5"/>
        <v>0</v>
      </c>
      <c r="V26" s="26">
        <f t="shared" si="6"/>
        <v>0</v>
      </c>
      <c r="W26" s="27">
        <f t="shared" si="7"/>
        <v>0</v>
      </c>
      <c r="X26" s="26">
        <f t="shared" si="8"/>
        <v>0</v>
      </c>
      <c r="Y26" s="27">
        <f t="shared" si="9"/>
        <v>0</v>
      </c>
      <c r="Z26" s="26">
        <f t="shared" si="10"/>
        <v>0</v>
      </c>
      <c r="AA26" s="27">
        <f t="shared" si="11"/>
        <v>0</v>
      </c>
      <c r="AB26" s="26">
        <f t="shared" si="12"/>
        <v>0</v>
      </c>
      <c r="AC26" s="27">
        <f t="shared" si="13"/>
        <v>0</v>
      </c>
      <c r="AD26" s="26">
        <f t="shared" si="14"/>
        <v>0</v>
      </c>
      <c r="AE26" s="27">
        <f t="shared" si="15"/>
        <v>0</v>
      </c>
      <c r="AF26" s="26">
        <f t="shared" si="16"/>
        <v>0</v>
      </c>
      <c r="AG26" s="27">
        <f t="shared" si="17"/>
        <v>0</v>
      </c>
      <c r="AH26" s="26">
        <f t="shared" si="18"/>
        <v>0</v>
      </c>
      <c r="AI26" s="27">
        <f t="shared" si="19"/>
        <v>0</v>
      </c>
      <c r="AJ26" s="26">
        <f t="shared" si="20"/>
        <v>0</v>
      </c>
      <c r="AK26" s="27">
        <f t="shared" si="21"/>
        <v>0</v>
      </c>
      <c r="AL26" s="26">
        <f t="shared" si="22"/>
        <v>0</v>
      </c>
      <c r="AM26" s="43">
        <f t="shared" si="23"/>
        <v>0</v>
      </c>
      <c r="AN26" s="4"/>
    </row>
    <row r="27" spans="1:40" ht="26.1" customHeight="1">
      <c r="A27" s="15">
        <v>19</v>
      </c>
      <c r="B27" s="1" t="s">
        <v>285</v>
      </c>
      <c r="C27" s="19" t="s">
        <v>265</v>
      </c>
      <c r="D27" s="31"/>
      <c r="E27" s="31" t="s">
        <v>266</v>
      </c>
      <c r="F27" s="31"/>
      <c r="G27" s="31" t="s">
        <v>267</v>
      </c>
      <c r="H27" s="31" t="s">
        <v>230</v>
      </c>
      <c r="I27" s="31" t="s">
        <v>265</v>
      </c>
      <c r="J27" s="31"/>
      <c r="K27" s="31" t="s">
        <v>266</v>
      </c>
      <c r="L27" s="31"/>
      <c r="M27" s="31" t="s">
        <v>267</v>
      </c>
      <c r="N27" s="22"/>
      <c r="O27" s="23"/>
      <c r="P27" s="26">
        <f t="shared" si="0"/>
        <v>0</v>
      </c>
      <c r="Q27" s="27">
        <f t="shared" si="1"/>
        <v>0</v>
      </c>
      <c r="R27" s="26">
        <f t="shared" si="2"/>
        <v>0</v>
      </c>
      <c r="S27" s="27">
        <f t="shared" si="3"/>
        <v>0</v>
      </c>
      <c r="T27" s="26">
        <f t="shared" si="4"/>
        <v>0</v>
      </c>
      <c r="U27" s="27">
        <f t="shared" si="5"/>
        <v>0</v>
      </c>
      <c r="V27" s="26">
        <f t="shared" si="6"/>
        <v>0</v>
      </c>
      <c r="W27" s="27">
        <f t="shared" si="7"/>
        <v>0</v>
      </c>
      <c r="X27" s="26">
        <f t="shared" si="8"/>
        <v>0</v>
      </c>
      <c r="Y27" s="27">
        <f t="shared" si="9"/>
        <v>0</v>
      </c>
      <c r="Z27" s="26">
        <f t="shared" si="10"/>
        <v>0</v>
      </c>
      <c r="AA27" s="27">
        <f t="shared" si="11"/>
        <v>0</v>
      </c>
      <c r="AB27" s="26">
        <f t="shared" si="12"/>
        <v>0</v>
      </c>
      <c r="AC27" s="27">
        <f t="shared" si="13"/>
        <v>0</v>
      </c>
      <c r="AD27" s="26">
        <f t="shared" si="14"/>
        <v>0</v>
      </c>
      <c r="AE27" s="27">
        <f t="shared" si="15"/>
        <v>0</v>
      </c>
      <c r="AF27" s="26">
        <f t="shared" si="16"/>
        <v>0</v>
      </c>
      <c r="AG27" s="27">
        <f t="shared" si="17"/>
        <v>0</v>
      </c>
      <c r="AH27" s="26">
        <f t="shared" si="18"/>
        <v>0</v>
      </c>
      <c r="AI27" s="27">
        <f t="shared" si="19"/>
        <v>0</v>
      </c>
      <c r="AJ27" s="26">
        <f t="shared" si="20"/>
        <v>0</v>
      </c>
      <c r="AK27" s="27">
        <f t="shared" si="21"/>
        <v>0</v>
      </c>
      <c r="AL27" s="26">
        <f t="shared" si="22"/>
        <v>0</v>
      </c>
      <c r="AM27" s="43">
        <f t="shared" si="23"/>
        <v>0</v>
      </c>
      <c r="AN27" s="4"/>
    </row>
    <row r="28" spans="1:40" ht="26.1" customHeight="1" thickBot="1">
      <c r="A28" s="15">
        <v>20</v>
      </c>
      <c r="B28" s="1" t="s">
        <v>286</v>
      </c>
      <c r="C28" s="19" t="s">
        <v>265</v>
      </c>
      <c r="D28" s="31"/>
      <c r="E28" s="31" t="s">
        <v>266</v>
      </c>
      <c r="F28" s="31"/>
      <c r="G28" s="31" t="s">
        <v>267</v>
      </c>
      <c r="H28" s="31" t="s">
        <v>230</v>
      </c>
      <c r="I28" s="31" t="s">
        <v>265</v>
      </c>
      <c r="J28" s="31"/>
      <c r="K28" s="31" t="s">
        <v>266</v>
      </c>
      <c r="L28" s="31"/>
      <c r="M28" s="31" t="s">
        <v>267</v>
      </c>
      <c r="N28" s="24"/>
      <c r="O28" s="25"/>
      <c r="P28" s="44">
        <f t="shared" si="0"/>
        <v>0</v>
      </c>
      <c r="Q28" s="45">
        <f t="shared" si="1"/>
        <v>0</v>
      </c>
      <c r="R28" s="44">
        <f t="shared" si="2"/>
        <v>0</v>
      </c>
      <c r="S28" s="45">
        <f t="shared" si="3"/>
        <v>0</v>
      </c>
      <c r="T28" s="44">
        <f t="shared" si="4"/>
        <v>0</v>
      </c>
      <c r="U28" s="45">
        <f t="shared" si="5"/>
        <v>0</v>
      </c>
      <c r="V28" s="44">
        <f t="shared" si="6"/>
        <v>0</v>
      </c>
      <c r="W28" s="45">
        <f t="shared" si="7"/>
        <v>0</v>
      </c>
      <c r="X28" s="44">
        <f t="shared" si="8"/>
        <v>0</v>
      </c>
      <c r="Y28" s="45">
        <f t="shared" si="9"/>
        <v>0</v>
      </c>
      <c r="Z28" s="44">
        <f t="shared" si="10"/>
        <v>0</v>
      </c>
      <c r="AA28" s="45">
        <f t="shared" si="11"/>
        <v>0</v>
      </c>
      <c r="AB28" s="44">
        <f t="shared" si="12"/>
        <v>0</v>
      </c>
      <c r="AC28" s="45">
        <f t="shared" si="13"/>
        <v>0</v>
      </c>
      <c r="AD28" s="44">
        <f t="shared" si="14"/>
        <v>0</v>
      </c>
      <c r="AE28" s="45">
        <f t="shared" si="15"/>
        <v>0</v>
      </c>
      <c r="AF28" s="44">
        <f t="shared" si="16"/>
        <v>0</v>
      </c>
      <c r="AG28" s="45">
        <f t="shared" si="17"/>
        <v>0</v>
      </c>
      <c r="AH28" s="44">
        <f t="shared" si="18"/>
        <v>0</v>
      </c>
      <c r="AI28" s="45">
        <f t="shared" si="19"/>
        <v>0</v>
      </c>
      <c r="AJ28" s="44">
        <f t="shared" si="20"/>
        <v>0</v>
      </c>
      <c r="AK28" s="45">
        <f t="shared" si="21"/>
        <v>0</v>
      </c>
      <c r="AL28" s="44">
        <f t="shared" si="22"/>
        <v>0</v>
      </c>
      <c r="AM28" s="46">
        <f t="shared" si="23"/>
        <v>0</v>
      </c>
      <c r="AN28" s="4"/>
    </row>
    <row r="29" spans="1:40" ht="26.1" customHeight="1" thickBot="1">
      <c r="A29" s="640" t="s">
        <v>287</v>
      </c>
      <c r="B29" s="641"/>
      <c r="C29" s="641"/>
      <c r="D29" s="641"/>
      <c r="E29" s="641"/>
      <c r="F29" s="641"/>
      <c r="G29" s="641"/>
      <c r="H29" s="641"/>
      <c r="I29" s="641"/>
      <c r="J29" s="641"/>
      <c r="K29" s="641"/>
      <c r="L29" s="641"/>
      <c r="M29" s="642"/>
      <c r="N29" s="643">
        <f>(SUM(N9:N28)*60+SUM(O9:O28))/60</f>
        <v>0</v>
      </c>
      <c r="O29" s="644"/>
      <c r="P29" s="609">
        <f>(SUM(P9:P28)*60+SUM(Q9:Q28))/60</f>
        <v>0</v>
      </c>
      <c r="Q29" s="610"/>
      <c r="R29" s="609">
        <f>(SUM(R9:R28)*60+SUM(S9:S28))/60</f>
        <v>0</v>
      </c>
      <c r="S29" s="610"/>
      <c r="T29" s="609">
        <f>(SUM(T9:T28)*60+SUM(U9:U28))/60</f>
        <v>0</v>
      </c>
      <c r="U29" s="610"/>
      <c r="V29" s="609">
        <f>(SUM(V9:V28)*60+SUM(W9:W28))/60</f>
        <v>0</v>
      </c>
      <c r="W29" s="610"/>
      <c r="X29" s="609">
        <f>(SUM(X9:X28)*60+SUM(Y9:Y28))/60</f>
        <v>0</v>
      </c>
      <c r="Y29" s="610"/>
      <c r="Z29" s="609">
        <f>(SUM(Z9:Z28)*60+SUM(AA9:AA28))/60</f>
        <v>0</v>
      </c>
      <c r="AA29" s="610"/>
      <c r="AB29" s="609">
        <f>(SUM(AB9:AB28)*60+SUM(AC9:AC28))/60</f>
        <v>0</v>
      </c>
      <c r="AC29" s="610"/>
      <c r="AD29" s="609">
        <f>(SUM(AD9:AD28)*60+SUM(AE9:AE28))/60</f>
        <v>0</v>
      </c>
      <c r="AE29" s="610"/>
      <c r="AF29" s="609">
        <f>(SUM(AF9:AF28)*60+SUM(AG9:AG28))/60</f>
        <v>0</v>
      </c>
      <c r="AG29" s="610"/>
      <c r="AH29" s="609">
        <f>(SUM(AH9:AH28)*60+SUM(AI9:AI28))/60</f>
        <v>0</v>
      </c>
      <c r="AI29" s="610"/>
      <c r="AJ29" s="611">
        <f>(SUM(AJ9:AJ28)*60+SUM(AK9:AK28))/60</f>
        <v>0</v>
      </c>
      <c r="AK29" s="610"/>
      <c r="AL29" s="609">
        <f>(SUM(AL9:AL28)*60+SUM(AM9:AM28))/60</f>
        <v>0</v>
      </c>
      <c r="AM29" s="610"/>
      <c r="AN29" s="4"/>
    </row>
    <row r="30" spans="1:40" ht="26.1" customHeight="1" thickBot="1">
      <c r="A30" s="647" t="s">
        <v>288</v>
      </c>
      <c r="B30" s="648"/>
      <c r="C30" s="648"/>
      <c r="D30" s="648"/>
      <c r="E30" s="648"/>
      <c r="F30" s="648"/>
      <c r="G30" s="648"/>
      <c r="H30" s="648"/>
      <c r="I30" s="648"/>
      <c r="J30" s="648"/>
      <c r="K30" s="648"/>
      <c r="L30" s="648"/>
      <c r="M30" s="649"/>
      <c r="N30" s="650">
        <v>173</v>
      </c>
      <c r="O30" s="651"/>
      <c r="P30" s="652">
        <f>$N30</f>
        <v>173</v>
      </c>
      <c r="Q30" s="646"/>
      <c r="R30" s="645">
        <f>$N30</f>
        <v>173</v>
      </c>
      <c r="S30" s="646"/>
      <c r="T30" s="645">
        <f>$N30</f>
        <v>173</v>
      </c>
      <c r="U30" s="646"/>
      <c r="V30" s="645">
        <f>$N30</f>
        <v>173</v>
      </c>
      <c r="W30" s="646"/>
      <c r="X30" s="645">
        <f>$N30</f>
        <v>173</v>
      </c>
      <c r="Y30" s="646"/>
      <c r="Z30" s="645">
        <f>$N30</f>
        <v>173</v>
      </c>
      <c r="AA30" s="646"/>
      <c r="AB30" s="645">
        <f>$N30</f>
        <v>173</v>
      </c>
      <c r="AC30" s="646"/>
      <c r="AD30" s="645">
        <f>$N30</f>
        <v>173</v>
      </c>
      <c r="AE30" s="646"/>
      <c r="AF30" s="645">
        <f>$N30</f>
        <v>173</v>
      </c>
      <c r="AG30" s="646"/>
      <c r="AH30" s="645">
        <f>$N30</f>
        <v>173</v>
      </c>
      <c r="AI30" s="646"/>
      <c r="AJ30" s="652">
        <f>$N30</f>
        <v>173</v>
      </c>
      <c r="AK30" s="646"/>
      <c r="AL30" s="645">
        <f>$N30</f>
        <v>173</v>
      </c>
      <c r="AM30" s="646"/>
      <c r="AN30" s="4"/>
    </row>
    <row r="31" spans="1:40" ht="26.1" customHeight="1">
      <c r="A31" s="617" t="s">
        <v>289</v>
      </c>
      <c r="B31" s="618"/>
      <c r="C31" s="618"/>
      <c r="D31" s="618"/>
      <c r="E31" s="618"/>
      <c r="F31" s="618"/>
      <c r="G31" s="618"/>
      <c r="H31" s="618"/>
      <c r="I31" s="618"/>
      <c r="J31" s="618"/>
      <c r="K31" s="618"/>
      <c r="L31" s="618"/>
      <c r="M31" s="619"/>
      <c r="N31" s="609">
        <f>IF(ISERROR(ROUNDDOWN(N29/N30,1))=FALSE,ROUNDDOWN(N29/N30,1),0)</f>
        <v>0</v>
      </c>
      <c r="O31" s="610"/>
      <c r="P31" s="653">
        <f>IF(ISERROR(ROUNDDOWN(P29/P30,1))=FALSE,ROUNDDOWN(P29/P30,1),0)</f>
        <v>0</v>
      </c>
      <c r="Q31" s="654"/>
      <c r="R31" s="645">
        <f>IF(ISERROR(ROUNDDOWN(R29/R30,1))=FALSE,ROUNDDOWN(R29/R30,1),0)</f>
        <v>0</v>
      </c>
      <c r="S31" s="646"/>
      <c r="T31" s="645">
        <f>IF(ISERROR(ROUNDDOWN(T29/T30,1))=FALSE,ROUNDDOWN(T29/T30,1),0)</f>
        <v>0</v>
      </c>
      <c r="U31" s="646"/>
      <c r="V31" s="645">
        <f>IF(ISERROR(ROUNDDOWN(V29/V30,1))=FALSE,ROUNDDOWN(V29/V30,1),0)</f>
        <v>0</v>
      </c>
      <c r="W31" s="646"/>
      <c r="X31" s="645">
        <f>IF(ISERROR(ROUNDDOWN(X29/X30,1))=FALSE,ROUNDDOWN(X29/X30,1),0)</f>
        <v>0</v>
      </c>
      <c r="Y31" s="646"/>
      <c r="Z31" s="645">
        <f>IF(ISERROR(ROUNDDOWN(Z29/Z30,1))=FALSE,ROUNDDOWN(Z29/Z30,1),0)</f>
        <v>0</v>
      </c>
      <c r="AA31" s="646"/>
      <c r="AB31" s="645">
        <f>IF(ISERROR(ROUNDDOWN(AB29/AB30,1))=FALSE,ROUNDDOWN(AB29/AB30,1),0)</f>
        <v>0</v>
      </c>
      <c r="AC31" s="646"/>
      <c r="AD31" s="645">
        <f>IF(ISERROR(ROUNDDOWN(AD29/AD30,1))=FALSE,ROUNDDOWN(AD29/AD30,1),0)</f>
        <v>0</v>
      </c>
      <c r="AE31" s="646"/>
      <c r="AF31" s="645">
        <f>IF(ISERROR(ROUNDDOWN(AF29/AF30,1))=FALSE,ROUNDDOWN(AF29/AF30,1),0)</f>
        <v>0</v>
      </c>
      <c r="AG31" s="646"/>
      <c r="AH31" s="645">
        <f>IF(ISERROR(ROUNDDOWN(AH29/AH30,1))=FALSE,ROUNDDOWN(AH29/AH30,1),0)</f>
        <v>0</v>
      </c>
      <c r="AI31" s="646"/>
      <c r="AJ31" s="652">
        <f>IF(ISERROR(ROUNDDOWN(AJ29/AJ30,1))=FALSE,ROUNDDOWN(AJ29/AJ30,1),0)</f>
        <v>0</v>
      </c>
      <c r="AK31" s="646"/>
      <c r="AL31" s="645">
        <f>IF(ISERROR(ROUNDDOWN(AL29/AL30,1))=FALSE,ROUNDDOWN(AL29/AL30,1),0)</f>
        <v>0</v>
      </c>
      <c r="AM31" s="646"/>
      <c r="AN31" s="4"/>
    </row>
    <row r="32" spans="1:40">
      <c r="AN32" s="5"/>
    </row>
    <row r="33" spans="4:40">
      <c r="AN33" s="5"/>
    </row>
    <row r="34" spans="4:40">
      <c r="AN34" s="5"/>
    </row>
    <row r="35" spans="4:40">
      <c r="AN35" s="5"/>
    </row>
    <row r="36" spans="4:40">
      <c r="AN36" s="5"/>
    </row>
    <row r="37" spans="4:40">
      <c r="AN37" s="5"/>
    </row>
    <row r="38" spans="4:40">
      <c r="D38">
        <v>27</v>
      </c>
    </row>
    <row r="39" spans="4:40">
      <c r="D39">
        <v>28</v>
      </c>
    </row>
    <row r="41" spans="4:40">
      <c r="E41">
        <v>4</v>
      </c>
    </row>
    <row r="42" spans="4:40">
      <c r="E42">
        <v>5</v>
      </c>
    </row>
    <row r="43" spans="4:40">
      <c r="E43">
        <v>6</v>
      </c>
    </row>
    <row r="44" spans="4:40">
      <c r="E44">
        <v>7</v>
      </c>
    </row>
    <row r="45" spans="4:40">
      <c r="E45">
        <v>8</v>
      </c>
    </row>
    <row r="46" spans="4:40">
      <c r="E46">
        <v>9</v>
      </c>
    </row>
    <row r="47" spans="4:40">
      <c r="E47">
        <v>10</v>
      </c>
    </row>
    <row r="48" spans="4:40">
      <c r="E48">
        <v>11</v>
      </c>
    </row>
    <row r="49" spans="5:5">
      <c r="E49">
        <v>12</v>
      </c>
    </row>
    <row r="50" spans="5:5">
      <c r="E50">
        <v>1</v>
      </c>
    </row>
    <row r="51" spans="5:5">
      <c r="E51">
        <v>2</v>
      </c>
    </row>
    <row r="52" spans="5:5">
      <c r="E52">
        <v>3</v>
      </c>
    </row>
  </sheetData>
  <sheetProtection algorithmName="SHA-512" hashValue="qiE2GeoTuVcM8jmDpX/Ci0wotgHBeh9QHMrF0VH4DEtmOVtLhBDjv4QJA7OBCLnKGoSHvlbfRBftRzca+mrkiQ==" saltValue="vSSeG3/CiBwG4fHNB+JOOQ==" spinCount="100000" sheet="1" objects="1" scenarios="1"/>
  <mergeCells count="64">
    <mergeCell ref="AD31:AE31"/>
    <mergeCell ref="AF31:AG31"/>
    <mergeCell ref="AF30:AG30"/>
    <mergeCell ref="AH30:AI30"/>
    <mergeCell ref="AJ30:AK30"/>
    <mergeCell ref="AL30:AM30"/>
    <mergeCell ref="A31:M31"/>
    <mergeCell ref="N31:O31"/>
    <mergeCell ref="P31:Q31"/>
    <mergeCell ref="R31:S31"/>
    <mergeCell ref="T31:U31"/>
    <mergeCell ref="AH31:AI31"/>
    <mergeCell ref="AJ31:AK31"/>
    <mergeCell ref="AL31:AM31"/>
    <mergeCell ref="V31:W31"/>
    <mergeCell ref="X31:Y31"/>
    <mergeCell ref="Z31:AA31"/>
    <mergeCell ref="AB31:AC31"/>
    <mergeCell ref="V30:W30"/>
    <mergeCell ref="X30:Y30"/>
    <mergeCell ref="Z30:AA30"/>
    <mergeCell ref="AB30:AC30"/>
    <mergeCell ref="AD30:AE30"/>
    <mergeCell ref="A30:M30"/>
    <mergeCell ref="N30:O30"/>
    <mergeCell ref="P30:Q30"/>
    <mergeCell ref="R30:S30"/>
    <mergeCell ref="T30:U30"/>
    <mergeCell ref="AJ7:AK7"/>
    <mergeCell ref="AL7:AM7"/>
    <mergeCell ref="A29:M29"/>
    <mergeCell ref="N29:O29"/>
    <mergeCell ref="P29:Q29"/>
    <mergeCell ref="R29:S29"/>
    <mergeCell ref="T29:U29"/>
    <mergeCell ref="V29:W29"/>
    <mergeCell ref="X29:Y29"/>
    <mergeCell ref="Z29:AA29"/>
    <mergeCell ref="AB29:AC29"/>
    <mergeCell ref="AD29:AE29"/>
    <mergeCell ref="AF29:AG29"/>
    <mergeCell ref="AH29:AI29"/>
    <mergeCell ref="AJ29:AK29"/>
    <mergeCell ref="AL29:AM29"/>
    <mergeCell ref="Z7:AA7"/>
    <mergeCell ref="AB7:AC7"/>
    <mergeCell ref="AD7:AE7"/>
    <mergeCell ref="AF7:AG7"/>
    <mergeCell ref="AH7:AI7"/>
    <mergeCell ref="B4:Q4"/>
    <mergeCell ref="V4:Y4"/>
    <mergeCell ref="A6:A8"/>
    <mergeCell ref="B6:B8"/>
    <mergeCell ref="C6:M8"/>
    <mergeCell ref="P7:Q7"/>
    <mergeCell ref="R7:S7"/>
    <mergeCell ref="T7:U7"/>
    <mergeCell ref="V7:W7"/>
    <mergeCell ref="X7:Y7"/>
    <mergeCell ref="A2:B2"/>
    <mergeCell ref="C2:O2"/>
    <mergeCell ref="V2:Y2"/>
    <mergeCell ref="P3:S3"/>
    <mergeCell ref="V3:Y3"/>
  </mergeCells>
  <phoneticPr fontId="2"/>
  <dataValidations count="2">
    <dataValidation type="list" allowBlank="1" showInputMessage="1" showErrorMessage="1" sqref="D9:D28 J9:J28" xr:uid="{00000000-0002-0000-0600-000000000000}">
      <formula1>$D$38:$D$39</formula1>
    </dataValidation>
    <dataValidation type="list" allowBlank="1" showInputMessage="1" showErrorMessage="1" sqref="F9:F28 L9:L28" xr:uid="{00000000-0002-0000-0600-000001000000}">
      <formula1>$E$41:$E$52</formula1>
    </dataValidation>
  </dataValidations>
  <pageMargins left="0.7" right="0.7" top="0.75" bottom="0.75" header="0.3" footer="0.3"/>
  <pageSetup paperSize="9" scale="3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69412e4-d251-4e26-bdb4-68e1ea62bdc9" xsi:nil="true"/>
    <lcf76f155ced4ddcb4097134ff3c332f xmlns="86fe2376-a461-484d-b605-a81827c037b8">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1739E9F95901F4EAA8FCA02B0615200" ma:contentTypeVersion="10" ma:contentTypeDescription="新しいドキュメントを作成します。" ma:contentTypeScope="" ma:versionID="bb06bf8a80bf1dfee8bfa940ab674777">
  <xsd:schema xmlns:xsd="http://www.w3.org/2001/XMLSchema" xmlns:xs="http://www.w3.org/2001/XMLSchema" xmlns:p="http://schemas.microsoft.com/office/2006/metadata/properties" xmlns:ns2="86fe2376-a461-484d-b605-a81827c037b8" xmlns:ns3="969412e4-d251-4e26-bdb4-68e1ea62bdc9" targetNamespace="http://schemas.microsoft.com/office/2006/metadata/properties" ma:root="true" ma:fieldsID="b50d820ce6cf31e7e63f7133dec7db59" ns2:_="" ns3:_="">
    <xsd:import namespace="86fe2376-a461-484d-b605-a81827c037b8"/>
    <xsd:import namespace="969412e4-d251-4e26-bdb4-68e1ea62bdc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fe2376-a461-484d-b605-a81827c037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e400346d-03f3-4b65-8607-0ff27ad35db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69412e4-d251-4e26-bdb4-68e1ea62bdc9"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7a4d8b8-6136-42ec-9945-0b1481350462}" ma:internalName="TaxCatchAll" ma:showField="CatchAllData" ma:web="969412e4-d251-4e26-bdb4-68e1ea62bdc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9A0E801-9C7E-4BEA-923F-77F94E9F3EE1}">
  <ds:schemaRef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969412e4-d251-4e26-bdb4-68e1ea62bdc9"/>
    <ds:schemaRef ds:uri="86fe2376-a461-484d-b605-a81827c037b8"/>
    <ds:schemaRef ds:uri="http://www.w3.org/XML/1998/namespace"/>
    <ds:schemaRef ds:uri="http://purl.org/dc/dcmitype/"/>
  </ds:schemaRefs>
</ds:datastoreItem>
</file>

<file path=customXml/itemProps2.xml><?xml version="1.0" encoding="utf-8"?>
<ds:datastoreItem xmlns:ds="http://schemas.openxmlformats.org/officeDocument/2006/customXml" ds:itemID="{9EE9E5C9-36AF-4E0F-9A36-99B3F91692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fe2376-a461-484d-b605-a81827c037b8"/>
    <ds:schemaRef ds:uri="969412e4-d251-4e26-bdb4-68e1ea62bdc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215F5A-35F9-4CEA-9147-CFFFF6A8CA8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【京都市集計】</vt:lpstr>
      <vt:lpstr>【補助金算定に係る確認表】</vt:lpstr>
      <vt:lpstr>様式１</vt:lpstr>
      <vt:lpstr>様式１－１（標準時間対応）</vt:lpstr>
      <vt:lpstr>様式２（専従の常勤）</vt:lpstr>
      <vt:lpstr>様式３（非専従の常勤＋非常勤）</vt:lpstr>
      <vt:lpstr>参考_歳児別配置基準</vt:lpstr>
      <vt:lpstr>職員一覧</vt:lpstr>
      <vt:lpstr>Sheet2</vt:lpstr>
      <vt:lpstr>【京都市集計】!Print_Area</vt:lpstr>
      <vt:lpstr>【補助金算定に係る確認表】!Print_Area</vt:lpstr>
      <vt:lpstr>Sheet2!Print_Area</vt:lpstr>
      <vt:lpstr>参考_歳児別配置基準!Print_Area</vt:lpstr>
      <vt:lpstr>様式１!Print_Area</vt:lpstr>
      <vt:lpstr>'様式１－１（標準時間対応）'!Print_Area</vt:lpstr>
      <vt:lpstr>'様式２（専従の常勤）'!Print_Area</vt:lpstr>
      <vt:lpstr>'様式３（非専従の常勤＋非常勤）'!Print_Area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河田 修</dc:creator>
  <cp:keywords/>
  <dc:description/>
  <cp:lastModifiedBy>Hiroi</cp:lastModifiedBy>
  <cp:revision/>
  <dcterms:created xsi:type="dcterms:W3CDTF">2004-04-07T04:46:17Z</dcterms:created>
  <dcterms:modified xsi:type="dcterms:W3CDTF">2026-06-09T01:50:04Z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0x01010031739E9F95901F4EAA8FCA02B0615200</vt:lpwstr>
  </property>
  <property fmtid="{D5CDD505-2E9C-101B-9397-08002B2CF9AE}" pid="3" name="MediaServiceImageTags">
    <vt:lpwstr/>
  </property>
</Properties>
</file>